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ivotTables/pivotTable2.xml" ContentType="application/vnd.openxmlformats-officedocument.spreadsheetml.pivotTable+xml"/>
  <Override PartName="/xl/tables/table13.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omments3.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codeName="ThisWorkbook"/>
  <mc:AlternateContent xmlns:mc="http://schemas.openxmlformats.org/markup-compatibility/2006">
    <mc:Choice Requires="x15">
      <x15ac:absPath xmlns:x15ac="http://schemas.microsoft.com/office/spreadsheetml/2010/11/ac" url="/Users/gaby/Downloads/"/>
    </mc:Choice>
  </mc:AlternateContent>
  <xr:revisionPtr revIDLastSave="1" documentId="8_{6C1E8032-FDE6-7441-A30F-39BE8EE22675}" xr6:coauthVersionLast="47" xr6:coauthVersionMax="47" xr10:uidLastSave="{6A85064A-37B2-49AA-A100-5DECCB3DF95A}"/>
  <bookViews>
    <workbookView xWindow="0" yWindow="620" windowWidth="29040" windowHeight="15720" tabRatio="806" firstSheet="6" activeTab="6" xr2:uid="{077CAA5C-9BF7-4CF3-8F72-ACAB2FD45C2B}"/>
  </bookViews>
  <sheets>
    <sheet name="Tabla del contexto" sheetId="15" state="hidden" r:id="rId1"/>
    <sheet name="Tipología riesgos" sheetId="11" state="hidden" r:id="rId2"/>
    <sheet name="Instructivo" sheetId="63" state="hidden" r:id="rId3"/>
    <sheet name="Mapa final" sheetId="64" r:id="rId4"/>
    <sheet name="Matriz Calor Inherente" sheetId="83" r:id="rId5"/>
    <sheet name="Matriz Calor Residual" sheetId="66" r:id="rId6"/>
    <sheet name="Mapa Riesgo Gestión" sheetId="77" r:id="rId7"/>
    <sheet name="Tabla probabilidad" sheetId="67" state="hidden" r:id="rId8"/>
    <sheet name="Tabla Impacto" sheetId="68" state="hidden" r:id="rId9"/>
    <sheet name="Tabla Valoración controles" sheetId="69" state="hidden" r:id="rId10"/>
    <sheet name="VALIDACIÓN DE DATOS" sheetId="42" state="hidden" r:id="rId11"/>
    <sheet name="Opciones Tratamiento" sheetId="70" state="hidden" r:id="rId12"/>
    <sheet name="Hoja1 (2)" sheetId="71" state="hidden" r:id="rId13"/>
    <sheet name="Hoja1" sheetId="20" state="hidden" r:id="rId14"/>
    <sheet name="Mapa R. Fiscal" sheetId="84" r:id="rId15"/>
    <sheet name="Matriz Calor Inherente R.Fiscal" sheetId="85" r:id="rId16"/>
    <sheet name="Matriz Calor Residual R. Fiscal" sheetId="86" r:id="rId17"/>
    <sheet name="Mapa Final R. Fiscal" sheetId="87" r:id="rId18"/>
    <sheet name="Tabla Impacto R.Fiscal" sheetId="88" state="hidden" r:id="rId19"/>
    <sheet name="Tabla Valoración controles R.Fi" sheetId="90" state="hidden" r:id="rId20"/>
    <sheet name="Tabla probabilidad R.Fiscal" sheetId="89" state="hidden" r:id="rId21"/>
    <sheet name="Riesgos de Corrupción" sheetId="79" state="hidden" r:id="rId22"/>
    <sheet name="Controles de Corrupción" sheetId="80" state="hidden" r:id="rId23"/>
    <sheet name="Mapa de calor Corrupción" sheetId="81" state="hidden" r:id="rId24"/>
    <sheet name="Mapa Riesgo Corrupción" sheetId="82" state="hidden" r:id="rId25"/>
    <sheet name="Mapa final SI" sheetId="72" r:id="rId26"/>
    <sheet name="Matriz Calor Inherente SI" sheetId="73" r:id="rId27"/>
    <sheet name="Matriz Calor Residual SI" sheetId="74" r:id="rId28"/>
    <sheet name="Mapa Riesgo SI" sheetId="78" r:id="rId29"/>
  </sheets>
  <externalReferences>
    <externalReference r:id="rId30"/>
  </externalReferences>
  <definedNames>
    <definedName name="_xlnm._FilterDatabase" localSheetId="22" hidden="1">'Controles de Corrupción'!$C$9:$AZ$245</definedName>
    <definedName name="_xlnm._FilterDatabase" localSheetId="23" hidden="1">'Mapa de calor Corrupción'!$K$37:$Q$62</definedName>
    <definedName name="_xlnm._FilterDatabase" localSheetId="21" hidden="1">'Riesgos de Corrupción'!$B$10:$BN$103</definedName>
  </definedNames>
  <calcPr calcId="191028"/>
  <pivotCaches>
    <pivotCache cacheId="20" r:id="rId31"/>
    <pivotCache cacheId="21" r:id="rId3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9" i="77" l="1"/>
  <c r="T149" i="64"/>
  <c r="Q149" i="64"/>
  <c r="T148" i="64"/>
  <c r="Q148" i="64"/>
  <c r="K153" i="64"/>
  <c r="K152" i="64"/>
  <c r="K151" i="64"/>
  <c r="K150" i="64"/>
  <c r="K149" i="64"/>
  <c r="K148" i="64"/>
  <c r="L148" i="64" s="1"/>
  <c r="M148" i="64" s="1"/>
  <c r="H148" i="64"/>
  <c r="T142" i="64"/>
  <c r="Q142" i="64"/>
  <c r="K147" i="64"/>
  <c r="K146" i="64"/>
  <c r="K145" i="64"/>
  <c r="K144" i="64"/>
  <c r="K143" i="64"/>
  <c r="K142" i="64"/>
  <c r="L142" i="64" s="1"/>
  <c r="M142" i="64" s="1"/>
  <c r="H142" i="64"/>
  <c r="I142" i="64" s="1"/>
  <c r="T137" i="64"/>
  <c r="Q137" i="64"/>
  <c r="T136" i="64"/>
  <c r="Q136" i="64"/>
  <c r="K141" i="64"/>
  <c r="K140" i="64"/>
  <c r="K139" i="64"/>
  <c r="K138" i="64"/>
  <c r="K137" i="64"/>
  <c r="K136" i="64"/>
  <c r="L136" i="64" s="1"/>
  <c r="I136" i="64"/>
  <c r="H136" i="64"/>
  <c r="AB142" i="64" l="1"/>
  <c r="AA142" i="64" s="1"/>
  <c r="X148" i="64"/>
  <c r="AB148" i="64"/>
  <c r="AA148" i="64" s="1"/>
  <c r="N148" i="64"/>
  <c r="I148" i="64"/>
  <c r="X142" i="64"/>
  <c r="N142" i="64"/>
  <c r="X136" i="64"/>
  <c r="N136" i="64"/>
  <c r="M136" i="64"/>
  <c r="AB136" i="64" s="1"/>
  <c r="AA136" i="64" s="1"/>
  <c r="Z148" i="64" l="1"/>
  <c r="X149" i="64" s="1"/>
  <c r="Y148" i="64"/>
  <c r="AC148" i="64" s="1"/>
  <c r="AB149" i="64"/>
  <c r="AA149" i="64" s="1"/>
  <c r="Z142" i="64"/>
  <c r="Y142" i="64"/>
  <c r="AC142" i="64" s="1"/>
  <c r="Z136" i="64"/>
  <c r="X137" i="64" s="1"/>
  <c r="Y136" i="64"/>
  <c r="AC136" i="64" s="1"/>
  <c r="AB137" i="64"/>
  <c r="AA137" i="64" s="1"/>
  <c r="Z149" i="64" l="1"/>
  <c r="Y149" i="64"/>
  <c r="AC149" i="64" s="1"/>
  <c r="Z137" i="64"/>
  <c r="Y137" i="64"/>
  <c r="AC137" i="64" s="1"/>
  <c r="H124" i="64" l="1"/>
  <c r="I124" i="64"/>
  <c r="K124" i="64"/>
  <c r="L124" i="64"/>
  <c r="M124" i="64"/>
  <c r="N124" i="64"/>
  <c r="Q124" i="64"/>
  <c r="T124" i="64"/>
  <c r="X124" i="64"/>
  <c r="Y124" i="64"/>
  <c r="Z124" i="64"/>
  <c r="AB124" i="64"/>
  <c r="AA124" i="64" s="1"/>
  <c r="AC124" i="64"/>
  <c r="K125" i="64"/>
  <c r="Q125" i="64"/>
  <c r="T125" i="64"/>
  <c r="X125" i="64"/>
  <c r="Y125" i="64"/>
  <c r="Z125" i="64"/>
  <c r="AB125" i="64"/>
  <c r="AA125" i="64" s="1"/>
  <c r="AC125" i="64"/>
  <c r="K126" i="64"/>
  <c r="Q126" i="64"/>
  <c r="T126" i="64"/>
  <c r="X126" i="64"/>
  <c r="Y126" i="64"/>
  <c r="Z126" i="64"/>
  <c r="AB126" i="64"/>
  <c r="AA126" i="64" s="1"/>
  <c r="AC126" i="64"/>
  <c r="K127" i="64"/>
  <c r="Q127" i="64"/>
  <c r="T127" i="64"/>
  <c r="X127" i="64"/>
  <c r="Y127" i="64"/>
  <c r="Z127" i="64"/>
  <c r="AB127" i="64"/>
  <c r="AA127" i="64" s="1"/>
  <c r="AC127" i="64"/>
  <c r="K128" i="64"/>
  <c r="Q128" i="64"/>
  <c r="T128" i="64"/>
  <c r="X128" i="64"/>
  <c r="Y128" i="64"/>
  <c r="Z128" i="64"/>
  <c r="AB128" i="64"/>
  <c r="AA128" i="64" s="1"/>
  <c r="AC128" i="64"/>
  <c r="K129" i="64"/>
  <c r="Q129" i="64"/>
  <c r="T129" i="64"/>
  <c r="X129" i="64"/>
  <c r="Y129" i="64"/>
  <c r="Z129" i="64"/>
  <c r="AB129" i="64"/>
  <c r="AA129" i="64" s="1"/>
  <c r="AC129" i="64"/>
  <c r="H130" i="64"/>
  <c r="I130" i="64"/>
  <c r="K130" i="64"/>
  <c r="L130" i="64"/>
  <c r="M130" i="64"/>
  <c r="N130" i="64"/>
  <c r="Q130" i="64"/>
  <c r="T130" i="64"/>
  <c r="X130" i="64"/>
  <c r="Y130" i="64"/>
  <c r="Z130" i="64"/>
  <c r="AB130" i="64"/>
  <c r="AA130" i="64" s="1"/>
  <c r="AC130" i="64"/>
  <c r="K131" i="64"/>
  <c r="Q131" i="64"/>
  <c r="T131" i="64"/>
  <c r="X131" i="64"/>
  <c r="Y131" i="64"/>
  <c r="Z131" i="64"/>
  <c r="AB131" i="64"/>
  <c r="AA131" i="64" s="1"/>
  <c r="AC131" i="64"/>
  <c r="K132" i="64"/>
  <c r="Q132" i="64"/>
  <c r="T132" i="64"/>
  <c r="X132" i="64"/>
  <c r="Y132" i="64"/>
  <c r="Z132" i="64"/>
  <c r="AB132" i="64"/>
  <c r="AA132" i="64" s="1"/>
  <c r="AC132" i="64"/>
  <c r="K133" i="64"/>
  <c r="Q133" i="64"/>
  <c r="T133" i="64"/>
  <c r="X133" i="64"/>
  <c r="Y133" i="64"/>
  <c r="Z133" i="64"/>
  <c r="AB133" i="64"/>
  <c r="AA133" i="64" s="1"/>
  <c r="AC133" i="64"/>
  <c r="K134" i="64"/>
  <c r="Q134" i="64"/>
  <c r="T134" i="64"/>
  <c r="X134" i="64"/>
  <c r="Y134" i="64"/>
  <c r="Z134" i="64"/>
  <c r="AB134" i="64"/>
  <c r="AA134" i="64" s="1"/>
  <c r="AC134" i="64"/>
  <c r="K135" i="64"/>
  <c r="Q135" i="64"/>
  <c r="T135" i="64"/>
  <c r="X135" i="64"/>
  <c r="Y135" i="64"/>
  <c r="Z135" i="64"/>
  <c r="AB135" i="64"/>
  <c r="AA135" i="64" s="1"/>
  <c r="AC135" i="64"/>
  <c r="Q143" i="64"/>
  <c r="T143" i="64"/>
  <c r="X143" i="64"/>
  <c r="Y143" i="64"/>
  <c r="Z143" i="64"/>
  <c r="AB143" i="64"/>
  <c r="AA143" i="64" s="1"/>
  <c r="AC143" i="64" s="1"/>
  <c r="Q144" i="64"/>
  <c r="T144" i="64"/>
  <c r="X144" i="64"/>
  <c r="Y144" i="64"/>
  <c r="Z144" i="64"/>
  <c r="AB144" i="64"/>
  <c r="AA144" i="64" s="1"/>
  <c r="AC144" i="64" s="1"/>
  <c r="Q145" i="64"/>
  <c r="T145" i="64"/>
  <c r="X145" i="64"/>
  <c r="Y145" i="64"/>
  <c r="Z145" i="64"/>
  <c r="AB145" i="64"/>
  <c r="AA145" i="64" s="1"/>
  <c r="Q146" i="64"/>
  <c r="T146" i="64"/>
  <c r="X146" i="64"/>
  <c r="Y146" i="64"/>
  <c r="Z146" i="64"/>
  <c r="AB146" i="64"/>
  <c r="AA146" i="64" s="1"/>
  <c r="AC146" i="64" s="1"/>
  <c r="Q147" i="64"/>
  <c r="T147" i="64"/>
  <c r="X147" i="64"/>
  <c r="Y147" i="64"/>
  <c r="Z147" i="64"/>
  <c r="AB147" i="64"/>
  <c r="AA147" i="64" s="1"/>
  <c r="AC147" i="64" s="1"/>
  <c r="Q150" i="64"/>
  <c r="T150" i="64"/>
  <c r="X150" i="64"/>
  <c r="Y150" i="64" s="1"/>
  <c r="AB150" i="64"/>
  <c r="AA150" i="64" s="1"/>
  <c r="Q151" i="64"/>
  <c r="T151" i="64"/>
  <c r="X151" i="64"/>
  <c r="Y151" i="64" s="1"/>
  <c r="Z151" i="64"/>
  <c r="AB151" i="64"/>
  <c r="AA151" i="64" s="1"/>
  <c r="Q152" i="64"/>
  <c r="T152" i="64"/>
  <c r="X152" i="64"/>
  <c r="Y152" i="64"/>
  <c r="Z152" i="64"/>
  <c r="AB152" i="64"/>
  <c r="AA152" i="64" s="1"/>
  <c r="AC152" i="64" s="1"/>
  <c r="Q153" i="64"/>
  <c r="T153" i="64"/>
  <c r="X153" i="64"/>
  <c r="Z153" i="64" s="1"/>
  <c r="Y153" i="64"/>
  <c r="AB153" i="64"/>
  <c r="AA153" i="64" s="1"/>
  <c r="AC153" i="64" s="1"/>
  <c r="H154" i="64"/>
  <c r="I154" i="64"/>
  <c r="K154" i="64"/>
  <c r="L154" i="64"/>
  <c r="M154" i="64"/>
  <c r="N154" i="64"/>
  <c r="Q154" i="64"/>
  <c r="T154" i="64"/>
  <c r="X154" i="64"/>
  <c r="Y154" i="64"/>
  <c r="Z154" i="64"/>
  <c r="AB154" i="64"/>
  <c r="AA154" i="64" s="1"/>
  <c r="AC154" i="64"/>
  <c r="K155" i="64"/>
  <c r="Q155" i="64"/>
  <c r="T155" i="64"/>
  <c r="X155" i="64"/>
  <c r="Y155" i="64"/>
  <c r="Z155" i="64"/>
  <c r="AB155" i="64"/>
  <c r="AA155" i="64" s="1"/>
  <c r="AC155" i="64"/>
  <c r="K156" i="64"/>
  <c r="Q156" i="64"/>
  <c r="T156" i="64"/>
  <c r="X156" i="64"/>
  <c r="Y156" i="64"/>
  <c r="Z156" i="64"/>
  <c r="AB156" i="64"/>
  <c r="AA156" i="64" s="1"/>
  <c r="AC156" i="64"/>
  <c r="K157" i="64"/>
  <c r="Q157" i="64"/>
  <c r="T157" i="64"/>
  <c r="X157" i="64"/>
  <c r="Y157" i="64"/>
  <c r="Z157" i="64"/>
  <c r="AB157" i="64"/>
  <c r="AA157" i="64" s="1"/>
  <c r="AC157" i="64"/>
  <c r="K158" i="64"/>
  <c r="Q158" i="64"/>
  <c r="T158" i="64"/>
  <c r="X158" i="64"/>
  <c r="Y158" i="64"/>
  <c r="Z158" i="64"/>
  <c r="AB158" i="64"/>
  <c r="AA158" i="64" s="1"/>
  <c r="AC158" i="64"/>
  <c r="K159" i="64"/>
  <c r="Q159" i="64"/>
  <c r="T159" i="64"/>
  <c r="X159" i="64"/>
  <c r="Y159" i="64"/>
  <c r="Z159" i="64"/>
  <c r="AB159" i="64"/>
  <c r="AA159" i="64" s="1"/>
  <c r="AC159" i="64" s="1"/>
  <c r="H10" i="64"/>
  <c r="I10" i="64"/>
  <c r="K10" i="64"/>
  <c r="L10" i="64"/>
  <c r="M10" i="64"/>
  <c r="N10" i="64"/>
  <c r="Q10" i="64"/>
  <c r="T10" i="64"/>
  <c r="X10" i="64"/>
  <c r="Y10" i="64"/>
  <c r="Z10" i="64"/>
  <c r="AB10" i="64"/>
  <c r="AA10" i="64" s="1"/>
  <c r="AC10" i="64"/>
  <c r="K11" i="64"/>
  <c r="Q11" i="64"/>
  <c r="T11" i="64"/>
  <c r="X11" i="64"/>
  <c r="Y11" i="64"/>
  <c r="Z11" i="64"/>
  <c r="AB11" i="64"/>
  <c r="AA11" i="64" s="1"/>
  <c r="AC11" i="64"/>
  <c r="K12" i="64"/>
  <c r="Q12" i="64"/>
  <c r="T12" i="64"/>
  <c r="X12" i="64"/>
  <c r="Y12" i="64"/>
  <c r="Z12" i="64"/>
  <c r="AB12" i="64"/>
  <c r="AA12" i="64" s="1"/>
  <c r="AC12" i="64"/>
  <c r="K13" i="64"/>
  <c r="Q13" i="64"/>
  <c r="T13" i="64"/>
  <c r="X13" i="64"/>
  <c r="Y13" i="64"/>
  <c r="Z13" i="64"/>
  <c r="AB13" i="64"/>
  <c r="AA13" i="64" s="1"/>
  <c r="AC13" i="64"/>
  <c r="K14" i="64"/>
  <c r="Q14" i="64"/>
  <c r="T14" i="64"/>
  <c r="X14" i="64"/>
  <c r="Y14" i="64"/>
  <c r="Z14" i="64"/>
  <c r="AB14" i="64"/>
  <c r="AA14" i="64" s="1"/>
  <c r="AC14" i="64"/>
  <c r="K15" i="64"/>
  <c r="Q15" i="64"/>
  <c r="T15" i="64"/>
  <c r="X15" i="64"/>
  <c r="Y15" i="64"/>
  <c r="Z15" i="64"/>
  <c r="AB15" i="64"/>
  <c r="AA15" i="64" s="1"/>
  <c r="AC15" i="64"/>
  <c r="H16" i="64"/>
  <c r="I16" i="64"/>
  <c r="K16" i="64"/>
  <c r="L16" i="64"/>
  <c r="M16" i="64"/>
  <c r="N16" i="64"/>
  <c r="Q16" i="64"/>
  <c r="T16" i="64"/>
  <c r="X16" i="64"/>
  <c r="Y16" i="64"/>
  <c r="Z16" i="64"/>
  <c r="AB16" i="64"/>
  <c r="AA16" i="64" s="1"/>
  <c r="AC16" i="64"/>
  <c r="K17" i="64"/>
  <c r="Q17" i="64"/>
  <c r="T17" i="64"/>
  <c r="X17" i="64"/>
  <c r="Y17" i="64"/>
  <c r="Z17" i="64"/>
  <c r="AB17" i="64"/>
  <c r="AA17" i="64" s="1"/>
  <c r="AC17" i="64"/>
  <c r="K18" i="64"/>
  <c r="Q18" i="64"/>
  <c r="T18" i="64"/>
  <c r="X18" i="64"/>
  <c r="Y18" i="64"/>
  <c r="Z18" i="64"/>
  <c r="AB18" i="64"/>
  <c r="AA18" i="64" s="1"/>
  <c r="AC18" i="64"/>
  <c r="K19" i="64"/>
  <c r="Q19" i="64"/>
  <c r="T19" i="64"/>
  <c r="X19" i="64"/>
  <c r="Y19" i="64"/>
  <c r="Z19" i="64"/>
  <c r="AB19" i="64"/>
  <c r="AA19" i="64" s="1"/>
  <c r="AC19" i="64"/>
  <c r="K20" i="64"/>
  <c r="Q20" i="64"/>
  <c r="T20" i="64"/>
  <c r="X20" i="64"/>
  <c r="Y20" i="64"/>
  <c r="Z20" i="64"/>
  <c r="AB20" i="64"/>
  <c r="AA20" i="64" s="1"/>
  <c r="AC20" i="64"/>
  <c r="K21" i="64"/>
  <c r="Q21" i="64"/>
  <c r="T21" i="64"/>
  <c r="X21" i="64"/>
  <c r="Y21" i="64"/>
  <c r="Z21" i="64"/>
  <c r="AB21" i="64"/>
  <c r="AA21" i="64" s="1"/>
  <c r="AC21" i="64"/>
  <c r="H22" i="64"/>
  <c r="I22" i="64"/>
  <c r="K22" i="64"/>
  <c r="L22" i="64"/>
  <c r="M22" i="64"/>
  <c r="N22" i="64"/>
  <c r="Q22" i="64"/>
  <c r="T22" i="64"/>
  <c r="X22" i="64"/>
  <c r="Y22" i="64"/>
  <c r="Z22" i="64"/>
  <c r="AB22" i="64"/>
  <c r="AA22" i="64" s="1"/>
  <c r="AC22" i="64"/>
  <c r="K23" i="64"/>
  <c r="Q23" i="64"/>
  <c r="T23" i="64"/>
  <c r="X23" i="64"/>
  <c r="Y23" i="64"/>
  <c r="Z23" i="64"/>
  <c r="AB23" i="64"/>
  <c r="AA23" i="64" s="1"/>
  <c r="AC23" i="64"/>
  <c r="K24" i="64"/>
  <c r="Q24" i="64"/>
  <c r="T24" i="64"/>
  <c r="X24" i="64"/>
  <c r="Y24" i="64"/>
  <c r="Z24" i="64"/>
  <c r="AB24" i="64"/>
  <c r="AA24" i="64" s="1"/>
  <c r="AC24" i="64"/>
  <c r="K25" i="64"/>
  <c r="Q25" i="64"/>
  <c r="T25" i="64"/>
  <c r="X25" i="64"/>
  <c r="Y25" i="64"/>
  <c r="Z25" i="64"/>
  <c r="AB25" i="64"/>
  <c r="AA25" i="64" s="1"/>
  <c r="AC25" i="64"/>
  <c r="K26" i="64"/>
  <c r="Q26" i="64"/>
  <c r="T26" i="64"/>
  <c r="X26" i="64"/>
  <c r="Y26" i="64"/>
  <c r="Z26" i="64"/>
  <c r="AB26" i="64"/>
  <c r="AA26" i="64" s="1"/>
  <c r="AC26" i="64"/>
  <c r="K27" i="64"/>
  <c r="Q27" i="64"/>
  <c r="T27" i="64"/>
  <c r="X27" i="64"/>
  <c r="Y27" i="64"/>
  <c r="Z27" i="64"/>
  <c r="AB27" i="64"/>
  <c r="AA27" i="64" s="1"/>
  <c r="AC27" i="64"/>
  <c r="H28" i="64"/>
  <c r="I28" i="64"/>
  <c r="K28" i="64"/>
  <c r="L28" i="64"/>
  <c r="M28" i="64"/>
  <c r="N28" i="64"/>
  <c r="Q28" i="64"/>
  <c r="T28" i="64"/>
  <c r="X28" i="64"/>
  <c r="Y28" i="64"/>
  <c r="Z28" i="64"/>
  <c r="AB28" i="64"/>
  <c r="AA28" i="64" s="1"/>
  <c r="AC28" i="64"/>
  <c r="K29" i="64"/>
  <c r="Q29" i="64"/>
  <c r="T29" i="64"/>
  <c r="X29" i="64"/>
  <c r="Y29" i="64"/>
  <c r="Z29" i="64"/>
  <c r="AB29" i="64"/>
  <c r="AA29" i="64" s="1"/>
  <c r="AC29" i="64"/>
  <c r="K30" i="64"/>
  <c r="T30" i="64"/>
  <c r="X30" i="64"/>
  <c r="Y30" i="64"/>
  <c r="Z30" i="64"/>
  <c r="AB30" i="64"/>
  <c r="AA30" i="64" s="1"/>
  <c r="AC30" i="64"/>
  <c r="K31" i="64"/>
  <c r="K32" i="64"/>
  <c r="Q32" i="64"/>
  <c r="T32" i="64"/>
  <c r="X32" i="64"/>
  <c r="Y32" i="64"/>
  <c r="Z32" i="64"/>
  <c r="AB32" i="64"/>
  <c r="AA32" i="64" s="1"/>
  <c r="K33" i="64"/>
  <c r="Q33" i="64"/>
  <c r="T33" i="64"/>
  <c r="X33" i="64"/>
  <c r="Y33" i="64"/>
  <c r="Z33" i="64"/>
  <c r="AB33" i="64"/>
  <c r="AA33" i="64" s="1"/>
  <c r="H34" i="64"/>
  <c r="I34" i="64"/>
  <c r="K34" i="64"/>
  <c r="L34" i="64"/>
  <c r="M34" i="64"/>
  <c r="N34" i="64"/>
  <c r="Q34" i="64"/>
  <c r="T34" i="64"/>
  <c r="X34" i="64"/>
  <c r="Y34" i="64"/>
  <c r="Z34" i="64"/>
  <c r="AB34" i="64"/>
  <c r="AA34" i="64" s="1"/>
  <c r="AC34" i="64"/>
  <c r="K35" i="64"/>
  <c r="Q35" i="64"/>
  <c r="T35" i="64"/>
  <c r="X35" i="64"/>
  <c r="Y35" i="64"/>
  <c r="Z35" i="64"/>
  <c r="AB35" i="64"/>
  <c r="AA35" i="64" s="1"/>
  <c r="AC35" i="64"/>
  <c r="K36" i="64"/>
  <c r="Q36" i="64"/>
  <c r="T36" i="64"/>
  <c r="X36" i="64"/>
  <c r="Y36" i="64"/>
  <c r="Z36" i="64"/>
  <c r="AB36" i="64"/>
  <c r="AA36" i="64" s="1"/>
  <c r="AC36" i="64"/>
  <c r="K37" i="64"/>
  <c r="Q37" i="64"/>
  <c r="T37" i="64"/>
  <c r="X37" i="64"/>
  <c r="Y37" i="64"/>
  <c r="Z37" i="64"/>
  <c r="AB37" i="64"/>
  <c r="AA37" i="64" s="1"/>
  <c r="AC37" i="64"/>
  <c r="K38" i="64"/>
  <c r="Q38" i="64"/>
  <c r="T38" i="64"/>
  <c r="X38" i="64"/>
  <c r="Y38" i="64"/>
  <c r="Z38" i="64"/>
  <c r="AB38" i="64"/>
  <c r="AA38" i="64" s="1"/>
  <c r="AC38" i="64"/>
  <c r="K39" i="64"/>
  <c r="Q39" i="64"/>
  <c r="T39" i="64"/>
  <c r="X39" i="64"/>
  <c r="Y39" i="64"/>
  <c r="Z39" i="64"/>
  <c r="AB39" i="64"/>
  <c r="AA39" i="64" s="1"/>
  <c r="AC39" i="64"/>
  <c r="H40" i="64"/>
  <c r="I40" i="64"/>
  <c r="K40" i="64"/>
  <c r="L40" i="64"/>
  <c r="M40" i="64"/>
  <c r="N40" i="64"/>
  <c r="Q40" i="64"/>
  <c r="T40" i="64"/>
  <c r="X40" i="64"/>
  <c r="Y40" i="64"/>
  <c r="Z40" i="64"/>
  <c r="AA40" i="64"/>
  <c r="AC40" i="64"/>
  <c r="K41" i="64"/>
  <c r="T41" i="64"/>
  <c r="X41" i="64"/>
  <c r="Y41" i="64"/>
  <c r="Z41" i="64"/>
  <c r="AC41" i="64"/>
  <c r="K42" i="64"/>
  <c r="Q42" i="64"/>
  <c r="T42" i="64"/>
  <c r="X42" i="64"/>
  <c r="Y42" i="64"/>
  <c r="Z42" i="64"/>
  <c r="AA42" i="64"/>
  <c r="AC42" i="64"/>
  <c r="K43" i="64"/>
  <c r="Q43" i="64"/>
  <c r="T43" i="64"/>
  <c r="X43" i="64"/>
  <c r="Y43" i="64"/>
  <c r="Z43" i="64"/>
  <c r="AA43" i="64"/>
  <c r="AC43" i="64"/>
  <c r="K44" i="64"/>
  <c r="Q44" i="64"/>
  <c r="T44" i="64"/>
  <c r="X44" i="64"/>
  <c r="Y44" i="64"/>
  <c r="Z44" i="64"/>
  <c r="AA44" i="64"/>
  <c r="AC44" i="64"/>
  <c r="K45" i="64"/>
  <c r="Q45" i="64"/>
  <c r="T45" i="64"/>
  <c r="X45" i="64"/>
  <c r="Y45" i="64"/>
  <c r="Z45" i="64"/>
  <c r="AA45" i="64"/>
  <c r="AC45" i="64"/>
  <c r="H46" i="64"/>
  <c r="I46" i="64"/>
  <c r="K46" i="64"/>
  <c r="L46" i="64"/>
  <c r="M46" i="64"/>
  <c r="N46" i="64"/>
  <c r="Q46" i="64"/>
  <c r="T46" i="64"/>
  <c r="X46" i="64"/>
  <c r="Y46" i="64"/>
  <c r="Z46" i="64"/>
  <c r="AA46" i="64"/>
  <c r="AC46" i="64"/>
  <c r="K47" i="64"/>
  <c r="Q47" i="64"/>
  <c r="T47" i="64"/>
  <c r="X47" i="64"/>
  <c r="Y47" i="64"/>
  <c r="Z47" i="64"/>
  <c r="AA47" i="64"/>
  <c r="AC47" i="64"/>
  <c r="K48" i="64"/>
  <c r="Q48" i="64"/>
  <c r="T48" i="64"/>
  <c r="X48" i="64"/>
  <c r="Y48" i="64"/>
  <c r="Z48" i="64"/>
  <c r="AA48" i="64"/>
  <c r="AC48" i="64"/>
  <c r="K49" i="64"/>
  <c r="Q49" i="64"/>
  <c r="T49" i="64"/>
  <c r="X49" i="64"/>
  <c r="Y49" i="64"/>
  <c r="Z49" i="64"/>
  <c r="AA49" i="64"/>
  <c r="AC49" i="64"/>
  <c r="K50" i="64"/>
  <c r="Q50" i="64"/>
  <c r="T50" i="64"/>
  <c r="X50" i="64"/>
  <c r="Y50" i="64"/>
  <c r="Z50" i="64"/>
  <c r="AA50" i="64"/>
  <c r="AC50" i="64"/>
  <c r="K51" i="64"/>
  <c r="Q51" i="64"/>
  <c r="T51" i="64"/>
  <c r="X51" i="64"/>
  <c r="Y51" i="64"/>
  <c r="Z51" i="64"/>
  <c r="AA51" i="64"/>
  <c r="AC51" i="64"/>
  <c r="H52" i="64"/>
  <c r="I52" i="64"/>
  <c r="K52" i="64"/>
  <c r="L52" i="64"/>
  <c r="M52" i="64"/>
  <c r="N52" i="64"/>
  <c r="Q52" i="64"/>
  <c r="T52" i="64"/>
  <c r="X52" i="64"/>
  <c r="Y52" i="64"/>
  <c r="Z52" i="64"/>
  <c r="AB52" i="64"/>
  <c r="AA52" i="64" s="1"/>
  <c r="AC52" i="64"/>
  <c r="K53" i="64"/>
  <c r="Q53" i="64"/>
  <c r="T53" i="64"/>
  <c r="X53" i="64"/>
  <c r="Y53" i="64"/>
  <c r="Z53" i="64"/>
  <c r="AB53" i="64"/>
  <c r="AA53" i="64" s="1"/>
  <c r="AC53" i="64"/>
  <c r="K54" i="64"/>
  <c r="Q54" i="64"/>
  <c r="T54" i="64"/>
  <c r="X54" i="64"/>
  <c r="Y54" i="64"/>
  <c r="Z54" i="64"/>
  <c r="AB54" i="64"/>
  <c r="AA54" i="64" s="1"/>
  <c r="AC54" i="64"/>
  <c r="K55" i="64"/>
  <c r="Q55" i="64"/>
  <c r="T55" i="64"/>
  <c r="X55" i="64"/>
  <c r="Y55" i="64"/>
  <c r="Z55" i="64"/>
  <c r="AB55" i="64"/>
  <c r="AA55" i="64" s="1"/>
  <c r="AC55" i="64"/>
  <c r="K56" i="64"/>
  <c r="Q56" i="64"/>
  <c r="T56" i="64"/>
  <c r="X56" i="64"/>
  <c r="Y56" i="64"/>
  <c r="Z56" i="64"/>
  <c r="AB56" i="64"/>
  <c r="AA56" i="64" s="1"/>
  <c r="AC56" i="64"/>
  <c r="K57" i="64"/>
  <c r="Q57" i="64"/>
  <c r="T57" i="64"/>
  <c r="X57" i="64"/>
  <c r="Y57" i="64"/>
  <c r="Z57" i="64"/>
  <c r="AB57" i="64"/>
  <c r="AA57" i="64" s="1"/>
  <c r="AC57" i="64"/>
  <c r="H58" i="64"/>
  <c r="I58" i="64"/>
  <c r="K58" i="64"/>
  <c r="L58" i="64"/>
  <c r="M58" i="64"/>
  <c r="N58" i="64"/>
  <c r="Q58" i="64"/>
  <c r="T58" i="64"/>
  <c r="X58" i="64"/>
  <c r="Y58" i="64"/>
  <c r="Z58" i="64"/>
  <c r="AB58" i="64"/>
  <c r="AA58" i="64" s="1"/>
  <c r="AC58" i="64"/>
  <c r="K59" i="64"/>
  <c r="Q59" i="64"/>
  <c r="T59" i="64"/>
  <c r="X59" i="64"/>
  <c r="Y59" i="64"/>
  <c r="Z59" i="64"/>
  <c r="AB59" i="64"/>
  <c r="AA59" i="64" s="1"/>
  <c r="AC59" i="64"/>
  <c r="K60" i="64"/>
  <c r="Q60" i="64"/>
  <c r="T60" i="64"/>
  <c r="X60" i="64"/>
  <c r="Y60" i="64"/>
  <c r="Z60" i="64"/>
  <c r="AB60" i="64"/>
  <c r="AA60" i="64" s="1"/>
  <c r="AC60" i="64"/>
  <c r="K61" i="64"/>
  <c r="Q61" i="64"/>
  <c r="T61" i="64"/>
  <c r="X61" i="64"/>
  <c r="Y61" i="64"/>
  <c r="Z61" i="64"/>
  <c r="AB61" i="64"/>
  <c r="AA61" i="64" s="1"/>
  <c r="AC61" i="64"/>
  <c r="K62" i="64"/>
  <c r="Q62" i="64"/>
  <c r="T62" i="64"/>
  <c r="X62" i="64"/>
  <c r="Y62" i="64"/>
  <c r="Z62" i="64"/>
  <c r="AB62" i="64"/>
  <c r="AA62" i="64" s="1"/>
  <c r="AC62" i="64"/>
  <c r="K63" i="64"/>
  <c r="Q63" i="64"/>
  <c r="T63" i="64"/>
  <c r="X63" i="64"/>
  <c r="Y63" i="64"/>
  <c r="Z63" i="64"/>
  <c r="AB63" i="64"/>
  <c r="AA63" i="64" s="1"/>
  <c r="AC63" i="64"/>
  <c r="G64" i="64"/>
  <c r="H64" i="64"/>
  <c r="I64" i="64"/>
  <c r="K64" i="64"/>
  <c r="L64" i="64"/>
  <c r="M64" i="64"/>
  <c r="N64" i="64"/>
  <c r="Q64" i="64"/>
  <c r="T64" i="64"/>
  <c r="X64" i="64"/>
  <c r="Y64" i="64"/>
  <c r="Z64" i="64"/>
  <c r="AB64" i="64"/>
  <c r="AA64" i="64" s="1"/>
  <c r="AC64" i="64"/>
  <c r="K65" i="64"/>
  <c r="Q65" i="64"/>
  <c r="X65" i="64"/>
  <c r="Y65" i="64"/>
  <c r="Z65" i="64"/>
  <c r="AB65" i="64"/>
  <c r="AA65" i="64" s="1"/>
  <c r="AC65" i="64"/>
  <c r="K66" i="64"/>
  <c r="Q66" i="64"/>
  <c r="T66" i="64"/>
  <c r="X66" i="64"/>
  <c r="Y66" i="64"/>
  <c r="Z66" i="64"/>
  <c r="AB66" i="64"/>
  <c r="AA66" i="64" s="1"/>
  <c r="AC66" i="64"/>
  <c r="K67" i="64"/>
  <c r="Q67" i="64"/>
  <c r="T67" i="64"/>
  <c r="X67" i="64"/>
  <c r="Y67" i="64"/>
  <c r="Z67" i="64"/>
  <c r="AB67" i="64"/>
  <c r="AA67" i="64" s="1"/>
  <c r="AC67" i="64"/>
  <c r="K68" i="64"/>
  <c r="Q68" i="64"/>
  <c r="T68" i="64"/>
  <c r="X68" i="64"/>
  <c r="Y68" i="64"/>
  <c r="Z68" i="64"/>
  <c r="AB68" i="64"/>
  <c r="AA68" i="64" s="1"/>
  <c r="AC68" i="64"/>
  <c r="K69" i="64"/>
  <c r="Q69" i="64"/>
  <c r="T69" i="64"/>
  <c r="X69" i="64"/>
  <c r="Y69" i="64"/>
  <c r="Z69" i="64"/>
  <c r="AB69" i="64"/>
  <c r="AA69" i="64" s="1"/>
  <c r="AC69" i="64"/>
  <c r="H70" i="64"/>
  <c r="I70" i="64"/>
  <c r="K70" i="64"/>
  <c r="L70" i="64"/>
  <c r="M70" i="64"/>
  <c r="N70" i="64"/>
  <c r="Q70" i="64"/>
  <c r="T70" i="64"/>
  <c r="X70" i="64"/>
  <c r="Y70" i="64"/>
  <c r="Z70" i="64"/>
  <c r="AB70" i="64"/>
  <c r="AA70" i="64" s="1"/>
  <c r="AC70" i="64"/>
  <c r="K71" i="64"/>
  <c r="Q71" i="64"/>
  <c r="T71" i="64"/>
  <c r="X71" i="64"/>
  <c r="Y71" i="64"/>
  <c r="Z71" i="64"/>
  <c r="AB71" i="64"/>
  <c r="AA71" i="64" s="1"/>
  <c r="AC71" i="64"/>
  <c r="K72" i="64"/>
  <c r="Q72" i="64"/>
  <c r="T72" i="64"/>
  <c r="X72" i="64"/>
  <c r="Y72" i="64"/>
  <c r="Z72" i="64"/>
  <c r="AB72" i="64"/>
  <c r="AA72" i="64" s="1"/>
  <c r="AC72" i="64"/>
  <c r="K73" i="64"/>
  <c r="Q73" i="64"/>
  <c r="T73" i="64"/>
  <c r="X73" i="64"/>
  <c r="Y73" i="64"/>
  <c r="Z73" i="64"/>
  <c r="AB73" i="64"/>
  <c r="AA73" i="64" s="1"/>
  <c r="AC73" i="64"/>
  <c r="K74" i="64"/>
  <c r="Q74" i="64"/>
  <c r="T74" i="64"/>
  <c r="X74" i="64"/>
  <c r="Y74" i="64"/>
  <c r="Z74" i="64"/>
  <c r="AB74" i="64"/>
  <c r="AA74" i="64" s="1"/>
  <c r="AC74" i="64"/>
  <c r="K75" i="64"/>
  <c r="Q75" i="64"/>
  <c r="T75" i="64"/>
  <c r="X75" i="64"/>
  <c r="Y75" i="64"/>
  <c r="Z75" i="64"/>
  <c r="AB75" i="64"/>
  <c r="AA75" i="64" s="1"/>
  <c r="AC75" i="64"/>
  <c r="G76" i="64"/>
  <c r="H76" i="64"/>
  <c r="I76" i="64"/>
  <c r="K76" i="64"/>
  <c r="L76" i="64"/>
  <c r="M76" i="64"/>
  <c r="N76" i="64"/>
  <c r="Q76" i="64"/>
  <c r="T76" i="64"/>
  <c r="X76" i="64"/>
  <c r="Y76" i="64"/>
  <c r="Z76" i="64"/>
  <c r="AB76" i="64"/>
  <c r="AA76" i="64" s="1"/>
  <c r="AC76" i="64"/>
  <c r="K77" i="64"/>
  <c r="Q77" i="64"/>
  <c r="T77" i="64"/>
  <c r="X77" i="64"/>
  <c r="Y77" i="64"/>
  <c r="Z77" i="64"/>
  <c r="AB77" i="64"/>
  <c r="AA77" i="64" s="1"/>
  <c r="AC77" i="64"/>
  <c r="K78" i="64"/>
  <c r="Q78" i="64"/>
  <c r="T78" i="64"/>
  <c r="X78" i="64"/>
  <c r="Y78" i="64"/>
  <c r="Z78" i="64"/>
  <c r="AB78" i="64"/>
  <c r="AA78" i="64" s="1"/>
  <c r="AC78" i="64"/>
  <c r="K79" i="64"/>
  <c r="Q79" i="64"/>
  <c r="T79" i="64"/>
  <c r="X79" i="64"/>
  <c r="Y79" i="64"/>
  <c r="Z79" i="64"/>
  <c r="AB79" i="64"/>
  <c r="AA79" i="64" s="1"/>
  <c r="AC79" i="64"/>
  <c r="K80" i="64"/>
  <c r="Q80" i="64"/>
  <c r="T80" i="64"/>
  <c r="X80" i="64"/>
  <c r="Y80" i="64"/>
  <c r="Z80" i="64"/>
  <c r="AB80" i="64"/>
  <c r="AA80" i="64" s="1"/>
  <c r="AC80" i="64"/>
  <c r="K81" i="64"/>
  <c r="Q81" i="64"/>
  <c r="T81" i="64"/>
  <c r="X81" i="64"/>
  <c r="Y81" i="64"/>
  <c r="Z81" i="64"/>
  <c r="AB81" i="64"/>
  <c r="AA81" i="64" s="1"/>
  <c r="AC81" i="64"/>
  <c r="H82" i="64"/>
  <c r="I82" i="64"/>
  <c r="K82" i="64"/>
  <c r="L82" i="64"/>
  <c r="M82" i="64"/>
  <c r="N82" i="64"/>
  <c r="Q82" i="64"/>
  <c r="T82" i="64"/>
  <c r="X82" i="64"/>
  <c r="Y82" i="64"/>
  <c r="Z82" i="64"/>
  <c r="AB82" i="64"/>
  <c r="AA82" i="64" s="1"/>
  <c r="AC82" i="64"/>
  <c r="K83" i="64"/>
  <c r="Q83" i="64"/>
  <c r="T83" i="64"/>
  <c r="X83" i="64"/>
  <c r="Y83" i="64"/>
  <c r="Z83" i="64"/>
  <c r="AB83" i="64"/>
  <c r="AA83" i="64" s="1"/>
  <c r="AC83" i="64"/>
  <c r="K84" i="64"/>
  <c r="Q84" i="64"/>
  <c r="T84" i="64"/>
  <c r="X84" i="64"/>
  <c r="Y84" i="64"/>
  <c r="Z84" i="64"/>
  <c r="AB84" i="64"/>
  <c r="AA84" i="64" s="1"/>
  <c r="AC84" i="64"/>
  <c r="K85" i="64"/>
  <c r="Q85" i="64"/>
  <c r="T85" i="64"/>
  <c r="X85" i="64"/>
  <c r="Y85" i="64"/>
  <c r="Z85" i="64"/>
  <c r="AB85" i="64"/>
  <c r="AA85" i="64" s="1"/>
  <c r="AC85" i="64"/>
  <c r="K86" i="64"/>
  <c r="Q86" i="64"/>
  <c r="T86" i="64"/>
  <c r="X86" i="64"/>
  <c r="Y86" i="64"/>
  <c r="Z86" i="64"/>
  <c r="AB86" i="64"/>
  <c r="AA86" i="64" s="1"/>
  <c r="AC86" i="64"/>
  <c r="K87" i="64"/>
  <c r="Q87" i="64"/>
  <c r="T87" i="64"/>
  <c r="X87" i="64"/>
  <c r="Y87" i="64"/>
  <c r="Z87" i="64"/>
  <c r="AB87" i="64"/>
  <c r="AA87" i="64" s="1"/>
  <c r="AC87" i="64"/>
  <c r="H88" i="64"/>
  <c r="I88" i="64"/>
  <c r="K88" i="64"/>
  <c r="L88" i="64"/>
  <c r="M88" i="64"/>
  <c r="N88" i="64"/>
  <c r="T88" i="64"/>
  <c r="X88" i="64"/>
  <c r="Y88" i="64"/>
  <c r="Z88" i="64"/>
  <c r="AA88" i="64"/>
  <c r="AC88" i="64"/>
  <c r="K89" i="64"/>
  <c r="Q89" i="64"/>
  <c r="T89" i="64"/>
  <c r="X89" i="64"/>
  <c r="Y89" i="64"/>
  <c r="Z89" i="64"/>
  <c r="AA89" i="64"/>
  <c r="AC89" i="64"/>
  <c r="K90" i="64"/>
  <c r="Q90" i="64"/>
  <c r="T90" i="64"/>
  <c r="X90" i="64"/>
  <c r="Y90" i="64"/>
  <c r="Z90" i="64"/>
  <c r="AB90" i="64"/>
  <c r="AA90" i="64" s="1"/>
  <c r="AC90" i="64"/>
  <c r="K91" i="64"/>
  <c r="Q91" i="64"/>
  <c r="T91" i="64"/>
  <c r="X91" i="64"/>
  <c r="Y91" i="64"/>
  <c r="Z91" i="64"/>
  <c r="AB91" i="64"/>
  <c r="AA91" i="64" s="1"/>
  <c r="AC91" i="64"/>
  <c r="K92" i="64"/>
  <c r="Q92" i="64"/>
  <c r="T92" i="64"/>
  <c r="X92" i="64"/>
  <c r="Y92" i="64"/>
  <c r="Z92" i="64"/>
  <c r="AB92" i="64"/>
  <c r="AA92" i="64" s="1"/>
  <c r="AC92" i="64"/>
  <c r="K93" i="64"/>
  <c r="Q93" i="64"/>
  <c r="T93" i="64"/>
  <c r="X93" i="64"/>
  <c r="Y93" i="64"/>
  <c r="Z93" i="64"/>
  <c r="AB93" i="64"/>
  <c r="AA93" i="64" s="1"/>
  <c r="AC93" i="64"/>
  <c r="H94" i="64"/>
  <c r="I94" i="64"/>
  <c r="K94" i="64"/>
  <c r="L94" i="64"/>
  <c r="M94" i="64"/>
  <c r="N94" i="64"/>
  <c r="Q94" i="64"/>
  <c r="T94" i="64"/>
  <c r="X94" i="64"/>
  <c r="Y94" i="64"/>
  <c r="Z94" i="64"/>
  <c r="AB94" i="64"/>
  <c r="AA94" i="64" s="1"/>
  <c r="AC94" i="64"/>
  <c r="K95" i="64"/>
  <c r="Q95" i="64"/>
  <c r="T95" i="64"/>
  <c r="X95" i="64"/>
  <c r="Y95" i="64"/>
  <c r="Z95" i="64"/>
  <c r="AB95" i="64"/>
  <c r="AA95" i="64" s="1"/>
  <c r="AC95" i="64"/>
  <c r="K96" i="64"/>
  <c r="Q96" i="64"/>
  <c r="T96" i="64"/>
  <c r="X96" i="64"/>
  <c r="Y96" i="64"/>
  <c r="Z96" i="64"/>
  <c r="AB96" i="64"/>
  <c r="AA96" i="64" s="1"/>
  <c r="AC96" i="64"/>
  <c r="K97" i="64"/>
  <c r="Q97" i="64"/>
  <c r="T97" i="64"/>
  <c r="X97" i="64"/>
  <c r="Y97" i="64"/>
  <c r="Z97" i="64"/>
  <c r="AB97" i="64"/>
  <c r="AA97" i="64" s="1"/>
  <c r="AC97" i="64"/>
  <c r="K98" i="64"/>
  <c r="Q98" i="64"/>
  <c r="T98" i="64"/>
  <c r="X98" i="64"/>
  <c r="Y98" i="64"/>
  <c r="Z98" i="64"/>
  <c r="AB98" i="64"/>
  <c r="AA98" i="64" s="1"/>
  <c r="AC98" i="64"/>
  <c r="K99" i="64"/>
  <c r="Q99" i="64"/>
  <c r="T99" i="64"/>
  <c r="X99" i="64"/>
  <c r="Y99" i="64"/>
  <c r="Z99" i="64"/>
  <c r="AB99" i="64"/>
  <c r="AA99" i="64" s="1"/>
  <c r="AC99" i="64"/>
  <c r="H100" i="64"/>
  <c r="I100" i="64"/>
  <c r="K100" i="64"/>
  <c r="L100" i="64"/>
  <c r="M100" i="64"/>
  <c r="N100" i="64"/>
  <c r="Q100" i="64"/>
  <c r="T100" i="64"/>
  <c r="X100" i="64"/>
  <c r="Y100" i="64"/>
  <c r="Z100" i="64"/>
  <c r="AB100" i="64"/>
  <c r="AA100" i="64" s="1"/>
  <c r="AC100" i="64"/>
  <c r="K101" i="64"/>
  <c r="Q101" i="64"/>
  <c r="T101" i="64"/>
  <c r="X101" i="64"/>
  <c r="Y101" i="64"/>
  <c r="Z101" i="64"/>
  <c r="AB101" i="64"/>
  <c r="AA101" i="64" s="1"/>
  <c r="AC101" i="64"/>
  <c r="K102" i="64"/>
  <c r="Q102" i="64"/>
  <c r="T102" i="64"/>
  <c r="X102" i="64"/>
  <c r="Y102" i="64"/>
  <c r="Z102" i="64"/>
  <c r="AB102" i="64"/>
  <c r="AA102" i="64" s="1"/>
  <c r="AC102" i="64"/>
  <c r="K103" i="64"/>
  <c r="Q103" i="64"/>
  <c r="T103" i="64"/>
  <c r="X103" i="64"/>
  <c r="Y103" i="64"/>
  <c r="Z103" i="64"/>
  <c r="AB103" i="64"/>
  <c r="AA103" i="64" s="1"/>
  <c r="AC103" i="64"/>
  <c r="K104" i="64"/>
  <c r="Q104" i="64"/>
  <c r="T104" i="64"/>
  <c r="X104" i="64"/>
  <c r="Y104" i="64"/>
  <c r="Z104" i="64"/>
  <c r="AB104" i="64"/>
  <c r="AA104" i="64" s="1"/>
  <c r="AC104" i="64"/>
  <c r="K105" i="64"/>
  <c r="Q105" i="64"/>
  <c r="T105" i="64"/>
  <c r="X105" i="64"/>
  <c r="Y105" i="64"/>
  <c r="Z105" i="64"/>
  <c r="AB105" i="64"/>
  <c r="AA105" i="64" s="1"/>
  <c r="AC105" i="64"/>
  <c r="H106" i="64"/>
  <c r="I106" i="64"/>
  <c r="K106" i="64"/>
  <c r="L106" i="64"/>
  <c r="M106" i="64"/>
  <c r="N106" i="64"/>
  <c r="Q106" i="64"/>
  <c r="T106" i="64"/>
  <c r="X106" i="64"/>
  <c r="Y106" i="64"/>
  <c r="Z106" i="64"/>
  <c r="AB106" i="64"/>
  <c r="AA106" i="64" s="1"/>
  <c r="AC106" i="64"/>
  <c r="K107" i="64"/>
  <c r="Q107" i="64"/>
  <c r="T107" i="64"/>
  <c r="X107" i="64"/>
  <c r="Y107" i="64"/>
  <c r="Z107" i="64"/>
  <c r="AB107" i="64"/>
  <c r="AA107" i="64" s="1"/>
  <c r="AC107" i="64"/>
  <c r="K108" i="64"/>
  <c r="Q108" i="64"/>
  <c r="T108" i="64"/>
  <c r="X108" i="64"/>
  <c r="Y108" i="64"/>
  <c r="Z108" i="64"/>
  <c r="AB108" i="64"/>
  <c r="AA108" i="64" s="1"/>
  <c r="AC108" i="64"/>
  <c r="K109" i="64"/>
  <c r="Q109" i="64"/>
  <c r="T109" i="64"/>
  <c r="X109" i="64"/>
  <c r="Y109" i="64"/>
  <c r="Z109" i="64"/>
  <c r="AB109" i="64"/>
  <c r="AA109" i="64" s="1"/>
  <c r="AC109" i="64"/>
  <c r="K110" i="64"/>
  <c r="Q110" i="64"/>
  <c r="T110" i="64"/>
  <c r="X110" i="64"/>
  <c r="Y110" i="64"/>
  <c r="Z110" i="64"/>
  <c r="AB110" i="64"/>
  <c r="AA110" i="64" s="1"/>
  <c r="AC110" i="64"/>
  <c r="K111" i="64"/>
  <c r="Q111" i="64"/>
  <c r="T111" i="64"/>
  <c r="X111" i="64"/>
  <c r="Y111" i="64"/>
  <c r="Z111" i="64"/>
  <c r="AB111" i="64"/>
  <c r="AA111" i="64" s="1"/>
  <c r="AC111" i="64"/>
  <c r="H112" i="64"/>
  <c r="I112" i="64"/>
  <c r="K112" i="64"/>
  <c r="L112" i="64"/>
  <c r="M112" i="64"/>
  <c r="N112" i="64"/>
  <c r="Q112" i="64"/>
  <c r="T112" i="64"/>
  <c r="X112" i="64"/>
  <c r="Y112" i="64"/>
  <c r="Z112" i="64"/>
  <c r="AB112" i="64"/>
  <c r="AA112" i="64" s="1"/>
  <c r="AC112" i="64"/>
  <c r="K113" i="64"/>
  <c r="Q113" i="64"/>
  <c r="T113" i="64"/>
  <c r="X113" i="64"/>
  <c r="Y113" i="64"/>
  <c r="Z113" i="64"/>
  <c r="AB113" i="64"/>
  <c r="AA113" i="64" s="1"/>
  <c r="AC113" i="64"/>
  <c r="K114" i="64"/>
  <c r="Q114" i="64"/>
  <c r="T114" i="64"/>
  <c r="X114" i="64"/>
  <c r="Y114" i="64"/>
  <c r="Z114" i="64"/>
  <c r="AB114" i="64"/>
  <c r="AA114" i="64" s="1"/>
  <c r="AC114" i="64"/>
  <c r="K115" i="64"/>
  <c r="Q115" i="64"/>
  <c r="T115" i="64"/>
  <c r="X115" i="64"/>
  <c r="Y115" i="64"/>
  <c r="Z115" i="64"/>
  <c r="AB115" i="64"/>
  <c r="AA115" i="64" s="1"/>
  <c r="AC115" i="64"/>
  <c r="K116" i="64"/>
  <c r="Q116" i="64"/>
  <c r="T116" i="64"/>
  <c r="X116" i="64"/>
  <c r="Y116" i="64"/>
  <c r="Z116" i="64"/>
  <c r="AB116" i="64"/>
  <c r="AA116" i="64" s="1"/>
  <c r="AC116" i="64"/>
  <c r="K117" i="64"/>
  <c r="Q117" i="64"/>
  <c r="T117" i="64"/>
  <c r="X117" i="64"/>
  <c r="Y117" i="64"/>
  <c r="Z117" i="64"/>
  <c r="AB117" i="64"/>
  <c r="AA117" i="64" s="1"/>
  <c r="AC117" i="64"/>
  <c r="H118" i="64"/>
  <c r="I118" i="64"/>
  <c r="K118" i="64"/>
  <c r="L118" i="64"/>
  <c r="M118" i="64"/>
  <c r="N118" i="64"/>
  <c r="Q118" i="64"/>
  <c r="T118" i="64"/>
  <c r="X118" i="64"/>
  <c r="Y118" i="64"/>
  <c r="Z118" i="64"/>
  <c r="AB118" i="64"/>
  <c r="AA118" i="64" s="1"/>
  <c r="AC118" i="64"/>
  <c r="K119" i="64"/>
  <c r="Q119" i="64"/>
  <c r="T119" i="64"/>
  <c r="X119" i="64"/>
  <c r="Y119" i="64"/>
  <c r="Z119" i="64"/>
  <c r="AB119" i="64"/>
  <c r="AA119" i="64" s="1"/>
  <c r="AC119" i="64"/>
  <c r="K120" i="64"/>
  <c r="Q120" i="64"/>
  <c r="T120" i="64"/>
  <c r="X120" i="64"/>
  <c r="Y120" i="64"/>
  <c r="Z120" i="64"/>
  <c r="AB120" i="64"/>
  <c r="AA120" i="64" s="1"/>
  <c r="AC120" i="64"/>
  <c r="K121" i="64"/>
  <c r="Q121" i="64"/>
  <c r="T121" i="64"/>
  <c r="X121" i="64"/>
  <c r="Y121" i="64"/>
  <c r="Z121" i="64"/>
  <c r="AB121" i="64"/>
  <c r="AA121" i="64" s="1"/>
  <c r="AC121" i="64"/>
  <c r="K122" i="64"/>
  <c r="Q122" i="64"/>
  <c r="T122" i="64"/>
  <c r="X122" i="64"/>
  <c r="Y122" i="64"/>
  <c r="Z122" i="64"/>
  <c r="AB122" i="64"/>
  <c r="AA122" i="64" s="1"/>
  <c r="AC122" i="64"/>
  <c r="K123" i="64"/>
  <c r="Q123" i="64"/>
  <c r="T123" i="64"/>
  <c r="X123" i="64"/>
  <c r="Y123" i="64"/>
  <c r="Z123" i="64"/>
  <c r="AB123" i="64"/>
  <c r="AA123" i="64" s="1"/>
  <c r="AC123" i="64"/>
  <c r="AK25" i="80"/>
  <c r="AM25" i="80"/>
  <c r="AK26" i="80"/>
  <c r="AM26" i="80"/>
  <c r="AK27" i="80"/>
  <c r="AM27" i="80"/>
  <c r="AK28" i="80"/>
  <c r="AM28" i="80"/>
  <c r="AK29" i="80"/>
  <c r="AM29" i="80"/>
  <c r="AK30" i="80"/>
  <c r="AM30" i="80"/>
  <c r="AK31" i="80"/>
  <c r="AM31" i="80"/>
  <c r="AK32" i="80"/>
  <c r="AM32" i="80"/>
  <c r="AK33" i="80"/>
  <c r="AM33" i="80"/>
  <c r="AA25" i="80"/>
  <c r="AA26" i="80"/>
  <c r="AA27" i="80"/>
  <c r="AA28" i="80"/>
  <c r="AA29" i="80"/>
  <c r="AA30" i="80"/>
  <c r="AA31" i="80"/>
  <c r="AA32" i="80"/>
  <c r="AA33" i="80"/>
  <c r="Y25" i="80"/>
  <c r="Y26" i="80"/>
  <c r="Y27" i="80"/>
  <c r="Y28" i="80"/>
  <c r="Y29" i="80"/>
  <c r="Y30" i="80"/>
  <c r="Y31" i="80"/>
  <c r="Y32" i="80"/>
  <c r="Y33" i="80"/>
  <c r="AC150" i="64" l="1"/>
  <c r="AC151" i="64"/>
  <c r="Z150" i="64"/>
  <c r="AC145" i="64"/>
  <c r="AK37" i="80"/>
  <c r="AK38" i="80"/>
  <c r="AA38" i="80"/>
  <c r="Y38" i="80"/>
  <c r="V38" i="80"/>
  <c r="T38" i="80"/>
  <c r="R38" i="80"/>
  <c r="P38" i="80"/>
  <c r="N38" i="80"/>
  <c r="L38" i="80"/>
  <c r="J38" i="80"/>
  <c r="AA37" i="80"/>
  <c r="Y37" i="80"/>
  <c r="V37" i="80"/>
  <c r="T37" i="80"/>
  <c r="R37" i="80"/>
  <c r="P37" i="80"/>
  <c r="N37" i="80"/>
  <c r="L37" i="80"/>
  <c r="J37" i="80"/>
  <c r="W37" i="80" l="1"/>
  <c r="X37" i="80" s="1"/>
  <c r="AB37" i="80" s="1"/>
  <c r="AC37" i="80" s="1"/>
  <c r="W38" i="80"/>
  <c r="X38" i="80" s="1"/>
  <c r="AB38" i="80" s="1"/>
  <c r="AC38" i="80" s="1"/>
  <c r="AD37" i="80"/>
  <c r="AD38" i="80"/>
  <c r="AM37" i="80" l="1"/>
  <c r="AN37" i="80" s="1"/>
  <c r="N40" i="80" l="1"/>
  <c r="N41" i="80"/>
  <c r="L40" i="80"/>
  <c r="L41" i="80"/>
  <c r="J40" i="80"/>
  <c r="J41" i="80"/>
  <c r="P40" i="80"/>
  <c r="P41" i="80"/>
  <c r="R40" i="80"/>
  <c r="R41" i="80"/>
  <c r="T40" i="80"/>
  <c r="T41" i="80"/>
  <c r="V40" i="80"/>
  <c r="V41" i="80"/>
  <c r="W40" i="80" l="1"/>
  <c r="X40" i="80" s="1"/>
  <c r="W41" i="80"/>
  <c r="X41" i="80" s="1"/>
  <c r="BG24" i="79"/>
  <c r="BE24" i="79"/>
  <c r="BC24" i="79"/>
  <c r="BA24" i="79"/>
  <c r="AY24" i="79"/>
  <c r="AW24" i="79"/>
  <c r="AU24" i="79"/>
  <c r="AS24" i="79"/>
  <c r="AQ24" i="79"/>
  <c r="AO24" i="79"/>
  <c r="AM24" i="79"/>
  <c r="AK24" i="79"/>
  <c r="AI24" i="79"/>
  <c r="AG24" i="79"/>
  <c r="AE24" i="79"/>
  <c r="AC24" i="79"/>
  <c r="AA24" i="79"/>
  <c r="Y24" i="79"/>
  <c r="W24" i="79"/>
  <c r="BJ24" i="79" s="1"/>
  <c r="Q24" i="79"/>
  <c r="R24" i="79" s="1"/>
  <c r="S24" i="79" s="1"/>
  <c r="BH24" i="79" l="1"/>
  <c r="BL24" i="79" s="1"/>
  <c r="BK13" i="79"/>
  <c r="BK14" i="79"/>
  <c r="BJ28" i="79"/>
  <c r="BH28" i="79" s="1"/>
  <c r="BJ29" i="79"/>
  <c r="BH29" i="79" s="1"/>
  <c r="BJ30" i="79"/>
  <c r="BH30" i="79" s="1"/>
  <c r="BJ31" i="79"/>
  <c r="BH31" i="79" s="1"/>
  <c r="BJ32" i="79"/>
  <c r="BH32" i="79" s="1"/>
  <c r="BJ33" i="79"/>
  <c r="BH33" i="79" s="1"/>
  <c r="BJ34" i="79"/>
  <c r="BH34" i="79" s="1"/>
  <c r="BJ35" i="79"/>
  <c r="BH35" i="79" s="1"/>
  <c r="BJ36" i="79"/>
  <c r="BH36" i="79" s="1"/>
  <c r="BJ37" i="79"/>
  <c r="BH37" i="79" s="1"/>
  <c r="BJ38" i="79"/>
  <c r="BH38" i="79" s="1"/>
  <c r="BJ39" i="79"/>
  <c r="BH39" i="79" s="1"/>
  <c r="BJ40" i="79"/>
  <c r="BH40" i="79" s="1"/>
  <c r="BJ41" i="79"/>
  <c r="BH41" i="79" s="1"/>
  <c r="BJ42" i="79"/>
  <c r="BH42" i="79" s="1"/>
  <c r="BJ43" i="79"/>
  <c r="BH43" i="79" s="1"/>
  <c r="BE13" i="79"/>
  <c r="BE14" i="79"/>
  <c r="BG13" i="79"/>
  <c r="BG12" i="79"/>
  <c r="BG14" i="79"/>
  <c r="BG15" i="79"/>
  <c r="BG16" i="79"/>
  <c r="BG17" i="79"/>
  <c r="BG18" i="79"/>
  <c r="BG19" i="79"/>
  <c r="BG20" i="79"/>
  <c r="BG21" i="79"/>
  <c r="BG22" i="79"/>
  <c r="BG26" i="79"/>
  <c r="BE12" i="79"/>
  <c r="BE15" i="79"/>
  <c r="BE16" i="79"/>
  <c r="BE17" i="79"/>
  <c r="BE18" i="79"/>
  <c r="BE19" i="79"/>
  <c r="BE20" i="79"/>
  <c r="BE21" i="79"/>
  <c r="BE22" i="79"/>
  <c r="BE26" i="79"/>
  <c r="BE28" i="79"/>
  <c r="BE29" i="79"/>
  <c r="BE30" i="79"/>
  <c r="BE31" i="79"/>
  <c r="BE32" i="79"/>
  <c r="BE33" i="79"/>
  <c r="BE34" i="79"/>
  <c r="BE35" i="79"/>
  <c r="BE36" i="79"/>
  <c r="BE37" i="79"/>
  <c r="BE38" i="79"/>
  <c r="BE39" i="79"/>
  <c r="BE40" i="79"/>
  <c r="BE41" i="79"/>
  <c r="BE42" i="79"/>
  <c r="BE43" i="79"/>
  <c r="BE44" i="79"/>
  <c r="BE45" i="79"/>
  <c r="BE46" i="79"/>
  <c r="BE47" i="79"/>
  <c r="BE48" i="79"/>
  <c r="BE49" i="79"/>
  <c r="BE50" i="79"/>
  <c r="BE51" i="79"/>
  <c r="BE52" i="79"/>
  <c r="BE53" i="79"/>
  <c r="BE54" i="79"/>
  <c r="BE55" i="79"/>
  <c r="BE56" i="79"/>
  <c r="BE57" i="79"/>
  <c r="BE58" i="79"/>
  <c r="BE59" i="79"/>
  <c r="BE60" i="79"/>
  <c r="BE61" i="79"/>
  <c r="BE62" i="79"/>
  <c r="BE63" i="79"/>
  <c r="BE64" i="79"/>
  <c r="BE65" i="79"/>
  <c r="BE66" i="79"/>
  <c r="BE67" i="79"/>
  <c r="BE68" i="79"/>
  <c r="BE69" i="79"/>
  <c r="BE70" i="79"/>
  <c r="BE71" i="79"/>
  <c r="BE72" i="79"/>
  <c r="BE73" i="79"/>
  <c r="BE74" i="79"/>
  <c r="BE75" i="79"/>
  <c r="BE76" i="79"/>
  <c r="BE77" i="79"/>
  <c r="BE78" i="79"/>
  <c r="BE79" i="79"/>
  <c r="BE80" i="79"/>
  <c r="BE81" i="79"/>
  <c r="BE82" i="79"/>
  <c r="BE83" i="79"/>
  <c r="BE84" i="79"/>
  <c r="BE85" i="79"/>
  <c r="BE86" i="79"/>
  <c r="BE87" i="79"/>
  <c r="BE88" i="79"/>
  <c r="BE89" i="79"/>
  <c r="BE90" i="79"/>
  <c r="BE91" i="79"/>
  <c r="BE92" i="79"/>
  <c r="BE93" i="79"/>
  <c r="BE94" i="79"/>
  <c r="BE95" i="79"/>
  <c r="BE96" i="79"/>
  <c r="BE97" i="79"/>
  <c r="BE98" i="79"/>
  <c r="BE99" i="79"/>
  <c r="BE100" i="79"/>
  <c r="BE101" i="79"/>
  <c r="BE102" i="79"/>
  <c r="BE103" i="79"/>
  <c r="BC12" i="79"/>
  <c r="BC13" i="79"/>
  <c r="BC14" i="79"/>
  <c r="BC15" i="79"/>
  <c r="BC16" i="79"/>
  <c r="BC17" i="79"/>
  <c r="BC18" i="79"/>
  <c r="BC19" i="79"/>
  <c r="BC20" i="79"/>
  <c r="BC21" i="79"/>
  <c r="BC22" i="79"/>
  <c r="BC26" i="79"/>
  <c r="BC28" i="79"/>
  <c r="BC29" i="79"/>
  <c r="BC30" i="79"/>
  <c r="BC31" i="79"/>
  <c r="BC32" i="79"/>
  <c r="BC33" i="79"/>
  <c r="BC34" i="79"/>
  <c r="BC35" i="79"/>
  <c r="BC36" i="79"/>
  <c r="BC37" i="79"/>
  <c r="BC38" i="79"/>
  <c r="BC39" i="79"/>
  <c r="BC40" i="79"/>
  <c r="BC41" i="79"/>
  <c r="BC42" i="79"/>
  <c r="BC43" i="79"/>
  <c r="BC44" i="79"/>
  <c r="BC45" i="79"/>
  <c r="BC46" i="79"/>
  <c r="BC47" i="79"/>
  <c r="BC48" i="79"/>
  <c r="BC49" i="79"/>
  <c r="BC50" i="79"/>
  <c r="BC51" i="79"/>
  <c r="BC52" i="79"/>
  <c r="BC53" i="79"/>
  <c r="BC54" i="79"/>
  <c r="BC55" i="79"/>
  <c r="BC56" i="79"/>
  <c r="BC57" i="79"/>
  <c r="BC58" i="79"/>
  <c r="BC59" i="79"/>
  <c r="BC60" i="79"/>
  <c r="BC61" i="79"/>
  <c r="BC62" i="79"/>
  <c r="BC63" i="79"/>
  <c r="BC64" i="79"/>
  <c r="BC65" i="79"/>
  <c r="BC66" i="79"/>
  <c r="BC67" i="79"/>
  <c r="BC68" i="79"/>
  <c r="BC69" i="79"/>
  <c r="BC70" i="79"/>
  <c r="BC71" i="79"/>
  <c r="BC72" i="79"/>
  <c r="BC73" i="79"/>
  <c r="BC74" i="79"/>
  <c r="BC75" i="79"/>
  <c r="BC76" i="79"/>
  <c r="BC77" i="79"/>
  <c r="BC78" i="79"/>
  <c r="BC79" i="79"/>
  <c r="BC80" i="79"/>
  <c r="BC81" i="79"/>
  <c r="BC82" i="79"/>
  <c r="BC83" i="79"/>
  <c r="BC84" i="79"/>
  <c r="BC85" i="79"/>
  <c r="BC86" i="79"/>
  <c r="BC87" i="79"/>
  <c r="BC88" i="79"/>
  <c r="BC89" i="79"/>
  <c r="BC90" i="79"/>
  <c r="BC91" i="79"/>
  <c r="BC92" i="79"/>
  <c r="BC93" i="79"/>
  <c r="BC94" i="79"/>
  <c r="BC95" i="79"/>
  <c r="BC96" i="79"/>
  <c r="BC97" i="79"/>
  <c r="BC98" i="79"/>
  <c r="BC99" i="79"/>
  <c r="BC100" i="79"/>
  <c r="BC101" i="79"/>
  <c r="BC102" i="79"/>
  <c r="BC103" i="79"/>
  <c r="BG11" i="79"/>
  <c r="BE11" i="79"/>
  <c r="BC11" i="79"/>
  <c r="BA12" i="79"/>
  <c r="BA13" i="79"/>
  <c r="BA14" i="79"/>
  <c r="BA15" i="79"/>
  <c r="BA16" i="79"/>
  <c r="BA17" i="79"/>
  <c r="BA18" i="79"/>
  <c r="BA19" i="79"/>
  <c r="BA20" i="79"/>
  <c r="BA21" i="79"/>
  <c r="BA22" i="79"/>
  <c r="BA26" i="79"/>
  <c r="BA28" i="79"/>
  <c r="BA29" i="79"/>
  <c r="BA30" i="79"/>
  <c r="BA31" i="79"/>
  <c r="BA32" i="79"/>
  <c r="BA33" i="79"/>
  <c r="BA34" i="79"/>
  <c r="BA35" i="79"/>
  <c r="BA36" i="79"/>
  <c r="BA37" i="79"/>
  <c r="BA38" i="79"/>
  <c r="BA39" i="79"/>
  <c r="BA40" i="79"/>
  <c r="BA41" i="79"/>
  <c r="BA42" i="79"/>
  <c r="BA43" i="79"/>
  <c r="BA44" i="79"/>
  <c r="BA45" i="79"/>
  <c r="BA46" i="79"/>
  <c r="BA47" i="79"/>
  <c r="BA48" i="79"/>
  <c r="BA49" i="79"/>
  <c r="BA50" i="79"/>
  <c r="BA51" i="79"/>
  <c r="BA52" i="79"/>
  <c r="BA53" i="79"/>
  <c r="BA54" i="79"/>
  <c r="BA55" i="79"/>
  <c r="BA56" i="79"/>
  <c r="BA57" i="79"/>
  <c r="BA58" i="79"/>
  <c r="BA59" i="79"/>
  <c r="BA60" i="79"/>
  <c r="BA61" i="79"/>
  <c r="BA62" i="79"/>
  <c r="BA63" i="79"/>
  <c r="BA64" i="79"/>
  <c r="BA65" i="79"/>
  <c r="BA66" i="79"/>
  <c r="BA67" i="79"/>
  <c r="BA68" i="79"/>
  <c r="BA69" i="79"/>
  <c r="BA70" i="79"/>
  <c r="BA71" i="79"/>
  <c r="BA72" i="79"/>
  <c r="BA73" i="79"/>
  <c r="BA74" i="79"/>
  <c r="BA75" i="79"/>
  <c r="BA76" i="79"/>
  <c r="BA77" i="79"/>
  <c r="BA78" i="79"/>
  <c r="BA79" i="79"/>
  <c r="BA80" i="79"/>
  <c r="BA81" i="79"/>
  <c r="BA82" i="79"/>
  <c r="BA83" i="79"/>
  <c r="BA84" i="79"/>
  <c r="BA85" i="79"/>
  <c r="BA86" i="79"/>
  <c r="BA87" i="79"/>
  <c r="BA88" i="79"/>
  <c r="BA89" i="79"/>
  <c r="BA90" i="79"/>
  <c r="BA91" i="79"/>
  <c r="BA92" i="79"/>
  <c r="BA93" i="79"/>
  <c r="BA94" i="79"/>
  <c r="BA95" i="79"/>
  <c r="BA96" i="79"/>
  <c r="BA97" i="79"/>
  <c r="BA98" i="79"/>
  <c r="BA99" i="79"/>
  <c r="BA100" i="79"/>
  <c r="BA101" i="79"/>
  <c r="BA102" i="79"/>
  <c r="BA103" i="79"/>
  <c r="AY12" i="79"/>
  <c r="AY13" i="79"/>
  <c r="AY14" i="79"/>
  <c r="AY15" i="79"/>
  <c r="AY16" i="79"/>
  <c r="AY17" i="79"/>
  <c r="AY18" i="79"/>
  <c r="AY19" i="79"/>
  <c r="AY20" i="79"/>
  <c r="AY21" i="79"/>
  <c r="AY22" i="79"/>
  <c r="AY26" i="79"/>
  <c r="AY28" i="79"/>
  <c r="AY29" i="79"/>
  <c r="AY30" i="79"/>
  <c r="AY31" i="79"/>
  <c r="AY32" i="79"/>
  <c r="AY33" i="79"/>
  <c r="AY34" i="79"/>
  <c r="AY35" i="79"/>
  <c r="AY36" i="79"/>
  <c r="AY37" i="79"/>
  <c r="AY38" i="79"/>
  <c r="AY39" i="79"/>
  <c r="AY40" i="79"/>
  <c r="AY41" i="79"/>
  <c r="AY42" i="79"/>
  <c r="AY43" i="79"/>
  <c r="AY44" i="79"/>
  <c r="AY45" i="79"/>
  <c r="AY46" i="79"/>
  <c r="AY47" i="79"/>
  <c r="AY48" i="79"/>
  <c r="AY49" i="79"/>
  <c r="AY50" i="79"/>
  <c r="AY51" i="79"/>
  <c r="AY52" i="79"/>
  <c r="AY53" i="79"/>
  <c r="AY54" i="79"/>
  <c r="AY55" i="79"/>
  <c r="AY56" i="79"/>
  <c r="AY57" i="79"/>
  <c r="AY58" i="79"/>
  <c r="AY59" i="79"/>
  <c r="AY60" i="79"/>
  <c r="AY61" i="79"/>
  <c r="AY62" i="79"/>
  <c r="AY63" i="79"/>
  <c r="AY64" i="79"/>
  <c r="AY65" i="79"/>
  <c r="AY66" i="79"/>
  <c r="AY67" i="79"/>
  <c r="AY68" i="79"/>
  <c r="AY69" i="79"/>
  <c r="AY70" i="79"/>
  <c r="AY71" i="79"/>
  <c r="AY72" i="79"/>
  <c r="AY73" i="79"/>
  <c r="AY74" i="79"/>
  <c r="AY75" i="79"/>
  <c r="AY76" i="79"/>
  <c r="AY77" i="79"/>
  <c r="AY78" i="79"/>
  <c r="AY79" i="79"/>
  <c r="AY80" i="79"/>
  <c r="AY81" i="79"/>
  <c r="AY82" i="79"/>
  <c r="AY83" i="79"/>
  <c r="AY84" i="79"/>
  <c r="AY85" i="79"/>
  <c r="AY86" i="79"/>
  <c r="AY87" i="79"/>
  <c r="AY88" i="79"/>
  <c r="AY89" i="79"/>
  <c r="AY90" i="79"/>
  <c r="AY91" i="79"/>
  <c r="AY92" i="79"/>
  <c r="AY93" i="79"/>
  <c r="AY94" i="79"/>
  <c r="AY95" i="79"/>
  <c r="AY96" i="79"/>
  <c r="AY97" i="79"/>
  <c r="AY98" i="79"/>
  <c r="AY99" i="79"/>
  <c r="AY100" i="79"/>
  <c r="AY101" i="79"/>
  <c r="AY102" i="79"/>
  <c r="AY103" i="79"/>
  <c r="AW12" i="79"/>
  <c r="AW13" i="79"/>
  <c r="AW14" i="79"/>
  <c r="AW15" i="79"/>
  <c r="AW16" i="79"/>
  <c r="AW17" i="79"/>
  <c r="AW18" i="79"/>
  <c r="AW19" i="79"/>
  <c r="AW20" i="79"/>
  <c r="AW21" i="79"/>
  <c r="AW22" i="79"/>
  <c r="AW26" i="79"/>
  <c r="AW28" i="79"/>
  <c r="AW29" i="79"/>
  <c r="AW30" i="79"/>
  <c r="AW31" i="79"/>
  <c r="AW32" i="79"/>
  <c r="AW33" i="79"/>
  <c r="AW34" i="79"/>
  <c r="AW35" i="79"/>
  <c r="AW36" i="79"/>
  <c r="AW37" i="79"/>
  <c r="AW38" i="79"/>
  <c r="AW39" i="79"/>
  <c r="AW40" i="79"/>
  <c r="AW41" i="79"/>
  <c r="AW42" i="79"/>
  <c r="AW43" i="79"/>
  <c r="AW44" i="79"/>
  <c r="AW45" i="79"/>
  <c r="AW46" i="79"/>
  <c r="AW47" i="79"/>
  <c r="AW48" i="79"/>
  <c r="AW49" i="79"/>
  <c r="AW50" i="79"/>
  <c r="AW51" i="79"/>
  <c r="AW52" i="79"/>
  <c r="AW53" i="79"/>
  <c r="AW54" i="79"/>
  <c r="AW55" i="79"/>
  <c r="AW56" i="79"/>
  <c r="AW57" i="79"/>
  <c r="AW58" i="79"/>
  <c r="AW59" i="79"/>
  <c r="AW60" i="79"/>
  <c r="AW61" i="79"/>
  <c r="AW62" i="79"/>
  <c r="AW63" i="79"/>
  <c r="AW64" i="79"/>
  <c r="AW65" i="79"/>
  <c r="AW66" i="79"/>
  <c r="AW67" i="79"/>
  <c r="AW68" i="79"/>
  <c r="AW69" i="79"/>
  <c r="AW70" i="79"/>
  <c r="AW71" i="79"/>
  <c r="AW72" i="79"/>
  <c r="AW73" i="79"/>
  <c r="AW74" i="79"/>
  <c r="AW75" i="79"/>
  <c r="AW76" i="79"/>
  <c r="AW77" i="79"/>
  <c r="AW78" i="79"/>
  <c r="AW79" i="79"/>
  <c r="AW80" i="79"/>
  <c r="AW81" i="79"/>
  <c r="AW82" i="79"/>
  <c r="AW83" i="79"/>
  <c r="AW84" i="79"/>
  <c r="AW85" i="79"/>
  <c r="AW86" i="79"/>
  <c r="AW87" i="79"/>
  <c r="AW88" i="79"/>
  <c r="AW89" i="79"/>
  <c r="AW90" i="79"/>
  <c r="AW91" i="79"/>
  <c r="AW92" i="79"/>
  <c r="AW93" i="79"/>
  <c r="AW94" i="79"/>
  <c r="AW95" i="79"/>
  <c r="AW96" i="79"/>
  <c r="AW97" i="79"/>
  <c r="AW98" i="79"/>
  <c r="AW99" i="79"/>
  <c r="AW100" i="79"/>
  <c r="AW101" i="79"/>
  <c r="AW102" i="79"/>
  <c r="AW103" i="79"/>
  <c r="AU12" i="79"/>
  <c r="AU13" i="79"/>
  <c r="AU14" i="79"/>
  <c r="AU15" i="79"/>
  <c r="AU16" i="79"/>
  <c r="AU17" i="79"/>
  <c r="AU18" i="79"/>
  <c r="AU19" i="79"/>
  <c r="AU20" i="79"/>
  <c r="AU21" i="79"/>
  <c r="AU22" i="79"/>
  <c r="AU26" i="79"/>
  <c r="AU28" i="79"/>
  <c r="AU29" i="79"/>
  <c r="AU30" i="79"/>
  <c r="AU31" i="79"/>
  <c r="AU32" i="79"/>
  <c r="AU33" i="79"/>
  <c r="AU34" i="79"/>
  <c r="AU35" i="79"/>
  <c r="AU36" i="79"/>
  <c r="AU37" i="79"/>
  <c r="AU38" i="79"/>
  <c r="AU39" i="79"/>
  <c r="AU40" i="79"/>
  <c r="AU41" i="79"/>
  <c r="AU42" i="79"/>
  <c r="AU43" i="79"/>
  <c r="AU44" i="79"/>
  <c r="AU45" i="79"/>
  <c r="AU46" i="79"/>
  <c r="AU47" i="79"/>
  <c r="AU48" i="79"/>
  <c r="AU49" i="79"/>
  <c r="AU50" i="79"/>
  <c r="AU51" i="79"/>
  <c r="AU52" i="79"/>
  <c r="AU53" i="79"/>
  <c r="AU54" i="79"/>
  <c r="AU55" i="79"/>
  <c r="AU56" i="79"/>
  <c r="AU57" i="79"/>
  <c r="AU58" i="79"/>
  <c r="AU59" i="79"/>
  <c r="AU60" i="79"/>
  <c r="AU61" i="79"/>
  <c r="AU62" i="79"/>
  <c r="AU63" i="79"/>
  <c r="AU64" i="79"/>
  <c r="AU65" i="79"/>
  <c r="AU66" i="79"/>
  <c r="AU67" i="79"/>
  <c r="AU68" i="79"/>
  <c r="AU69" i="79"/>
  <c r="AU70" i="79"/>
  <c r="AU71" i="79"/>
  <c r="AU72" i="79"/>
  <c r="AU73" i="79"/>
  <c r="AU74" i="79"/>
  <c r="AU75" i="79"/>
  <c r="AU76" i="79"/>
  <c r="AU77" i="79"/>
  <c r="AU78" i="79"/>
  <c r="AU79" i="79"/>
  <c r="AU80" i="79"/>
  <c r="AU81" i="79"/>
  <c r="AU82" i="79"/>
  <c r="AU83" i="79"/>
  <c r="AU84" i="79"/>
  <c r="AU85" i="79"/>
  <c r="AU86" i="79"/>
  <c r="AU87" i="79"/>
  <c r="AU88" i="79"/>
  <c r="AU89" i="79"/>
  <c r="AU90" i="79"/>
  <c r="AU91" i="79"/>
  <c r="AU92" i="79"/>
  <c r="AU93" i="79"/>
  <c r="AU94" i="79"/>
  <c r="AU95" i="79"/>
  <c r="AU96" i="79"/>
  <c r="AU97" i="79"/>
  <c r="AU98" i="79"/>
  <c r="AU99" i="79"/>
  <c r="AU100" i="79"/>
  <c r="AU101" i="79"/>
  <c r="AU102" i="79"/>
  <c r="AU103" i="79"/>
  <c r="AS12" i="79"/>
  <c r="AS13" i="79"/>
  <c r="AS14" i="79"/>
  <c r="AS15" i="79"/>
  <c r="AS16" i="79"/>
  <c r="AS17" i="79"/>
  <c r="AS18" i="79"/>
  <c r="AS19" i="79"/>
  <c r="AS20" i="79"/>
  <c r="AS21" i="79"/>
  <c r="AS22" i="79"/>
  <c r="AS26" i="79"/>
  <c r="AS28" i="79"/>
  <c r="AS29" i="79"/>
  <c r="AS30" i="79"/>
  <c r="AS31" i="79"/>
  <c r="AS32" i="79"/>
  <c r="AS33" i="79"/>
  <c r="AS34" i="79"/>
  <c r="AS35" i="79"/>
  <c r="AS36" i="79"/>
  <c r="AS37" i="79"/>
  <c r="AS38" i="79"/>
  <c r="AS39" i="79"/>
  <c r="AS40" i="79"/>
  <c r="AS41" i="79"/>
  <c r="AS42" i="79"/>
  <c r="AS43" i="79"/>
  <c r="AS44" i="79"/>
  <c r="AS45" i="79"/>
  <c r="AS46" i="79"/>
  <c r="AS47" i="79"/>
  <c r="AS48" i="79"/>
  <c r="AS49" i="79"/>
  <c r="AS50" i="79"/>
  <c r="AS51" i="79"/>
  <c r="AS52" i="79"/>
  <c r="AS53" i="79"/>
  <c r="AS54" i="79"/>
  <c r="AS55" i="79"/>
  <c r="AS56" i="79"/>
  <c r="AS57" i="79"/>
  <c r="AS58" i="79"/>
  <c r="AS59" i="79"/>
  <c r="AS60" i="79"/>
  <c r="AS61" i="79"/>
  <c r="AS62" i="79"/>
  <c r="AS63" i="79"/>
  <c r="AS64" i="79"/>
  <c r="AS65" i="79"/>
  <c r="AS66" i="79"/>
  <c r="AS67" i="79"/>
  <c r="AS68" i="79"/>
  <c r="AS69" i="79"/>
  <c r="AS70" i="79"/>
  <c r="AS71" i="79"/>
  <c r="AS72" i="79"/>
  <c r="AS73" i="79"/>
  <c r="AS74" i="79"/>
  <c r="AS75" i="79"/>
  <c r="AS76" i="79"/>
  <c r="AS77" i="79"/>
  <c r="AS78" i="79"/>
  <c r="AS79" i="79"/>
  <c r="AS80" i="79"/>
  <c r="AS81" i="79"/>
  <c r="AS82" i="79"/>
  <c r="AS83" i="79"/>
  <c r="AS84" i="79"/>
  <c r="AS85" i="79"/>
  <c r="AS86" i="79"/>
  <c r="AS87" i="79"/>
  <c r="AS88" i="79"/>
  <c r="AS89" i="79"/>
  <c r="AS90" i="79"/>
  <c r="AS91" i="79"/>
  <c r="AS92" i="79"/>
  <c r="AS93" i="79"/>
  <c r="AS94" i="79"/>
  <c r="AS95" i="79"/>
  <c r="AS96" i="79"/>
  <c r="AS97" i="79"/>
  <c r="AS98" i="79"/>
  <c r="AS99" i="79"/>
  <c r="AS100" i="79"/>
  <c r="AS101" i="79"/>
  <c r="AS102" i="79"/>
  <c r="AS103" i="79"/>
  <c r="AQ12" i="79"/>
  <c r="AQ13" i="79"/>
  <c r="AQ14" i="79"/>
  <c r="AQ15" i="79"/>
  <c r="AQ16" i="79"/>
  <c r="AQ17" i="79"/>
  <c r="AQ18" i="79"/>
  <c r="AQ19" i="79"/>
  <c r="AQ20" i="79"/>
  <c r="AQ21" i="79"/>
  <c r="AQ22" i="79"/>
  <c r="AQ26" i="79"/>
  <c r="AQ28" i="79"/>
  <c r="AQ29" i="79"/>
  <c r="AQ30" i="79"/>
  <c r="AQ31" i="79"/>
  <c r="AQ32" i="79"/>
  <c r="AQ33" i="79"/>
  <c r="AQ34" i="79"/>
  <c r="AQ35" i="79"/>
  <c r="AQ36" i="79"/>
  <c r="AQ37" i="79"/>
  <c r="AQ38" i="79"/>
  <c r="AQ39" i="79"/>
  <c r="AQ40" i="79"/>
  <c r="AQ41" i="79"/>
  <c r="AQ42" i="79"/>
  <c r="AQ43" i="79"/>
  <c r="AQ44" i="79"/>
  <c r="AQ45" i="79"/>
  <c r="AQ46" i="79"/>
  <c r="AQ47" i="79"/>
  <c r="AQ48" i="79"/>
  <c r="AQ49" i="79"/>
  <c r="AQ50" i="79"/>
  <c r="AQ51" i="79"/>
  <c r="AQ52" i="79"/>
  <c r="AQ53" i="79"/>
  <c r="AQ54" i="79"/>
  <c r="AQ55" i="79"/>
  <c r="AQ56" i="79"/>
  <c r="AQ57" i="79"/>
  <c r="AQ58" i="79"/>
  <c r="AQ59" i="79"/>
  <c r="AQ60" i="79"/>
  <c r="AQ61" i="79"/>
  <c r="AQ62" i="79"/>
  <c r="AQ63" i="79"/>
  <c r="AQ64" i="79"/>
  <c r="AQ65" i="79"/>
  <c r="AQ66" i="79"/>
  <c r="AQ67" i="79"/>
  <c r="AQ68" i="79"/>
  <c r="AQ69" i="79"/>
  <c r="AQ70" i="79"/>
  <c r="AQ71" i="79"/>
  <c r="AQ72" i="79"/>
  <c r="AQ73" i="79"/>
  <c r="AQ74" i="79"/>
  <c r="AQ75" i="79"/>
  <c r="AQ76" i="79"/>
  <c r="AQ77" i="79"/>
  <c r="AQ78" i="79"/>
  <c r="AQ79" i="79"/>
  <c r="AQ80" i="79"/>
  <c r="AQ81" i="79"/>
  <c r="AQ82" i="79"/>
  <c r="AQ83" i="79"/>
  <c r="AQ84" i="79"/>
  <c r="AQ85" i="79"/>
  <c r="AQ86" i="79"/>
  <c r="AQ87" i="79"/>
  <c r="AQ88" i="79"/>
  <c r="AQ89" i="79"/>
  <c r="AQ90" i="79"/>
  <c r="AQ91" i="79"/>
  <c r="AQ92" i="79"/>
  <c r="AQ93" i="79"/>
  <c r="AQ94" i="79"/>
  <c r="AQ95" i="79"/>
  <c r="AQ96" i="79"/>
  <c r="AQ97" i="79"/>
  <c r="AQ98" i="79"/>
  <c r="AQ99" i="79"/>
  <c r="AQ100" i="79"/>
  <c r="AQ101" i="79"/>
  <c r="AQ102" i="79"/>
  <c r="AQ103" i="79"/>
  <c r="AO12" i="79"/>
  <c r="AO13" i="79"/>
  <c r="AO14" i="79"/>
  <c r="AO15" i="79"/>
  <c r="AO16" i="79"/>
  <c r="AO17" i="79"/>
  <c r="AO18" i="79"/>
  <c r="AO19" i="79"/>
  <c r="AO20" i="79"/>
  <c r="AO21" i="79"/>
  <c r="AO22" i="79"/>
  <c r="AO26" i="79"/>
  <c r="AO28" i="79"/>
  <c r="AO29" i="79"/>
  <c r="AO30" i="79"/>
  <c r="AO31" i="79"/>
  <c r="AO32" i="79"/>
  <c r="AO33" i="79"/>
  <c r="AO34" i="79"/>
  <c r="AO35" i="79"/>
  <c r="AO36" i="79"/>
  <c r="AO37" i="79"/>
  <c r="AO38" i="79"/>
  <c r="AO39" i="79"/>
  <c r="AO40" i="79"/>
  <c r="AO41" i="79"/>
  <c r="AO42" i="79"/>
  <c r="AO43" i="79"/>
  <c r="AO44" i="79"/>
  <c r="AO45" i="79"/>
  <c r="AO46" i="79"/>
  <c r="AO47" i="79"/>
  <c r="AO48" i="79"/>
  <c r="AO49" i="79"/>
  <c r="AO50" i="79"/>
  <c r="AO51" i="79"/>
  <c r="AO52" i="79"/>
  <c r="AO53" i="79"/>
  <c r="AO54" i="79"/>
  <c r="AO55" i="79"/>
  <c r="AO56" i="79"/>
  <c r="AO57" i="79"/>
  <c r="AO58" i="79"/>
  <c r="AO59" i="79"/>
  <c r="AO60" i="79"/>
  <c r="AO61" i="79"/>
  <c r="AO62" i="79"/>
  <c r="AO63" i="79"/>
  <c r="AO64" i="79"/>
  <c r="AO65" i="79"/>
  <c r="AO66" i="79"/>
  <c r="AO67" i="79"/>
  <c r="AO68" i="79"/>
  <c r="AO69" i="79"/>
  <c r="AO70" i="79"/>
  <c r="AO71" i="79"/>
  <c r="AO72" i="79"/>
  <c r="AO73" i="79"/>
  <c r="AO74" i="79"/>
  <c r="AO75" i="79"/>
  <c r="AO76" i="79"/>
  <c r="AO77" i="79"/>
  <c r="AO78" i="79"/>
  <c r="AO79" i="79"/>
  <c r="AO80" i="79"/>
  <c r="AO81" i="79"/>
  <c r="AO82" i="79"/>
  <c r="AO83" i="79"/>
  <c r="AO84" i="79"/>
  <c r="AO85" i="79"/>
  <c r="AO86" i="79"/>
  <c r="AO87" i="79"/>
  <c r="AO88" i="79"/>
  <c r="AO89" i="79"/>
  <c r="AO90" i="79"/>
  <c r="AO91" i="79"/>
  <c r="AO92" i="79"/>
  <c r="AO93" i="79"/>
  <c r="AO94" i="79"/>
  <c r="AO95" i="79"/>
  <c r="AO96" i="79"/>
  <c r="AO97" i="79"/>
  <c r="AO98" i="79"/>
  <c r="AO99" i="79"/>
  <c r="AO100" i="79"/>
  <c r="AO101" i="79"/>
  <c r="AO102" i="79"/>
  <c r="AO103" i="79"/>
  <c r="AM12" i="79"/>
  <c r="AM13" i="79"/>
  <c r="AM14" i="79"/>
  <c r="AM15" i="79"/>
  <c r="AM16" i="79"/>
  <c r="AM17" i="79"/>
  <c r="AM18" i="79"/>
  <c r="AM19" i="79"/>
  <c r="AM20" i="79"/>
  <c r="AM21" i="79"/>
  <c r="AM22" i="79"/>
  <c r="AM26" i="79"/>
  <c r="AM28" i="79"/>
  <c r="AM29" i="79"/>
  <c r="AM30" i="79"/>
  <c r="AM31" i="79"/>
  <c r="AM32" i="79"/>
  <c r="AM33" i="79"/>
  <c r="AM34" i="79"/>
  <c r="AM35" i="79"/>
  <c r="AM36" i="79"/>
  <c r="AM37" i="79"/>
  <c r="AM38" i="79"/>
  <c r="AM39" i="79"/>
  <c r="AM40" i="79"/>
  <c r="AM41" i="79"/>
  <c r="AM42" i="79"/>
  <c r="AM43" i="79"/>
  <c r="AM44" i="79"/>
  <c r="AM45" i="79"/>
  <c r="AM46" i="79"/>
  <c r="AM47" i="79"/>
  <c r="AM48" i="79"/>
  <c r="AM49" i="79"/>
  <c r="AM50" i="79"/>
  <c r="AM51" i="79"/>
  <c r="AM52" i="79"/>
  <c r="AM53" i="79"/>
  <c r="AM54" i="79"/>
  <c r="AM55" i="79"/>
  <c r="AM56" i="79"/>
  <c r="AM57" i="79"/>
  <c r="AM58" i="79"/>
  <c r="AM59" i="79"/>
  <c r="AM60" i="79"/>
  <c r="AM61" i="79"/>
  <c r="AM62" i="79"/>
  <c r="AM63" i="79"/>
  <c r="AM64" i="79"/>
  <c r="AM65" i="79"/>
  <c r="AM66" i="79"/>
  <c r="AM67" i="79"/>
  <c r="AM68" i="79"/>
  <c r="AM69" i="79"/>
  <c r="AM70" i="79"/>
  <c r="AM71" i="79"/>
  <c r="AM72" i="79"/>
  <c r="AM73" i="79"/>
  <c r="AM74" i="79"/>
  <c r="AM75" i="79"/>
  <c r="AM76" i="79"/>
  <c r="AM77" i="79"/>
  <c r="AM78" i="79"/>
  <c r="AM79" i="79"/>
  <c r="AM80" i="79"/>
  <c r="AM81" i="79"/>
  <c r="AM82" i="79"/>
  <c r="AM83" i="79"/>
  <c r="AM84" i="79"/>
  <c r="AM85" i="79"/>
  <c r="AM86" i="79"/>
  <c r="AM87" i="79"/>
  <c r="AM88" i="79"/>
  <c r="AM89" i="79"/>
  <c r="AM90" i="79"/>
  <c r="AM91" i="79"/>
  <c r="AM92" i="79"/>
  <c r="AM93" i="79"/>
  <c r="AM94" i="79"/>
  <c r="AM95" i="79"/>
  <c r="AM96" i="79"/>
  <c r="AM97" i="79"/>
  <c r="AM98" i="79"/>
  <c r="AM99" i="79"/>
  <c r="AM100" i="79"/>
  <c r="AM101" i="79"/>
  <c r="AM102" i="79"/>
  <c r="AM103" i="79"/>
  <c r="AK12" i="79"/>
  <c r="AK13" i="79"/>
  <c r="AK14" i="79"/>
  <c r="AK15" i="79"/>
  <c r="AK16" i="79"/>
  <c r="AK17" i="79"/>
  <c r="AK18" i="79"/>
  <c r="AK19" i="79"/>
  <c r="AK20" i="79"/>
  <c r="AK21" i="79"/>
  <c r="AK22" i="79"/>
  <c r="AK26" i="79"/>
  <c r="AK28" i="79"/>
  <c r="AK29" i="79"/>
  <c r="AK30" i="79"/>
  <c r="AK31" i="79"/>
  <c r="AK32" i="79"/>
  <c r="AK33" i="79"/>
  <c r="AK34" i="79"/>
  <c r="AK35" i="79"/>
  <c r="AK36" i="79"/>
  <c r="AK37" i="79"/>
  <c r="AK38" i="79"/>
  <c r="AK39" i="79"/>
  <c r="AK40" i="79"/>
  <c r="AK41" i="79"/>
  <c r="AK42" i="79"/>
  <c r="AK43" i="79"/>
  <c r="AK44" i="79"/>
  <c r="AK45" i="79"/>
  <c r="AK46" i="79"/>
  <c r="AK47" i="79"/>
  <c r="AK48" i="79"/>
  <c r="AK49" i="79"/>
  <c r="AK50" i="79"/>
  <c r="AK51" i="79"/>
  <c r="AK52" i="79"/>
  <c r="AK53" i="79"/>
  <c r="AK54" i="79"/>
  <c r="AK55" i="79"/>
  <c r="AK56" i="79"/>
  <c r="AK57" i="79"/>
  <c r="AK58" i="79"/>
  <c r="AK59" i="79"/>
  <c r="AK60" i="79"/>
  <c r="AK61" i="79"/>
  <c r="AK62" i="79"/>
  <c r="AK63" i="79"/>
  <c r="AK64" i="79"/>
  <c r="AK65" i="79"/>
  <c r="AK66" i="79"/>
  <c r="AK67" i="79"/>
  <c r="AK68" i="79"/>
  <c r="AK69" i="79"/>
  <c r="AK70" i="79"/>
  <c r="AK71" i="79"/>
  <c r="AK72" i="79"/>
  <c r="AK73" i="79"/>
  <c r="AK74" i="79"/>
  <c r="AK75" i="79"/>
  <c r="AK76" i="79"/>
  <c r="AK77" i="79"/>
  <c r="AK78" i="79"/>
  <c r="AK79" i="79"/>
  <c r="AK80" i="79"/>
  <c r="AK81" i="79"/>
  <c r="AK82" i="79"/>
  <c r="AK83" i="79"/>
  <c r="AK84" i="79"/>
  <c r="AK85" i="79"/>
  <c r="AK86" i="79"/>
  <c r="AK87" i="79"/>
  <c r="AK88" i="79"/>
  <c r="AK89" i="79"/>
  <c r="AK90" i="79"/>
  <c r="AK91" i="79"/>
  <c r="AK92" i="79"/>
  <c r="AK93" i="79"/>
  <c r="AK94" i="79"/>
  <c r="AK95" i="79"/>
  <c r="AK96" i="79"/>
  <c r="AK97" i="79"/>
  <c r="AK98" i="79"/>
  <c r="AK99" i="79"/>
  <c r="AK100" i="79"/>
  <c r="AK101" i="79"/>
  <c r="AK102" i="79"/>
  <c r="AK103" i="79"/>
  <c r="AI12" i="79"/>
  <c r="AI13" i="79"/>
  <c r="AI14" i="79"/>
  <c r="AI15" i="79"/>
  <c r="AI16" i="79"/>
  <c r="AI17" i="79"/>
  <c r="AI18" i="79"/>
  <c r="AI19" i="79"/>
  <c r="AI20" i="79"/>
  <c r="AI21" i="79"/>
  <c r="AI22" i="79"/>
  <c r="AI26" i="79"/>
  <c r="AI28" i="79"/>
  <c r="AI29" i="79"/>
  <c r="AI30" i="79"/>
  <c r="AI31" i="79"/>
  <c r="AI32" i="79"/>
  <c r="AI33" i="79"/>
  <c r="AI34" i="79"/>
  <c r="AI35" i="79"/>
  <c r="AI36" i="79"/>
  <c r="AI37" i="79"/>
  <c r="AI38" i="79"/>
  <c r="AI39" i="79"/>
  <c r="AI40" i="79"/>
  <c r="AI41" i="79"/>
  <c r="AI42" i="79"/>
  <c r="AI43" i="79"/>
  <c r="AI44" i="79"/>
  <c r="AI45" i="79"/>
  <c r="AI46" i="79"/>
  <c r="AI47" i="79"/>
  <c r="AI48" i="79"/>
  <c r="AI49" i="79"/>
  <c r="AI50" i="79"/>
  <c r="AI51" i="79"/>
  <c r="AI52" i="79"/>
  <c r="AI53" i="79"/>
  <c r="AI54" i="79"/>
  <c r="AI55" i="79"/>
  <c r="AI56" i="79"/>
  <c r="AI57" i="79"/>
  <c r="AI58" i="79"/>
  <c r="AI59" i="79"/>
  <c r="AI60" i="79"/>
  <c r="AI61" i="79"/>
  <c r="AI62" i="79"/>
  <c r="AI63" i="79"/>
  <c r="AI64" i="79"/>
  <c r="AI65" i="79"/>
  <c r="AI66" i="79"/>
  <c r="AI67" i="79"/>
  <c r="AI68" i="79"/>
  <c r="AI69" i="79"/>
  <c r="AI70" i="79"/>
  <c r="AI71" i="79"/>
  <c r="AI72" i="79"/>
  <c r="AI73" i="79"/>
  <c r="AI74" i="79"/>
  <c r="AI75" i="79"/>
  <c r="AI76" i="79"/>
  <c r="AI77" i="79"/>
  <c r="AI78" i="79"/>
  <c r="AI79" i="79"/>
  <c r="AI80" i="79"/>
  <c r="AI81" i="79"/>
  <c r="AI82" i="79"/>
  <c r="AI83" i="79"/>
  <c r="AI84" i="79"/>
  <c r="AI85" i="79"/>
  <c r="AI86" i="79"/>
  <c r="AI87" i="79"/>
  <c r="AI88" i="79"/>
  <c r="AI89" i="79"/>
  <c r="AI90" i="79"/>
  <c r="AI91" i="79"/>
  <c r="AI92" i="79"/>
  <c r="AI93" i="79"/>
  <c r="AI94" i="79"/>
  <c r="AI95" i="79"/>
  <c r="AI96" i="79"/>
  <c r="AI97" i="79"/>
  <c r="AI98" i="79"/>
  <c r="AI99" i="79"/>
  <c r="AI100" i="79"/>
  <c r="AI101" i="79"/>
  <c r="AI102" i="79"/>
  <c r="AI103" i="79"/>
  <c r="AG12" i="79"/>
  <c r="AG13" i="79"/>
  <c r="AG14" i="79"/>
  <c r="AG15" i="79"/>
  <c r="AG16" i="79"/>
  <c r="AG17" i="79"/>
  <c r="AG18" i="79"/>
  <c r="AG19" i="79"/>
  <c r="AG20" i="79"/>
  <c r="AG21" i="79"/>
  <c r="AG22" i="79"/>
  <c r="AG26" i="79"/>
  <c r="AG28" i="79"/>
  <c r="AG29" i="79"/>
  <c r="AG30" i="79"/>
  <c r="AG31" i="79"/>
  <c r="AG32" i="79"/>
  <c r="AG33" i="79"/>
  <c r="AG34" i="79"/>
  <c r="AG35" i="79"/>
  <c r="AG36" i="79"/>
  <c r="AG37" i="79"/>
  <c r="AG38" i="79"/>
  <c r="AG39" i="79"/>
  <c r="AG40" i="79"/>
  <c r="AG41" i="79"/>
  <c r="AG42" i="79"/>
  <c r="AG43" i="79"/>
  <c r="AG44" i="79"/>
  <c r="AG45" i="79"/>
  <c r="AG46" i="79"/>
  <c r="AG47" i="79"/>
  <c r="AG48" i="79"/>
  <c r="AG49" i="79"/>
  <c r="AG50" i="79"/>
  <c r="AG51" i="79"/>
  <c r="AG52" i="79"/>
  <c r="AG53" i="79"/>
  <c r="AG54" i="79"/>
  <c r="AG55" i="79"/>
  <c r="AG56" i="79"/>
  <c r="AG57" i="79"/>
  <c r="AG58" i="79"/>
  <c r="AG59" i="79"/>
  <c r="AG60" i="79"/>
  <c r="AG61" i="79"/>
  <c r="AG62" i="79"/>
  <c r="AG63" i="79"/>
  <c r="AG64" i="79"/>
  <c r="AG65" i="79"/>
  <c r="AG66" i="79"/>
  <c r="AG67" i="79"/>
  <c r="AG68" i="79"/>
  <c r="AG69" i="79"/>
  <c r="AG70" i="79"/>
  <c r="AG71" i="79"/>
  <c r="AG72" i="79"/>
  <c r="AG73" i="79"/>
  <c r="AG74" i="79"/>
  <c r="AG75" i="79"/>
  <c r="AG76" i="79"/>
  <c r="AG77" i="79"/>
  <c r="AG78" i="79"/>
  <c r="AG79" i="79"/>
  <c r="AG80" i="79"/>
  <c r="AG81" i="79"/>
  <c r="AG82" i="79"/>
  <c r="AG83" i="79"/>
  <c r="AG84" i="79"/>
  <c r="AG85" i="79"/>
  <c r="AG86" i="79"/>
  <c r="AG87" i="79"/>
  <c r="AG88" i="79"/>
  <c r="AG89" i="79"/>
  <c r="AG90" i="79"/>
  <c r="AG91" i="79"/>
  <c r="AG92" i="79"/>
  <c r="AG93" i="79"/>
  <c r="AG94" i="79"/>
  <c r="AG95" i="79"/>
  <c r="AG96" i="79"/>
  <c r="AG97" i="79"/>
  <c r="AG98" i="79"/>
  <c r="AG99" i="79"/>
  <c r="AG100" i="79"/>
  <c r="AG101" i="79"/>
  <c r="AG102" i="79"/>
  <c r="AG103" i="79"/>
  <c r="AE12" i="79"/>
  <c r="AE13" i="79"/>
  <c r="AE14" i="79"/>
  <c r="AE15" i="79"/>
  <c r="AE16" i="79"/>
  <c r="AE17" i="79"/>
  <c r="AE18" i="79"/>
  <c r="AE19" i="79"/>
  <c r="AE20" i="79"/>
  <c r="AE21" i="79"/>
  <c r="AE22" i="79"/>
  <c r="AE26" i="79"/>
  <c r="AE28" i="79"/>
  <c r="AE29" i="79"/>
  <c r="AE30" i="79"/>
  <c r="AE31" i="79"/>
  <c r="AE32" i="79"/>
  <c r="AE33" i="79"/>
  <c r="AE34" i="79"/>
  <c r="AE35" i="79"/>
  <c r="AE36" i="79"/>
  <c r="AE37" i="79"/>
  <c r="AE38" i="79"/>
  <c r="AE39" i="79"/>
  <c r="AE40" i="79"/>
  <c r="AE41" i="79"/>
  <c r="AE42" i="79"/>
  <c r="AE43" i="79"/>
  <c r="AE44" i="79"/>
  <c r="AE45" i="79"/>
  <c r="AE46" i="79"/>
  <c r="AE47" i="79"/>
  <c r="AE48" i="79"/>
  <c r="AE49" i="79"/>
  <c r="AE50" i="79"/>
  <c r="AE51" i="79"/>
  <c r="AE52" i="79"/>
  <c r="AE53" i="79"/>
  <c r="AE54" i="79"/>
  <c r="AE55" i="79"/>
  <c r="AE56" i="79"/>
  <c r="AE57" i="79"/>
  <c r="AE58" i="79"/>
  <c r="AE59" i="79"/>
  <c r="AE60" i="79"/>
  <c r="AE61" i="79"/>
  <c r="AE62" i="79"/>
  <c r="AE63" i="79"/>
  <c r="AE64" i="79"/>
  <c r="AE65" i="79"/>
  <c r="AE66" i="79"/>
  <c r="AE67" i="79"/>
  <c r="AE68" i="79"/>
  <c r="AE69" i="79"/>
  <c r="AE70" i="79"/>
  <c r="AE71" i="79"/>
  <c r="AE72" i="79"/>
  <c r="AE73" i="79"/>
  <c r="AE74" i="79"/>
  <c r="AE75" i="79"/>
  <c r="AE76" i="79"/>
  <c r="AE77" i="79"/>
  <c r="AE78" i="79"/>
  <c r="AE79" i="79"/>
  <c r="AE80" i="79"/>
  <c r="AE81" i="79"/>
  <c r="AE82" i="79"/>
  <c r="AE83" i="79"/>
  <c r="AE84" i="79"/>
  <c r="AE85" i="79"/>
  <c r="AE86" i="79"/>
  <c r="AE87" i="79"/>
  <c r="AE88" i="79"/>
  <c r="AE89" i="79"/>
  <c r="AE90" i="79"/>
  <c r="AE91" i="79"/>
  <c r="AE92" i="79"/>
  <c r="AE93" i="79"/>
  <c r="AE94" i="79"/>
  <c r="AE95" i="79"/>
  <c r="AE96" i="79"/>
  <c r="AE97" i="79"/>
  <c r="AE98" i="79"/>
  <c r="AE99" i="79"/>
  <c r="AE100" i="79"/>
  <c r="AE101" i="79"/>
  <c r="AE102" i="79"/>
  <c r="AE103" i="79"/>
  <c r="AC12" i="79"/>
  <c r="AC13" i="79"/>
  <c r="AC14" i="79"/>
  <c r="AC15" i="79"/>
  <c r="AC16" i="79"/>
  <c r="AC17" i="79"/>
  <c r="AC18" i="79"/>
  <c r="AC19" i="79"/>
  <c r="AC20" i="79"/>
  <c r="AC21" i="79"/>
  <c r="AC22" i="79"/>
  <c r="AC26" i="79"/>
  <c r="AC28" i="79"/>
  <c r="AC29" i="79"/>
  <c r="AC30" i="79"/>
  <c r="AC31" i="79"/>
  <c r="AC32" i="79"/>
  <c r="AC33" i="79"/>
  <c r="AC34" i="79"/>
  <c r="AC35" i="79"/>
  <c r="AC36" i="79"/>
  <c r="AC37" i="79"/>
  <c r="AC38" i="79"/>
  <c r="AC39" i="79"/>
  <c r="AC40" i="79"/>
  <c r="AC41" i="79"/>
  <c r="AC42" i="79"/>
  <c r="AC43" i="79"/>
  <c r="AC44" i="79"/>
  <c r="AC45" i="79"/>
  <c r="AC46" i="79"/>
  <c r="AC47" i="79"/>
  <c r="AC48" i="79"/>
  <c r="AC49" i="79"/>
  <c r="AC50" i="79"/>
  <c r="AC51" i="79"/>
  <c r="AC52" i="79"/>
  <c r="AC53" i="79"/>
  <c r="AC54" i="79"/>
  <c r="AC55" i="79"/>
  <c r="AC56" i="79"/>
  <c r="AC57" i="79"/>
  <c r="AC58" i="79"/>
  <c r="AC59" i="79"/>
  <c r="AC60" i="79"/>
  <c r="AC61" i="79"/>
  <c r="AC62" i="79"/>
  <c r="AC63" i="79"/>
  <c r="AC64" i="79"/>
  <c r="AC65" i="79"/>
  <c r="AC66" i="79"/>
  <c r="AC67" i="79"/>
  <c r="AC68" i="79"/>
  <c r="AC69" i="79"/>
  <c r="AC70" i="79"/>
  <c r="AC71" i="79"/>
  <c r="AC72" i="79"/>
  <c r="AC73" i="79"/>
  <c r="AC74" i="79"/>
  <c r="AC75" i="79"/>
  <c r="AC76" i="79"/>
  <c r="AC77" i="79"/>
  <c r="AC78" i="79"/>
  <c r="AC79" i="79"/>
  <c r="AC80" i="79"/>
  <c r="AC81" i="79"/>
  <c r="AC82" i="79"/>
  <c r="AC83" i="79"/>
  <c r="AC84" i="79"/>
  <c r="AC85" i="79"/>
  <c r="AC86" i="79"/>
  <c r="AC87" i="79"/>
  <c r="AC88" i="79"/>
  <c r="AC89" i="79"/>
  <c r="AC90" i="79"/>
  <c r="AC91" i="79"/>
  <c r="AC92" i="79"/>
  <c r="AC93" i="79"/>
  <c r="AC94" i="79"/>
  <c r="AC95" i="79"/>
  <c r="AC96" i="79"/>
  <c r="AC97" i="79"/>
  <c r="AC98" i="79"/>
  <c r="AC99" i="79"/>
  <c r="AC100" i="79"/>
  <c r="AC101" i="79"/>
  <c r="AC102" i="79"/>
  <c r="AC103" i="79"/>
  <c r="AA12" i="79"/>
  <c r="AA13" i="79"/>
  <c r="AA14" i="79"/>
  <c r="AA15" i="79"/>
  <c r="AA16" i="79"/>
  <c r="AA17" i="79"/>
  <c r="AA18" i="79"/>
  <c r="AA19" i="79"/>
  <c r="AA20" i="79"/>
  <c r="AA21" i="79"/>
  <c r="AA22" i="79"/>
  <c r="AA26" i="79"/>
  <c r="AA28" i="79"/>
  <c r="AA29" i="79"/>
  <c r="AA30" i="79"/>
  <c r="AA31" i="79"/>
  <c r="AA32" i="79"/>
  <c r="AA33" i="79"/>
  <c r="AA34" i="79"/>
  <c r="AA35" i="79"/>
  <c r="AA36" i="79"/>
  <c r="AA37" i="79"/>
  <c r="AA38" i="79"/>
  <c r="AA39" i="79"/>
  <c r="AA40" i="79"/>
  <c r="AA41" i="79"/>
  <c r="AA42" i="79"/>
  <c r="AA43" i="79"/>
  <c r="AA44" i="79"/>
  <c r="AA45" i="79"/>
  <c r="AA46" i="79"/>
  <c r="AA47" i="79"/>
  <c r="AA48" i="79"/>
  <c r="AA49" i="79"/>
  <c r="AA50" i="79"/>
  <c r="AA51" i="79"/>
  <c r="AA52" i="79"/>
  <c r="AA53" i="79"/>
  <c r="AA54" i="79"/>
  <c r="AA55" i="79"/>
  <c r="AA56" i="79"/>
  <c r="AA57" i="79"/>
  <c r="AA58" i="79"/>
  <c r="AA59" i="79"/>
  <c r="AA60" i="79"/>
  <c r="AA61" i="79"/>
  <c r="AA62" i="79"/>
  <c r="AA63" i="79"/>
  <c r="AA64" i="79"/>
  <c r="AA65" i="79"/>
  <c r="AA66" i="79"/>
  <c r="AA67" i="79"/>
  <c r="AA68" i="79"/>
  <c r="AA69" i="79"/>
  <c r="AA70" i="79"/>
  <c r="AA71" i="79"/>
  <c r="AA72" i="79"/>
  <c r="AA73" i="79"/>
  <c r="AA74" i="79"/>
  <c r="AA75" i="79"/>
  <c r="AA76" i="79"/>
  <c r="AA77" i="79"/>
  <c r="AA78" i="79"/>
  <c r="AA79" i="79"/>
  <c r="AA80" i="79"/>
  <c r="AA81" i="79"/>
  <c r="AA82" i="79"/>
  <c r="AA83" i="79"/>
  <c r="AA84" i="79"/>
  <c r="AA85" i="79"/>
  <c r="AA86" i="79"/>
  <c r="AA87" i="79"/>
  <c r="AA88" i="79"/>
  <c r="AA89" i="79"/>
  <c r="AA90" i="79"/>
  <c r="AA91" i="79"/>
  <c r="AA92" i="79"/>
  <c r="AA93" i="79"/>
  <c r="AA94" i="79"/>
  <c r="AA95" i="79"/>
  <c r="AA96" i="79"/>
  <c r="AA97" i="79"/>
  <c r="AA98" i="79"/>
  <c r="AA99" i="79"/>
  <c r="AA100" i="79"/>
  <c r="AA101" i="79"/>
  <c r="AA102" i="79"/>
  <c r="AA103" i="79"/>
  <c r="Y12" i="79"/>
  <c r="Y13" i="79"/>
  <c r="Y14" i="79"/>
  <c r="Y15" i="79"/>
  <c r="Y16" i="79"/>
  <c r="Y17" i="79"/>
  <c r="Y18" i="79"/>
  <c r="Y19" i="79"/>
  <c r="Y20" i="79"/>
  <c r="Y21" i="79"/>
  <c r="Y22" i="79"/>
  <c r="Y26" i="79"/>
  <c r="Y28" i="79"/>
  <c r="Y29" i="79"/>
  <c r="Y30" i="79"/>
  <c r="Y31" i="79"/>
  <c r="Y32" i="79"/>
  <c r="Y33" i="79"/>
  <c r="Y34" i="79"/>
  <c r="Y35" i="79"/>
  <c r="Y36" i="79"/>
  <c r="Y37" i="79"/>
  <c r="Y38" i="79"/>
  <c r="Y39" i="79"/>
  <c r="Y40" i="79"/>
  <c r="Y41" i="79"/>
  <c r="Y42" i="79"/>
  <c r="Y43" i="79"/>
  <c r="Y44" i="79"/>
  <c r="Y45" i="79"/>
  <c r="Y46" i="79"/>
  <c r="Y47" i="79"/>
  <c r="Y48" i="79"/>
  <c r="Y49" i="79"/>
  <c r="Y50" i="79"/>
  <c r="Y51" i="79"/>
  <c r="Y52" i="79"/>
  <c r="Y53" i="79"/>
  <c r="Y54" i="79"/>
  <c r="Y55" i="79"/>
  <c r="Y56" i="79"/>
  <c r="Y57" i="79"/>
  <c r="Y58" i="79"/>
  <c r="Y59" i="79"/>
  <c r="Y60" i="79"/>
  <c r="Y61" i="79"/>
  <c r="Y62" i="79"/>
  <c r="Y63" i="79"/>
  <c r="Y64" i="79"/>
  <c r="Y65" i="79"/>
  <c r="Y66" i="79"/>
  <c r="Y67" i="79"/>
  <c r="Y68" i="79"/>
  <c r="Y69" i="79"/>
  <c r="Y70" i="79"/>
  <c r="Y71" i="79"/>
  <c r="Y72" i="79"/>
  <c r="Y73" i="79"/>
  <c r="Y74" i="79"/>
  <c r="Y75" i="79"/>
  <c r="Y76" i="79"/>
  <c r="Y77" i="79"/>
  <c r="Y78" i="79"/>
  <c r="Y79" i="79"/>
  <c r="Y80" i="79"/>
  <c r="Y81" i="79"/>
  <c r="Y82" i="79"/>
  <c r="Y83" i="79"/>
  <c r="Y84" i="79"/>
  <c r="Y85" i="79"/>
  <c r="Y86" i="79"/>
  <c r="Y87" i="79"/>
  <c r="Y88" i="79"/>
  <c r="Y89" i="79"/>
  <c r="Y90" i="79"/>
  <c r="Y91" i="79"/>
  <c r="Y92" i="79"/>
  <c r="Y93" i="79"/>
  <c r="Y94" i="79"/>
  <c r="Y95" i="79"/>
  <c r="Y96" i="79"/>
  <c r="Y97" i="79"/>
  <c r="Y98" i="79"/>
  <c r="Y99" i="79"/>
  <c r="Y100" i="79"/>
  <c r="Y101" i="79"/>
  <c r="Y102" i="79"/>
  <c r="Y103" i="79"/>
  <c r="BA11" i="79"/>
  <c r="AY11" i="79"/>
  <c r="AW11" i="79"/>
  <c r="AU11" i="79"/>
  <c r="AS11" i="79"/>
  <c r="AQ11" i="79"/>
  <c r="AO11" i="79"/>
  <c r="AM11" i="79"/>
  <c r="AK11" i="79"/>
  <c r="AI11" i="79"/>
  <c r="AG11" i="79"/>
  <c r="AE11" i="79"/>
  <c r="AC11" i="79"/>
  <c r="AA11" i="79"/>
  <c r="Y11" i="79"/>
  <c r="W11" i="79"/>
  <c r="W12" i="79"/>
  <c r="W13" i="79"/>
  <c r="BJ13" i="79" s="1"/>
  <c r="BH13" i="79" s="1"/>
  <c r="W14" i="79"/>
  <c r="BJ14" i="79" s="1"/>
  <c r="BH14" i="79" s="1"/>
  <c r="W15" i="79"/>
  <c r="BJ15" i="79" s="1"/>
  <c r="BH15" i="79" s="1"/>
  <c r="W16" i="79"/>
  <c r="BJ16" i="79" s="1"/>
  <c r="BH16" i="79" s="1"/>
  <c r="W17" i="79"/>
  <c r="BJ17" i="79" s="1"/>
  <c r="BH17" i="79" s="1"/>
  <c r="W18" i="79"/>
  <c r="BJ18" i="79" s="1"/>
  <c r="BH18" i="79" s="1"/>
  <c r="W19" i="79"/>
  <c r="BJ19" i="79" s="1"/>
  <c r="BH19" i="79" s="1"/>
  <c r="W20" i="79"/>
  <c r="BJ20" i="79" s="1"/>
  <c r="BH20" i="79" s="1"/>
  <c r="W21" i="79"/>
  <c r="BJ21" i="79" s="1"/>
  <c r="BH21" i="79" s="1"/>
  <c r="W22" i="79"/>
  <c r="BJ22" i="79" s="1"/>
  <c r="BH22" i="79" s="1"/>
  <c r="W26" i="79"/>
  <c r="BJ26" i="79" s="1"/>
  <c r="W28" i="79"/>
  <c r="W29" i="79"/>
  <c r="W30" i="79"/>
  <c r="W31" i="79"/>
  <c r="W32" i="79"/>
  <c r="W33" i="79"/>
  <c r="W34" i="79"/>
  <c r="W35" i="79"/>
  <c r="W36" i="79"/>
  <c r="W37" i="79"/>
  <c r="W38" i="79"/>
  <c r="W39" i="79"/>
  <c r="W40" i="79"/>
  <c r="W41" i="79"/>
  <c r="W42" i="79"/>
  <c r="W43" i="79"/>
  <c r="W44" i="79"/>
  <c r="W45" i="79"/>
  <c r="W46" i="79"/>
  <c r="W47" i="79"/>
  <c r="W48" i="79"/>
  <c r="W49" i="79"/>
  <c r="W50" i="79"/>
  <c r="W51" i="79"/>
  <c r="W52" i="79"/>
  <c r="W53" i="79"/>
  <c r="W54" i="79"/>
  <c r="W55" i="79"/>
  <c r="W56" i="79"/>
  <c r="W57" i="79"/>
  <c r="W58" i="79"/>
  <c r="W59" i="79"/>
  <c r="W60" i="79"/>
  <c r="W61" i="79"/>
  <c r="W62" i="79"/>
  <c r="W63" i="79"/>
  <c r="W64" i="79"/>
  <c r="W65" i="79"/>
  <c r="W66" i="79"/>
  <c r="W67" i="79"/>
  <c r="W68" i="79"/>
  <c r="W69" i="79"/>
  <c r="W70" i="79"/>
  <c r="W71" i="79"/>
  <c r="W72" i="79"/>
  <c r="W73" i="79"/>
  <c r="W74" i="79"/>
  <c r="W75" i="79"/>
  <c r="W76" i="79"/>
  <c r="W77" i="79"/>
  <c r="W78" i="79"/>
  <c r="W79" i="79"/>
  <c r="W80" i="79"/>
  <c r="W81" i="79"/>
  <c r="W82" i="79"/>
  <c r="W83" i="79"/>
  <c r="W84" i="79"/>
  <c r="W85" i="79"/>
  <c r="W86" i="79"/>
  <c r="W87" i="79"/>
  <c r="W88" i="79"/>
  <c r="W89" i="79"/>
  <c r="W90" i="79"/>
  <c r="W91" i="79"/>
  <c r="W92" i="79"/>
  <c r="W93" i="79"/>
  <c r="W94" i="79"/>
  <c r="W95" i="79"/>
  <c r="W96" i="79"/>
  <c r="W97" i="79"/>
  <c r="W98" i="79"/>
  <c r="W99" i="79"/>
  <c r="W100" i="79"/>
  <c r="W101" i="79"/>
  <c r="W102" i="79"/>
  <c r="W103" i="79"/>
  <c r="I12" i="79"/>
  <c r="I13" i="79"/>
  <c r="I14" i="79"/>
  <c r="I15" i="79"/>
  <c r="I16" i="79"/>
  <c r="I17" i="79"/>
  <c r="I18" i="79"/>
  <c r="I19" i="79"/>
  <c r="I20" i="79"/>
  <c r="I21" i="79"/>
  <c r="I22" i="79"/>
  <c r="I11" i="79"/>
  <c r="BK24" i="79" l="1"/>
  <c r="BM24" i="79"/>
  <c r="Q12" i="79"/>
  <c r="Q13" i="79"/>
  <c r="Q14" i="79"/>
  <c r="Q15" i="79"/>
  <c r="Q16" i="79"/>
  <c r="Q17" i="79"/>
  <c r="Q18" i="79"/>
  <c r="Q19" i="79"/>
  <c r="Q20" i="79"/>
  <c r="Q21" i="79"/>
  <c r="Q22" i="79"/>
  <c r="Q26" i="79"/>
  <c r="Q28" i="79"/>
  <c r="Q29" i="79"/>
  <c r="Q30" i="79"/>
  <c r="Q31" i="79"/>
  <c r="Q32" i="79"/>
  <c r="Q33" i="79"/>
  <c r="Q34" i="79"/>
  <c r="Q35" i="79"/>
  <c r="Q36" i="79"/>
  <c r="Q37" i="79"/>
  <c r="Q38" i="79"/>
  <c r="Q39" i="79"/>
  <c r="Q40" i="79"/>
  <c r="Q41" i="79"/>
  <c r="Q42" i="79"/>
  <c r="Q43" i="79"/>
  <c r="Q44" i="79"/>
  <c r="Q45" i="79"/>
  <c r="Q46" i="79"/>
  <c r="Q47" i="79"/>
  <c r="Q48" i="79"/>
  <c r="Q49" i="79"/>
  <c r="Q50" i="79"/>
  <c r="Q51" i="79"/>
  <c r="Q52" i="79"/>
  <c r="Q53" i="79"/>
  <c r="Q54" i="79"/>
  <c r="Q55" i="79"/>
  <c r="Q56" i="79"/>
  <c r="Q57" i="79"/>
  <c r="Q58" i="79"/>
  <c r="Q59" i="79"/>
  <c r="Q60" i="79"/>
  <c r="Q61" i="79"/>
  <c r="Q62" i="79"/>
  <c r="Q63" i="79"/>
  <c r="Q64" i="79"/>
  <c r="Q65" i="79"/>
  <c r="Q66" i="79"/>
  <c r="Q67" i="79"/>
  <c r="Q68" i="79"/>
  <c r="Q69" i="79"/>
  <c r="Q70" i="79"/>
  <c r="Q71" i="79"/>
  <c r="Q72" i="79"/>
  <c r="Q73" i="79"/>
  <c r="Q74" i="79"/>
  <c r="Q75" i="79"/>
  <c r="Q76" i="79"/>
  <c r="Q77" i="79"/>
  <c r="Q78" i="79"/>
  <c r="Q79" i="79"/>
  <c r="Q80" i="79"/>
  <c r="Q81" i="79"/>
  <c r="Q82" i="79"/>
  <c r="Q83" i="79"/>
  <c r="Q84" i="79"/>
  <c r="Q85" i="79"/>
  <c r="Q86" i="79"/>
  <c r="Q87" i="79"/>
  <c r="Q88" i="79"/>
  <c r="Q89" i="79"/>
  <c r="Q90" i="79"/>
  <c r="Q91" i="79"/>
  <c r="Q92" i="79"/>
  <c r="Q93" i="79"/>
  <c r="Q94" i="79"/>
  <c r="Q95" i="79"/>
  <c r="Q96" i="79"/>
  <c r="Q97" i="79"/>
  <c r="Q98" i="79"/>
  <c r="Q99" i="79"/>
  <c r="Q100" i="79"/>
  <c r="Q101" i="79"/>
  <c r="Q102" i="79"/>
  <c r="Q103" i="79"/>
  <c r="O12" i="79"/>
  <c r="O13" i="79"/>
  <c r="O14" i="79"/>
  <c r="O15" i="79"/>
  <c r="O16" i="79"/>
  <c r="O17" i="79"/>
  <c r="O18" i="79"/>
  <c r="O19" i="79"/>
  <c r="O20" i="79"/>
  <c r="O21" i="79"/>
  <c r="O22" i="79"/>
  <c r="R22" i="79" s="1"/>
  <c r="M12" i="79"/>
  <c r="M13" i="79"/>
  <c r="M14" i="79"/>
  <c r="M15" i="79"/>
  <c r="M16" i="79"/>
  <c r="M17" i="79"/>
  <c r="M18" i="79"/>
  <c r="M19" i="79"/>
  <c r="M20" i="79"/>
  <c r="M21" i="79"/>
  <c r="M22" i="79"/>
  <c r="K12" i="79"/>
  <c r="R12" i="79" s="1"/>
  <c r="K13" i="79"/>
  <c r="R13" i="79" s="1"/>
  <c r="K14" i="79"/>
  <c r="K15" i="79"/>
  <c r="K16" i="79"/>
  <c r="R16" i="79" s="1"/>
  <c r="K17" i="79"/>
  <c r="R17" i="79" s="1"/>
  <c r="K18" i="79"/>
  <c r="K19" i="79"/>
  <c r="K20" i="79"/>
  <c r="K21" i="79"/>
  <c r="R21" i="79" s="1"/>
  <c r="K22" i="79"/>
  <c r="K28" i="79"/>
  <c r="K29" i="79"/>
  <c r="K30" i="79"/>
  <c r="K31" i="79"/>
  <c r="K32" i="79"/>
  <c r="K33" i="79"/>
  <c r="K34" i="79"/>
  <c r="K35" i="79"/>
  <c r="K36" i="79"/>
  <c r="K37" i="79"/>
  <c r="K38" i="79"/>
  <c r="K39" i="79"/>
  <c r="K40" i="79"/>
  <c r="K41" i="79"/>
  <c r="K42" i="79"/>
  <c r="K43" i="79"/>
  <c r="K44" i="79"/>
  <c r="K45" i="79"/>
  <c r="K46" i="79"/>
  <c r="K47" i="79"/>
  <c r="K48" i="79"/>
  <c r="K49" i="79"/>
  <c r="K50" i="79"/>
  <c r="K51" i="79"/>
  <c r="K52" i="79"/>
  <c r="K53" i="79"/>
  <c r="K54" i="79"/>
  <c r="K55" i="79"/>
  <c r="K56" i="79"/>
  <c r="K57" i="79"/>
  <c r="K58" i="79"/>
  <c r="K59" i="79"/>
  <c r="K60" i="79"/>
  <c r="K61" i="79"/>
  <c r="K62" i="79"/>
  <c r="K63" i="79"/>
  <c r="K64" i="79"/>
  <c r="K65" i="79"/>
  <c r="K66" i="79"/>
  <c r="K67" i="79"/>
  <c r="K68" i="79"/>
  <c r="K69" i="79"/>
  <c r="K70" i="79"/>
  <c r="K71" i="79"/>
  <c r="K72" i="79"/>
  <c r="K73" i="79"/>
  <c r="K74" i="79"/>
  <c r="K75" i="79"/>
  <c r="K76" i="79"/>
  <c r="K77" i="79"/>
  <c r="K78" i="79"/>
  <c r="K79" i="79"/>
  <c r="K80" i="79"/>
  <c r="K81" i="79"/>
  <c r="K82" i="79"/>
  <c r="K83" i="79"/>
  <c r="K84" i="79"/>
  <c r="K85" i="79"/>
  <c r="K86" i="79"/>
  <c r="K87" i="79"/>
  <c r="K88" i="79"/>
  <c r="K89" i="79"/>
  <c r="K90" i="79"/>
  <c r="K91" i="79"/>
  <c r="K92" i="79"/>
  <c r="K93" i="79"/>
  <c r="R15" i="79"/>
  <c r="R18" i="79"/>
  <c r="R20" i="79"/>
  <c r="I26" i="79"/>
  <c r="I28" i="79"/>
  <c r="I29" i="79"/>
  <c r="I30" i="79"/>
  <c r="I31" i="79"/>
  <c r="I32" i="79"/>
  <c r="I33" i="79"/>
  <c r="I34" i="79"/>
  <c r="I35" i="79"/>
  <c r="I36" i="79"/>
  <c r="I37" i="79"/>
  <c r="I38" i="79"/>
  <c r="I39" i="79"/>
  <c r="I40" i="79"/>
  <c r="I41" i="79"/>
  <c r="I42" i="79"/>
  <c r="I43" i="79"/>
  <c r="I44" i="79"/>
  <c r="I45" i="79"/>
  <c r="I46" i="79"/>
  <c r="I47" i="79"/>
  <c r="I48" i="79"/>
  <c r="I49" i="79"/>
  <c r="I50" i="79"/>
  <c r="I51" i="79"/>
  <c r="I52" i="79"/>
  <c r="I53" i="79"/>
  <c r="I54" i="79"/>
  <c r="I55" i="79"/>
  <c r="I56" i="79"/>
  <c r="I57" i="79"/>
  <c r="I58" i="79"/>
  <c r="I59" i="79"/>
  <c r="I60" i="79"/>
  <c r="I61" i="79"/>
  <c r="I62" i="79"/>
  <c r="I63" i="79"/>
  <c r="I64" i="79"/>
  <c r="I65" i="79"/>
  <c r="I66" i="79"/>
  <c r="I67" i="79"/>
  <c r="I68" i="79"/>
  <c r="I69" i="79"/>
  <c r="I70" i="79"/>
  <c r="I71" i="79"/>
  <c r="I72" i="79"/>
  <c r="I73" i="79"/>
  <c r="I74" i="79"/>
  <c r="I75" i="79"/>
  <c r="I76" i="79"/>
  <c r="I77" i="79"/>
  <c r="I78" i="79"/>
  <c r="I79" i="79"/>
  <c r="I80" i="79"/>
  <c r="I81" i="79"/>
  <c r="I82" i="79"/>
  <c r="I83" i="79"/>
  <c r="I84" i="79"/>
  <c r="I85" i="79"/>
  <c r="I86" i="79"/>
  <c r="I87" i="79"/>
  <c r="I88" i="79"/>
  <c r="I89" i="79"/>
  <c r="I90" i="79"/>
  <c r="I91" i="79"/>
  <c r="I92" i="79"/>
  <c r="I93" i="79"/>
  <c r="I94" i="79"/>
  <c r="I95" i="79"/>
  <c r="R19" i="79" l="1"/>
  <c r="R14" i="79"/>
  <c r="AM41" i="80"/>
  <c r="AN41" i="80" s="1"/>
  <c r="AF41" i="80"/>
  <c r="AA41" i="80"/>
  <c r="Y41" i="80"/>
  <c r="AM40" i="80"/>
  <c r="AN40" i="80" s="1"/>
  <c r="AF40" i="80"/>
  <c r="AA40" i="80"/>
  <c r="AB40" i="80" s="1"/>
  <c r="AC40" i="80" s="1"/>
  <c r="Y40" i="80"/>
  <c r="AM39" i="80"/>
  <c r="AN39" i="80" s="1"/>
  <c r="AK39" i="80"/>
  <c r="AF39" i="80"/>
  <c r="AG39" i="80" s="1"/>
  <c r="AH39" i="80" s="1"/>
  <c r="AA39" i="80"/>
  <c r="Y39" i="80"/>
  <c r="V39" i="80"/>
  <c r="T39" i="80"/>
  <c r="R39" i="80"/>
  <c r="P39" i="80"/>
  <c r="N39" i="80"/>
  <c r="L39" i="80"/>
  <c r="J39" i="80"/>
  <c r="AM34" i="80"/>
  <c r="AN34" i="80" s="1"/>
  <c r="AK34" i="80"/>
  <c r="AA34" i="80"/>
  <c r="Y34" i="80"/>
  <c r="V34" i="80"/>
  <c r="T34" i="80"/>
  <c r="R34" i="80"/>
  <c r="P34" i="80"/>
  <c r="N34" i="80"/>
  <c r="L34" i="80"/>
  <c r="J34" i="80"/>
  <c r="AB41" i="80" l="1"/>
  <c r="AC41" i="80" s="1"/>
  <c r="W39" i="80"/>
  <c r="X39" i="80" s="1"/>
  <c r="AB39" i="80" s="1"/>
  <c r="AC39" i="80" s="1"/>
  <c r="AD41" i="80"/>
  <c r="AD40" i="80"/>
  <c r="W34" i="80"/>
  <c r="X34" i="80" s="1"/>
  <c r="AB34" i="80" s="1"/>
  <c r="AC34" i="80" s="1"/>
  <c r="AD34" i="80" l="1"/>
  <c r="AD39" i="80"/>
  <c r="E13" i="77" l="1"/>
  <c r="E19" i="77"/>
  <c r="E25" i="77"/>
  <c r="E31" i="77"/>
  <c r="E37" i="77"/>
  <c r="E43" i="77"/>
  <c r="E49" i="77"/>
  <c r="E55" i="77"/>
  <c r="E61" i="77"/>
  <c r="E67" i="77"/>
  <c r="E73" i="77"/>
  <c r="E79" i="77"/>
  <c r="E85" i="77"/>
  <c r="E91" i="77"/>
  <c r="E97" i="77"/>
  <c r="E103" i="77"/>
  <c r="E109" i="77"/>
  <c r="E115" i="77"/>
  <c r="E121" i="77"/>
  <c r="E127" i="77"/>
  <c r="E133" i="77"/>
  <c r="E145" i="77"/>
  <c r="E151" i="77"/>
  <c r="I28" i="77"/>
  <c r="J28" i="77"/>
  <c r="J38" i="77"/>
  <c r="I157" i="77"/>
  <c r="J157" i="77"/>
  <c r="I158" i="77"/>
  <c r="J158" i="77"/>
  <c r="I159" i="77"/>
  <c r="J159" i="77"/>
  <c r="I160" i="77"/>
  <c r="J160" i="77"/>
  <c r="I161" i="77"/>
  <c r="J161" i="77"/>
  <c r="I162" i="77"/>
  <c r="J162" i="77"/>
  <c r="I163" i="77"/>
  <c r="J163" i="77"/>
  <c r="I164" i="77"/>
  <c r="J164" i="77"/>
  <c r="I165" i="77"/>
  <c r="J165" i="77"/>
  <c r="I166" i="77"/>
  <c r="J166" i="77"/>
  <c r="I167" i="77"/>
  <c r="J167" i="77"/>
  <c r="I168" i="77"/>
  <c r="J168" i="77"/>
  <c r="I169" i="77"/>
  <c r="J169" i="77"/>
  <c r="I170" i="77"/>
  <c r="J170" i="77"/>
  <c r="I171" i="77"/>
  <c r="J171" i="77"/>
  <c r="I172" i="77"/>
  <c r="J172" i="77"/>
  <c r="I173" i="77"/>
  <c r="J173" i="77"/>
  <c r="I174" i="77"/>
  <c r="J174" i="77"/>
  <c r="K174" i="77"/>
  <c r="M9" i="77"/>
  <c r="M10" i="77"/>
  <c r="M11" i="77"/>
  <c r="M12" i="77"/>
  <c r="M13" i="77"/>
  <c r="M14" i="77"/>
  <c r="M15" i="77"/>
  <c r="M16" i="77"/>
  <c r="M17" i="77"/>
  <c r="M18" i="77"/>
  <c r="M19" i="77"/>
  <c r="M20" i="77"/>
  <c r="M21" i="77"/>
  <c r="M22" i="77"/>
  <c r="M23" i="77"/>
  <c r="M24" i="77"/>
  <c r="M25" i="77"/>
  <c r="M26" i="77"/>
  <c r="M27" i="77"/>
  <c r="M28" i="77"/>
  <c r="M29" i="77"/>
  <c r="M30" i="77"/>
  <c r="M31" i="77"/>
  <c r="M32" i="77"/>
  <c r="M33" i="77"/>
  <c r="M34" i="77"/>
  <c r="M35" i="77"/>
  <c r="M36" i="77"/>
  <c r="M37" i="77"/>
  <c r="M38" i="77"/>
  <c r="M39" i="77"/>
  <c r="M40" i="77"/>
  <c r="M41" i="77"/>
  <c r="M42" i="77"/>
  <c r="M43" i="77"/>
  <c r="M44" i="77"/>
  <c r="M45" i="77"/>
  <c r="M46" i="77"/>
  <c r="M47" i="77"/>
  <c r="M48" i="77"/>
  <c r="M49" i="77"/>
  <c r="M50" i="77"/>
  <c r="M51" i="77"/>
  <c r="M52" i="77"/>
  <c r="M53" i="77"/>
  <c r="M54" i="77"/>
  <c r="M55" i="77"/>
  <c r="M56" i="77"/>
  <c r="M57" i="77"/>
  <c r="M58" i="77"/>
  <c r="M59" i="77"/>
  <c r="M60" i="77"/>
  <c r="M61" i="77"/>
  <c r="M62" i="77"/>
  <c r="M63" i="77"/>
  <c r="M64" i="77"/>
  <c r="M65" i="77"/>
  <c r="M66" i="77"/>
  <c r="M67" i="77"/>
  <c r="M68" i="77"/>
  <c r="M69" i="77"/>
  <c r="M70" i="77"/>
  <c r="M71" i="77"/>
  <c r="M72" i="77"/>
  <c r="M73" i="77"/>
  <c r="M74" i="77"/>
  <c r="M75" i="77"/>
  <c r="M76" i="77"/>
  <c r="M77" i="77"/>
  <c r="M78" i="77"/>
  <c r="M79" i="77"/>
  <c r="M80" i="77"/>
  <c r="M81" i="77"/>
  <c r="M82" i="77"/>
  <c r="M83" i="77"/>
  <c r="M84" i="77"/>
  <c r="M85" i="77"/>
  <c r="M86" i="77"/>
  <c r="M87" i="77"/>
  <c r="M88" i="77"/>
  <c r="M89" i="77"/>
  <c r="M90" i="77"/>
  <c r="M91" i="77"/>
  <c r="M92" i="77"/>
  <c r="M93" i="77"/>
  <c r="M94" i="77"/>
  <c r="M95" i="77"/>
  <c r="M96" i="77"/>
  <c r="M97" i="77"/>
  <c r="M98" i="77"/>
  <c r="M99" i="77"/>
  <c r="M100" i="77"/>
  <c r="M101" i="77"/>
  <c r="M102" i="77"/>
  <c r="M103" i="77"/>
  <c r="M104" i="77"/>
  <c r="M105" i="77"/>
  <c r="M106" i="77"/>
  <c r="M107" i="77"/>
  <c r="M108" i="77"/>
  <c r="M109" i="77"/>
  <c r="M110" i="77"/>
  <c r="M111" i="77"/>
  <c r="M112" i="77"/>
  <c r="M113" i="77"/>
  <c r="M114" i="77"/>
  <c r="M115" i="77"/>
  <c r="M116" i="77"/>
  <c r="M117" i="77"/>
  <c r="M118" i="77"/>
  <c r="M119" i="77"/>
  <c r="M120" i="77"/>
  <c r="M121" i="77"/>
  <c r="M122" i="77"/>
  <c r="M123" i="77"/>
  <c r="M124" i="77"/>
  <c r="M125" i="77"/>
  <c r="M126" i="77"/>
  <c r="M127" i="77"/>
  <c r="M128" i="77"/>
  <c r="M129" i="77"/>
  <c r="M130" i="77"/>
  <c r="M131" i="77"/>
  <c r="M132" i="77"/>
  <c r="M133" i="77"/>
  <c r="M134" i="77"/>
  <c r="M135" i="77"/>
  <c r="M136" i="77"/>
  <c r="M137" i="77"/>
  <c r="M138" i="77"/>
  <c r="M145" i="77"/>
  <c r="M146" i="77"/>
  <c r="M147" i="77"/>
  <c r="M148" i="77"/>
  <c r="M149" i="77"/>
  <c r="M150" i="77"/>
  <c r="M151" i="77"/>
  <c r="M152" i="77"/>
  <c r="M153" i="77"/>
  <c r="M154" i="77"/>
  <c r="M155" i="77"/>
  <c r="M156" i="77"/>
  <c r="M157" i="77"/>
  <c r="M158" i="77"/>
  <c r="M159" i="77"/>
  <c r="M160" i="77"/>
  <c r="M161" i="77"/>
  <c r="M162" i="77"/>
  <c r="M163" i="77"/>
  <c r="M164" i="77"/>
  <c r="M165" i="77"/>
  <c r="M166" i="77"/>
  <c r="M167" i="77"/>
  <c r="M168" i="77"/>
  <c r="M169" i="77"/>
  <c r="M170" i="77"/>
  <c r="M171" i="77"/>
  <c r="M172" i="77"/>
  <c r="M173" i="77"/>
  <c r="M174" i="77"/>
  <c r="M175" i="77"/>
  <c r="M176" i="77"/>
  <c r="M177" i="77"/>
  <c r="M178" i="77"/>
  <c r="M179" i="77"/>
  <c r="M180" i="77"/>
  <c r="M181" i="77"/>
  <c r="M182" i="77"/>
  <c r="M183" i="77"/>
  <c r="M184" i="77"/>
  <c r="M185" i="77"/>
  <c r="M186" i="77"/>
  <c r="M187" i="77"/>
  <c r="M188" i="77"/>
  <c r="M189" i="77"/>
  <c r="M190" i="77"/>
  <c r="M191" i="77"/>
  <c r="M192" i="77"/>
  <c r="M193" i="77"/>
  <c r="M194" i="77"/>
  <c r="M195" i="77"/>
  <c r="M196" i="77"/>
  <c r="M197" i="77"/>
  <c r="M198" i="77"/>
  <c r="M199" i="77"/>
  <c r="M200" i="77"/>
  <c r="M201" i="77"/>
  <c r="M202" i="77"/>
  <c r="M203" i="77"/>
  <c r="M204" i="77"/>
  <c r="M205" i="77"/>
  <c r="M206" i="77"/>
  <c r="M207" i="77"/>
  <c r="M208" i="77"/>
  <c r="M209" i="77"/>
  <c r="M210" i="77"/>
  <c r="M211" i="77"/>
  <c r="M212" i="77"/>
  <c r="M213" i="77"/>
  <c r="M214" i="77"/>
  <c r="M215" i="77"/>
  <c r="M216" i="77"/>
  <c r="M217" i="77"/>
  <c r="M218" i="77"/>
  <c r="M219" i="77"/>
  <c r="M220" i="77"/>
  <c r="M221" i="77"/>
  <c r="M222" i="77"/>
  <c r="M223" i="77"/>
  <c r="M224" i="77"/>
  <c r="M225" i="77"/>
  <c r="M226" i="77"/>
  <c r="M227" i="77"/>
  <c r="M228" i="77"/>
  <c r="M229" i="77"/>
  <c r="M230" i="77"/>
  <c r="M231" i="77"/>
  <c r="M232" i="77"/>
  <c r="M233" i="77"/>
  <c r="M234" i="77"/>
  <c r="M235" i="77"/>
  <c r="M236" i="77"/>
  <c r="M237" i="77"/>
  <c r="M238" i="77"/>
  <c r="M239" i="77"/>
  <c r="M240" i="77"/>
  <c r="M241" i="77"/>
  <c r="M242" i="77"/>
  <c r="M243" i="77"/>
  <c r="M244" i="77"/>
  <c r="M245" i="77"/>
  <c r="M246" i="77"/>
  <c r="M247" i="77"/>
  <c r="M248" i="77"/>
  <c r="M249" i="77"/>
  <c r="M250" i="77"/>
  <c r="M251" i="77"/>
  <c r="M252" i="77"/>
  <c r="M253" i="77"/>
  <c r="M254" i="77"/>
  <c r="M255" i="77"/>
  <c r="M256" i="77"/>
  <c r="M257" i="77"/>
  <c r="M258" i="77"/>
  <c r="M259" i="77"/>
  <c r="M260" i="77"/>
  <c r="M261" i="77"/>
  <c r="M262" i="77"/>
  <c r="M263" i="77"/>
  <c r="M264" i="77"/>
  <c r="M265" i="77"/>
  <c r="M266" i="77"/>
  <c r="M267" i="77"/>
  <c r="M268" i="77"/>
  <c r="M269" i="77"/>
  <c r="M270" i="77"/>
  <c r="M271" i="77"/>
  <c r="M272" i="77"/>
  <c r="M273" i="77"/>
  <c r="M274" i="77"/>
  <c r="M275" i="77"/>
  <c r="M276" i="77"/>
  <c r="M277" i="77"/>
  <c r="M278" i="77"/>
  <c r="M279" i="77"/>
  <c r="M280" i="77"/>
  <c r="M281" i="77"/>
  <c r="M282" i="77"/>
  <c r="M283" i="77"/>
  <c r="M284" i="77"/>
  <c r="M285" i="77"/>
  <c r="M286" i="77"/>
  <c r="M287" i="77"/>
  <c r="M288" i="77"/>
  <c r="M289" i="77"/>
  <c r="M290" i="77"/>
  <c r="M291" i="77"/>
  <c r="M292" i="77"/>
  <c r="M293" i="77"/>
  <c r="M294" i="77"/>
  <c r="M295" i="77"/>
  <c r="M296" i="77"/>
  <c r="M297" i="77"/>
  <c r="M298" i="77"/>
  <c r="M299" i="77"/>
  <c r="M300" i="77"/>
  <c r="M301" i="77"/>
  <c r="M302" i="77"/>
  <c r="M303" i="77"/>
  <c r="M304" i="77"/>
  <c r="M305" i="77"/>
  <c r="M306" i="77"/>
  <c r="M307" i="77"/>
  <c r="M308" i="77"/>
  <c r="M309" i="77"/>
  <c r="M310" i="77"/>
  <c r="M311" i="77"/>
  <c r="M312" i="77"/>
  <c r="M313" i="77"/>
  <c r="M314" i="77"/>
  <c r="M315" i="77"/>
  <c r="M316" i="77"/>
  <c r="M317" i="77"/>
  <c r="M318" i="77"/>
  <c r="M319" i="77"/>
  <c r="M320" i="77"/>
  <c r="M321" i="77"/>
  <c r="M322" i="77"/>
  <c r="M323" i="77"/>
  <c r="M324" i="77"/>
  <c r="M325" i="77"/>
  <c r="M326" i="77"/>
  <c r="M327" i="77"/>
  <c r="M328" i="77"/>
  <c r="M329" i="77"/>
  <c r="M330" i="77"/>
  <c r="M331" i="77"/>
  <c r="M332" i="77"/>
  <c r="M333" i="77"/>
  <c r="M334" i="77"/>
  <c r="M335" i="77"/>
  <c r="M336" i="77"/>
  <c r="M337" i="77"/>
  <c r="M338" i="77"/>
  <c r="M339" i="77"/>
  <c r="M340" i="77"/>
  <c r="M341" i="77"/>
  <c r="M342" i="77"/>
  <c r="M343" i="77"/>
  <c r="M344" i="77"/>
  <c r="M345" i="77"/>
  <c r="M346" i="77"/>
  <c r="M347" i="77"/>
  <c r="M348" i="77"/>
  <c r="M349" i="77"/>
  <c r="M350" i="77"/>
  <c r="M351" i="77"/>
  <c r="M352" i="77"/>
  <c r="M353" i="77"/>
  <c r="M354" i="77"/>
  <c r="M355" i="77"/>
  <c r="M356" i="77"/>
  <c r="M357" i="77"/>
  <c r="M358" i="77"/>
  <c r="M359" i="77"/>
  <c r="M360" i="77"/>
  <c r="M361" i="77"/>
  <c r="M362" i="77"/>
  <c r="M363" i="77"/>
  <c r="M364" i="77"/>
  <c r="M365" i="77"/>
  <c r="M366" i="77"/>
  <c r="M367" i="77"/>
  <c r="M368" i="77"/>
  <c r="M369" i="77"/>
  <c r="M370" i="77"/>
  <c r="M371" i="77"/>
  <c r="M372" i="77"/>
  <c r="M373" i="77"/>
  <c r="M374" i="77"/>
  <c r="M375" i="77"/>
  <c r="M376" i="77"/>
  <c r="M377" i="77"/>
  <c r="M378" i="77"/>
  <c r="M379" i="77"/>
  <c r="M380" i="77"/>
  <c r="M381" i="77"/>
  <c r="M382" i="77"/>
  <c r="M383" i="77"/>
  <c r="M384" i="77"/>
  <c r="M385" i="77"/>
  <c r="M386" i="77"/>
  <c r="M387" i="77"/>
  <c r="M388" i="77"/>
  <c r="M389" i="77"/>
  <c r="M390" i="77"/>
  <c r="M391" i="77"/>
  <c r="M392" i="77"/>
  <c r="M393" i="77"/>
  <c r="M394" i="77"/>
  <c r="M395" i="77"/>
  <c r="M396" i="77"/>
  <c r="M397" i="77"/>
  <c r="M398" i="77"/>
  <c r="M399" i="77"/>
  <c r="M400" i="77"/>
  <c r="M401" i="77"/>
  <c r="M402" i="77"/>
  <c r="M403" i="77"/>
  <c r="M404" i="77"/>
  <c r="M405" i="77"/>
  <c r="M406" i="77"/>
  <c r="M407" i="77"/>
  <c r="M408" i="77"/>
  <c r="M409" i="77"/>
  <c r="M410" i="77"/>
  <c r="M411" i="77"/>
  <c r="M412" i="77"/>
  <c r="M413" i="77"/>
  <c r="M414" i="77"/>
  <c r="M415" i="77"/>
  <c r="M416" i="77"/>
  <c r="M417" i="77"/>
  <c r="M418" i="77"/>
  <c r="M419" i="77"/>
  <c r="M420" i="77"/>
  <c r="M421" i="77"/>
  <c r="M422" i="77"/>
  <c r="M423" i="77"/>
  <c r="M424" i="77"/>
  <c r="M425" i="77"/>
  <c r="M426" i="77"/>
  <c r="M8" i="77"/>
  <c r="C37" i="77"/>
  <c r="C43" i="77"/>
  <c r="C49" i="77"/>
  <c r="C55" i="77"/>
  <c r="C61" i="77"/>
  <c r="C67" i="77"/>
  <c r="C73" i="77"/>
  <c r="C79" i="77"/>
  <c r="C85" i="77"/>
  <c r="C91" i="77"/>
  <c r="C97" i="77"/>
  <c r="C103" i="77"/>
  <c r="C109" i="77"/>
  <c r="C115" i="77"/>
  <c r="C121" i="77"/>
  <c r="C127" i="77"/>
  <c r="C133" i="77"/>
  <c r="C31" i="77"/>
  <c r="C25" i="77"/>
  <c r="C19" i="77"/>
  <c r="C13" i="77"/>
  <c r="M7" i="77"/>
  <c r="E7" i="77"/>
  <c r="C7" i="77"/>
  <c r="K28" i="77" l="1"/>
  <c r="K170" i="77"/>
  <c r="K169" i="77"/>
  <c r="K167" i="77"/>
  <c r="K164" i="77"/>
  <c r="K159" i="77"/>
  <c r="K158" i="77"/>
  <c r="K166" i="77"/>
  <c r="K165" i="77"/>
  <c r="K172" i="77"/>
  <c r="K168" i="77"/>
  <c r="K162" i="77"/>
  <c r="K161" i="77"/>
  <c r="K171" i="77"/>
  <c r="K160" i="77"/>
  <c r="K157" i="77"/>
  <c r="K173" i="77"/>
  <c r="K163" i="77"/>
  <c r="L103" i="77"/>
  <c r="BL19" i="79"/>
  <c r="BK19" i="79" s="1"/>
  <c r="K23" i="84"/>
  <c r="K24" i="84"/>
  <c r="K25" i="84"/>
  <c r="K26" i="84"/>
  <c r="K27" i="84"/>
  <c r="J132" i="77"/>
  <c r="J129" i="77"/>
  <c r="F127" i="77"/>
  <c r="J126" i="77"/>
  <c r="J124" i="77"/>
  <c r="I11" i="77"/>
  <c r="I12" i="77"/>
  <c r="F13" i="77"/>
  <c r="F25" i="77"/>
  <c r="J29" i="77"/>
  <c r="J30" i="77"/>
  <c r="J37" i="77"/>
  <c r="J39" i="77"/>
  <c r="J40" i="77"/>
  <c r="J41" i="77"/>
  <c r="J42" i="77"/>
  <c r="J43" i="77"/>
  <c r="J44" i="77"/>
  <c r="I45" i="77"/>
  <c r="J45" i="77"/>
  <c r="J46" i="77"/>
  <c r="J47" i="77"/>
  <c r="J48" i="77"/>
  <c r="I59" i="77"/>
  <c r="I83" i="77"/>
  <c r="J85" i="77"/>
  <c r="J86" i="77"/>
  <c r="I113" i="77"/>
  <c r="J117" i="77"/>
  <c r="J136" i="77"/>
  <c r="J123" i="77"/>
  <c r="J130" i="77"/>
  <c r="I17" i="77"/>
  <c r="J18" i="77"/>
  <c r="I15" i="77"/>
  <c r="I50" i="77"/>
  <c r="S28" i="79"/>
  <c r="S29" i="79"/>
  <c r="S30" i="79"/>
  <c r="S31" i="79"/>
  <c r="S32" i="79"/>
  <c r="S33" i="79"/>
  <c r="S34" i="79"/>
  <c r="S35" i="79"/>
  <c r="S12" i="79"/>
  <c r="S13" i="79"/>
  <c r="S14" i="79"/>
  <c r="Q11" i="79"/>
  <c r="O28" i="79"/>
  <c r="O29" i="79"/>
  <c r="O30" i="79"/>
  <c r="O31" i="79"/>
  <c r="O32" i="79"/>
  <c r="O33" i="79"/>
  <c r="O34" i="79"/>
  <c r="O35" i="79"/>
  <c r="O36" i="79"/>
  <c r="O37" i="79"/>
  <c r="O38" i="79"/>
  <c r="O39" i="79"/>
  <c r="O40" i="79"/>
  <c r="O11" i="79"/>
  <c r="M28" i="79"/>
  <c r="M29" i="79"/>
  <c r="M30" i="79"/>
  <c r="M31" i="79"/>
  <c r="M32" i="79"/>
  <c r="M33" i="79"/>
  <c r="M34" i="79"/>
  <c r="M35" i="79"/>
  <c r="M36" i="79"/>
  <c r="M37" i="79"/>
  <c r="R37" i="79" s="1"/>
  <c r="M38" i="79"/>
  <c r="M39" i="79"/>
  <c r="M40" i="79"/>
  <c r="M41" i="79"/>
  <c r="M42" i="79"/>
  <c r="M43" i="79"/>
  <c r="M44" i="79"/>
  <c r="M45" i="79"/>
  <c r="M11" i="79"/>
  <c r="K11" i="79"/>
  <c r="K17" i="84"/>
  <c r="K18" i="84"/>
  <c r="K19" i="84"/>
  <c r="K20" i="84"/>
  <c r="K21" i="84"/>
  <c r="K29" i="84"/>
  <c r="K30" i="84"/>
  <c r="K31" i="84"/>
  <c r="K32" i="84"/>
  <c r="K33" i="84"/>
  <c r="K35" i="84"/>
  <c r="K36" i="84"/>
  <c r="K37" i="84"/>
  <c r="K38" i="84"/>
  <c r="K39" i="84"/>
  <c r="K41" i="84"/>
  <c r="K42" i="84"/>
  <c r="K43" i="84"/>
  <c r="K44" i="84"/>
  <c r="K45" i="84"/>
  <c r="K47" i="84"/>
  <c r="K48" i="84"/>
  <c r="K49" i="84"/>
  <c r="K50" i="84"/>
  <c r="K51" i="84"/>
  <c r="K53" i="84"/>
  <c r="K54" i="84"/>
  <c r="K55" i="84"/>
  <c r="K56" i="84"/>
  <c r="K57" i="84"/>
  <c r="K59" i="84"/>
  <c r="K60" i="84"/>
  <c r="K61" i="84"/>
  <c r="K62" i="84"/>
  <c r="K63" i="84"/>
  <c r="K65" i="84"/>
  <c r="K66" i="84"/>
  <c r="K67" i="84"/>
  <c r="K68" i="84"/>
  <c r="K69" i="84"/>
  <c r="T11" i="84"/>
  <c r="T12" i="84"/>
  <c r="T13" i="84"/>
  <c r="T14" i="84"/>
  <c r="T15" i="84"/>
  <c r="T16" i="84"/>
  <c r="T17" i="84"/>
  <c r="T18" i="84"/>
  <c r="T19" i="84"/>
  <c r="T20" i="84"/>
  <c r="T21" i="84"/>
  <c r="T22" i="84"/>
  <c r="T23" i="84"/>
  <c r="T24" i="84"/>
  <c r="T25" i="84"/>
  <c r="T26" i="84"/>
  <c r="T27" i="84"/>
  <c r="T28" i="84"/>
  <c r="T29" i="84"/>
  <c r="T30" i="84"/>
  <c r="T31" i="84"/>
  <c r="T32" i="84"/>
  <c r="T33" i="84"/>
  <c r="T34" i="84"/>
  <c r="T35" i="84"/>
  <c r="T36" i="84"/>
  <c r="T37" i="84"/>
  <c r="T38" i="84"/>
  <c r="T39" i="84"/>
  <c r="T40" i="84"/>
  <c r="T41" i="84"/>
  <c r="T42" i="84"/>
  <c r="T43" i="84"/>
  <c r="T44" i="84"/>
  <c r="T45" i="84"/>
  <c r="T46" i="84"/>
  <c r="T47" i="84"/>
  <c r="T48" i="84"/>
  <c r="T49" i="84"/>
  <c r="T50" i="84"/>
  <c r="T51" i="84"/>
  <c r="T52" i="84"/>
  <c r="T53" i="84"/>
  <c r="T54" i="84"/>
  <c r="T55" i="84"/>
  <c r="T56" i="84"/>
  <c r="T57" i="84"/>
  <c r="T58" i="84"/>
  <c r="T59" i="84"/>
  <c r="T60" i="84"/>
  <c r="T61" i="84"/>
  <c r="T62" i="84"/>
  <c r="T63" i="84"/>
  <c r="T64" i="84"/>
  <c r="T65" i="84"/>
  <c r="T66" i="84"/>
  <c r="T67" i="84"/>
  <c r="T68" i="84"/>
  <c r="T69" i="84"/>
  <c r="F221" i="88"/>
  <c r="F220" i="88"/>
  <c r="F219" i="88"/>
  <c r="F218" i="88"/>
  <c r="F217" i="88"/>
  <c r="F216" i="88"/>
  <c r="F215" i="88"/>
  <c r="F214" i="88"/>
  <c r="F213" i="88"/>
  <c r="F212" i="88"/>
  <c r="F211" i="88"/>
  <c r="F210" i="88"/>
  <c r="H67" i="87"/>
  <c r="K67" i="87"/>
  <c r="K68" i="87"/>
  <c r="K69" i="87"/>
  <c r="K70" i="87"/>
  <c r="K71" i="87"/>
  <c r="H73" i="87"/>
  <c r="K73" i="87"/>
  <c r="K74" i="87"/>
  <c r="K75" i="87"/>
  <c r="K76" i="87"/>
  <c r="K78" i="87"/>
  <c r="K80" i="87"/>
  <c r="K81" i="87"/>
  <c r="K83" i="87"/>
  <c r="K84" i="87"/>
  <c r="H85" i="87"/>
  <c r="K85" i="87"/>
  <c r="K88" i="87"/>
  <c r="H91" i="87"/>
  <c r="K91" i="87"/>
  <c r="K92" i="87"/>
  <c r="K93" i="87"/>
  <c r="K96" i="87"/>
  <c r="K98" i="87"/>
  <c r="K101" i="87"/>
  <c r="H103" i="87"/>
  <c r="K103" i="87"/>
  <c r="K108" i="87"/>
  <c r="H109" i="87"/>
  <c r="K109" i="87"/>
  <c r="K112" i="87"/>
  <c r="K113" i="87"/>
  <c r="H115" i="87"/>
  <c r="K117" i="87"/>
  <c r="K118" i="87"/>
  <c r="K120" i="87"/>
  <c r="H121" i="87"/>
  <c r="K121" i="87"/>
  <c r="K122" i="87"/>
  <c r="K125" i="87"/>
  <c r="H127" i="87"/>
  <c r="K127" i="87"/>
  <c r="K128" i="87"/>
  <c r="K130" i="87"/>
  <c r="K135" i="87"/>
  <c r="K138" i="87"/>
  <c r="K140" i="87"/>
  <c r="K143" i="87"/>
  <c r="H145" i="87"/>
  <c r="K145" i="87"/>
  <c r="K148" i="87"/>
  <c r="K149" i="87"/>
  <c r="K153" i="87"/>
  <c r="K156" i="87"/>
  <c r="K157" i="87"/>
  <c r="K158" i="87"/>
  <c r="K159" i="87"/>
  <c r="K161" i="87"/>
  <c r="H163" i="87"/>
  <c r="K163" i="87"/>
  <c r="K166" i="87"/>
  <c r="K170" i="87"/>
  <c r="K171" i="87"/>
  <c r="K174" i="87"/>
  <c r="H175" i="87"/>
  <c r="K176" i="87"/>
  <c r="K179" i="87"/>
  <c r="K180" i="87"/>
  <c r="H181" i="87"/>
  <c r="K181" i="87"/>
  <c r="K183" i="87"/>
  <c r="K184" i="87"/>
  <c r="K187" i="87"/>
  <c r="K192" i="87"/>
  <c r="K194" i="87"/>
  <c r="K197" i="87"/>
  <c r="H199" i="87"/>
  <c r="K199" i="87"/>
  <c r="K202" i="87"/>
  <c r="K205" i="87"/>
  <c r="K207" i="87"/>
  <c r="K210" i="87"/>
  <c r="K212" i="87"/>
  <c r="K215" i="87"/>
  <c r="H217" i="87"/>
  <c r="K218" i="87"/>
  <c r="K220" i="87"/>
  <c r="K222" i="87"/>
  <c r="K225" i="87"/>
  <c r="K228" i="87"/>
  <c r="K230" i="87"/>
  <c r="K232" i="87"/>
  <c r="K233" i="87"/>
  <c r="K234" i="87"/>
  <c r="K235" i="87"/>
  <c r="K237" i="87"/>
  <c r="K242" i="87"/>
  <c r="K243" i="87"/>
  <c r="K251" i="87"/>
  <c r="K252" i="87"/>
  <c r="H253" i="87"/>
  <c r="K256" i="87"/>
  <c r="K261" i="87"/>
  <c r="K264" i="87"/>
  <c r="K266" i="87"/>
  <c r="K269" i="87"/>
  <c r="H271" i="87"/>
  <c r="K271" i="87"/>
  <c r="K272" i="87"/>
  <c r="K274" i="87"/>
  <c r="K275" i="87"/>
  <c r="K276" i="87"/>
  <c r="K277" i="87"/>
  <c r="K279" i="87"/>
  <c r="K280" i="87"/>
  <c r="K284" i="87"/>
  <c r="K285" i="87"/>
  <c r="K287" i="87"/>
  <c r="H289" i="87"/>
  <c r="K289" i="87"/>
  <c r="K293" i="87"/>
  <c r="H295" i="87"/>
  <c r="K295" i="87"/>
  <c r="K296" i="87"/>
  <c r="K297" i="87"/>
  <c r="K300" i="87"/>
  <c r="H301" i="87"/>
  <c r="K302" i="87"/>
  <c r="K303" i="87"/>
  <c r="K304" i="87"/>
  <c r="K305" i="87"/>
  <c r="K306" i="87"/>
  <c r="K307" i="87"/>
  <c r="K309" i="87"/>
  <c r="K311" i="87"/>
  <c r="H313" i="87"/>
  <c r="K314" i="87"/>
  <c r="K316" i="87"/>
  <c r="K317" i="87"/>
  <c r="K318" i="87"/>
  <c r="K319" i="87"/>
  <c r="K321" i="87"/>
  <c r="K322" i="87"/>
  <c r="K324" i="87"/>
  <c r="K326" i="87"/>
  <c r="K329" i="87"/>
  <c r="H331" i="87"/>
  <c r="K331" i="87"/>
  <c r="K333" i="87"/>
  <c r="K334" i="87"/>
  <c r="K335" i="87"/>
  <c r="H337" i="87"/>
  <c r="K337" i="87"/>
  <c r="K339" i="87"/>
  <c r="K340" i="87"/>
  <c r="K342" i="87"/>
  <c r="H343" i="87"/>
  <c r="K344" i="87"/>
  <c r="K346" i="87"/>
  <c r="K347" i="87"/>
  <c r="K348" i="87"/>
  <c r="H349" i="87"/>
  <c r="K349" i="87"/>
  <c r="K350" i="87"/>
  <c r="K352" i="87"/>
  <c r="K353" i="87"/>
  <c r="K354" i="87"/>
  <c r="H355" i="87"/>
  <c r="K355" i="87"/>
  <c r="K357" i="87"/>
  <c r="K358" i="87"/>
  <c r="K360" i="87"/>
  <c r="H361" i="87"/>
  <c r="K362" i="87"/>
  <c r="K364" i="87"/>
  <c r="K365" i="87"/>
  <c r="K366" i="87"/>
  <c r="K367" i="87"/>
  <c r="K369" i="87"/>
  <c r="K370" i="87"/>
  <c r="K371" i="87"/>
  <c r="K372" i="87"/>
  <c r="H373" i="87"/>
  <c r="K373" i="87"/>
  <c r="K375" i="87"/>
  <c r="K378" i="87"/>
  <c r="H379" i="87"/>
  <c r="K380" i="87"/>
  <c r="K381" i="87"/>
  <c r="K383" i="87"/>
  <c r="K384" i="87"/>
  <c r="K385" i="87"/>
  <c r="K388" i="87"/>
  <c r="K391" i="87"/>
  <c r="K393" i="87"/>
  <c r="K394" i="87"/>
  <c r="K396" i="87"/>
  <c r="H397" i="87"/>
  <c r="K397" i="87"/>
  <c r="K398" i="87"/>
  <c r="K401" i="87"/>
  <c r="H403" i="87"/>
  <c r="K403" i="87"/>
  <c r="K405" i="87"/>
  <c r="K406" i="87"/>
  <c r="K407" i="87"/>
  <c r="K408" i="87"/>
  <c r="K414" i="87"/>
  <c r="H415" i="87"/>
  <c r="K416" i="87"/>
  <c r="K417" i="87"/>
  <c r="K418" i="87"/>
  <c r="K419" i="87"/>
  <c r="K420" i="87"/>
  <c r="H421" i="87"/>
  <c r="K421" i="87"/>
  <c r="K422" i="87"/>
  <c r="K424" i="87"/>
  <c r="K425" i="87"/>
  <c r="H10" i="84"/>
  <c r="Q10" i="84"/>
  <c r="T10" i="84"/>
  <c r="K11" i="84"/>
  <c r="Q11" i="84"/>
  <c r="K12" i="84"/>
  <c r="Q12" i="84"/>
  <c r="AB13" i="84" s="1"/>
  <c r="AA13" i="84" s="1"/>
  <c r="K13" i="84"/>
  <c r="Q13" i="84"/>
  <c r="K14" i="84"/>
  <c r="Q14" i="84"/>
  <c r="K15" i="84"/>
  <c r="Q15" i="84"/>
  <c r="AB15" i="84" s="1"/>
  <c r="AA15" i="84" s="1"/>
  <c r="H16" i="84"/>
  <c r="Q16" i="84"/>
  <c r="Q17" i="84"/>
  <c r="Q18" i="84"/>
  <c r="X19" i="84" s="1"/>
  <c r="Z19" i="84" s="1"/>
  <c r="Q19" i="84"/>
  <c r="Q20" i="84"/>
  <c r="Q21" i="84"/>
  <c r="H22" i="84"/>
  <c r="Q23" i="84"/>
  <c r="Q24" i="84"/>
  <c r="Q25" i="84"/>
  <c r="Q26" i="84"/>
  <c r="Q27" i="84"/>
  <c r="H28" i="84"/>
  <c r="Q28" i="84"/>
  <c r="X28" i="84"/>
  <c r="Z28" i="84"/>
  <c r="Q29" i="84"/>
  <c r="Q30" i="84"/>
  <c r="AB30" i="84" s="1"/>
  <c r="AA30" i="84" s="1"/>
  <c r="Q31" i="84"/>
  <c r="Q32" i="84"/>
  <c r="Q33" i="84"/>
  <c r="H34" i="84"/>
  <c r="I34" i="84" s="1"/>
  <c r="Q34" i="84"/>
  <c r="X34" i="84" s="1"/>
  <c r="Q35" i="84"/>
  <c r="X35" i="84"/>
  <c r="Y35" i="84" s="1"/>
  <c r="Q36" i="84"/>
  <c r="AB36" i="84" s="1"/>
  <c r="AA36" i="84" s="1"/>
  <c r="Q37" i="84"/>
  <c r="X37" i="84" s="1"/>
  <c r="Q38" i="84"/>
  <c r="X38" i="84" s="1"/>
  <c r="Q39" i="84"/>
  <c r="H40" i="84"/>
  <c r="Q40" i="84"/>
  <c r="X40" i="84"/>
  <c r="Y40" i="84"/>
  <c r="Q41" i="84"/>
  <c r="X42" i="84" s="1"/>
  <c r="Q42" i="84"/>
  <c r="Q43" i="84"/>
  <c r="Q44" i="84"/>
  <c r="Q45" i="84"/>
  <c r="H46" i="84"/>
  <c r="I46" i="84"/>
  <c r="Q46" i="84"/>
  <c r="X46" i="84" s="1"/>
  <c r="Q47" i="84"/>
  <c r="Q48" i="84"/>
  <c r="Q49" i="84"/>
  <c r="Q50" i="84"/>
  <c r="X50" i="84" s="1"/>
  <c r="Q51" i="84"/>
  <c r="X51" i="84" s="1"/>
  <c r="H52" i="84"/>
  <c r="I52" i="84"/>
  <c r="Q52" i="84"/>
  <c r="X52" i="84" s="1"/>
  <c r="Q53" i="84"/>
  <c r="Q54" i="84"/>
  <c r="AB54" i="84"/>
  <c r="AA54" i="84" s="1"/>
  <c r="Q55" i="84"/>
  <c r="Q56" i="84"/>
  <c r="AB56" i="84" s="1"/>
  <c r="AA56" i="84" s="1"/>
  <c r="X56" i="84"/>
  <c r="Q57" i="84"/>
  <c r="H58" i="84"/>
  <c r="Q58" i="84"/>
  <c r="X58" i="84"/>
  <c r="Z58" i="84" s="1"/>
  <c r="Q59" i="84"/>
  <c r="Q60" i="84"/>
  <c r="Q61" i="84"/>
  <c r="Q62" i="84"/>
  <c r="Q63" i="84"/>
  <c r="X63" i="84" s="1"/>
  <c r="AB63" i="84"/>
  <c r="AA63" i="84"/>
  <c r="H64" i="84"/>
  <c r="I64" i="84"/>
  <c r="Q64" i="84"/>
  <c r="X64" i="84" s="1"/>
  <c r="AB64" i="84"/>
  <c r="AA64" i="84" s="1"/>
  <c r="Q65" i="84"/>
  <c r="X65" i="84"/>
  <c r="Q66" i="84"/>
  <c r="Q67" i="84"/>
  <c r="Q68" i="84"/>
  <c r="Q69" i="84"/>
  <c r="X25" i="84"/>
  <c r="K423" i="87"/>
  <c r="K415" i="87"/>
  <c r="K412" i="87"/>
  <c r="H409" i="87"/>
  <c r="K404" i="87"/>
  <c r="K399" i="87"/>
  <c r="K389" i="87"/>
  <c r="K387" i="87"/>
  <c r="K382" i="87"/>
  <c r="K377" i="87"/>
  <c r="K363" i="87"/>
  <c r="K356" i="87"/>
  <c r="K345" i="87"/>
  <c r="K343" i="87"/>
  <c r="K338" i="87"/>
  <c r="K332" i="87"/>
  <c r="K330" i="87"/>
  <c r="K328" i="87"/>
  <c r="H325" i="87"/>
  <c r="K323" i="87"/>
  <c r="H319" i="87"/>
  <c r="K315" i="87"/>
  <c r="K308" i="87"/>
  <c r="K301" i="87"/>
  <c r="K299" i="87"/>
  <c r="K290" i="87"/>
  <c r="K288" i="87"/>
  <c r="K286" i="87"/>
  <c r="H283" i="87"/>
  <c r="K281" i="87"/>
  <c r="H277" i="87"/>
  <c r="K273" i="87"/>
  <c r="K267" i="87"/>
  <c r="K265" i="87"/>
  <c r="K263" i="87"/>
  <c r="K262" i="87"/>
  <c r="K259" i="87"/>
  <c r="H259" i="87"/>
  <c r="K257" i="87"/>
  <c r="K255" i="87"/>
  <c r="K254" i="87"/>
  <c r="K250" i="87"/>
  <c r="K249" i="87"/>
  <c r="K247" i="87"/>
  <c r="H247" i="87"/>
  <c r="K244" i="87"/>
  <c r="K241" i="87"/>
  <c r="H241" i="87"/>
  <c r="K240" i="87"/>
  <c r="K239" i="87"/>
  <c r="K236" i="87"/>
  <c r="K231" i="87"/>
  <c r="H229" i="87"/>
  <c r="K227" i="87"/>
  <c r="K226" i="87"/>
  <c r="K224" i="87"/>
  <c r="K223" i="87"/>
  <c r="H223" i="87"/>
  <c r="K221" i="87"/>
  <c r="K216" i="87"/>
  <c r="K213" i="87"/>
  <c r="K211" i="87"/>
  <c r="K209" i="87"/>
  <c r="K208" i="87"/>
  <c r="H205" i="87"/>
  <c r="K203" i="87"/>
  <c r="K201" i="87"/>
  <c r="K200" i="87"/>
  <c r="K198" i="87"/>
  <c r="K196" i="87"/>
  <c r="K195" i="87"/>
  <c r="K193" i="87"/>
  <c r="H193" i="87"/>
  <c r="K190" i="87"/>
  <c r="K188" i="87"/>
  <c r="H187" i="87"/>
  <c r="K186" i="87"/>
  <c r="K185" i="87"/>
  <c r="K182" i="87"/>
  <c r="K178" i="87"/>
  <c r="K177" i="87"/>
  <c r="K173" i="87"/>
  <c r="K172" i="87"/>
  <c r="K169" i="87"/>
  <c r="H169" i="87"/>
  <c r="K168" i="87"/>
  <c r="K167" i="87"/>
  <c r="K164" i="87"/>
  <c r="K162" i="87"/>
  <c r="K155" i="87"/>
  <c r="K154" i="87"/>
  <c r="K151" i="87"/>
  <c r="H151" i="87"/>
  <c r="K147" i="87"/>
  <c r="K146" i="87"/>
  <c r="K144" i="87"/>
  <c r="K142" i="87"/>
  <c r="K141" i="87"/>
  <c r="K139" i="87"/>
  <c r="H139" i="87"/>
  <c r="K136" i="87"/>
  <c r="K134" i="87"/>
  <c r="K133" i="87"/>
  <c r="H133" i="87"/>
  <c r="K132" i="87"/>
  <c r="K131" i="87"/>
  <c r="K129" i="87"/>
  <c r="K126" i="87"/>
  <c r="K124" i="87"/>
  <c r="K123" i="87"/>
  <c r="K119" i="87"/>
  <c r="K116" i="87"/>
  <c r="K115" i="87"/>
  <c r="K114" i="87"/>
  <c r="K110" i="87"/>
  <c r="K104" i="87"/>
  <c r="K102" i="87"/>
  <c r="K99" i="87"/>
  <c r="K97" i="87"/>
  <c r="K94" i="87"/>
  <c r="K89" i="87"/>
  <c r="K86" i="87"/>
  <c r="K82" i="87"/>
  <c r="K79" i="87"/>
  <c r="H79" i="87"/>
  <c r="K77" i="87"/>
  <c r="K72" i="87"/>
  <c r="X48" i="84"/>
  <c r="Y48" i="84" s="1"/>
  <c r="AC48" i="84" s="1"/>
  <c r="AB53" i="84"/>
  <c r="AA53" i="84" s="1"/>
  <c r="AB40" i="84"/>
  <c r="AA40" i="84" s="1"/>
  <c r="AC40" i="84" s="1"/>
  <c r="AB37" i="84"/>
  <c r="AA37" i="84" s="1"/>
  <c r="AB65" i="84"/>
  <c r="AA65" i="84" s="1"/>
  <c r="X20" i="84"/>
  <c r="Z20" i="84" s="1"/>
  <c r="X15" i="84"/>
  <c r="Z15" i="84" s="1"/>
  <c r="Y28" i="84"/>
  <c r="AB48" i="84"/>
  <c r="AA48" i="84"/>
  <c r="I58" i="84"/>
  <c r="Z40" i="84"/>
  <c r="I40" i="84"/>
  <c r="X29" i="84"/>
  <c r="Y29" i="84" s="1"/>
  <c r="AB20" i="84"/>
  <c r="AA20" i="84" s="1"/>
  <c r="I28" i="84"/>
  <c r="I16" i="84"/>
  <c r="X16" i="84"/>
  <c r="Z16" i="84" s="1"/>
  <c r="K426" i="87"/>
  <c r="K410" i="87"/>
  <c r="K400" i="87"/>
  <c r="K395" i="87"/>
  <c r="K361" i="87"/>
  <c r="K341" i="87"/>
  <c r="K413" i="87"/>
  <c r="K390" i="87"/>
  <c r="K379" i="87"/>
  <c r="K374" i="87"/>
  <c r="K359" i="87"/>
  <c r="K351" i="87"/>
  <c r="K336" i="87"/>
  <c r="K325" i="87"/>
  <c r="K320" i="87"/>
  <c r="K310" i="87"/>
  <c r="K291" i="87"/>
  <c r="K294" i="87"/>
  <c r="K283" i="87"/>
  <c r="K278" i="87"/>
  <c r="K268" i="87"/>
  <c r="H265" i="87"/>
  <c r="K260" i="87"/>
  <c r="K258" i="87"/>
  <c r="K245" i="87"/>
  <c r="K229" i="87"/>
  <c r="K219" i="87"/>
  <c r="K214" i="87"/>
  <c r="H211" i="87"/>
  <c r="K206" i="87"/>
  <c r="K204" i="87"/>
  <c r="K191" i="87"/>
  <c r="K175" i="87"/>
  <c r="K165" i="87"/>
  <c r="K160" i="87"/>
  <c r="H157" i="87"/>
  <c r="K152" i="87"/>
  <c r="K150" i="87"/>
  <c r="K137" i="87"/>
  <c r="K111" i="87"/>
  <c r="K106" i="87"/>
  <c r="K100" i="87"/>
  <c r="K95" i="87"/>
  <c r="K87" i="87"/>
  <c r="K105" i="87"/>
  <c r="H97" i="87"/>
  <c r="K90" i="87"/>
  <c r="Y15" i="84"/>
  <c r="Z29" i="84"/>
  <c r="P11" i="81"/>
  <c r="P23" i="81"/>
  <c r="P24" i="81"/>
  <c r="P25" i="81"/>
  <c r="P26" i="81"/>
  <c r="P27" i="81"/>
  <c r="P30" i="81"/>
  <c r="P31" i="81"/>
  <c r="P32" i="81"/>
  <c r="P33" i="81"/>
  <c r="P34" i="81"/>
  <c r="N22" i="81"/>
  <c r="N24" i="81"/>
  <c r="N27" i="81"/>
  <c r="N28" i="81"/>
  <c r="N30" i="81"/>
  <c r="N31" i="81"/>
  <c r="N33" i="81"/>
  <c r="N34" i="81"/>
  <c r="N53" i="81"/>
  <c r="N54" i="81"/>
  <c r="N55" i="81"/>
  <c r="N56" i="81"/>
  <c r="N57" i="81"/>
  <c r="N58" i="81"/>
  <c r="N59" i="81"/>
  <c r="N60" i="81"/>
  <c r="N61" i="81"/>
  <c r="N62" i="81"/>
  <c r="P52" i="81"/>
  <c r="P53" i="81"/>
  <c r="P54" i="81"/>
  <c r="P55" i="81"/>
  <c r="P56" i="81"/>
  <c r="P57" i="81"/>
  <c r="P58" i="81"/>
  <c r="P59" i="81"/>
  <c r="P60" i="81"/>
  <c r="P61" i="81"/>
  <c r="P62" i="81"/>
  <c r="K38" i="81"/>
  <c r="AA24" i="80"/>
  <c r="AA23" i="80"/>
  <c r="Y24" i="80"/>
  <c r="Y23" i="80"/>
  <c r="N52" i="81"/>
  <c r="U10" i="72"/>
  <c r="N32" i="81"/>
  <c r="P29" i="81"/>
  <c r="N29" i="81"/>
  <c r="P28" i="81"/>
  <c r="N26" i="81"/>
  <c r="N25" i="81"/>
  <c r="N23" i="81"/>
  <c r="P22" i="81"/>
  <c r="P10" i="81"/>
  <c r="S36" i="81"/>
  <c r="AK245" i="80"/>
  <c r="AH245" i="80"/>
  <c r="AA245" i="80"/>
  <c r="Y245" i="80"/>
  <c r="W245" i="80"/>
  <c r="V245" i="80"/>
  <c r="T245" i="80"/>
  <c r="R245" i="80"/>
  <c r="P245" i="80"/>
  <c r="N245" i="80"/>
  <c r="L245" i="80"/>
  <c r="J245" i="80"/>
  <c r="B245" i="80"/>
  <c r="AK244" i="80"/>
  <c r="AH244" i="80"/>
  <c r="AA244" i="80"/>
  <c r="Y244" i="80"/>
  <c r="W244" i="80"/>
  <c r="V244" i="80"/>
  <c r="T244" i="80"/>
  <c r="R244" i="80"/>
  <c r="P244" i="80"/>
  <c r="N244" i="80"/>
  <c r="L244" i="80"/>
  <c r="J244" i="80"/>
  <c r="B244" i="80"/>
  <c r="AK243" i="80"/>
  <c r="AH243" i="80"/>
  <c r="AA243" i="80"/>
  <c r="Y243" i="80"/>
  <c r="W243" i="80"/>
  <c r="X243" i="80" s="1"/>
  <c r="AB243" i="80" s="1"/>
  <c r="AC243" i="80" s="1"/>
  <c r="V243" i="80"/>
  <c r="T243" i="80"/>
  <c r="R243" i="80"/>
  <c r="P243" i="80"/>
  <c r="N243" i="80"/>
  <c r="L243" i="80"/>
  <c r="J243" i="80"/>
  <c r="B243" i="80"/>
  <c r="AK242" i="80"/>
  <c r="AH242" i="80"/>
  <c r="AA242" i="80"/>
  <c r="Y242" i="80"/>
  <c r="W242" i="80"/>
  <c r="X242" i="80" s="1"/>
  <c r="AB242" i="80" s="1"/>
  <c r="AC242" i="80" s="1"/>
  <c r="V242" i="80"/>
  <c r="T242" i="80"/>
  <c r="R242" i="80"/>
  <c r="P242" i="80"/>
  <c r="N242" i="80"/>
  <c r="L242" i="80"/>
  <c r="J242" i="80"/>
  <c r="B242" i="80"/>
  <c r="AK241" i="80"/>
  <c r="AH241" i="80"/>
  <c r="AA241" i="80"/>
  <c r="Y241" i="80"/>
  <c r="W241" i="80"/>
  <c r="X241" i="80" s="1"/>
  <c r="V241" i="80"/>
  <c r="T241" i="80"/>
  <c r="R241" i="80"/>
  <c r="P241" i="80"/>
  <c r="N241" i="80"/>
  <c r="L241" i="80"/>
  <c r="J241" i="80"/>
  <c r="B241" i="80"/>
  <c r="AK240" i="80"/>
  <c r="AH240" i="80"/>
  <c r="AA240" i="80"/>
  <c r="Y240" i="80"/>
  <c r="W240" i="80"/>
  <c r="X240" i="80" s="1"/>
  <c r="V240" i="80"/>
  <c r="T240" i="80"/>
  <c r="R240" i="80"/>
  <c r="P240" i="80"/>
  <c r="N240" i="80"/>
  <c r="L240" i="80"/>
  <c r="J240" i="80"/>
  <c r="B240" i="80"/>
  <c r="AK239" i="80"/>
  <c r="AH239" i="80"/>
  <c r="AA239" i="80"/>
  <c r="Y239" i="80"/>
  <c r="W239" i="80"/>
  <c r="X239" i="80" s="1"/>
  <c r="V239" i="80"/>
  <c r="T239" i="80"/>
  <c r="R239" i="80"/>
  <c r="P239" i="80"/>
  <c r="N239" i="80"/>
  <c r="L239" i="80"/>
  <c r="J239" i="80"/>
  <c r="B239" i="80"/>
  <c r="AK238" i="80"/>
  <c r="AH238" i="80"/>
  <c r="AA238" i="80"/>
  <c r="Y238" i="80"/>
  <c r="W238" i="80"/>
  <c r="X238" i="80" s="1"/>
  <c r="V238" i="80"/>
  <c r="T238" i="80"/>
  <c r="R238" i="80"/>
  <c r="P238" i="80"/>
  <c r="N238" i="80"/>
  <c r="L238" i="80"/>
  <c r="J238" i="80"/>
  <c r="B238" i="80"/>
  <c r="AK237" i="80"/>
  <c r="AH237" i="80"/>
  <c r="AA237" i="80"/>
  <c r="Y237" i="80"/>
  <c r="W237" i="80"/>
  <c r="X237" i="80" s="1"/>
  <c r="AB237" i="80" s="1"/>
  <c r="AC237" i="80" s="1"/>
  <c r="V237" i="80"/>
  <c r="T237" i="80"/>
  <c r="R237" i="80"/>
  <c r="P237" i="80"/>
  <c r="N237" i="80"/>
  <c r="L237" i="80"/>
  <c r="J237" i="80"/>
  <c r="B237" i="80"/>
  <c r="AK236" i="80"/>
  <c r="AM236" i="80"/>
  <c r="AN236" i="80" s="1"/>
  <c r="AH236" i="80"/>
  <c r="AA236" i="80"/>
  <c r="Y236" i="80"/>
  <c r="W236" i="80"/>
  <c r="X236" i="80" s="1"/>
  <c r="V236" i="80"/>
  <c r="T236" i="80"/>
  <c r="R236" i="80"/>
  <c r="P236" i="80"/>
  <c r="N236" i="80"/>
  <c r="L236" i="80"/>
  <c r="J236" i="80"/>
  <c r="B236" i="80"/>
  <c r="AK235" i="80"/>
  <c r="AH235" i="80"/>
  <c r="AA235" i="80"/>
  <c r="Y235" i="80"/>
  <c r="W235" i="80"/>
  <c r="X235" i="80" s="1"/>
  <c r="V235" i="80"/>
  <c r="T235" i="80"/>
  <c r="R235" i="80"/>
  <c r="P235" i="80"/>
  <c r="N235" i="80"/>
  <c r="L235" i="80"/>
  <c r="J235" i="80"/>
  <c r="B235" i="80"/>
  <c r="AK234" i="80"/>
  <c r="AH234" i="80"/>
  <c r="AA234" i="80"/>
  <c r="Y234" i="80"/>
  <c r="W234" i="80"/>
  <c r="X234" i="80" s="1"/>
  <c r="V234" i="80"/>
  <c r="T234" i="80"/>
  <c r="R234" i="80"/>
  <c r="P234" i="80"/>
  <c r="N234" i="80"/>
  <c r="L234" i="80"/>
  <c r="J234" i="80"/>
  <c r="B234" i="80"/>
  <c r="AK233" i="80"/>
  <c r="AH233" i="80"/>
  <c r="AA233" i="80"/>
  <c r="Y233" i="80"/>
  <c r="W233" i="80"/>
  <c r="X233" i="80" s="1"/>
  <c r="V233" i="80"/>
  <c r="T233" i="80"/>
  <c r="R233" i="80"/>
  <c r="P233" i="80"/>
  <c r="N233" i="80"/>
  <c r="L233" i="80"/>
  <c r="J233" i="80"/>
  <c r="B233" i="80"/>
  <c r="AK232" i="80"/>
  <c r="AH232" i="80"/>
  <c r="AA232" i="80"/>
  <c r="Y232" i="80"/>
  <c r="W232" i="80"/>
  <c r="X232" i="80" s="1"/>
  <c r="V232" i="80"/>
  <c r="T232" i="80"/>
  <c r="R232" i="80"/>
  <c r="P232" i="80"/>
  <c r="N232" i="80"/>
  <c r="L232" i="80"/>
  <c r="J232" i="80"/>
  <c r="B232" i="80"/>
  <c r="AK231" i="80"/>
  <c r="AH231" i="80"/>
  <c r="AA231" i="80"/>
  <c r="Y231" i="80"/>
  <c r="W231" i="80"/>
  <c r="X231" i="80" s="1"/>
  <c r="V231" i="80"/>
  <c r="T231" i="80"/>
  <c r="R231" i="80"/>
  <c r="P231" i="80"/>
  <c r="N231" i="80"/>
  <c r="L231" i="80"/>
  <c r="J231" i="80"/>
  <c r="B231" i="80"/>
  <c r="AK230" i="80"/>
  <c r="AH230" i="80"/>
  <c r="AA230" i="80"/>
  <c r="Y230" i="80"/>
  <c r="W230" i="80"/>
  <c r="V230" i="80"/>
  <c r="T230" i="80"/>
  <c r="R230" i="80"/>
  <c r="P230" i="80"/>
  <c r="N230" i="80"/>
  <c r="L230" i="80"/>
  <c r="J230" i="80"/>
  <c r="B230" i="80"/>
  <c r="AK229" i="80"/>
  <c r="AH229" i="80"/>
  <c r="AA229" i="80"/>
  <c r="Y229" i="80"/>
  <c r="W229" i="80"/>
  <c r="X229" i="80" s="1"/>
  <c r="V229" i="80"/>
  <c r="T229" i="80"/>
  <c r="R229" i="80"/>
  <c r="P229" i="80"/>
  <c r="N229" i="80"/>
  <c r="L229" i="80"/>
  <c r="J229" i="80"/>
  <c r="B229" i="80"/>
  <c r="AK228" i="80"/>
  <c r="AH228" i="80"/>
  <c r="AA228" i="80"/>
  <c r="Y228" i="80"/>
  <c r="W228" i="80"/>
  <c r="X228" i="80"/>
  <c r="V228" i="80"/>
  <c r="T228" i="80"/>
  <c r="R228" i="80"/>
  <c r="P228" i="80"/>
  <c r="N228" i="80"/>
  <c r="L228" i="80"/>
  <c r="J228" i="80"/>
  <c r="B228" i="80"/>
  <c r="AK227" i="80"/>
  <c r="AH227" i="80"/>
  <c r="AA227" i="80"/>
  <c r="Y227" i="80"/>
  <c r="W227" i="80"/>
  <c r="X227" i="80" s="1"/>
  <c r="AB227" i="80" s="1"/>
  <c r="AC227" i="80" s="1"/>
  <c r="V227" i="80"/>
  <c r="T227" i="80"/>
  <c r="R227" i="80"/>
  <c r="P227" i="80"/>
  <c r="N227" i="80"/>
  <c r="L227" i="80"/>
  <c r="J227" i="80"/>
  <c r="B227" i="80"/>
  <c r="AK226" i="80"/>
  <c r="AH226" i="80"/>
  <c r="AA226" i="80"/>
  <c r="Y226" i="80"/>
  <c r="W226" i="80"/>
  <c r="X226" i="80" s="1"/>
  <c r="V226" i="80"/>
  <c r="T226" i="80"/>
  <c r="R226" i="80"/>
  <c r="P226" i="80"/>
  <c r="N226" i="80"/>
  <c r="L226" i="80"/>
  <c r="J226" i="80"/>
  <c r="B226" i="80"/>
  <c r="AK225" i="80"/>
  <c r="AH225" i="80"/>
  <c r="AA225" i="80"/>
  <c r="Y225" i="80"/>
  <c r="W225" i="80"/>
  <c r="X225" i="80" s="1"/>
  <c r="V225" i="80"/>
  <c r="T225" i="80"/>
  <c r="R225" i="80"/>
  <c r="P225" i="80"/>
  <c r="N225" i="80"/>
  <c r="L225" i="80"/>
  <c r="J225" i="80"/>
  <c r="B225" i="80"/>
  <c r="AK224" i="80"/>
  <c r="AH224" i="80"/>
  <c r="AA224" i="80"/>
  <c r="Y224" i="80"/>
  <c r="W224" i="80"/>
  <c r="X224" i="80" s="1"/>
  <c r="V224" i="80"/>
  <c r="T224" i="80"/>
  <c r="R224" i="80"/>
  <c r="P224" i="80"/>
  <c r="N224" i="80"/>
  <c r="L224" i="80"/>
  <c r="J224" i="80"/>
  <c r="B224" i="80"/>
  <c r="AK223" i="80"/>
  <c r="AH223" i="80"/>
  <c r="AA223" i="80"/>
  <c r="Y223" i="80"/>
  <c r="W223" i="80"/>
  <c r="X223" i="80" s="1"/>
  <c r="V223" i="80"/>
  <c r="T223" i="80"/>
  <c r="R223" i="80"/>
  <c r="P223" i="80"/>
  <c r="N223" i="80"/>
  <c r="L223" i="80"/>
  <c r="J223" i="80"/>
  <c r="B223" i="80"/>
  <c r="AK222" i="80"/>
  <c r="AH222" i="80"/>
  <c r="AA222" i="80"/>
  <c r="Y222" i="80"/>
  <c r="W222" i="80"/>
  <c r="X222" i="80" s="1"/>
  <c r="V222" i="80"/>
  <c r="T222" i="80"/>
  <c r="R222" i="80"/>
  <c r="P222" i="80"/>
  <c r="N222" i="80"/>
  <c r="L222" i="80"/>
  <c r="J222" i="80"/>
  <c r="B222" i="80"/>
  <c r="AK221" i="80"/>
  <c r="AH221" i="80"/>
  <c r="AA221" i="80"/>
  <c r="Y221" i="80"/>
  <c r="W221" i="80"/>
  <c r="X221" i="80" s="1"/>
  <c r="V221" i="80"/>
  <c r="T221" i="80"/>
  <c r="R221" i="80"/>
  <c r="P221" i="80"/>
  <c r="N221" i="80"/>
  <c r="L221" i="80"/>
  <c r="J221" i="80"/>
  <c r="B221" i="80"/>
  <c r="AK220" i="80"/>
  <c r="AM220" i="80"/>
  <c r="AN220" i="80" s="1"/>
  <c r="AH220" i="80"/>
  <c r="AA220" i="80"/>
  <c r="Y220" i="80"/>
  <c r="W220" i="80"/>
  <c r="X220" i="80" s="1"/>
  <c r="V220" i="80"/>
  <c r="T220" i="80"/>
  <c r="R220" i="80"/>
  <c r="P220" i="80"/>
  <c r="N220" i="80"/>
  <c r="L220" i="80"/>
  <c r="J220" i="80"/>
  <c r="B220" i="80"/>
  <c r="AK219" i="80"/>
  <c r="AH219" i="80"/>
  <c r="AA219" i="80"/>
  <c r="Y219" i="80"/>
  <c r="W219" i="80"/>
  <c r="V219" i="80"/>
  <c r="T219" i="80"/>
  <c r="R219" i="80"/>
  <c r="P219" i="80"/>
  <c r="N219" i="80"/>
  <c r="L219" i="80"/>
  <c r="J219" i="80"/>
  <c r="B219" i="80"/>
  <c r="AK218" i="80"/>
  <c r="AH218" i="80"/>
  <c r="AA218" i="80"/>
  <c r="Y218" i="80"/>
  <c r="W218" i="80"/>
  <c r="X218" i="80" s="1"/>
  <c r="V218" i="80"/>
  <c r="T218" i="80"/>
  <c r="R218" i="80"/>
  <c r="P218" i="80"/>
  <c r="N218" i="80"/>
  <c r="L218" i="80"/>
  <c r="J218" i="80"/>
  <c r="B218" i="80"/>
  <c r="AK217" i="80"/>
  <c r="AH217" i="80"/>
  <c r="AA217" i="80"/>
  <c r="Y217" i="80"/>
  <c r="W217" i="80"/>
  <c r="X217" i="80" s="1"/>
  <c r="V217" i="80"/>
  <c r="T217" i="80"/>
  <c r="R217" i="80"/>
  <c r="P217" i="80"/>
  <c r="N217" i="80"/>
  <c r="L217" i="80"/>
  <c r="J217" i="80"/>
  <c r="B217" i="80"/>
  <c r="AK216" i="80"/>
  <c r="AH216" i="80"/>
  <c r="AA216" i="80"/>
  <c r="Y216" i="80"/>
  <c r="W216" i="80"/>
  <c r="X216" i="80" s="1"/>
  <c r="V216" i="80"/>
  <c r="T216" i="80"/>
  <c r="R216" i="80"/>
  <c r="P216" i="80"/>
  <c r="N216" i="80"/>
  <c r="L216" i="80"/>
  <c r="J216" i="80"/>
  <c r="B216" i="80"/>
  <c r="AK215" i="80"/>
  <c r="AH215" i="80"/>
  <c r="AA215" i="80"/>
  <c r="Y215" i="80"/>
  <c r="W215" i="80"/>
  <c r="X215" i="80" s="1"/>
  <c r="V215" i="80"/>
  <c r="T215" i="80"/>
  <c r="R215" i="80"/>
  <c r="P215" i="80"/>
  <c r="N215" i="80"/>
  <c r="L215" i="80"/>
  <c r="J215" i="80"/>
  <c r="B215" i="80"/>
  <c r="AK214" i="80"/>
  <c r="AH214" i="80"/>
  <c r="AA214" i="80"/>
  <c r="Y214" i="80"/>
  <c r="W214" i="80"/>
  <c r="X214" i="80" s="1"/>
  <c r="V214" i="80"/>
  <c r="T214" i="80"/>
  <c r="R214" i="80"/>
  <c r="P214" i="80"/>
  <c r="N214" i="80"/>
  <c r="L214" i="80"/>
  <c r="J214" i="80"/>
  <c r="B214" i="80"/>
  <c r="AK213" i="80"/>
  <c r="AH213" i="80"/>
  <c r="AA213" i="80"/>
  <c r="Y213" i="80"/>
  <c r="W213" i="80"/>
  <c r="X213" i="80" s="1"/>
  <c r="V213" i="80"/>
  <c r="T213" i="80"/>
  <c r="R213" i="80"/>
  <c r="P213" i="80"/>
  <c r="N213" i="80"/>
  <c r="L213" i="80"/>
  <c r="J213" i="80"/>
  <c r="B213" i="80"/>
  <c r="AK212" i="80"/>
  <c r="AM212" i="80"/>
  <c r="AN212" i="80" s="1"/>
  <c r="AH212" i="80"/>
  <c r="AA212" i="80"/>
  <c r="Y212" i="80"/>
  <c r="W212" i="80"/>
  <c r="X212" i="80" s="1"/>
  <c r="V212" i="80"/>
  <c r="T212" i="80"/>
  <c r="R212" i="80"/>
  <c r="P212" i="80"/>
  <c r="N212" i="80"/>
  <c r="L212" i="80"/>
  <c r="J212" i="80"/>
  <c r="B212" i="80"/>
  <c r="AK211" i="80"/>
  <c r="AH211" i="80"/>
  <c r="AA211" i="80"/>
  <c r="Y211" i="80"/>
  <c r="W211" i="80"/>
  <c r="X211" i="80" s="1"/>
  <c r="AB211" i="80" s="1"/>
  <c r="AC211" i="80" s="1"/>
  <c r="V211" i="80"/>
  <c r="T211" i="80"/>
  <c r="R211" i="80"/>
  <c r="P211" i="80"/>
  <c r="N211" i="80"/>
  <c r="L211" i="80"/>
  <c r="J211" i="80"/>
  <c r="B211" i="80"/>
  <c r="AK210" i="80"/>
  <c r="AH210" i="80"/>
  <c r="AA210" i="80"/>
  <c r="Y210" i="80"/>
  <c r="W210" i="80"/>
  <c r="X210" i="80" s="1"/>
  <c r="V210" i="80"/>
  <c r="T210" i="80"/>
  <c r="R210" i="80"/>
  <c r="P210" i="80"/>
  <c r="N210" i="80"/>
  <c r="L210" i="80"/>
  <c r="J210" i="80"/>
  <c r="B210" i="80"/>
  <c r="AK209" i="80"/>
  <c r="AH209" i="80"/>
  <c r="AA209" i="80"/>
  <c r="Y209" i="80"/>
  <c r="W209" i="80"/>
  <c r="X209" i="80" s="1"/>
  <c r="V209" i="80"/>
  <c r="T209" i="80"/>
  <c r="R209" i="80"/>
  <c r="P209" i="80"/>
  <c r="N209" i="80"/>
  <c r="L209" i="80"/>
  <c r="J209" i="80"/>
  <c r="B209" i="80"/>
  <c r="AK208" i="80"/>
  <c r="AH208" i="80"/>
  <c r="AA208" i="80"/>
  <c r="Y208" i="80"/>
  <c r="W208" i="80"/>
  <c r="X208" i="80" s="1"/>
  <c r="V208" i="80"/>
  <c r="T208" i="80"/>
  <c r="R208" i="80"/>
  <c r="P208" i="80"/>
  <c r="N208" i="80"/>
  <c r="L208" i="80"/>
  <c r="J208" i="80"/>
  <c r="B208" i="80"/>
  <c r="AK207" i="80"/>
  <c r="AH207" i="80"/>
  <c r="AA207" i="80"/>
  <c r="Y207" i="80"/>
  <c r="W207" i="80"/>
  <c r="X207" i="80"/>
  <c r="V207" i="80"/>
  <c r="T207" i="80"/>
  <c r="R207" i="80"/>
  <c r="P207" i="80"/>
  <c r="N207" i="80"/>
  <c r="L207" i="80"/>
  <c r="J207" i="80"/>
  <c r="B207" i="80"/>
  <c r="AK206" i="80"/>
  <c r="AH206" i="80"/>
  <c r="AA206" i="80"/>
  <c r="Y206" i="80"/>
  <c r="W206" i="80"/>
  <c r="V206" i="80"/>
  <c r="T206" i="80"/>
  <c r="R206" i="80"/>
  <c r="P206" i="80"/>
  <c r="N206" i="80"/>
  <c r="L206" i="80"/>
  <c r="J206" i="80"/>
  <c r="B206" i="80"/>
  <c r="AK205" i="80"/>
  <c r="AH205" i="80"/>
  <c r="AA205" i="80"/>
  <c r="Y205" i="80"/>
  <c r="W205" i="80"/>
  <c r="X205" i="80" s="1"/>
  <c r="V205" i="80"/>
  <c r="T205" i="80"/>
  <c r="R205" i="80"/>
  <c r="P205" i="80"/>
  <c r="N205" i="80"/>
  <c r="L205" i="80"/>
  <c r="J205" i="80"/>
  <c r="B205" i="80"/>
  <c r="AK204" i="80"/>
  <c r="AM204" i="80"/>
  <c r="AN204" i="80" s="1"/>
  <c r="AH204" i="80"/>
  <c r="AA204" i="80"/>
  <c r="Y204" i="80"/>
  <c r="W204" i="80"/>
  <c r="X204" i="80" s="1"/>
  <c r="V204" i="80"/>
  <c r="T204" i="80"/>
  <c r="R204" i="80"/>
  <c r="P204" i="80"/>
  <c r="N204" i="80"/>
  <c r="L204" i="80"/>
  <c r="J204" i="80"/>
  <c r="B204" i="80"/>
  <c r="AK203" i="80"/>
  <c r="AH203" i="80"/>
  <c r="AA203" i="80"/>
  <c r="Y203" i="80"/>
  <c r="W203" i="80"/>
  <c r="X203" i="80" s="1"/>
  <c r="V203" i="80"/>
  <c r="T203" i="80"/>
  <c r="R203" i="80"/>
  <c r="P203" i="80"/>
  <c r="N203" i="80"/>
  <c r="L203" i="80"/>
  <c r="J203" i="80"/>
  <c r="B203" i="80"/>
  <c r="AK202" i="80"/>
  <c r="AH202" i="80"/>
  <c r="AA202" i="80"/>
  <c r="Y202" i="80"/>
  <c r="W202" i="80"/>
  <c r="X202" i="80" s="1"/>
  <c r="V202" i="80"/>
  <c r="T202" i="80"/>
  <c r="R202" i="80"/>
  <c r="P202" i="80"/>
  <c r="N202" i="80"/>
  <c r="L202" i="80"/>
  <c r="J202" i="80"/>
  <c r="B202" i="80"/>
  <c r="AK201" i="80"/>
  <c r="AH201" i="80"/>
  <c r="AA201" i="80"/>
  <c r="Y201" i="80"/>
  <c r="W201" i="80"/>
  <c r="X201" i="80" s="1"/>
  <c r="V201" i="80"/>
  <c r="T201" i="80"/>
  <c r="R201" i="80"/>
  <c r="P201" i="80"/>
  <c r="N201" i="80"/>
  <c r="L201" i="80"/>
  <c r="J201" i="80"/>
  <c r="B201" i="80"/>
  <c r="AK200" i="80"/>
  <c r="AH200" i="80"/>
  <c r="AA200" i="80"/>
  <c r="Y200" i="80"/>
  <c r="W200" i="80"/>
  <c r="X200" i="80" s="1"/>
  <c r="V200" i="80"/>
  <c r="T200" i="80"/>
  <c r="R200" i="80"/>
  <c r="P200" i="80"/>
  <c r="N200" i="80"/>
  <c r="L200" i="80"/>
  <c r="J200" i="80"/>
  <c r="B200" i="80"/>
  <c r="AK199" i="80"/>
  <c r="AH199" i="80"/>
  <c r="AA199" i="80"/>
  <c r="Y199" i="80"/>
  <c r="W199" i="80"/>
  <c r="X199" i="80" s="1"/>
  <c r="V199" i="80"/>
  <c r="T199" i="80"/>
  <c r="R199" i="80"/>
  <c r="P199" i="80"/>
  <c r="N199" i="80"/>
  <c r="L199" i="80"/>
  <c r="J199" i="80"/>
  <c r="B199" i="80"/>
  <c r="AK198" i="80"/>
  <c r="AH198" i="80"/>
  <c r="AA198" i="80"/>
  <c r="Y198" i="80"/>
  <c r="W198" i="80"/>
  <c r="X198" i="80" s="1"/>
  <c r="V198" i="80"/>
  <c r="T198" i="80"/>
  <c r="R198" i="80"/>
  <c r="P198" i="80"/>
  <c r="N198" i="80"/>
  <c r="L198" i="80"/>
  <c r="J198" i="80"/>
  <c r="B198" i="80"/>
  <c r="AK197" i="80"/>
  <c r="AH197" i="80"/>
  <c r="AA197" i="80"/>
  <c r="Y197" i="80"/>
  <c r="W197" i="80"/>
  <c r="X197" i="80" s="1"/>
  <c r="V197" i="80"/>
  <c r="T197" i="80"/>
  <c r="R197" i="80"/>
  <c r="P197" i="80"/>
  <c r="N197" i="80"/>
  <c r="L197" i="80"/>
  <c r="J197" i="80"/>
  <c r="B197" i="80"/>
  <c r="AK196" i="80"/>
  <c r="AM196" i="80"/>
  <c r="AN196" i="80" s="1"/>
  <c r="AH196" i="80"/>
  <c r="AA196" i="80"/>
  <c r="Y196" i="80"/>
  <c r="W196" i="80"/>
  <c r="X196" i="80" s="1"/>
  <c r="V196" i="80"/>
  <c r="T196" i="80"/>
  <c r="R196" i="80"/>
  <c r="P196" i="80"/>
  <c r="N196" i="80"/>
  <c r="L196" i="80"/>
  <c r="J196" i="80"/>
  <c r="B196" i="80"/>
  <c r="AK195" i="80"/>
  <c r="AH195" i="80"/>
  <c r="AA195" i="80"/>
  <c r="Y195" i="80"/>
  <c r="W195" i="80"/>
  <c r="X195" i="80" s="1"/>
  <c r="V195" i="80"/>
  <c r="T195" i="80"/>
  <c r="R195" i="80"/>
  <c r="P195" i="80"/>
  <c r="N195" i="80"/>
  <c r="L195" i="80"/>
  <c r="J195" i="80"/>
  <c r="B195" i="80"/>
  <c r="AK194" i="80"/>
  <c r="AH194" i="80"/>
  <c r="AA194" i="80"/>
  <c r="Y194" i="80"/>
  <c r="W194" i="80"/>
  <c r="X194" i="80" s="1"/>
  <c r="V194" i="80"/>
  <c r="T194" i="80"/>
  <c r="R194" i="80"/>
  <c r="P194" i="80"/>
  <c r="N194" i="80"/>
  <c r="L194" i="80"/>
  <c r="J194" i="80"/>
  <c r="B194" i="80"/>
  <c r="AK193" i="80"/>
  <c r="AH193" i="80"/>
  <c r="AA193" i="80"/>
  <c r="Y193" i="80"/>
  <c r="W193" i="80"/>
  <c r="X193" i="80" s="1"/>
  <c r="V193" i="80"/>
  <c r="T193" i="80"/>
  <c r="R193" i="80"/>
  <c r="P193" i="80"/>
  <c r="N193" i="80"/>
  <c r="L193" i="80"/>
  <c r="J193" i="80"/>
  <c r="B193" i="80"/>
  <c r="AK192" i="80"/>
  <c r="AH192" i="80"/>
  <c r="AA192" i="80"/>
  <c r="Y192" i="80"/>
  <c r="W192" i="80"/>
  <c r="X192" i="80" s="1"/>
  <c r="V192" i="80"/>
  <c r="T192" i="80"/>
  <c r="R192" i="80"/>
  <c r="P192" i="80"/>
  <c r="N192" i="80"/>
  <c r="L192" i="80"/>
  <c r="J192" i="80"/>
  <c r="B192" i="80"/>
  <c r="AK191" i="80"/>
  <c r="AH191" i="80"/>
  <c r="AA191" i="80"/>
  <c r="Y191" i="80"/>
  <c r="W191" i="80"/>
  <c r="X191" i="80" s="1"/>
  <c r="V191" i="80"/>
  <c r="T191" i="80"/>
  <c r="R191" i="80"/>
  <c r="P191" i="80"/>
  <c r="N191" i="80"/>
  <c r="L191" i="80"/>
  <c r="J191" i="80"/>
  <c r="B191" i="80"/>
  <c r="AK190" i="80"/>
  <c r="AH190" i="80"/>
  <c r="AA190" i="80"/>
  <c r="Y190" i="80"/>
  <c r="W190" i="80"/>
  <c r="X190" i="80" s="1"/>
  <c r="AB190" i="80" s="1"/>
  <c r="AC190" i="80" s="1"/>
  <c r="V190" i="80"/>
  <c r="T190" i="80"/>
  <c r="R190" i="80"/>
  <c r="P190" i="80"/>
  <c r="N190" i="80"/>
  <c r="L190" i="80"/>
  <c r="J190" i="80"/>
  <c r="B190" i="80"/>
  <c r="AK189" i="80"/>
  <c r="AH189" i="80"/>
  <c r="AA189" i="80"/>
  <c r="Y189" i="80"/>
  <c r="W189" i="80"/>
  <c r="X189" i="80" s="1"/>
  <c r="V189" i="80"/>
  <c r="T189" i="80"/>
  <c r="R189" i="80"/>
  <c r="P189" i="80"/>
  <c r="N189" i="80"/>
  <c r="L189" i="80"/>
  <c r="J189" i="80"/>
  <c r="B189" i="80"/>
  <c r="AK188" i="80"/>
  <c r="AM188" i="80"/>
  <c r="AN188" i="80" s="1"/>
  <c r="AH188" i="80"/>
  <c r="AA188" i="80"/>
  <c r="Y188" i="80"/>
  <c r="W188" i="80"/>
  <c r="X188" i="80" s="1"/>
  <c r="V188" i="80"/>
  <c r="T188" i="80"/>
  <c r="R188" i="80"/>
  <c r="P188" i="80"/>
  <c r="N188" i="80"/>
  <c r="L188" i="80"/>
  <c r="J188" i="80"/>
  <c r="B188" i="80"/>
  <c r="AK187" i="80"/>
  <c r="AH187" i="80"/>
  <c r="AA187" i="80"/>
  <c r="Y187" i="80"/>
  <c r="W187" i="80"/>
  <c r="X187" i="80" s="1"/>
  <c r="V187" i="80"/>
  <c r="T187" i="80"/>
  <c r="R187" i="80"/>
  <c r="P187" i="80"/>
  <c r="N187" i="80"/>
  <c r="L187" i="80"/>
  <c r="J187" i="80"/>
  <c r="B187" i="80"/>
  <c r="AK186" i="80"/>
  <c r="AH186" i="80"/>
  <c r="AA186" i="80"/>
  <c r="Y186" i="80"/>
  <c r="W186" i="80"/>
  <c r="X186" i="80" s="1"/>
  <c r="V186" i="80"/>
  <c r="T186" i="80"/>
  <c r="R186" i="80"/>
  <c r="P186" i="80"/>
  <c r="N186" i="80"/>
  <c r="L186" i="80"/>
  <c r="J186" i="80"/>
  <c r="B186" i="80"/>
  <c r="AK185" i="80"/>
  <c r="AH185" i="80"/>
  <c r="AA185" i="80"/>
  <c r="Y185" i="80"/>
  <c r="W185" i="80"/>
  <c r="X185" i="80" s="1"/>
  <c r="V185" i="80"/>
  <c r="T185" i="80"/>
  <c r="R185" i="80"/>
  <c r="P185" i="80"/>
  <c r="N185" i="80"/>
  <c r="L185" i="80"/>
  <c r="J185" i="80"/>
  <c r="B185" i="80"/>
  <c r="AK184" i="80"/>
  <c r="AH184" i="80"/>
  <c r="AA184" i="80"/>
  <c r="Y184" i="80"/>
  <c r="W184" i="80"/>
  <c r="X184" i="80" s="1"/>
  <c r="V184" i="80"/>
  <c r="T184" i="80"/>
  <c r="R184" i="80"/>
  <c r="P184" i="80"/>
  <c r="N184" i="80"/>
  <c r="L184" i="80"/>
  <c r="J184" i="80"/>
  <c r="B184" i="80"/>
  <c r="AK183" i="80"/>
  <c r="AH183" i="80"/>
  <c r="AA183" i="80"/>
  <c r="Y183" i="80"/>
  <c r="W183" i="80"/>
  <c r="X183" i="80" s="1"/>
  <c r="V183" i="80"/>
  <c r="T183" i="80"/>
  <c r="R183" i="80"/>
  <c r="P183" i="80"/>
  <c r="N183" i="80"/>
  <c r="L183" i="80"/>
  <c r="J183" i="80"/>
  <c r="B183" i="80"/>
  <c r="AK182" i="80"/>
  <c r="AH182" i="80"/>
  <c r="AA182" i="80"/>
  <c r="Y182" i="80"/>
  <c r="W182" i="80"/>
  <c r="X182" i="80" s="1"/>
  <c r="V182" i="80"/>
  <c r="T182" i="80"/>
  <c r="R182" i="80"/>
  <c r="P182" i="80"/>
  <c r="N182" i="80"/>
  <c r="L182" i="80"/>
  <c r="J182" i="80"/>
  <c r="B182" i="80"/>
  <c r="AK181" i="80"/>
  <c r="AH181" i="80"/>
  <c r="AA181" i="80"/>
  <c r="Y181" i="80"/>
  <c r="W181" i="80"/>
  <c r="X181" i="80" s="1"/>
  <c r="V181" i="80"/>
  <c r="T181" i="80"/>
  <c r="R181" i="80"/>
  <c r="P181" i="80"/>
  <c r="N181" i="80"/>
  <c r="L181" i="80"/>
  <c r="J181" i="80"/>
  <c r="B181" i="80"/>
  <c r="AK180" i="80"/>
  <c r="AM180" i="80"/>
  <c r="AN180" i="80" s="1"/>
  <c r="AH180" i="80"/>
  <c r="AA180" i="80"/>
  <c r="Y180" i="80"/>
  <c r="W180" i="80"/>
  <c r="X180" i="80" s="1"/>
  <c r="V180" i="80"/>
  <c r="T180" i="80"/>
  <c r="R180" i="80"/>
  <c r="P180" i="80"/>
  <c r="N180" i="80"/>
  <c r="L180" i="80"/>
  <c r="J180" i="80"/>
  <c r="B180" i="80"/>
  <c r="AK179" i="80"/>
  <c r="AH179" i="80"/>
  <c r="AA179" i="80"/>
  <c r="Y179" i="80"/>
  <c r="W179" i="80"/>
  <c r="X179" i="80" s="1"/>
  <c r="AB179" i="80" s="1"/>
  <c r="AC179" i="80" s="1"/>
  <c r="V179" i="80"/>
  <c r="T179" i="80"/>
  <c r="R179" i="80"/>
  <c r="P179" i="80"/>
  <c r="N179" i="80"/>
  <c r="L179" i="80"/>
  <c r="J179" i="80"/>
  <c r="B179" i="80"/>
  <c r="AK178" i="80"/>
  <c r="AH178" i="80"/>
  <c r="AA178" i="80"/>
  <c r="Y178" i="80"/>
  <c r="W178" i="80"/>
  <c r="X178" i="80" s="1"/>
  <c r="V178" i="80"/>
  <c r="T178" i="80"/>
  <c r="R178" i="80"/>
  <c r="P178" i="80"/>
  <c r="N178" i="80"/>
  <c r="L178" i="80"/>
  <c r="J178" i="80"/>
  <c r="B178" i="80"/>
  <c r="AK177" i="80"/>
  <c r="AH177" i="80"/>
  <c r="AA177" i="80"/>
  <c r="Y177" i="80"/>
  <c r="W177" i="80"/>
  <c r="X177" i="80" s="1"/>
  <c r="V177" i="80"/>
  <c r="T177" i="80"/>
  <c r="R177" i="80"/>
  <c r="P177" i="80"/>
  <c r="N177" i="80"/>
  <c r="L177" i="80"/>
  <c r="J177" i="80"/>
  <c r="B177" i="80"/>
  <c r="AK176" i="80"/>
  <c r="AH176" i="80"/>
  <c r="AA176" i="80"/>
  <c r="Y176" i="80"/>
  <c r="W176" i="80"/>
  <c r="X176" i="80" s="1"/>
  <c r="AB176" i="80" s="1"/>
  <c r="AC176" i="80" s="1"/>
  <c r="V176" i="80"/>
  <c r="T176" i="80"/>
  <c r="R176" i="80"/>
  <c r="P176" i="80"/>
  <c r="N176" i="80"/>
  <c r="L176" i="80"/>
  <c r="J176" i="80"/>
  <c r="B176" i="80"/>
  <c r="AK175" i="80"/>
  <c r="AM175" i="80"/>
  <c r="AN175" i="80" s="1"/>
  <c r="AH175" i="80"/>
  <c r="AA175" i="80"/>
  <c r="Y175" i="80"/>
  <c r="W175" i="80"/>
  <c r="X175" i="80" s="1"/>
  <c r="V175" i="80"/>
  <c r="T175" i="80"/>
  <c r="R175" i="80"/>
  <c r="P175" i="80"/>
  <c r="N175" i="80"/>
  <c r="L175" i="80"/>
  <c r="J175" i="80"/>
  <c r="B175" i="80"/>
  <c r="AK174" i="80"/>
  <c r="AM174" i="80"/>
  <c r="AN174" i="80" s="1"/>
  <c r="AH174" i="80"/>
  <c r="AA174" i="80"/>
  <c r="Y174" i="80"/>
  <c r="W174" i="80"/>
  <c r="X174" i="80" s="1"/>
  <c r="V174" i="80"/>
  <c r="T174" i="80"/>
  <c r="R174" i="80"/>
  <c r="P174" i="80"/>
  <c r="N174" i="80"/>
  <c r="L174" i="80"/>
  <c r="J174" i="80"/>
  <c r="B174" i="80"/>
  <c r="AK173" i="80"/>
  <c r="AH173" i="80"/>
  <c r="AA173" i="80"/>
  <c r="Y173" i="80"/>
  <c r="W173" i="80"/>
  <c r="X173" i="80" s="1"/>
  <c r="V173" i="80"/>
  <c r="T173" i="80"/>
  <c r="R173" i="80"/>
  <c r="P173" i="80"/>
  <c r="N173" i="80"/>
  <c r="L173" i="80"/>
  <c r="J173" i="80"/>
  <c r="B173" i="80"/>
  <c r="AK172" i="80"/>
  <c r="AH172" i="80"/>
  <c r="AA172" i="80"/>
  <c r="Y172" i="80"/>
  <c r="W172" i="80"/>
  <c r="X172" i="80" s="1"/>
  <c r="V172" i="80"/>
  <c r="T172" i="80"/>
  <c r="R172" i="80"/>
  <c r="P172" i="80"/>
  <c r="N172" i="80"/>
  <c r="L172" i="80"/>
  <c r="J172" i="80"/>
  <c r="B172" i="80"/>
  <c r="AK171" i="80"/>
  <c r="AH171" i="80"/>
  <c r="AA171" i="80"/>
  <c r="Y171" i="80"/>
  <c r="W171" i="80"/>
  <c r="X171" i="80" s="1"/>
  <c r="V171" i="80"/>
  <c r="T171" i="80"/>
  <c r="R171" i="80"/>
  <c r="P171" i="80"/>
  <c r="N171" i="80"/>
  <c r="L171" i="80"/>
  <c r="J171" i="80"/>
  <c r="B171" i="80"/>
  <c r="AK170" i="80"/>
  <c r="AH170" i="80"/>
  <c r="AA170" i="80"/>
  <c r="Y170" i="80"/>
  <c r="W170" i="80"/>
  <c r="X170" i="80" s="1"/>
  <c r="V170" i="80"/>
  <c r="T170" i="80"/>
  <c r="R170" i="80"/>
  <c r="P170" i="80"/>
  <c r="N170" i="80"/>
  <c r="L170" i="80"/>
  <c r="J170" i="80"/>
  <c r="B170" i="80"/>
  <c r="AK169" i="80"/>
  <c r="AH169" i="80"/>
  <c r="AA169" i="80"/>
  <c r="Y169" i="80"/>
  <c r="W169" i="80"/>
  <c r="X169" i="80" s="1"/>
  <c r="AB169" i="80" s="1"/>
  <c r="AC169" i="80" s="1"/>
  <c r="V169" i="80"/>
  <c r="T169" i="80"/>
  <c r="R169" i="80"/>
  <c r="P169" i="80"/>
  <c r="N169" i="80"/>
  <c r="L169" i="80"/>
  <c r="J169" i="80"/>
  <c r="B169" i="80"/>
  <c r="AK168" i="80"/>
  <c r="AH168" i="80"/>
  <c r="AA168" i="80"/>
  <c r="Y168" i="80"/>
  <c r="W168" i="80"/>
  <c r="X168" i="80" s="1"/>
  <c r="V168" i="80"/>
  <c r="T168" i="80"/>
  <c r="R168" i="80"/>
  <c r="P168" i="80"/>
  <c r="N168" i="80"/>
  <c r="L168" i="80"/>
  <c r="J168" i="80"/>
  <c r="B168" i="80"/>
  <c r="AK167" i="80"/>
  <c r="AM167" i="80"/>
  <c r="AN167" i="80" s="1"/>
  <c r="AH167" i="80"/>
  <c r="AA167" i="80"/>
  <c r="Y167" i="80"/>
  <c r="W167" i="80"/>
  <c r="X167" i="80" s="1"/>
  <c r="V167" i="80"/>
  <c r="T167" i="80"/>
  <c r="R167" i="80"/>
  <c r="P167" i="80"/>
  <c r="N167" i="80"/>
  <c r="L167" i="80"/>
  <c r="J167" i="80"/>
  <c r="B167" i="80"/>
  <c r="AK166" i="80"/>
  <c r="AM166" i="80"/>
  <c r="AN166" i="80" s="1"/>
  <c r="AH166" i="80"/>
  <c r="AA166" i="80"/>
  <c r="Y166" i="80"/>
  <c r="W166" i="80"/>
  <c r="X166" i="80" s="1"/>
  <c r="V166" i="80"/>
  <c r="T166" i="80"/>
  <c r="R166" i="80"/>
  <c r="P166" i="80"/>
  <c r="N166" i="80"/>
  <c r="L166" i="80"/>
  <c r="J166" i="80"/>
  <c r="B166" i="80"/>
  <c r="AK165" i="80"/>
  <c r="AH165" i="80"/>
  <c r="AA165" i="80"/>
  <c r="Y165" i="80"/>
  <c r="W165" i="80"/>
  <c r="X165" i="80" s="1"/>
  <c r="V165" i="80"/>
  <c r="T165" i="80"/>
  <c r="R165" i="80"/>
  <c r="P165" i="80"/>
  <c r="N165" i="80"/>
  <c r="L165" i="80"/>
  <c r="J165" i="80"/>
  <c r="B165" i="80"/>
  <c r="AK164" i="80"/>
  <c r="AH164" i="80"/>
  <c r="AA164" i="80"/>
  <c r="Y164" i="80"/>
  <c r="W164" i="80"/>
  <c r="X164" i="80" s="1"/>
  <c r="V164" i="80"/>
  <c r="T164" i="80"/>
  <c r="R164" i="80"/>
  <c r="P164" i="80"/>
  <c r="N164" i="80"/>
  <c r="L164" i="80"/>
  <c r="J164" i="80"/>
  <c r="B164" i="80"/>
  <c r="AK163" i="80"/>
  <c r="AM163" i="80"/>
  <c r="AN163" i="80" s="1"/>
  <c r="AH163" i="80"/>
  <c r="AA163" i="80"/>
  <c r="Y163" i="80"/>
  <c r="W163" i="80"/>
  <c r="X163" i="80" s="1"/>
  <c r="V163" i="80"/>
  <c r="T163" i="80"/>
  <c r="R163" i="80"/>
  <c r="P163" i="80"/>
  <c r="N163" i="80"/>
  <c r="L163" i="80"/>
  <c r="J163" i="80"/>
  <c r="B163" i="80"/>
  <c r="AK162" i="80"/>
  <c r="AH162" i="80"/>
  <c r="AA162" i="80"/>
  <c r="Y162" i="80"/>
  <c r="W162" i="80"/>
  <c r="X162" i="80" s="1"/>
  <c r="V162" i="80"/>
  <c r="T162" i="80"/>
  <c r="R162" i="80"/>
  <c r="P162" i="80"/>
  <c r="N162" i="80"/>
  <c r="L162" i="80"/>
  <c r="J162" i="80"/>
  <c r="B162" i="80"/>
  <c r="AK161" i="80"/>
  <c r="AH161" i="80"/>
  <c r="AA161" i="80"/>
  <c r="Y161" i="80"/>
  <c r="W161" i="80"/>
  <c r="X161" i="80"/>
  <c r="AB161" i="80" s="1"/>
  <c r="AC161" i="80" s="1"/>
  <c r="V161" i="80"/>
  <c r="T161" i="80"/>
  <c r="R161" i="80"/>
  <c r="P161" i="80"/>
  <c r="N161" i="80"/>
  <c r="L161" i="80"/>
  <c r="J161" i="80"/>
  <c r="B161" i="80"/>
  <c r="AK160" i="80"/>
  <c r="AM160" i="80"/>
  <c r="AN160" i="80" s="1"/>
  <c r="AH160" i="80"/>
  <c r="AA160" i="80"/>
  <c r="Y160" i="80"/>
  <c r="W160" i="80"/>
  <c r="X160" i="80" s="1"/>
  <c r="V160" i="80"/>
  <c r="T160" i="80"/>
  <c r="R160" i="80"/>
  <c r="P160" i="80"/>
  <c r="N160" i="80"/>
  <c r="L160" i="80"/>
  <c r="J160" i="80"/>
  <c r="B160" i="80"/>
  <c r="AK159" i="80"/>
  <c r="AH159" i="80"/>
  <c r="AA159" i="80"/>
  <c r="Y159" i="80"/>
  <c r="W159" i="80"/>
  <c r="X159" i="80" s="1"/>
  <c r="V159" i="80"/>
  <c r="T159" i="80"/>
  <c r="R159" i="80"/>
  <c r="P159" i="80"/>
  <c r="N159" i="80"/>
  <c r="L159" i="80"/>
  <c r="J159" i="80"/>
  <c r="B159" i="80"/>
  <c r="AK158" i="80"/>
  <c r="AH158" i="80"/>
  <c r="AA158" i="80"/>
  <c r="Y158" i="80"/>
  <c r="W158" i="80"/>
  <c r="X158" i="80" s="1"/>
  <c r="V158" i="80"/>
  <c r="T158" i="80"/>
  <c r="R158" i="80"/>
  <c r="P158" i="80"/>
  <c r="N158" i="80"/>
  <c r="L158" i="80"/>
  <c r="J158" i="80"/>
  <c r="B158" i="80"/>
  <c r="AK157" i="80"/>
  <c r="AH157" i="80"/>
  <c r="AA157" i="80"/>
  <c r="Y157" i="80"/>
  <c r="W157" i="80"/>
  <c r="X157" i="80" s="1"/>
  <c r="V157" i="80"/>
  <c r="T157" i="80"/>
  <c r="R157" i="80"/>
  <c r="P157" i="80"/>
  <c r="N157" i="80"/>
  <c r="L157" i="80"/>
  <c r="J157" i="80"/>
  <c r="B157" i="80"/>
  <c r="AK156" i="80"/>
  <c r="AH156" i="80"/>
  <c r="AA156" i="80"/>
  <c r="Y156" i="80"/>
  <c r="W156" i="80"/>
  <c r="X156" i="80" s="1"/>
  <c r="V156" i="80"/>
  <c r="T156" i="80"/>
  <c r="R156" i="80"/>
  <c r="P156" i="80"/>
  <c r="N156" i="80"/>
  <c r="L156" i="80"/>
  <c r="J156" i="80"/>
  <c r="B156" i="80"/>
  <c r="AK155" i="80"/>
  <c r="AM155" i="80"/>
  <c r="AN155" i="80" s="1"/>
  <c r="AH155" i="80"/>
  <c r="AA155" i="80"/>
  <c r="Y155" i="80"/>
  <c r="W155" i="80"/>
  <c r="X155" i="80" s="1"/>
  <c r="V155" i="80"/>
  <c r="T155" i="80"/>
  <c r="R155" i="80"/>
  <c r="P155" i="80"/>
  <c r="N155" i="80"/>
  <c r="L155" i="80"/>
  <c r="J155" i="80"/>
  <c r="B155" i="80"/>
  <c r="AK154" i="80"/>
  <c r="AH154" i="80"/>
  <c r="AA154" i="80"/>
  <c r="Y154" i="80"/>
  <c r="W154" i="80"/>
  <c r="X154" i="80" s="1"/>
  <c r="V154" i="80"/>
  <c r="T154" i="80"/>
  <c r="R154" i="80"/>
  <c r="P154" i="80"/>
  <c r="N154" i="80"/>
  <c r="L154" i="80"/>
  <c r="J154" i="80"/>
  <c r="B154" i="80"/>
  <c r="AK153" i="80"/>
  <c r="AH153" i="80"/>
  <c r="AA153" i="80"/>
  <c r="Y153" i="80"/>
  <c r="W153" i="80"/>
  <c r="X153" i="80" s="1"/>
  <c r="V153" i="80"/>
  <c r="T153" i="80"/>
  <c r="R153" i="80"/>
  <c r="P153" i="80"/>
  <c r="N153" i="80"/>
  <c r="L153" i="80"/>
  <c r="J153" i="80"/>
  <c r="B153" i="80"/>
  <c r="AK152" i="80"/>
  <c r="AM152" i="80"/>
  <c r="AN152" i="80" s="1"/>
  <c r="AH152" i="80"/>
  <c r="AA152" i="80"/>
  <c r="Y152" i="80"/>
  <c r="W152" i="80"/>
  <c r="X152" i="80" s="1"/>
  <c r="AB152" i="80" s="1"/>
  <c r="AC152" i="80" s="1"/>
  <c r="V152" i="80"/>
  <c r="T152" i="80"/>
  <c r="R152" i="80"/>
  <c r="P152" i="80"/>
  <c r="N152" i="80"/>
  <c r="L152" i="80"/>
  <c r="J152" i="80"/>
  <c r="B152" i="80"/>
  <c r="AK151" i="80"/>
  <c r="AH151" i="80"/>
  <c r="AA151" i="80"/>
  <c r="Y151" i="80"/>
  <c r="W151" i="80"/>
  <c r="X151" i="80" s="1"/>
  <c r="V151" i="80"/>
  <c r="T151" i="80"/>
  <c r="R151" i="80"/>
  <c r="P151" i="80"/>
  <c r="N151" i="80"/>
  <c r="L151" i="80"/>
  <c r="J151" i="80"/>
  <c r="B151" i="80"/>
  <c r="AK150" i="80"/>
  <c r="AH150" i="80"/>
  <c r="AA150" i="80"/>
  <c r="Y150" i="80"/>
  <c r="W150" i="80"/>
  <c r="X150" i="80" s="1"/>
  <c r="V150" i="80"/>
  <c r="T150" i="80"/>
  <c r="R150" i="80"/>
  <c r="P150" i="80"/>
  <c r="N150" i="80"/>
  <c r="L150" i="80"/>
  <c r="J150" i="80"/>
  <c r="B150" i="80"/>
  <c r="AK149" i="80"/>
  <c r="AH149" i="80"/>
  <c r="AA149" i="80"/>
  <c r="Y149" i="80"/>
  <c r="W149" i="80"/>
  <c r="X149" i="80" s="1"/>
  <c r="V149" i="80"/>
  <c r="T149" i="80"/>
  <c r="R149" i="80"/>
  <c r="P149" i="80"/>
  <c r="N149" i="80"/>
  <c r="L149" i="80"/>
  <c r="J149" i="80"/>
  <c r="B149" i="80"/>
  <c r="AK148" i="80"/>
  <c r="AH148" i="80"/>
  <c r="AA148" i="80"/>
  <c r="Y148" i="80"/>
  <c r="W148" i="80"/>
  <c r="X148" i="80" s="1"/>
  <c r="AB148" i="80" s="1"/>
  <c r="AC148" i="80" s="1"/>
  <c r="V148" i="80"/>
  <c r="T148" i="80"/>
  <c r="R148" i="80"/>
  <c r="P148" i="80"/>
  <c r="N148" i="80"/>
  <c r="L148" i="80"/>
  <c r="J148" i="80"/>
  <c r="B148" i="80"/>
  <c r="AK147" i="80"/>
  <c r="AM147" i="80"/>
  <c r="AN147" i="80" s="1"/>
  <c r="AH147" i="80"/>
  <c r="AA147" i="80"/>
  <c r="Y147" i="80"/>
  <c r="W147" i="80"/>
  <c r="X147" i="80" s="1"/>
  <c r="V147" i="80"/>
  <c r="T147" i="80"/>
  <c r="R147" i="80"/>
  <c r="P147" i="80"/>
  <c r="N147" i="80"/>
  <c r="L147" i="80"/>
  <c r="J147" i="80"/>
  <c r="B147" i="80"/>
  <c r="AK146" i="80"/>
  <c r="AH146" i="80"/>
  <c r="AA146" i="80"/>
  <c r="Y146" i="80"/>
  <c r="W146" i="80"/>
  <c r="X146" i="80" s="1"/>
  <c r="V146" i="80"/>
  <c r="T146" i="80"/>
  <c r="R146" i="80"/>
  <c r="P146" i="80"/>
  <c r="N146" i="80"/>
  <c r="L146" i="80"/>
  <c r="J146" i="80"/>
  <c r="B146" i="80"/>
  <c r="AK145" i="80"/>
  <c r="AH145" i="80"/>
  <c r="AA145" i="80"/>
  <c r="Y145" i="80"/>
  <c r="W145" i="80"/>
  <c r="X145" i="80" s="1"/>
  <c r="AB145" i="80" s="1"/>
  <c r="AC145" i="80" s="1"/>
  <c r="V145" i="80"/>
  <c r="T145" i="80"/>
  <c r="R145" i="80"/>
  <c r="P145" i="80"/>
  <c r="N145" i="80"/>
  <c r="L145" i="80"/>
  <c r="J145" i="80"/>
  <c r="B145" i="80"/>
  <c r="AK144" i="80"/>
  <c r="AM144" i="80"/>
  <c r="AN144" i="80" s="1"/>
  <c r="AH144" i="80"/>
  <c r="AA144" i="80"/>
  <c r="Y144" i="80"/>
  <c r="W144" i="80"/>
  <c r="X144" i="80" s="1"/>
  <c r="AB144" i="80" s="1"/>
  <c r="AC144" i="80" s="1"/>
  <c r="V144" i="80"/>
  <c r="T144" i="80"/>
  <c r="R144" i="80"/>
  <c r="P144" i="80"/>
  <c r="N144" i="80"/>
  <c r="L144" i="80"/>
  <c r="J144" i="80"/>
  <c r="B144" i="80"/>
  <c r="AK143" i="80"/>
  <c r="AM143" i="80"/>
  <c r="AN143" i="80" s="1"/>
  <c r="AH143" i="80"/>
  <c r="AA143" i="80"/>
  <c r="Y143" i="80"/>
  <c r="W143" i="80"/>
  <c r="X143" i="80" s="1"/>
  <c r="V143" i="80"/>
  <c r="T143" i="80"/>
  <c r="R143" i="80"/>
  <c r="P143" i="80"/>
  <c r="N143" i="80"/>
  <c r="L143" i="80"/>
  <c r="J143" i="80"/>
  <c r="B143" i="80"/>
  <c r="AK142" i="80"/>
  <c r="AH142" i="80"/>
  <c r="AA142" i="80"/>
  <c r="Y142" i="80"/>
  <c r="W142" i="80"/>
  <c r="X142" i="80" s="1"/>
  <c r="V142" i="80"/>
  <c r="T142" i="80"/>
  <c r="R142" i="80"/>
  <c r="P142" i="80"/>
  <c r="N142" i="80"/>
  <c r="L142" i="80"/>
  <c r="J142" i="80"/>
  <c r="B142" i="80"/>
  <c r="AK141" i="80"/>
  <c r="AH141" i="80"/>
  <c r="AA141" i="80"/>
  <c r="Y141" i="80"/>
  <c r="W141" i="80"/>
  <c r="X141" i="80" s="1"/>
  <c r="V141" i="80"/>
  <c r="T141" i="80"/>
  <c r="R141" i="80"/>
  <c r="P141" i="80"/>
  <c r="N141" i="80"/>
  <c r="L141" i="80"/>
  <c r="J141" i="80"/>
  <c r="B141" i="80"/>
  <c r="AK140" i="80"/>
  <c r="AH140" i="80"/>
  <c r="AA140" i="80"/>
  <c r="Y140" i="80"/>
  <c r="W140" i="80"/>
  <c r="X140" i="80" s="1"/>
  <c r="AB140" i="80" s="1"/>
  <c r="AC140" i="80" s="1"/>
  <c r="V140" i="80"/>
  <c r="T140" i="80"/>
  <c r="R140" i="80"/>
  <c r="P140" i="80"/>
  <c r="N140" i="80"/>
  <c r="L140" i="80"/>
  <c r="J140" i="80"/>
  <c r="B140" i="80"/>
  <c r="AK139" i="80"/>
  <c r="AH139" i="80"/>
  <c r="AA139" i="80"/>
  <c r="Y139" i="80"/>
  <c r="W139" i="80"/>
  <c r="X139" i="80" s="1"/>
  <c r="V139" i="80"/>
  <c r="T139" i="80"/>
  <c r="R139" i="80"/>
  <c r="P139" i="80"/>
  <c r="N139" i="80"/>
  <c r="L139" i="80"/>
  <c r="J139" i="80"/>
  <c r="B139" i="80"/>
  <c r="AK138" i="80"/>
  <c r="AH138" i="80"/>
  <c r="AA138" i="80"/>
  <c r="Y138" i="80"/>
  <c r="W138" i="80"/>
  <c r="X138" i="80" s="1"/>
  <c r="V138" i="80"/>
  <c r="T138" i="80"/>
  <c r="R138" i="80"/>
  <c r="P138" i="80"/>
  <c r="N138" i="80"/>
  <c r="L138" i="80"/>
  <c r="J138" i="80"/>
  <c r="B138" i="80"/>
  <c r="AK137" i="80"/>
  <c r="AH137" i="80"/>
  <c r="AA137" i="80"/>
  <c r="Y137" i="80"/>
  <c r="W137" i="80"/>
  <c r="X137" i="80" s="1"/>
  <c r="V137" i="80"/>
  <c r="T137" i="80"/>
  <c r="R137" i="80"/>
  <c r="P137" i="80"/>
  <c r="N137" i="80"/>
  <c r="L137" i="80"/>
  <c r="J137" i="80"/>
  <c r="B137" i="80"/>
  <c r="AK136" i="80"/>
  <c r="AM136" i="80"/>
  <c r="AN136" i="80" s="1"/>
  <c r="AH136" i="80"/>
  <c r="AA136" i="80"/>
  <c r="Y136" i="80"/>
  <c r="W136" i="80"/>
  <c r="X136" i="80" s="1"/>
  <c r="V136" i="80"/>
  <c r="T136" i="80"/>
  <c r="R136" i="80"/>
  <c r="P136" i="80"/>
  <c r="N136" i="80"/>
  <c r="L136" i="80"/>
  <c r="J136" i="80"/>
  <c r="B136" i="80"/>
  <c r="AK135" i="80"/>
  <c r="AM135" i="80"/>
  <c r="AN135" i="80" s="1"/>
  <c r="AH135" i="80"/>
  <c r="AA135" i="80"/>
  <c r="Y135" i="80"/>
  <c r="W135" i="80"/>
  <c r="X135" i="80" s="1"/>
  <c r="V135" i="80"/>
  <c r="T135" i="80"/>
  <c r="R135" i="80"/>
  <c r="P135" i="80"/>
  <c r="N135" i="80"/>
  <c r="L135" i="80"/>
  <c r="J135" i="80"/>
  <c r="B135" i="80"/>
  <c r="AK134" i="80"/>
  <c r="AH134" i="80"/>
  <c r="AA134" i="80"/>
  <c r="Y134" i="80"/>
  <c r="W134" i="80"/>
  <c r="X134" i="80" s="1"/>
  <c r="V134" i="80"/>
  <c r="T134" i="80"/>
  <c r="R134" i="80"/>
  <c r="P134" i="80"/>
  <c r="N134" i="80"/>
  <c r="L134" i="80"/>
  <c r="J134" i="80"/>
  <c r="B134" i="80"/>
  <c r="AK133" i="80"/>
  <c r="AH133" i="80"/>
  <c r="AA133" i="80"/>
  <c r="Y133" i="80"/>
  <c r="W133" i="80"/>
  <c r="X133" i="80" s="1"/>
  <c r="V133" i="80"/>
  <c r="T133" i="80"/>
  <c r="R133" i="80"/>
  <c r="P133" i="80"/>
  <c r="N133" i="80"/>
  <c r="L133" i="80"/>
  <c r="J133" i="80"/>
  <c r="B133" i="80"/>
  <c r="AK132" i="80"/>
  <c r="AH132" i="80"/>
  <c r="AA132" i="80"/>
  <c r="Y132" i="80"/>
  <c r="W132" i="80"/>
  <c r="X132" i="80" s="1"/>
  <c r="V132" i="80"/>
  <c r="T132" i="80"/>
  <c r="R132" i="80"/>
  <c r="P132" i="80"/>
  <c r="N132" i="80"/>
  <c r="L132" i="80"/>
  <c r="J132" i="80"/>
  <c r="B132" i="80"/>
  <c r="AK131" i="80"/>
  <c r="AH131" i="80"/>
  <c r="AA131" i="80"/>
  <c r="Y131" i="80"/>
  <c r="W131" i="80"/>
  <c r="V131" i="80"/>
  <c r="T131" i="80"/>
  <c r="R131" i="80"/>
  <c r="P131" i="80"/>
  <c r="N131" i="80"/>
  <c r="L131" i="80"/>
  <c r="J131" i="80"/>
  <c r="B131" i="80"/>
  <c r="AK130" i="80"/>
  <c r="AH130" i="80"/>
  <c r="AA130" i="80"/>
  <c r="Y130" i="80"/>
  <c r="W130" i="80"/>
  <c r="X130" i="80" s="1"/>
  <c r="V130" i="80"/>
  <c r="T130" i="80"/>
  <c r="R130" i="80"/>
  <c r="P130" i="80"/>
  <c r="N130" i="80"/>
  <c r="L130" i="80"/>
  <c r="J130" i="80"/>
  <c r="B130" i="80"/>
  <c r="AK129" i="80"/>
  <c r="AH129" i="80"/>
  <c r="AA129" i="80"/>
  <c r="Y129" i="80"/>
  <c r="W129" i="80"/>
  <c r="V129" i="80"/>
  <c r="T129" i="80"/>
  <c r="R129" i="80"/>
  <c r="P129" i="80"/>
  <c r="N129" i="80"/>
  <c r="L129" i="80"/>
  <c r="J129" i="80"/>
  <c r="B129" i="80"/>
  <c r="AK128" i="80"/>
  <c r="AH128" i="80"/>
  <c r="AA128" i="80"/>
  <c r="Y128" i="80"/>
  <c r="W128" i="80"/>
  <c r="X128" i="80" s="1"/>
  <c r="V128" i="80"/>
  <c r="T128" i="80"/>
  <c r="R128" i="80"/>
  <c r="P128" i="80"/>
  <c r="N128" i="80"/>
  <c r="L128" i="80"/>
  <c r="J128" i="80"/>
  <c r="B128" i="80"/>
  <c r="AK127" i="80"/>
  <c r="AH127" i="80"/>
  <c r="AA127" i="80"/>
  <c r="Y127" i="80"/>
  <c r="W127" i="80"/>
  <c r="V127" i="80"/>
  <c r="T127" i="80"/>
  <c r="R127" i="80"/>
  <c r="P127" i="80"/>
  <c r="N127" i="80"/>
  <c r="L127" i="80"/>
  <c r="J127" i="80"/>
  <c r="B127" i="80"/>
  <c r="AK126" i="80"/>
  <c r="AH126" i="80"/>
  <c r="AA126" i="80"/>
  <c r="Y126" i="80"/>
  <c r="W126" i="80"/>
  <c r="X126" i="80" s="1"/>
  <c r="AB126" i="80" s="1"/>
  <c r="AC126" i="80" s="1"/>
  <c r="V126" i="80"/>
  <c r="T126" i="80"/>
  <c r="R126" i="80"/>
  <c r="P126" i="80"/>
  <c r="N126" i="80"/>
  <c r="L126" i="80"/>
  <c r="J126" i="80"/>
  <c r="B126" i="80"/>
  <c r="AK125" i="80"/>
  <c r="AH125" i="80"/>
  <c r="AA125" i="80"/>
  <c r="Y125" i="80"/>
  <c r="W125" i="80"/>
  <c r="V125" i="80"/>
  <c r="T125" i="80"/>
  <c r="R125" i="80"/>
  <c r="P125" i="80"/>
  <c r="N125" i="80"/>
  <c r="L125" i="80"/>
  <c r="J125" i="80"/>
  <c r="B125" i="80"/>
  <c r="AK124" i="80"/>
  <c r="AH124" i="80"/>
  <c r="AA124" i="80"/>
  <c r="Y124" i="80"/>
  <c r="W124" i="80"/>
  <c r="V124" i="80"/>
  <c r="T124" i="80"/>
  <c r="R124" i="80"/>
  <c r="P124" i="80"/>
  <c r="N124" i="80"/>
  <c r="L124" i="80"/>
  <c r="J124" i="80"/>
  <c r="B124" i="80"/>
  <c r="AK123" i="80"/>
  <c r="AM123" i="80"/>
  <c r="AN123" i="80" s="1"/>
  <c r="AH123" i="80"/>
  <c r="AA123" i="80"/>
  <c r="Y123" i="80"/>
  <c r="W123" i="80"/>
  <c r="X123" i="80" s="1"/>
  <c r="V123" i="80"/>
  <c r="T123" i="80"/>
  <c r="R123" i="80"/>
  <c r="P123" i="80"/>
  <c r="N123" i="80"/>
  <c r="L123" i="80"/>
  <c r="J123" i="80"/>
  <c r="B123" i="80"/>
  <c r="AK122" i="80"/>
  <c r="AH122" i="80"/>
  <c r="AA122" i="80"/>
  <c r="Y122" i="80"/>
  <c r="W122" i="80"/>
  <c r="X122" i="80" s="1"/>
  <c r="V122" i="80"/>
  <c r="T122" i="80"/>
  <c r="R122" i="80"/>
  <c r="P122" i="80"/>
  <c r="N122" i="80"/>
  <c r="L122" i="80"/>
  <c r="J122" i="80"/>
  <c r="B122" i="80"/>
  <c r="AK121" i="80"/>
  <c r="AH121" i="80"/>
  <c r="AA121" i="80"/>
  <c r="Y121" i="80"/>
  <c r="W121" i="80"/>
  <c r="X121" i="80" s="1"/>
  <c r="V121" i="80"/>
  <c r="T121" i="80"/>
  <c r="R121" i="80"/>
  <c r="P121" i="80"/>
  <c r="N121" i="80"/>
  <c r="L121" i="80"/>
  <c r="J121" i="80"/>
  <c r="B121" i="80"/>
  <c r="AK120" i="80"/>
  <c r="AM120" i="80"/>
  <c r="AN120" i="80" s="1"/>
  <c r="AH120" i="80"/>
  <c r="AA120" i="80"/>
  <c r="Y120" i="80"/>
  <c r="W120" i="80"/>
  <c r="X120" i="80" s="1"/>
  <c r="V120" i="80"/>
  <c r="T120" i="80"/>
  <c r="R120" i="80"/>
  <c r="P120" i="80"/>
  <c r="N120" i="80"/>
  <c r="L120" i="80"/>
  <c r="J120" i="80"/>
  <c r="B120" i="80"/>
  <c r="AK119" i="80"/>
  <c r="AH119" i="80"/>
  <c r="AA119" i="80"/>
  <c r="Y119" i="80"/>
  <c r="W119" i="80"/>
  <c r="X119" i="80" s="1"/>
  <c r="V119" i="80"/>
  <c r="T119" i="80"/>
  <c r="R119" i="80"/>
  <c r="P119" i="80"/>
  <c r="N119" i="80"/>
  <c r="L119" i="80"/>
  <c r="J119" i="80"/>
  <c r="B119" i="80"/>
  <c r="AK118" i="80"/>
  <c r="AH118" i="80"/>
  <c r="AA118" i="80"/>
  <c r="Y118" i="80"/>
  <c r="W118" i="80"/>
  <c r="X118" i="80" s="1"/>
  <c r="V118" i="80"/>
  <c r="T118" i="80"/>
  <c r="R118" i="80"/>
  <c r="P118" i="80"/>
  <c r="N118" i="80"/>
  <c r="L118" i="80"/>
  <c r="J118" i="80"/>
  <c r="B118" i="80"/>
  <c r="AK117" i="80"/>
  <c r="AH117" i="80"/>
  <c r="AA117" i="80"/>
  <c r="Y117" i="80"/>
  <c r="W117" i="80"/>
  <c r="X117" i="80" s="1"/>
  <c r="V117" i="80"/>
  <c r="T117" i="80"/>
  <c r="R117" i="80"/>
  <c r="P117" i="80"/>
  <c r="N117" i="80"/>
  <c r="L117" i="80"/>
  <c r="J117" i="80"/>
  <c r="B117" i="80"/>
  <c r="AK116" i="80"/>
  <c r="AH116" i="80"/>
  <c r="AA116" i="80"/>
  <c r="Y116" i="80"/>
  <c r="W116" i="80"/>
  <c r="X116" i="80" s="1"/>
  <c r="V116" i="80"/>
  <c r="T116" i="80"/>
  <c r="R116" i="80"/>
  <c r="P116" i="80"/>
  <c r="N116" i="80"/>
  <c r="L116" i="80"/>
  <c r="J116" i="80"/>
  <c r="B116" i="80"/>
  <c r="AK115" i="80"/>
  <c r="AH115" i="80"/>
  <c r="AA115" i="80"/>
  <c r="Y115" i="80"/>
  <c r="W115" i="80"/>
  <c r="V115" i="80"/>
  <c r="T115" i="80"/>
  <c r="R115" i="80"/>
  <c r="P115" i="80"/>
  <c r="N115" i="80"/>
  <c r="L115" i="80"/>
  <c r="J115" i="80"/>
  <c r="B115" i="80"/>
  <c r="AK114" i="80"/>
  <c r="AM114" i="80"/>
  <c r="AN114" i="80" s="1"/>
  <c r="AH114" i="80"/>
  <c r="AA114" i="80"/>
  <c r="Y114" i="80"/>
  <c r="W114" i="80"/>
  <c r="X114" i="80" s="1"/>
  <c r="V114" i="80"/>
  <c r="T114" i="80"/>
  <c r="R114" i="80"/>
  <c r="P114" i="80"/>
  <c r="N114" i="80"/>
  <c r="L114" i="80"/>
  <c r="J114" i="80"/>
  <c r="B114" i="80"/>
  <c r="AK113" i="80"/>
  <c r="AM113" i="80"/>
  <c r="AN113" i="80" s="1"/>
  <c r="AH113" i="80"/>
  <c r="AA113" i="80"/>
  <c r="Y113" i="80"/>
  <c r="W113" i="80"/>
  <c r="X113" i="80" s="1"/>
  <c r="V113" i="80"/>
  <c r="T113" i="80"/>
  <c r="R113" i="80"/>
  <c r="P113" i="80"/>
  <c r="N113" i="80"/>
  <c r="L113" i="80"/>
  <c r="J113" i="80"/>
  <c r="B113" i="80"/>
  <c r="AK112" i="80"/>
  <c r="AH112" i="80"/>
  <c r="AA112" i="80"/>
  <c r="Y112" i="80"/>
  <c r="W112" i="80"/>
  <c r="V112" i="80"/>
  <c r="T112" i="80"/>
  <c r="R112" i="80"/>
  <c r="P112" i="80"/>
  <c r="N112" i="80"/>
  <c r="L112" i="80"/>
  <c r="J112" i="80"/>
  <c r="B112" i="80"/>
  <c r="AK111" i="80"/>
  <c r="AH111" i="80"/>
  <c r="AA111" i="80"/>
  <c r="Y111" i="80"/>
  <c r="W111" i="80"/>
  <c r="V111" i="80"/>
  <c r="T111" i="80"/>
  <c r="R111" i="80"/>
  <c r="P111" i="80"/>
  <c r="N111" i="80"/>
  <c r="L111" i="80"/>
  <c r="J111" i="80"/>
  <c r="B111" i="80"/>
  <c r="AK110" i="80"/>
  <c r="AH110" i="80"/>
  <c r="AA110" i="80"/>
  <c r="Y110" i="80"/>
  <c r="W110" i="80"/>
  <c r="X110" i="80" s="1"/>
  <c r="V110" i="80"/>
  <c r="T110" i="80"/>
  <c r="R110" i="80"/>
  <c r="P110" i="80"/>
  <c r="N110" i="80"/>
  <c r="L110" i="80"/>
  <c r="J110" i="80"/>
  <c r="B110" i="80"/>
  <c r="AK109" i="80"/>
  <c r="AH109" i="80"/>
  <c r="AA109" i="80"/>
  <c r="Y109" i="80"/>
  <c r="W109" i="80"/>
  <c r="X109" i="80" s="1"/>
  <c r="V109" i="80"/>
  <c r="T109" i="80"/>
  <c r="R109" i="80"/>
  <c r="P109" i="80"/>
  <c r="N109" i="80"/>
  <c r="L109" i="80"/>
  <c r="J109" i="80"/>
  <c r="B109" i="80"/>
  <c r="AK108" i="80"/>
  <c r="AH108" i="80"/>
  <c r="AA108" i="80"/>
  <c r="Y108" i="80"/>
  <c r="W108" i="80"/>
  <c r="X108" i="80" s="1"/>
  <c r="V108" i="80"/>
  <c r="T108" i="80"/>
  <c r="R108" i="80"/>
  <c r="P108" i="80"/>
  <c r="N108" i="80"/>
  <c r="L108" i="80"/>
  <c r="J108" i="80"/>
  <c r="B108" i="80"/>
  <c r="AK107" i="80"/>
  <c r="AH107" i="80"/>
  <c r="AA107" i="80"/>
  <c r="Y107" i="80"/>
  <c r="W107" i="80"/>
  <c r="X107" i="80" s="1"/>
  <c r="V107" i="80"/>
  <c r="T107" i="80"/>
  <c r="R107" i="80"/>
  <c r="P107" i="80"/>
  <c r="N107" i="80"/>
  <c r="L107" i="80"/>
  <c r="J107" i="80"/>
  <c r="B107" i="80"/>
  <c r="AK106" i="80"/>
  <c r="AH106" i="80"/>
  <c r="AA106" i="80"/>
  <c r="Y106" i="80"/>
  <c r="W106" i="80"/>
  <c r="X106" i="80" s="1"/>
  <c r="V106" i="80"/>
  <c r="T106" i="80"/>
  <c r="R106" i="80"/>
  <c r="P106" i="80"/>
  <c r="N106" i="80"/>
  <c r="L106" i="80"/>
  <c r="J106" i="80"/>
  <c r="B106" i="80"/>
  <c r="AK105" i="80"/>
  <c r="AH105" i="80"/>
  <c r="AA105" i="80"/>
  <c r="Y105" i="80"/>
  <c r="W105" i="80"/>
  <c r="X105" i="80" s="1"/>
  <c r="V105" i="80"/>
  <c r="T105" i="80"/>
  <c r="R105" i="80"/>
  <c r="P105" i="80"/>
  <c r="N105" i="80"/>
  <c r="L105" i="80"/>
  <c r="J105" i="80"/>
  <c r="B105" i="80"/>
  <c r="AK104" i="80"/>
  <c r="AH104" i="80"/>
  <c r="AA104" i="80"/>
  <c r="Y104" i="80"/>
  <c r="W104" i="80"/>
  <c r="X104" i="80" s="1"/>
  <c r="V104" i="80"/>
  <c r="T104" i="80"/>
  <c r="R104" i="80"/>
  <c r="P104" i="80"/>
  <c r="N104" i="80"/>
  <c r="L104" i="80"/>
  <c r="J104" i="80"/>
  <c r="B104" i="80"/>
  <c r="AK103" i="80"/>
  <c r="AM103" i="80"/>
  <c r="AN103" i="80" s="1"/>
  <c r="AH103" i="80"/>
  <c r="AA103" i="80"/>
  <c r="Y103" i="80"/>
  <c r="W103" i="80"/>
  <c r="V103" i="80"/>
  <c r="T103" i="80"/>
  <c r="R103" i="80"/>
  <c r="P103" i="80"/>
  <c r="N103" i="80"/>
  <c r="L103" i="80"/>
  <c r="J103" i="80"/>
  <c r="B103" i="80"/>
  <c r="AK102" i="80"/>
  <c r="AH102" i="80"/>
  <c r="AA102" i="80"/>
  <c r="Y102" i="80"/>
  <c r="W102" i="80"/>
  <c r="X102" i="80" s="1"/>
  <c r="V102" i="80"/>
  <c r="T102" i="80"/>
  <c r="R102" i="80"/>
  <c r="P102" i="80"/>
  <c r="N102" i="80"/>
  <c r="L102" i="80"/>
  <c r="J102" i="80"/>
  <c r="B102" i="80"/>
  <c r="AK101" i="80"/>
  <c r="AH101" i="80"/>
  <c r="AA101" i="80"/>
  <c r="Y101" i="80"/>
  <c r="W101" i="80"/>
  <c r="X101" i="80" s="1"/>
  <c r="V101" i="80"/>
  <c r="T101" i="80"/>
  <c r="R101" i="80"/>
  <c r="P101" i="80"/>
  <c r="N101" i="80"/>
  <c r="L101" i="80"/>
  <c r="J101" i="80"/>
  <c r="B101" i="80"/>
  <c r="AK100" i="80"/>
  <c r="AM100" i="80"/>
  <c r="AN100" i="80" s="1"/>
  <c r="AH100" i="80"/>
  <c r="AA100" i="80"/>
  <c r="Y100" i="80"/>
  <c r="W100" i="80"/>
  <c r="X100" i="80" s="1"/>
  <c r="AB100" i="80" s="1"/>
  <c r="AC100" i="80" s="1"/>
  <c r="V100" i="80"/>
  <c r="T100" i="80"/>
  <c r="R100" i="80"/>
  <c r="P100" i="80"/>
  <c r="N100" i="80"/>
  <c r="L100" i="80"/>
  <c r="J100" i="80"/>
  <c r="B100" i="80"/>
  <c r="AK99" i="80"/>
  <c r="AH99" i="80"/>
  <c r="AA99" i="80"/>
  <c r="Y99" i="80"/>
  <c r="W99" i="80"/>
  <c r="X99" i="80" s="1"/>
  <c r="V99" i="80"/>
  <c r="T99" i="80"/>
  <c r="R99" i="80"/>
  <c r="P99" i="80"/>
  <c r="N99" i="80"/>
  <c r="L99" i="80"/>
  <c r="J99" i="80"/>
  <c r="B99" i="80"/>
  <c r="AK98" i="80"/>
  <c r="AH98" i="80"/>
  <c r="AA98" i="80"/>
  <c r="Y98" i="80"/>
  <c r="W98" i="80"/>
  <c r="X98" i="80" s="1"/>
  <c r="V98" i="80"/>
  <c r="T98" i="80"/>
  <c r="R98" i="80"/>
  <c r="P98" i="80"/>
  <c r="N98" i="80"/>
  <c r="L98" i="80"/>
  <c r="J98" i="80"/>
  <c r="B98" i="80"/>
  <c r="AK97" i="80"/>
  <c r="AH97" i="80"/>
  <c r="AA97" i="80"/>
  <c r="Y97" i="80"/>
  <c r="W97" i="80"/>
  <c r="X97" i="80" s="1"/>
  <c r="V97" i="80"/>
  <c r="T97" i="80"/>
  <c r="R97" i="80"/>
  <c r="P97" i="80"/>
  <c r="N97" i="80"/>
  <c r="L97" i="80"/>
  <c r="J97" i="80"/>
  <c r="B97" i="80"/>
  <c r="B41" i="80"/>
  <c r="B40" i="80"/>
  <c r="AA36" i="80"/>
  <c r="Y36" i="80"/>
  <c r="V36" i="80"/>
  <c r="T36" i="80"/>
  <c r="R36" i="80"/>
  <c r="P36" i="80"/>
  <c r="N36" i="80"/>
  <c r="L36" i="80"/>
  <c r="J36" i="80"/>
  <c r="B36" i="80"/>
  <c r="AA35" i="80"/>
  <c r="Y35" i="80"/>
  <c r="V35" i="80"/>
  <c r="T35" i="80"/>
  <c r="R35" i="80"/>
  <c r="P35" i="80"/>
  <c r="N35" i="80"/>
  <c r="L35" i="80"/>
  <c r="J35" i="80"/>
  <c r="B35" i="80"/>
  <c r="B39" i="80"/>
  <c r="B32" i="80"/>
  <c r="B31" i="80"/>
  <c r="B30" i="80"/>
  <c r="B29" i="80"/>
  <c r="B28" i="80"/>
  <c r="B27" i="80"/>
  <c r="B26" i="80"/>
  <c r="B25" i="80"/>
  <c r="B24" i="80"/>
  <c r="B23" i="80"/>
  <c r="AA22" i="80"/>
  <c r="Y22" i="80"/>
  <c r="V22" i="80"/>
  <c r="T22" i="80"/>
  <c r="R22" i="80"/>
  <c r="P22" i="80"/>
  <c r="N22" i="80"/>
  <c r="L22" i="80"/>
  <c r="J22" i="80"/>
  <c r="B22" i="80"/>
  <c r="AA21" i="80"/>
  <c r="Y21" i="80"/>
  <c r="V21" i="80"/>
  <c r="T21" i="80"/>
  <c r="R21" i="80"/>
  <c r="P21" i="80"/>
  <c r="N21" i="80"/>
  <c r="L21" i="80"/>
  <c r="J21" i="80"/>
  <c r="B21" i="80"/>
  <c r="AA20" i="80"/>
  <c r="Y20" i="80"/>
  <c r="V20" i="80"/>
  <c r="T20" i="80"/>
  <c r="R20" i="80"/>
  <c r="P20" i="80"/>
  <c r="N20" i="80"/>
  <c r="L20" i="80"/>
  <c r="J20" i="80"/>
  <c r="B20" i="80"/>
  <c r="AA19" i="80"/>
  <c r="Y19" i="80"/>
  <c r="V19" i="80"/>
  <c r="T19" i="80"/>
  <c r="R19" i="80"/>
  <c r="P19" i="80"/>
  <c r="N19" i="80"/>
  <c r="L19" i="80"/>
  <c r="J19" i="80"/>
  <c r="B19" i="80"/>
  <c r="AA18" i="80"/>
  <c r="Y18" i="80"/>
  <c r="V18" i="80"/>
  <c r="T18" i="80"/>
  <c r="R18" i="80"/>
  <c r="P18" i="80"/>
  <c r="N18" i="80"/>
  <c r="L18" i="80"/>
  <c r="J18" i="80"/>
  <c r="B18" i="80"/>
  <c r="AA17" i="80"/>
  <c r="Y17" i="80"/>
  <c r="V17" i="80"/>
  <c r="T17" i="80"/>
  <c r="R17" i="80"/>
  <c r="P17" i="80"/>
  <c r="N17" i="80"/>
  <c r="L17" i="80"/>
  <c r="J17" i="80"/>
  <c r="B17" i="80"/>
  <c r="AA16" i="80"/>
  <c r="Y16" i="80"/>
  <c r="V16" i="80"/>
  <c r="T16" i="80"/>
  <c r="R16" i="80"/>
  <c r="P16" i="80"/>
  <c r="N16" i="80"/>
  <c r="L16" i="80"/>
  <c r="J16" i="80"/>
  <c r="B16" i="80"/>
  <c r="AA15" i="80"/>
  <c r="Y15" i="80"/>
  <c r="V15" i="80"/>
  <c r="T15" i="80"/>
  <c r="R15" i="80"/>
  <c r="P15" i="80"/>
  <c r="N15" i="80"/>
  <c r="L15" i="80"/>
  <c r="J15" i="80"/>
  <c r="B15" i="80"/>
  <c r="AA14" i="80"/>
  <c r="Y14" i="80"/>
  <c r="V14" i="80"/>
  <c r="T14" i="80"/>
  <c r="R14" i="80"/>
  <c r="P14" i="80"/>
  <c r="N14" i="80"/>
  <c r="L14" i="80"/>
  <c r="J14" i="80"/>
  <c r="B14" i="80"/>
  <c r="AA13" i="80"/>
  <c r="Y13" i="80"/>
  <c r="V13" i="80"/>
  <c r="T13" i="80"/>
  <c r="R13" i="80"/>
  <c r="P13" i="80"/>
  <c r="N13" i="80"/>
  <c r="L13" i="80"/>
  <c r="J13" i="80"/>
  <c r="B13" i="80"/>
  <c r="AA12" i="80"/>
  <c r="Y12" i="80"/>
  <c r="V12" i="80"/>
  <c r="T12" i="80"/>
  <c r="R12" i="80"/>
  <c r="P12" i="80"/>
  <c r="N12" i="80"/>
  <c r="L12" i="80"/>
  <c r="J12" i="80"/>
  <c r="B12" i="80"/>
  <c r="AA11" i="80"/>
  <c r="Y11" i="80"/>
  <c r="V11" i="80"/>
  <c r="T11" i="80"/>
  <c r="R11" i="80"/>
  <c r="P11" i="80"/>
  <c r="N11" i="80"/>
  <c r="L11" i="80"/>
  <c r="J11" i="80"/>
  <c r="B11" i="80"/>
  <c r="AA10" i="80"/>
  <c r="Y10" i="80"/>
  <c r="V10" i="80"/>
  <c r="T10" i="80"/>
  <c r="R10" i="80"/>
  <c r="P10" i="80"/>
  <c r="N10" i="80"/>
  <c r="L10" i="80"/>
  <c r="J10" i="80"/>
  <c r="B10" i="80"/>
  <c r="BJ103" i="79"/>
  <c r="BH103" i="79" s="1"/>
  <c r="BL103" i="79" s="1"/>
  <c r="BG103" i="79"/>
  <c r="S103" i="79"/>
  <c r="O103" i="79"/>
  <c r="M103" i="79"/>
  <c r="K103" i="79"/>
  <c r="I103" i="79"/>
  <c r="BJ102" i="79"/>
  <c r="BG102" i="79"/>
  <c r="S102" i="79"/>
  <c r="O102" i="79"/>
  <c r="M102" i="79"/>
  <c r="K102" i="79"/>
  <c r="I102" i="79"/>
  <c r="BJ101" i="79"/>
  <c r="BH101" i="79" s="1"/>
  <c r="BG101" i="79"/>
  <c r="S101" i="79"/>
  <c r="O101" i="79"/>
  <c r="M101" i="79"/>
  <c r="K101" i="79"/>
  <c r="I101" i="79"/>
  <c r="BJ100" i="79"/>
  <c r="BH100" i="79" s="1"/>
  <c r="BL100" i="79" s="1"/>
  <c r="BG100" i="79"/>
  <c r="S100" i="79"/>
  <c r="O100" i="79"/>
  <c r="M100" i="79"/>
  <c r="K100" i="79"/>
  <c r="I100" i="79"/>
  <c r="BJ99" i="79"/>
  <c r="BH99" i="79" s="1"/>
  <c r="BL99" i="79" s="1"/>
  <c r="BG99" i="79"/>
  <c r="S99" i="79"/>
  <c r="O99" i="79"/>
  <c r="M99" i="79"/>
  <c r="K99" i="79"/>
  <c r="I99" i="79"/>
  <c r="BJ98" i="79"/>
  <c r="BH98" i="79" s="1"/>
  <c r="BG98" i="79"/>
  <c r="S98" i="79"/>
  <c r="O98" i="79"/>
  <c r="M98" i="79"/>
  <c r="K98" i="79"/>
  <c r="I98" i="79"/>
  <c r="R98" i="79" s="1"/>
  <c r="BJ97" i="79"/>
  <c r="BH97" i="79" s="1"/>
  <c r="BL97" i="79" s="1"/>
  <c r="BG97" i="79"/>
  <c r="S97" i="79"/>
  <c r="O97" i="79"/>
  <c r="M97" i="79"/>
  <c r="K97" i="79"/>
  <c r="I97" i="79"/>
  <c r="BJ96" i="79"/>
  <c r="BH96" i="79" s="1"/>
  <c r="BL96" i="79" s="1"/>
  <c r="BG96" i="79"/>
  <c r="S96" i="79"/>
  <c r="O96" i="79"/>
  <c r="M96" i="79"/>
  <c r="K96" i="79"/>
  <c r="I96" i="79"/>
  <c r="BJ95" i="79"/>
  <c r="BH95" i="79" s="1"/>
  <c r="BL95" i="79" s="1"/>
  <c r="BG95" i="79"/>
  <c r="S95" i="79"/>
  <c r="O95" i="79"/>
  <c r="M95" i="79"/>
  <c r="K95" i="79"/>
  <c r="R95" i="79" s="1"/>
  <c r="BJ94" i="79"/>
  <c r="BH94" i="79" s="1"/>
  <c r="BL94" i="79" s="1"/>
  <c r="BK94" i="79" s="1"/>
  <c r="BG94" i="79"/>
  <c r="S94" i="79"/>
  <c r="O94" i="79"/>
  <c r="M94" i="79"/>
  <c r="K94" i="79"/>
  <c r="BJ93" i="79"/>
  <c r="BH93" i="79" s="1"/>
  <c r="BL93" i="79" s="1"/>
  <c r="BG93" i="79"/>
  <c r="S93" i="79"/>
  <c r="O93" i="79"/>
  <c r="M93" i="79"/>
  <c r="BJ92" i="79"/>
  <c r="BH92" i="79" s="1"/>
  <c r="BL92" i="79" s="1"/>
  <c r="BG92" i="79"/>
  <c r="S92" i="79"/>
  <c r="O92" i="79"/>
  <c r="M92" i="79"/>
  <c r="BJ91" i="79"/>
  <c r="BG91" i="79"/>
  <c r="S91" i="79"/>
  <c r="O91" i="79"/>
  <c r="M91" i="79"/>
  <c r="BJ90" i="79"/>
  <c r="BH90" i="79" s="1"/>
  <c r="BL90" i="79" s="1"/>
  <c r="BG90" i="79"/>
  <c r="S90" i="79"/>
  <c r="O90" i="79"/>
  <c r="M90" i="79"/>
  <c r="BJ89" i="79"/>
  <c r="BG89" i="79"/>
  <c r="S89" i="79"/>
  <c r="O89" i="79"/>
  <c r="M89" i="79"/>
  <c r="BJ88" i="79"/>
  <c r="BH88" i="79" s="1"/>
  <c r="BL88" i="79" s="1"/>
  <c r="BG88" i="79"/>
  <c r="S88" i="79"/>
  <c r="O88" i="79"/>
  <c r="M88" i="79"/>
  <c r="R88" i="79" s="1"/>
  <c r="BJ87" i="79"/>
  <c r="BH87" i="79" s="1"/>
  <c r="BG87" i="79"/>
  <c r="S87" i="79"/>
  <c r="O87" i="79"/>
  <c r="M87" i="79"/>
  <c r="BJ86" i="79"/>
  <c r="BG86" i="79"/>
  <c r="S86" i="79"/>
  <c r="O86" i="79"/>
  <c r="M86" i="79"/>
  <c r="BJ85" i="79"/>
  <c r="BG85" i="79"/>
  <c r="S85" i="79"/>
  <c r="O85" i="79"/>
  <c r="M85" i="79"/>
  <c r="R85" i="79" s="1"/>
  <c r="BJ84" i="79"/>
  <c r="BH84" i="79" s="1"/>
  <c r="BL84" i="79" s="1"/>
  <c r="BG84" i="79"/>
  <c r="S84" i="79"/>
  <c r="O84" i="79"/>
  <c r="M84" i="79"/>
  <c r="R84" i="79" s="1"/>
  <c r="BJ83" i="79"/>
  <c r="BH83" i="79" s="1"/>
  <c r="BL83" i="79" s="1"/>
  <c r="BG83" i="79"/>
  <c r="S83" i="79"/>
  <c r="O83" i="79"/>
  <c r="M83" i="79"/>
  <c r="BJ82" i="79"/>
  <c r="BH82" i="79" s="1"/>
  <c r="BG82" i="79"/>
  <c r="S82" i="79"/>
  <c r="O82" i="79"/>
  <c r="M82" i="79"/>
  <c r="BJ81" i="79"/>
  <c r="BH81" i="79" s="1"/>
  <c r="BL81" i="79" s="1"/>
  <c r="BG81" i="79"/>
  <c r="S81" i="79"/>
  <c r="O81" i="79"/>
  <c r="M81" i="79"/>
  <c r="BJ80" i="79"/>
  <c r="BG80" i="79"/>
  <c r="S80" i="79"/>
  <c r="O80" i="79"/>
  <c r="M80" i="79"/>
  <c r="BJ79" i="79"/>
  <c r="BH79" i="79" s="1"/>
  <c r="BL79" i="79" s="1"/>
  <c r="BG79" i="79"/>
  <c r="S79" i="79"/>
  <c r="O79" i="79"/>
  <c r="M79" i="79"/>
  <c r="BJ78" i="79"/>
  <c r="BH78" i="79" s="1"/>
  <c r="BG78" i="79"/>
  <c r="S78" i="79"/>
  <c r="O78" i="79"/>
  <c r="M78" i="79"/>
  <c r="R78" i="79" s="1"/>
  <c r="BJ77" i="79"/>
  <c r="BH77" i="79" s="1"/>
  <c r="BG77" i="79"/>
  <c r="S77" i="79"/>
  <c r="O77" i="79"/>
  <c r="M77" i="79"/>
  <c r="BJ76" i="79"/>
  <c r="BH76" i="79" s="1"/>
  <c r="BL76" i="79" s="1"/>
  <c r="BG76" i="79"/>
  <c r="S76" i="79"/>
  <c r="O76" i="79"/>
  <c r="M76" i="79"/>
  <c r="BJ75" i="79"/>
  <c r="BH75" i="79" s="1"/>
  <c r="BL75" i="79" s="1"/>
  <c r="BK75" i="79" s="1"/>
  <c r="BG75" i="79"/>
  <c r="S75" i="79"/>
  <c r="O75" i="79"/>
  <c r="M75" i="79"/>
  <c r="R75" i="79" s="1"/>
  <c r="BJ74" i="79"/>
  <c r="BH74" i="79" s="1"/>
  <c r="BL74" i="79" s="1"/>
  <c r="BG74" i="79"/>
  <c r="S74" i="79"/>
  <c r="O74" i="79"/>
  <c r="M74" i="79"/>
  <c r="BJ73" i="79"/>
  <c r="BH73" i="79" s="1"/>
  <c r="BL73" i="79" s="1"/>
  <c r="BG73" i="79"/>
  <c r="S73" i="79"/>
  <c r="O73" i="79"/>
  <c r="M73" i="79"/>
  <c r="BJ72" i="79"/>
  <c r="BH72" i="79" s="1"/>
  <c r="BL72" i="79" s="1"/>
  <c r="BG72" i="79"/>
  <c r="S72" i="79"/>
  <c r="O72" i="79"/>
  <c r="M72" i="79"/>
  <c r="BJ71" i="79"/>
  <c r="BH71" i="79" s="1"/>
  <c r="BG71" i="79"/>
  <c r="S71" i="79"/>
  <c r="O71" i="79"/>
  <c r="M71" i="79"/>
  <c r="R71" i="79" s="1"/>
  <c r="BJ70" i="79"/>
  <c r="BH70" i="79" s="1"/>
  <c r="BG70" i="79"/>
  <c r="S70" i="79"/>
  <c r="O70" i="79"/>
  <c r="M70" i="79"/>
  <c r="BJ69" i="79"/>
  <c r="BH69" i="79" s="1"/>
  <c r="BL69" i="79" s="1"/>
  <c r="BG69" i="79"/>
  <c r="S69" i="79"/>
  <c r="O69" i="79"/>
  <c r="M69" i="79"/>
  <c r="BJ68" i="79"/>
  <c r="BH68" i="79" s="1"/>
  <c r="BL68" i="79" s="1"/>
  <c r="BG68" i="79"/>
  <c r="S68" i="79"/>
  <c r="O68" i="79"/>
  <c r="M68" i="79"/>
  <c r="BJ67" i="79"/>
  <c r="BH67" i="79" s="1"/>
  <c r="BL67" i="79" s="1"/>
  <c r="BK67" i="79" s="1"/>
  <c r="BG67" i="79"/>
  <c r="S67" i="79"/>
  <c r="O67" i="79"/>
  <c r="M67" i="79"/>
  <c r="R67" i="79" s="1"/>
  <c r="BJ66" i="79"/>
  <c r="BH66" i="79" s="1"/>
  <c r="BL66" i="79" s="1"/>
  <c r="BG66" i="79"/>
  <c r="S66" i="79"/>
  <c r="O66" i="79"/>
  <c r="M66" i="79"/>
  <c r="BJ65" i="79"/>
  <c r="BH65" i="79" s="1"/>
  <c r="BG65" i="79"/>
  <c r="S65" i="79"/>
  <c r="O65" i="79"/>
  <c r="M65" i="79"/>
  <c r="BJ64" i="79"/>
  <c r="BH64" i="79" s="1"/>
  <c r="BL64" i="79" s="1"/>
  <c r="BG64" i="79"/>
  <c r="S64" i="79"/>
  <c r="O64" i="79"/>
  <c r="M64" i="79"/>
  <c r="BJ63" i="79"/>
  <c r="BH63" i="79" s="1"/>
  <c r="BG63" i="79"/>
  <c r="S63" i="79"/>
  <c r="O63" i="79"/>
  <c r="M63" i="79"/>
  <c r="R63" i="79" s="1"/>
  <c r="BJ62" i="79"/>
  <c r="BH62" i="79" s="1"/>
  <c r="BL62" i="79" s="1"/>
  <c r="BG62" i="79"/>
  <c r="S62" i="79"/>
  <c r="O62" i="79"/>
  <c r="M62" i="79"/>
  <c r="BJ61" i="79"/>
  <c r="BH61" i="79" s="1"/>
  <c r="BL61" i="79" s="1"/>
  <c r="BG61" i="79"/>
  <c r="S61" i="79"/>
  <c r="O61" i="79"/>
  <c r="M61" i="79"/>
  <c r="BJ60" i="79"/>
  <c r="BH60" i="79" s="1"/>
  <c r="BL60" i="79" s="1"/>
  <c r="BG60" i="79"/>
  <c r="S60" i="79"/>
  <c r="O60" i="79"/>
  <c r="M60" i="79"/>
  <c r="BJ59" i="79"/>
  <c r="BH59" i="79" s="1"/>
  <c r="BL59" i="79" s="1"/>
  <c r="BG59" i="79"/>
  <c r="S59" i="79"/>
  <c r="O59" i="79"/>
  <c r="M59" i="79"/>
  <c r="BJ58" i="79"/>
  <c r="BH58" i="79" s="1"/>
  <c r="BG58" i="79"/>
  <c r="S58" i="79"/>
  <c r="O58" i="79"/>
  <c r="M58" i="79"/>
  <c r="BJ57" i="79"/>
  <c r="BH57" i="79" s="1"/>
  <c r="BL57" i="79" s="1"/>
  <c r="BK57" i="79" s="1"/>
  <c r="BG57" i="79"/>
  <c r="S57" i="79"/>
  <c r="O57" i="79"/>
  <c r="M57" i="79"/>
  <c r="BJ56" i="79"/>
  <c r="BH56" i="79" s="1"/>
  <c r="BL56" i="79" s="1"/>
  <c r="BK56" i="79" s="1"/>
  <c r="BG56" i="79"/>
  <c r="S56" i="79"/>
  <c r="O56" i="79"/>
  <c r="M56" i="79"/>
  <c r="BJ55" i="79"/>
  <c r="BH55" i="79" s="1"/>
  <c r="BL55" i="79" s="1"/>
  <c r="BK55" i="79" s="1"/>
  <c r="BG55" i="79"/>
  <c r="S55" i="79"/>
  <c r="O55" i="79"/>
  <c r="M55" i="79"/>
  <c r="R55" i="79" s="1"/>
  <c r="BJ54" i="79"/>
  <c r="BG54" i="79"/>
  <c r="S54" i="79"/>
  <c r="O54" i="79"/>
  <c r="M54" i="79"/>
  <c r="BJ53" i="79"/>
  <c r="BH53" i="79" s="1"/>
  <c r="BL53" i="79" s="1"/>
  <c r="BK53" i="79" s="1"/>
  <c r="BG53" i="79"/>
  <c r="S53" i="79"/>
  <c r="O53" i="79"/>
  <c r="M53" i="79"/>
  <c r="BJ52" i="79"/>
  <c r="BH52" i="79" s="1"/>
  <c r="BG52" i="79"/>
  <c r="S52" i="79"/>
  <c r="O52" i="79"/>
  <c r="M52" i="79"/>
  <c r="BJ51" i="79"/>
  <c r="BG51" i="79"/>
  <c r="S51" i="79"/>
  <c r="O51" i="79"/>
  <c r="M51" i="79"/>
  <c r="BJ50" i="79"/>
  <c r="BG50" i="79"/>
  <c r="S50" i="79"/>
  <c r="O50" i="79"/>
  <c r="M50" i="79"/>
  <c r="BJ49" i="79"/>
  <c r="BG49" i="79"/>
  <c r="S49" i="79"/>
  <c r="O49" i="79"/>
  <c r="M49" i="79"/>
  <c r="R49" i="79" s="1"/>
  <c r="BJ48" i="79"/>
  <c r="BG48" i="79"/>
  <c r="S48" i="79"/>
  <c r="O48" i="79"/>
  <c r="M48" i="79"/>
  <c r="BJ47" i="79"/>
  <c r="BG47" i="79"/>
  <c r="S47" i="79"/>
  <c r="O47" i="79"/>
  <c r="M47" i="79"/>
  <c r="BJ46" i="79"/>
  <c r="BH46" i="79" s="1"/>
  <c r="BG46" i="79"/>
  <c r="S46" i="79"/>
  <c r="O46" i="79"/>
  <c r="M46" i="79"/>
  <c r="BJ45" i="79"/>
  <c r="BG45" i="79"/>
  <c r="S45" i="79"/>
  <c r="O45" i="79"/>
  <c r="BJ44" i="79"/>
  <c r="BG44" i="79"/>
  <c r="S44" i="79"/>
  <c r="O44" i="79"/>
  <c r="BG43" i="79"/>
  <c r="S43" i="79"/>
  <c r="O43" i="79"/>
  <c r="BL42" i="79"/>
  <c r="BG42" i="79"/>
  <c r="S42" i="79"/>
  <c r="O42" i="79"/>
  <c r="BL41" i="79"/>
  <c r="BG41" i="79"/>
  <c r="S41" i="79"/>
  <c r="O41" i="79"/>
  <c r="BL40" i="79"/>
  <c r="BK40" i="79" s="1"/>
  <c r="BG40" i="79"/>
  <c r="S40" i="79"/>
  <c r="BG39" i="79"/>
  <c r="S39" i="79"/>
  <c r="BL38" i="79"/>
  <c r="BK38" i="79" s="1"/>
  <c r="BG38" i="79"/>
  <c r="S38" i="79"/>
  <c r="BL37" i="79"/>
  <c r="BK37" i="79" s="1"/>
  <c r="BG37" i="79"/>
  <c r="S37" i="79"/>
  <c r="BG36" i="79"/>
  <c r="S36" i="79"/>
  <c r="BL35" i="79"/>
  <c r="BG35" i="79"/>
  <c r="BG34" i="79"/>
  <c r="BG33" i="79"/>
  <c r="BL32" i="79"/>
  <c r="BG32" i="79"/>
  <c r="BL31" i="79"/>
  <c r="BG31" i="79"/>
  <c r="BL30" i="79"/>
  <c r="BK30" i="79" s="1"/>
  <c r="BG30" i="79"/>
  <c r="BG29" i="79"/>
  <c r="BG28" i="79"/>
  <c r="S22" i="79"/>
  <c r="S21" i="79"/>
  <c r="S20" i="79"/>
  <c r="BL18" i="79"/>
  <c r="BK18" i="79" s="1"/>
  <c r="S18" i="79"/>
  <c r="N15" i="81"/>
  <c r="S17" i="79"/>
  <c r="S15" i="79"/>
  <c r="BJ12" i="79"/>
  <c r="BJ11" i="79"/>
  <c r="N8" i="81"/>
  <c r="AD233" i="80"/>
  <c r="AE233" i="80" s="1"/>
  <c r="AF233" i="80" s="1"/>
  <c r="AG233" i="80" s="1"/>
  <c r="R86" i="79"/>
  <c r="AD153" i="80"/>
  <c r="AE153" i="80" s="1"/>
  <c r="AF153" i="80" s="1"/>
  <c r="AG153" i="80" s="1"/>
  <c r="AD136" i="80"/>
  <c r="AE136" i="80" s="1"/>
  <c r="AF136" i="80" s="1"/>
  <c r="AG136" i="80" s="1"/>
  <c r="AB139" i="80"/>
  <c r="AC139" i="80" s="1"/>
  <c r="AD226" i="80"/>
  <c r="AE226" i="80" s="1"/>
  <c r="AF226" i="80" s="1"/>
  <c r="AG226" i="80" s="1"/>
  <c r="AB200" i="80"/>
  <c r="AC200" i="80" s="1"/>
  <c r="AD191" i="80"/>
  <c r="AE191" i="80" s="1"/>
  <c r="AF191" i="80" s="1"/>
  <c r="AG191" i="80" s="1"/>
  <c r="AD208" i="80"/>
  <c r="AE208" i="80" s="1"/>
  <c r="AF208" i="80" s="1"/>
  <c r="AG208" i="80" s="1"/>
  <c r="AB193" i="80"/>
  <c r="AC193" i="80" s="1"/>
  <c r="AD197" i="80"/>
  <c r="AE197" i="80" s="1"/>
  <c r="AF197" i="80" s="1"/>
  <c r="AG197" i="80" s="1"/>
  <c r="AD209" i="80"/>
  <c r="AE209" i="80" s="1"/>
  <c r="AF209" i="80" s="1"/>
  <c r="AG209" i="80" s="1"/>
  <c r="AD225" i="80"/>
  <c r="AE225" i="80" s="1"/>
  <c r="AF225" i="80" s="1"/>
  <c r="AG225" i="80" s="1"/>
  <c r="AD243" i="80"/>
  <c r="AE243" i="80" s="1"/>
  <c r="AF243" i="80" s="1"/>
  <c r="AG243" i="80" s="1"/>
  <c r="AD178" i="80"/>
  <c r="AE178" i="80" s="1"/>
  <c r="AF178" i="80" s="1"/>
  <c r="AG178" i="80" s="1"/>
  <c r="AD150" i="80"/>
  <c r="AE150" i="80" s="1"/>
  <c r="AF150" i="80" s="1"/>
  <c r="AG150" i="80" s="1"/>
  <c r="AD166" i="80"/>
  <c r="AE166" i="80" s="1"/>
  <c r="AF166" i="80" s="1"/>
  <c r="AG166" i="80" s="1"/>
  <c r="AD171" i="80"/>
  <c r="AE171" i="80" s="1"/>
  <c r="AF171" i="80" s="1"/>
  <c r="AG171" i="80" s="1"/>
  <c r="AD195" i="80"/>
  <c r="AE195" i="80" s="1"/>
  <c r="AF195" i="80" s="1"/>
  <c r="AG195" i="80" s="1"/>
  <c r="AD204" i="80"/>
  <c r="AE204" i="80" s="1"/>
  <c r="AF204" i="80" s="1"/>
  <c r="AG204" i="80" s="1"/>
  <c r="AD236" i="80"/>
  <c r="AE236" i="80" s="1"/>
  <c r="AF236" i="80" s="1"/>
  <c r="AG236" i="80" s="1"/>
  <c r="AD142" i="80"/>
  <c r="AE142" i="80" s="1"/>
  <c r="AF142" i="80" s="1"/>
  <c r="AG142" i="80" s="1"/>
  <c r="AD147" i="80"/>
  <c r="AE147" i="80" s="1"/>
  <c r="AF147" i="80" s="1"/>
  <c r="AG147" i="80" s="1"/>
  <c r="AD161" i="80"/>
  <c r="AE161" i="80" s="1"/>
  <c r="AF161" i="80" s="1"/>
  <c r="AG161" i="80" s="1"/>
  <c r="AD177" i="80"/>
  <c r="AE177" i="80" s="1"/>
  <c r="AF177" i="80" s="1"/>
  <c r="AG177" i="80" s="1"/>
  <c r="AB225" i="80"/>
  <c r="AC225" i="80" s="1"/>
  <c r="AB135" i="80"/>
  <c r="AC135" i="80" s="1"/>
  <c r="AB234" i="80"/>
  <c r="AC234" i="80" s="1"/>
  <c r="AD149" i="80"/>
  <c r="AE149" i="80" s="1"/>
  <c r="AF149" i="80" s="1"/>
  <c r="AG149" i="80" s="1"/>
  <c r="AD212" i="80"/>
  <c r="AE212" i="80" s="1"/>
  <c r="AF212" i="80" s="1"/>
  <c r="AG212" i="80" s="1"/>
  <c r="AB222" i="80"/>
  <c r="AC222" i="80" s="1"/>
  <c r="AD238" i="80"/>
  <c r="AE238" i="80" s="1"/>
  <c r="AF238" i="80" s="1"/>
  <c r="AG238" i="80" s="1"/>
  <c r="AB196" i="80"/>
  <c r="AC196" i="80" s="1"/>
  <c r="AD126" i="80"/>
  <c r="AE126" i="80" s="1"/>
  <c r="AF126" i="80" s="1"/>
  <c r="AG126" i="80" s="1"/>
  <c r="AD131" i="80"/>
  <c r="AE131" i="80" s="1"/>
  <c r="AF131" i="80" s="1"/>
  <c r="AG131" i="80" s="1"/>
  <c r="AD167" i="80"/>
  <c r="AE167" i="80" s="1"/>
  <c r="AF167" i="80" s="1"/>
  <c r="AG167" i="80" s="1"/>
  <c r="AD175" i="80"/>
  <c r="AE175" i="80" s="1"/>
  <c r="AF175" i="80" s="1"/>
  <c r="AG175" i="80" s="1"/>
  <c r="AB178" i="80"/>
  <c r="AC178" i="80" s="1"/>
  <c r="AD201" i="80"/>
  <c r="AE201" i="80" s="1"/>
  <c r="AF201" i="80" s="1"/>
  <c r="AG201" i="80" s="1"/>
  <c r="AD202" i="80"/>
  <c r="AE202" i="80" s="1"/>
  <c r="AF202" i="80" s="1"/>
  <c r="AG202" i="80" s="1"/>
  <c r="AB215" i="80"/>
  <c r="AC215" i="80" s="1"/>
  <c r="AD215" i="80"/>
  <c r="AE215" i="80" s="1"/>
  <c r="AF215" i="80" s="1"/>
  <c r="AG215" i="80" s="1"/>
  <c r="AB216" i="80"/>
  <c r="AC216" i="80" s="1"/>
  <c r="AD117" i="80"/>
  <c r="AE117" i="80" s="1"/>
  <c r="AF117" i="80" s="1"/>
  <c r="AG117" i="80" s="1"/>
  <c r="AD125" i="80"/>
  <c r="AE125" i="80" s="1"/>
  <c r="AF125" i="80" s="1"/>
  <c r="AG125" i="80" s="1"/>
  <c r="X131" i="80"/>
  <c r="AB146" i="80"/>
  <c r="AC146" i="80" s="1"/>
  <c r="AD156" i="80"/>
  <c r="AE156" i="80" s="1"/>
  <c r="AF156" i="80" s="1"/>
  <c r="AG156" i="80" s="1"/>
  <c r="AD159" i="80"/>
  <c r="AE159" i="80" s="1"/>
  <c r="AF159" i="80" s="1"/>
  <c r="AG159" i="80" s="1"/>
  <c r="AD172" i="80"/>
  <c r="AE172" i="80" s="1"/>
  <c r="AF172" i="80" s="1"/>
  <c r="AG172" i="80" s="1"/>
  <c r="AB177" i="80"/>
  <c r="AC177" i="80" s="1"/>
  <c r="AD179" i="80"/>
  <c r="AE179" i="80" s="1"/>
  <c r="AF179" i="80" s="1"/>
  <c r="AG179" i="80" s="1"/>
  <c r="AB184" i="80"/>
  <c r="AC184" i="80" s="1"/>
  <c r="AB204" i="80"/>
  <c r="AC204" i="80" s="1"/>
  <c r="AD205" i="80"/>
  <c r="AE205" i="80" s="1"/>
  <c r="AF205" i="80" s="1"/>
  <c r="AG205" i="80" s="1"/>
  <c r="AD218" i="80"/>
  <c r="AE218" i="80" s="1"/>
  <c r="AF218" i="80" s="1"/>
  <c r="AG218" i="80" s="1"/>
  <c r="AB221" i="80"/>
  <c r="AC221" i="80" s="1"/>
  <c r="AB226" i="80"/>
  <c r="AC226" i="80" s="1"/>
  <c r="AD240" i="80"/>
  <c r="AE240" i="80" s="1"/>
  <c r="AF240" i="80" s="1"/>
  <c r="AG240" i="80" s="1"/>
  <c r="AD241" i="80"/>
  <c r="AE241" i="80" s="1"/>
  <c r="AF241" i="80" s="1"/>
  <c r="AG241" i="80" s="1"/>
  <c r="AD242" i="80"/>
  <c r="AE242" i="80" s="1"/>
  <c r="AF242" i="80" s="1"/>
  <c r="AG242" i="80" s="1"/>
  <c r="AD244" i="80"/>
  <c r="AE244" i="80" s="1"/>
  <c r="AF244" i="80" s="1"/>
  <c r="AG244" i="80" s="1"/>
  <c r="S6" i="81"/>
  <c r="AM244" i="80"/>
  <c r="AN244" i="80" s="1"/>
  <c r="AD110" i="80"/>
  <c r="AE110" i="80" s="1"/>
  <c r="AF110" i="80" s="1"/>
  <c r="AG110" i="80" s="1"/>
  <c r="X125" i="80"/>
  <c r="AD128" i="80"/>
  <c r="AE128" i="80" s="1"/>
  <c r="AF128" i="80" s="1"/>
  <c r="AG128" i="80" s="1"/>
  <c r="AD145" i="80"/>
  <c r="AE145" i="80" s="1"/>
  <c r="AF145" i="80" s="1"/>
  <c r="AG145" i="80" s="1"/>
  <c r="AD170" i="80"/>
  <c r="AE170" i="80" s="1"/>
  <c r="AF170" i="80" s="1"/>
  <c r="AG170" i="80" s="1"/>
  <c r="AD157" i="80"/>
  <c r="AE157" i="80" s="1"/>
  <c r="AF157" i="80" s="1"/>
  <c r="AG157" i="80" s="1"/>
  <c r="AD163" i="80"/>
  <c r="AE163" i="80" s="1"/>
  <c r="AF163" i="80" s="1"/>
  <c r="AG163" i="80" s="1"/>
  <c r="AD186" i="80"/>
  <c r="AE186" i="80" s="1"/>
  <c r="AF186" i="80" s="1"/>
  <c r="AG186" i="80" s="1"/>
  <c r="AD198" i="80"/>
  <c r="AE198" i="80" s="1"/>
  <c r="AF198" i="80" s="1"/>
  <c r="AG198" i="80" s="1"/>
  <c r="AD199" i="80"/>
  <c r="AE199" i="80" s="1"/>
  <c r="AF199" i="80" s="1"/>
  <c r="AG199" i="80" s="1"/>
  <c r="X244" i="80"/>
  <c r="AD176" i="80"/>
  <c r="AE176" i="80" s="1"/>
  <c r="AF176" i="80" s="1"/>
  <c r="AG176" i="80" s="1"/>
  <c r="AD182" i="80"/>
  <c r="AE182" i="80" s="1"/>
  <c r="AF182" i="80" s="1"/>
  <c r="AG182" i="80" s="1"/>
  <c r="AD188" i="80"/>
  <c r="AE188" i="80" s="1"/>
  <c r="AF188" i="80" s="1"/>
  <c r="AG188" i="80" s="1"/>
  <c r="AD232" i="80"/>
  <c r="AE232" i="80" s="1"/>
  <c r="AF232" i="80" s="1"/>
  <c r="AG232" i="80" s="1"/>
  <c r="AM227" i="80"/>
  <c r="AN227" i="80" s="1"/>
  <c r="X245" i="80"/>
  <c r="AB245" i="80" s="1"/>
  <c r="AC245" i="80" s="1"/>
  <c r="AD216" i="80"/>
  <c r="AE216" i="80" s="1"/>
  <c r="AF216" i="80" s="1"/>
  <c r="AG216" i="80" s="1"/>
  <c r="AD222" i="80"/>
  <c r="AE222" i="80" s="1"/>
  <c r="AF222" i="80" s="1"/>
  <c r="AG222" i="80" s="1"/>
  <c r="BH85" i="79"/>
  <c r="BL85" i="79" s="1"/>
  <c r="BH91" i="79"/>
  <c r="BL91" i="79" s="1"/>
  <c r="BH86" i="79"/>
  <c r="BL86" i="79" s="1"/>
  <c r="BK86" i="79" s="1"/>
  <c r="N21" i="81"/>
  <c r="N9" i="81"/>
  <c r="N12" i="81"/>
  <c r="N17" i="81"/>
  <c r="H127" i="78"/>
  <c r="K162" i="78"/>
  <c r="K165" i="78"/>
  <c r="K218" i="78"/>
  <c r="K221" i="78"/>
  <c r="K245" i="78"/>
  <c r="K266" i="78"/>
  <c r="K298" i="78"/>
  <c r="K338" i="78"/>
  <c r="K365" i="78"/>
  <c r="K386" i="78"/>
  <c r="K394" i="78"/>
  <c r="K421" i="78"/>
  <c r="K175" i="77"/>
  <c r="K176" i="77"/>
  <c r="K177" i="77"/>
  <c r="K178" i="77"/>
  <c r="K179" i="77"/>
  <c r="K180" i="77"/>
  <c r="K181" i="77"/>
  <c r="K182" i="77"/>
  <c r="K183" i="77"/>
  <c r="K184" i="77"/>
  <c r="K185" i="77"/>
  <c r="K186" i="77"/>
  <c r="K189" i="77"/>
  <c r="K193" i="77"/>
  <c r="K194" i="77"/>
  <c r="K195" i="77"/>
  <c r="K197" i="77"/>
  <c r="K198" i="77"/>
  <c r="K202" i="77"/>
  <c r="K203" i="77"/>
  <c r="K250" i="77"/>
  <c r="K285" i="77"/>
  <c r="K304" i="77"/>
  <c r="K337" i="77"/>
  <c r="K338" i="77"/>
  <c r="K348" i="77"/>
  <c r="K394" i="77"/>
  <c r="K402" i="77"/>
  <c r="K408" i="77"/>
  <c r="K426" i="77"/>
  <c r="H283" i="77"/>
  <c r="K187" i="77"/>
  <c r="K199" i="77"/>
  <c r="K192" i="77"/>
  <c r="K191" i="77"/>
  <c r="K201" i="77"/>
  <c r="K204" i="77"/>
  <c r="K188" i="77"/>
  <c r="K196" i="77"/>
  <c r="K200" i="77"/>
  <c r="K190" i="77"/>
  <c r="K391" i="78"/>
  <c r="K239" i="78"/>
  <c r="K207" i="78"/>
  <c r="K183" i="78"/>
  <c r="K175" i="78"/>
  <c r="K171" i="78"/>
  <c r="K155" i="78"/>
  <c r="K151" i="78"/>
  <c r="K147" i="78"/>
  <c r="K113" i="78"/>
  <c r="K95" i="78"/>
  <c r="K91" i="78"/>
  <c r="K84" i="78"/>
  <c r="K403" i="78"/>
  <c r="K96" i="78"/>
  <c r="H85" i="78"/>
  <c r="K376" i="78"/>
  <c r="K316" i="78"/>
  <c r="K312" i="78"/>
  <c r="K300" i="78"/>
  <c r="K296" i="78"/>
  <c r="K293" i="78"/>
  <c r="K281" i="78"/>
  <c r="K212" i="78"/>
  <c r="K128" i="78"/>
  <c r="K124" i="78"/>
  <c r="K120" i="78"/>
  <c r="H361" i="77"/>
  <c r="K396" i="77"/>
  <c r="K340" i="77"/>
  <c r="K324" i="77"/>
  <c r="K300" i="77"/>
  <c r="K288" i="77"/>
  <c r="K284" i="77"/>
  <c r="K216" i="77"/>
  <c r="K412" i="78"/>
  <c r="K299" i="78"/>
  <c r="K278" i="78"/>
  <c r="K246" i="78"/>
  <c r="K77" i="78"/>
  <c r="K409" i="78"/>
  <c r="K110" i="78"/>
  <c r="K102" i="78"/>
  <c r="H367" i="78"/>
  <c r="H295" i="78"/>
  <c r="K385" i="78"/>
  <c r="K367" i="78"/>
  <c r="K355" i="78"/>
  <c r="K353" i="78"/>
  <c r="K329" i="78"/>
  <c r="K317" i="78"/>
  <c r="K257" i="78"/>
  <c r="K227" i="78"/>
  <c r="K72" i="78"/>
  <c r="K422" i="78"/>
  <c r="K406" i="78"/>
  <c r="K402" i="78"/>
  <c r="K344" i="78"/>
  <c r="K332" i="78"/>
  <c r="K326" i="78"/>
  <c r="K272" i="78"/>
  <c r="H109" i="78"/>
  <c r="K367" i="77"/>
  <c r="K351" i="77"/>
  <c r="K313" i="77"/>
  <c r="K297" i="77"/>
  <c r="K259" i="77"/>
  <c r="K243" i="77"/>
  <c r="K231" i="77"/>
  <c r="K205" i="77"/>
  <c r="K194" i="78"/>
  <c r="K182" i="78"/>
  <c r="K270" i="77"/>
  <c r="K246" i="77"/>
  <c r="K415" i="78"/>
  <c r="K411" i="78"/>
  <c r="K407" i="78"/>
  <c r="K373" i="78"/>
  <c r="K369" i="78"/>
  <c r="K331" i="78"/>
  <c r="K310" i="78"/>
  <c r="K306" i="78"/>
  <c r="K302" i="78"/>
  <c r="K230" i="78"/>
  <c r="K201" i="78"/>
  <c r="K193" i="78"/>
  <c r="K189" i="78"/>
  <c r="K161" i="78"/>
  <c r="K70" i="78"/>
  <c r="H163" i="77"/>
  <c r="K422" i="77"/>
  <c r="K342" i="77"/>
  <c r="K400" i="78"/>
  <c r="K379" i="78"/>
  <c r="K352" i="78"/>
  <c r="K319" i="78"/>
  <c r="K287" i="78"/>
  <c r="K269" i="78"/>
  <c r="K248" i="78"/>
  <c r="K219" i="78"/>
  <c r="K138" i="78"/>
  <c r="K135" i="78"/>
  <c r="K131" i="78"/>
  <c r="K123" i="78"/>
  <c r="K93" i="78"/>
  <c r="K213" i="77"/>
  <c r="K254" i="78"/>
  <c r="K200" i="78"/>
  <c r="K176" i="78"/>
  <c r="K152" i="78"/>
  <c r="K144" i="78"/>
  <c r="K111" i="78"/>
  <c r="K99" i="78"/>
  <c r="H271" i="78"/>
  <c r="H253" i="78"/>
  <c r="H229" i="78"/>
  <c r="H223" i="78"/>
  <c r="K363" i="78"/>
  <c r="K255" i="78"/>
  <c r="K145" i="78"/>
  <c r="K100" i="78"/>
  <c r="H337" i="78"/>
  <c r="K373" i="77"/>
  <c r="K397" i="78"/>
  <c r="K382" i="78"/>
  <c r="K274" i="78"/>
  <c r="K133" i="78"/>
  <c r="K129" i="78"/>
  <c r="K125" i="78"/>
  <c r="K119" i="78"/>
  <c r="K115" i="78"/>
  <c r="K75" i="78"/>
  <c r="K364" i="77"/>
  <c r="K352" i="77"/>
  <c r="K310" i="77"/>
  <c r="K256" i="77"/>
  <c r="K425" i="78"/>
  <c r="K423" i="78"/>
  <c r="K404" i="78"/>
  <c r="K398" i="78"/>
  <c r="K383" i="78"/>
  <c r="K362" i="78"/>
  <c r="K343" i="78"/>
  <c r="K339" i="78"/>
  <c r="K335" i="78"/>
  <c r="K291" i="78"/>
  <c r="K285" i="78"/>
  <c r="K132" i="78"/>
  <c r="K126" i="78"/>
  <c r="K97" i="78"/>
  <c r="K80" i="78"/>
  <c r="K361" i="78"/>
  <c r="K357" i="78"/>
  <c r="K350" i="78"/>
  <c r="K346" i="78"/>
  <c r="K334" i="78"/>
  <c r="K286" i="78"/>
  <c r="K284" i="78"/>
  <c r="K280" i="78"/>
  <c r="H175" i="78"/>
  <c r="K265" i="77"/>
  <c r="K380" i="78"/>
  <c r="K328" i="78"/>
  <c r="K305" i="78"/>
  <c r="K303" i="78"/>
  <c r="K270" i="78"/>
  <c r="K419" i="78"/>
  <c r="K413" i="78"/>
  <c r="K263" i="78"/>
  <c r="K236" i="78"/>
  <c r="K209" i="78"/>
  <c r="K203" i="78"/>
  <c r="K191" i="78"/>
  <c r="K185" i="78"/>
  <c r="K173" i="78"/>
  <c r="K167" i="78"/>
  <c r="K153" i="78"/>
  <c r="K116" i="78"/>
  <c r="K87" i="78"/>
  <c r="K74" i="78"/>
  <c r="H151" i="78"/>
  <c r="H79" i="78"/>
  <c r="K348" i="78"/>
  <c r="K336" i="78"/>
  <c r="K228" i="78"/>
  <c r="K143" i="78"/>
  <c r="H409" i="78"/>
  <c r="H319" i="78"/>
  <c r="H193" i="78"/>
  <c r="K319" i="77"/>
  <c r="K414" i="77"/>
  <c r="K418" i="78"/>
  <c r="K416" i="78"/>
  <c r="K389" i="78"/>
  <c r="K387" i="78"/>
  <c r="K370" i="78"/>
  <c r="K368" i="78"/>
  <c r="K324" i="78"/>
  <c r="K318" i="78"/>
  <c r="K295" i="78"/>
  <c r="K264" i="78"/>
  <c r="K237" i="78"/>
  <c r="K210" i="78"/>
  <c r="K202" i="78"/>
  <c r="K198" i="78"/>
  <c r="K192" i="78"/>
  <c r="K184" i="78"/>
  <c r="K180" i="78"/>
  <c r="K174" i="78"/>
  <c r="K160" i="78"/>
  <c r="K156" i="78"/>
  <c r="K109" i="78"/>
  <c r="K107" i="78"/>
  <c r="K90" i="78"/>
  <c r="K86" i="78"/>
  <c r="K78" i="78"/>
  <c r="H415" i="78"/>
  <c r="H379" i="78"/>
  <c r="H361" i="78"/>
  <c r="H307" i="78"/>
  <c r="H199" i="78"/>
  <c r="H163" i="78"/>
  <c r="H391" i="77"/>
  <c r="H355" i="77"/>
  <c r="H319" i="77"/>
  <c r="H211" i="77"/>
  <c r="K421" i="77"/>
  <c r="K418" i="77"/>
  <c r="K403" i="77"/>
  <c r="K399" i="77"/>
  <c r="K391" i="77"/>
  <c r="K283" i="77"/>
  <c r="K247" i="77"/>
  <c r="K426" i="78"/>
  <c r="K401" i="78"/>
  <c r="K396" i="78"/>
  <c r="K392" i="78"/>
  <c r="K390" i="78"/>
  <c r="K359" i="78"/>
  <c r="K358" i="78"/>
  <c r="K351" i="78"/>
  <c r="K330" i="78"/>
  <c r="K325" i="78"/>
  <c r="K321" i="78"/>
  <c r="K265" i="78"/>
  <c r="K261" i="78"/>
  <c r="K256" i="78"/>
  <c r="K252" i="78"/>
  <c r="K247" i="78"/>
  <c r="K243" i="78"/>
  <c r="K238" i="78"/>
  <c r="K234" i="78"/>
  <c r="K229" i="78"/>
  <c r="K225" i="78"/>
  <c r="K220" i="78"/>
  <c r="K216" i="78"/>
  <c r="K211" i="78"/>
  <c r="K275" i="78"/>
  <c r="K271" i="78"/>
  <c r="H265" i="77"/>
  <c r="H193" i="77"/>
  <c r="K397" i="77"/>
  <c r="K378" i="77"/>
  <c r="K370" i="77"/>
  <c r="K354" i="77"/>
  <c r="K349" i="77"/>
  <c r="K345" i="77"/>
  <c r="K241" i="77"/>
  <c r="K229" i="77"/>
  <c r="K217" i="77"/>
  <c r="K424" i="78"/>
  <c r="K417" i="78"/>
  <c r="K405" i="78"/>
  <c r="K388" i="78"/>
  <c r="K381" i="78"/>
  <c r="K371" i="78"/>
  <c r="K364" i="78"/>
  <c r="K349" i="78"/>
  <c r="K337" i="78"/>
  <c r="K320" i="78"/>
  <c r="K314" i="78"/>
  <c r="K313" i="78"/>
  <c r="K276" i="78"/>
  <c r="K267" i="78"/>
  <c r="K262" i="78"/>
  <c r="K258" i="78"/>
  <c r="K253" i="78"/>
  <c r="K249" i="78"/>
  <c r="K244" i="78"/>
  <c r="K240" i="78"/>
  <c r="K235" i="78"/>
  <c r="K231" i="78"/>
  <c r="K226" i="78"/>
  <c r="K222" i="78"/>
  <c r="K217" i="78"/>
  <c r="K213" i="78"/>
  <c r="K208" i="78"/>
  <c r="K204" i="78"/>
  <c r="K199" i="78"/>
  <c r="K195" i="78"/>
  <c r="K190" i="78"/>
  <c r="K186" i="78"/>
  <c r="K181" i="78"/>
  <c r="K177" i="78"/>
  <c r="K172" i="78"/>
  <c r="K168" i="78"/>
  <c r="K134" i="78"/>
  <c r="K122" i="78"/>
  <c r="K98" i="78"/>
  <c r="K92" i="78"/>
  <c r="K82" i="78"/>
  <c r="K71" i="78"/>
  <c r="K392" i="77"/>
  <c r="K343" i="77"/>
  <c r="K336" i="77"/>
  <c r="K328" i="77"/>
  <c r="K306" i="77"/>
  <c r="K302" i="77"/>
  <c r="K294" i="77"/>
  <c r="K286" i="77"/>
  <c r="K274" i="77"/>
  <c r="K252" i="77"/>
  <c r="K248" i="77"/>
  <c r="K228" i="77"/>
  <c r="K223" i="77"/>
  <c r="K220" i="77"/>
  <c r="K219" i="77"/>
  <c r="K207" i="77"/>
  <c r="K420" i="78"/>
  <c r="K414" i="78"/>
  <c r="K410" i="78"/>
  <c r="K408" i="78"/>
  <c r="K399" i="78"/>
  <c r="K395" i="78"/>
  <c r="K393" i="78"/>
  <c r="K384" i="78"/>
  <c r="K378" i="78"/>
  <c r="K374" i="78"/>
  <c r="K372" i="78"/>
  <c r="K347" i="78"/>
  <c r="K342" i="78"/>
  <c r="K311" i="78"/>
  <c r="K308" i="78"/>
  <c r="K307" i="78"/>
  <c r="K301" i="78"/>
  <c r="K297" i="78"/>
  <c r="K292" i="78"/>
  <c r="K288" i="78"/>
  <c r="K282" i="78"/>
  <c r="K277" i="78"/>
  <c r="K150" i="78"/>
  <c r="K149" i="78"/>
  <c r="K141" i="78"/>
  <c r="K140" i="78"/>
  <c r="K108" i="78"/>
  <c r="K105" i="78"/>
  <c r="K104" i="78"/>
  <c r="K88" i="78"/>
  <c r="K83" i="78"/>
  <c r="H343" i="78"/>
  <c r="H325" i="78"/>
  <c r="K117" i="78"/>
  <c r="H397" i="78"/>
  <c r="H373" i="78"/>
  <c r="H181" i="78"/>
  <c r="H121" i="78"/>
  <c r="H103" i="78"/>
  <c r="H91" i="78"/>
  <c r="K377" i="78"/>
  <c r="K375" i="78"/>
  <c r="K366" i="78"/>
  <c r="K360" i="78"/>
  <c r="K356" i="78"/>
  <c r="K354" i="78"/>
  <c r="K345" i="78"/>
  <c r="K341" i="78"/>
  <c r="K340" i="78"/>
  <c r="K333" i="78"/>
  <c r="K327" i="78"/>
  <c r="K323" i="78"/>
  <c r="K322" i="78"/>
  <c r="K315" i="78"/>
  <c r="K309" i="78"/>
  <c r="K304" i="78"/>
  <c r="K294" i="78"/>
  <c r="K290" i="78"/>
  <c r="K289" i="78"/>
  <c r="K283" i="78"/>
  <c r="K279" i="78"/>
  <c r="K273" i="78"/>
  <c r="K268" i="78"/>
  <c r="K260" i="78"/>
  <c r="K259" i="78"/>
  <c r="K251" i="78"/>
  <c r="K250" i="78"/>
  <c r="K242" i="78"/>
  <c r="K241" i="78"/>
  <c r="K233" i="78"/>
  <c r="K232" i="78"/>
  <c r="K224" i="78"/>
  <c r="K223" i="78"/>
  <c r="K215" i="78"/>
  <c r="K214" i="78"/>
  <c r="K206" i="78"/>
  <c r="K205" i="78"/>
  <c r="K197" i="78"/>
  <c r="K196" i="78"/>
  <c r="K188" i="78"/>
  <c r="K187" i="78"/>
  <c r="K179" i="78"/>
  <c r="K178" i="78"/>
  <c r="K170" i="78"/>
  <c r="K169" i="78"/>
  <c r="K163" i="78"/>
  <c r="K159" i="78"/>
  <c r="K158" i="78"/>
  <c r="K146" i="78"/>
  <c r="K142" i="78"/>
  <c r="K137" i="78"/>
  <c r="K127" i="78"/>
  <c r="K114" i="78"/>
  <c r="K106" i="78"/>
  <c r="K101" i="78"/>
  <c r="K89" i="78"/>
  <c r="K81" i="78"/>
  <c r="K79" i="78"/>
  <c r="K73" i="78"/>
  <c r="K69" i="78"/>
  <c r="K68" i="78"/>
  <c r="H265" i="78"/>
  <c r="H247" i="78"/>
  <c r="H235" i="78"/>
  <c r="H73" i="78"/>
  <c r="K390" i="77"/>
  <c r="K384" i="77"/>
  <c r="K405" i="77"/>
  <c r="K393" i="77"/>
  <c r="K360" i="77"/>
  <c r="K358" i="77"/>
  <c r="K356" i="77"/>
  <c r="K321" i="77"/>
  <c r="K277" i="77"/>
  <c r="K273" i="77"/>
  <c r="K271" i="77"/>
  <c r="K267" i="77"/>
  <c r="K237" i="77"/>
  <c r="K235" i="77"/>
  <c r="K210" i="77"/>
  <c r="K206" i="77"/>
  <c r="K375" i="77"/>
  <c r="K369" i="77"/>
  <c r="K315" i="77"/>
  <c r="K298" i="77"/>
  <c r="K261" i="77"/>
  <c r="K244" i="77"/>
  <c r="K423" i="77"/>
  <c r="K412" i="77"/>
  <c r="K410" i="77"/>
  <c r="K406" i="77"/>
  <c r="K339" i="77"/>
  <c r="K332" i="77"/>
  <c r="K282" i="77"/>
  <c r="K278" i="77"/>
  <c r="K240" i="77"/>
  <c r="K234" i="77"/>
  <c r="K232" i="77"/>
  <c r="K230" i="77"/>
  <c r="K211" i="77"/>
  <c r="K386" i="77"/>
  <c r="K318" i="77"/>
  <c r="K314" i="77"/>
  <c r="K295" i="77"/>
  <c r="K291" i="77"/>
  <c r="K289" i="77"/>
  <c r="K264" i="77"/>
  <c r="K260" i="77"/>
  <c r="K224" i="77"/>
  <c r="H367" i="77"/>
  <c r="H349" i="77"/>
  <c r="H187" i="77"/>
  <c r="K385" i="77"/>
  <c r="K381" i="77"/>
  <c r="K379" i="77"/>
  <c r="K316" i="77"/>
  <c r="K301" i="77"/>
  <c r="H289" i="77"/>
  <c r="H253" i="77"/>
  <c r="H217" i="77"/>
  <c r="K424" i="77"/>
  <c r="K409" i="77"/>
  <c r="K382" i="77"/>
  <c r="K331" i="77"/>
  <c r="K327" i="77"/>
  <c r="K325" i="77"/>
  <c r="K355" i="77"/>
  <c r="K372" i="77"/>
  <c r="K368" i="77"/>
  <c r="K417" i="77"/>
  <c r="K415" i="77"/>
  <c r="K411" i="77"/>
  <c r="K404" i="77"/>
  <c r="K400" i="77"/>
  <c r="K387" i="77"/>
  <c r="K376" i="77"/>
  <c r="K374" i="77"/>
  <c r="K363" i="77"/>
  <c r="K361" i="77"/>
  <c r="K357" i="77"/>
  <c r="K350" i="77"/>
  <c r="K346" i="77"/>
  <c r="K333" i="77"/>
  <c r="K322" i="77"/>
  <c r="K320" i="77"/>
  <c r="K309" i="77"/>
  <c r="K307" i="77"/>
  <c r="K303" i="77"/>
  <c r="K296" i="77"/>
  <c r="K292" i="77"/>
  <c r="K279" i="77"/>
  <c r="K268" i="77"/>
  <c r="K266" i="77"/>
  <c r="K255" i="77"/>
  <c r="K253" i="77"/>
  <c r="K249" i="77"/>
  <c r="K242" i="77"/>
  <c r="K238" i="77"/>
  <c r="K225" i="77"/>
  <c r="K214" i="77"/>
  <c r="K212" i="77"/>
  <c r="K262" i="77"/>
  <c r="K208" i="77"/>
  <c r="K420" i="77"/>
  <c r="K388" i="77"/>
  <c r="K366" i="77"/>
  <c r="K334" i="77"/>
  <c r="K312" i="77"/>
  <c r="K280" i="77"/>
  <c r="K258" i="77"/>
  <c r="K226" i="77"/>
  <c r="K330" i="77"/>
  <c r="K276" i="77"/>
  <c r="K222" i="77"/>
  <c r="H385" i="77"/>
  <c r="H313" i="77"/>
  <c r="H241" i="77"/>
  <c r="H205" i="77"/>
  <c r="H169" i="77"/>
  <c r="H397" i="77"/>
  <c r="K395" i="77"/>
  <c r="K215" i="77"/>
  <c r="H409" i="77"/>
  <c r="H175" i="77"/>
  <c r="K344" i="77"/>
  <c r="K326" i="77"/>
  <c r="K308" i="77"/>
  <c r="K290" i="77"/>
  <c r="K272" i="77"/>
  <c r="K254" i="77"/>
  <c r="K236" i="77"/>
  <c r="K218" i="77"/>
  <c r="K413" i="77"/>
  <c r="K377" i="77"/>
  <c r="K359" i="77"/>
  <c r="K341" i="77"/>
  <c r="K323" i="77"/>
  <c r="K305" i="77"/>
  <c r="K287" i="77"/>
  <c r="K269" i="77"/>
  <c r="K251" i="77"/>
  <c r="K233" i="77"/>
  <c r="H337" i="77"/>
  <c r="H301" i="77"/>
  <c r="H247" i="77"/>
  <c r="H157" i="77"/>
  <c r="K416" i="77"/>
  <c r="K398" i="77"/>
  <c r="K380" i="77"/>
  <c r="K362" i="77"/>
  <c r="K419" i="77"/>
  <c r="K401" i="77"/>
  <c r="K383" i="77"/>
  <c r="K365" i="77"/>
  <c r="K347" i="77"/>
  <c r="K329" i="77"/>
  <c r="K311" i="77"/>
  <c r="K293" i="77"/>
  <c r="K275" i="77"/>
  <c r="K257" i="77"/>
  <c r="K239" i="77"/>
  <c r="K221" i="77"/>
  <c r="K425" i="77"/>
  <c r="K407" i="77"/>
  <c r="K389" i="77"/>
  <c r="K371" i="77"/>
  <c r="K353" i="77"/>
  <c r="K335" i="77"/>
  <c r="K317" i="77"/>
  <c r="K299" i="77"/>
  <c r="K281" i="77"/>
  <c r="K263" i="77"/>
  <c r="K245" i="77"/>
  <c r="K227" i="77"/>
  <c r="K209" i="77"/>
  <c r="K164" i="78"/>
  <c r="K118" i="78"/>
  <c r="H217" i="78"/>
  <c r="H403" i="77"/>
  <c r="H331" i="77"/>
  <c r="H295" i="77"/>
  <c r="H259" i="77"/>
  <c r="H223" i="77"/>
  <c r="H151" i="77"/>
  <c r="K136" i="78"/>
  <c r="H391" i="78"/>
  <c r="K154" i="78"/>
  <c r="H415" i="77"/>
  <c r="H379" i="77"/>
  <c r="H343" i="77"/>
  <c r="H307" i="77"/>
  <c r="H271" i="77"/>
  <c r="H235" i="77"/>
  <c r="H199" i="77"/>
  <c r="K157" i="78"/>
  <c r="K139" i="78"/>
  <c r="K121" i="78"/>
  <c r="K103" i="78"/>
  <c r="K85" i="78"/>
  <c r="K67" i="78"/>
  <c r="H301" i="78"/>
  <c r="H259" i="78"/>
  <c r="K166" i="78"/>
  <c r="K148" i="78"/>
  <c r="K130" i="78"/>
  <c r="K112" i="78"/>
  <c r="K94" i="78"/>
  <c r="K76" i="78"/>
  <c r="H403" i="78"/>
  <c r="H157" i="78"/>
  <c r="H115" i="78"/>
  <c r="H385" i="78"/>
  <c r="H349" i="78"/>
  <c r="H283" i="78"/>
  <c r="H241" i="78"/>
  <c r="H205" i="78"/>
  <c r="H139" i="78"/>
  <c r="H97" i="78"/>
  <c r="H331" i="78"/>
  <c r="H289" i="78"/>
  <c r="H187" i="78"/>
  <c r="H145" i="78"/>
  <c r="H421" i="78"/>
  <c r="H355" i="78"/>
  <c r="H313" i="78"/>
  <c r="H277" i="78"/>
  <c r="H211" i="78"/>
  <c r="H169" i="78"/>
  <c r="H133" i="78"/>
  <c r="H67" i="78"/>
  <c r="H181" i="77"/>
  <c r="H229" i="77"/>
  <c r="H277" i="77"/>
  <c r="H325" i="77"/>
  <c r="H373" i="77"/>
  <c r="H421" i="77"/>
  <c r="X69" i="72"/>
  <c r="U69" i="72"/>
  <c r="X68" i="72"/>
  <c r="U68" i="72"/>
  <c r="X67" i="72"/>
  <c r="U67" i="72"/>
  <c r="AF67" i="72" s="1"/>
  <c r="AE67" i="72" s="1"/>
  <c r="X66" i="72"/>
  <c r="U66" i="72"/>
  <c r="AB67" i="72"/>
  <c r="X65" i="72"/>
  <c r="U65" i="72"/>
  <c r="X64" i="72"/>
  <c r="U64" i="72"/>
  <c r="AB64" i="72" s="1"/>
  <c r="L64" i="72"/>
  <c r="M64" i="72" s="1"/>
  <c r="X63" i="72"/>
  <c r="U63" i="72"/>
  <c r="X62" i="72"/>
  <c r="U62" i="72"/>
  <c r="AF62" i="72" s="1"/>
  <c r="AE62" i="72" s="1"/>
  <c r="X61" i="72"/>
  <c r="U61" i="72"/>
  <c r="X60" i="72"/>
  <c r="U60" i="72"/>
  <c r="AF61" i="72" s="1"/>
  <c r="AE61" i="72" s="1"/>
  <c r="X59" i="72"/>
  <c r="U59" i="72"/>
  <c r="X58" i="72"/>
  <c r="U58" i="72"/>
  <c r="AF58" i="72" s="1"/>
  <c r="AE58" i="72" s="1"/>
  <c r="L58" i="72"/>
  <c r="X57" i="72"/>
  <c r="U57" i="72"/>
  <c r="X56" i="72"/>
  <c r="U56" i="72"/>
  <c r="X55" i="72"/>
  <c r="U55" i="72"/>
  <c r="X54" i="72"/>
  <c r="U54" i="72"/>
  <c r="X53" i="72"/>
  <c r="U53" i="72"/>
  <c r="X52" i="72"/>
  <c r="U52" i="72"/>
  <c r="L52" i="72"/>
  <c r="M52" i="72"/>
  <c r="X51" i="72"/>
  <c r="U51" i="72"/>
  <c r="X50" i="72"/>
  <c r="U50" i="72"/>
  <c r="AF51" i="72" s="1"/>
  <c r="AE51" i="72" s="1"/>
  <c r="X49" i="72"/>
  <c r="U49" i="72"/>
  <c r="X48" i="72"/>
  <c r="U48" i="72"/>
  <c r="X47" i="72"/>
  <c r="U47" i="72"/>
  <c r="X46" i="72"/>
  <c r="U46" i="72"/>
  <c r="AF47" i="72" s="1"/>
  <c r="AE47" i="72" s="1"/>
  <c r="L46" i="72"/>
  <c r="M46" i="72" s="1"/>
  <c r="AB46" i="72" s="1"/>
  <c r="AD46" i="72" s="1"/>
  <c r="X45" i="72"/>
  <c r="U45" i="72"/>
  <c r="X44" i="72"/>
  <c r="U44" i="72"/>
  <c r="AB45" i="72" s="1"/>
  <c r="X43" i="72"/>
  <c r="U43" i="72"/>
  <c r="X42" i="72"/>
  <c r="U42" i="72"/>
  <c r="AF43" i="72" s="1"/>
  <c r="AE43" i="72" s="1"/>
  <c r="X41" i="72"/>
  <c r="U41" i="72"/>
  <c r="X40" i="72"/>
  <c r="U40" i="72"/>
  <c r="L40" i="72"/>
  <c r="X39" i="72"/>
  <c r="U39" i="72"/>
  <c r="AB39" i="72" s="1"/>
  <c r="X38" i="72"/>
  <c r="U38" i="72"/>
  <c r="X37" i="72"/>
  <c r="U37" i="72"/>
  <c r="AF38" i="72" s="1"/>
  <c r="AE38" i="72" s="1"/>
  <c r="X36" i="72"/>
  <c r="U36" i="72"/>
  <c r="X35" i="72"/>
  <c r="U35" i="72"/>
  <c r="AB36" i="72"/>
  <c r="AD36" i="72" s="1"/>
  <c r="X34" i="72"/>
  <c r="U34" i="72"/>
  <c r="L34" i="72"/>
  <c r="M34" i="72"/>
  <c r="X33" i="72"/>
  <c r="U33" i="72"/>
  <c r="X32" i="72"/>
  <c r="U32" i="72"/>
  <c r="X31" i="72"/>
  <c r="U31" i="72"/>
  <c r="X30" i="72"/>
  <c r="U30" i="72"/>
  <c r="AF31" i="72" s="1"/>
  <c r="AE31" i="72" s="1"/>
  <c r="X29" i="72"/>
  <c r="U29" i="72"/>
  <c r="X28" i="72"/>
  <c r="U28" i="72"/>
  <c r="AB29" i="72" s="1"/>
  <c r="L28" i="72"/>
  <c r="R28" i="72" s="1"/>
  <c r="X27" i="72"/>
  <c r="U27" i="72"/>
  <c r="X26" i="72"/>
  <c r="U26" i="72"/>
  <c r="X25" i="72"/>
  <c r="U25" i="72"/>
  <c r="X24" i="72"/>
  <c r="U24" i="72"/>
  <c r="X23" i="72"/>
  <c r="U23" i="72"/>
  <c r="X22" i="72"/>
  <c r="U22" i="72"/>
  <c r="L22" i="72"/>
  <c r="M22" i="72" s="1"/>
  <c r="X21" i="72"/>
  <c r="U21" i="72"/>
  <c r="X20" i="72"/>
  <c r="U20" i="72"/>
  <c r="X19" i="72"/>
  <c r="U19" i="72"/>
  <c r="AB20" i="72" s="1"/>
  <c r="X18" i="72"/>
  <c r="U18" i="72"/>
  <c r="X17" i="72"/>
  <c r="U17" i="72"/>
  <c r="X16" i="72"/>
  <c r="U16" i="72"/>
  <c r="L16" i="72"/>
  <c r="M16" i="72"/>
  <c r="X15" i="72"/>
  <c r="U15" i="72"/>
  <c r="X14" i="72"/>
  <c r="U14" i="72"/>
  <c r="X13" i="72"/>
  <c r="U13" i="72"/>
  <c r="X12" i="72"/>
  <c r="U12" i="72"/>
  <c r="AB13" i="72" s="1"/>
  <c r="X11" i="72"/>
  <c r="U11" i="72"/>
  <c r="X10" i="72"/>
  <c r="L10" i="72"/>
  <c r="M10" i="72" s="1"/>
  <c r="AB10" i="72" s="1"/>
  <c r="F221" i="68"/>
  <c r="F220" i="68"/>
  <c r="F219" i="68"/>
  <c r="F218" i="68"/>
  <c r="F217" i="68"/>
  <c r="F216" i="68"/>
  <c r="F215" i="68"/>
  <c r="F214" i="68"/>
  <c r="F213" i="68"/>
  <c r="F212" i="68"/>
  <c r="F211" i="68"/>
  <c r="F210" i="68"/>
  <c r="O67" i="72"/>
  <c r="O62" i="72"/>
  <c r="O61" i="72"/>
  <c r="O57" i="72"/>
  <c r="O53" i="72"/>
  <c r="O48" i="72"/>
  <c r="O44" i="72"/>
  <c r="O36" i="72"/>
  <c r="O29" i="72"/>
  <c r="O25" i="72"/>
  <c r="O21" i="72"/>
  <c r="O12" i="72"/>
  <c r="O68" i="72"/>
  <c r="O63" i="72"/>
  <c r="O54" i="72"/>
  <c r="O49" i="72"/>
  <c r="O45" i="72"/>
  <c r="O41" i="72"/>
  <c r="O37" i="72"/>
  <c r="O31" i="72"/>
  <c r="O30" i="72"/>
  <c r="O26" i="72"/>
  <c r="O17" i="72"/>
  <c r="O13" i="72"/>
  <c r="O69" i="72"/>
  <c r="O65" i="72"/>
  <c r="O59" i="72"/>
  <c r="O55" i="72"/>
  <c r="O50" i="72"/>
  <c r="O42" i="72"/>
  <c r="O38" i="72"/>
  <c r="O32" i="72"/>
  <c r="O27" i="72"/>
  <c r="O23" i="72"/>
  <c r="O18" i="72"/>
  <c r="O14" i="72"/>
  <c r="B221" i="68" a="1"/>
  <c r="B223" i="68" s="1"/>
  <c r="O66" i="72"/>
  <c r="O60" i="72"/>
  <c r="O56" i="72"/>
  <c r="O51" i="72"/>
  <c r="O47" i="72"/>
  <c r="O43" i="72"/>
  <c r="O39" i="72"/>
  <c r="O35" i="72"/>
  <c r="O33" i="72"/>
  <c r="O24" i="72"/>
  <c r="O20" i="72"/>
  <c r="O19" i="72"/>
  <c r="O15" i="72"/>
  <c r="O11" i="72"/>
  <c r="AB18" i="72"/>
  <c r="AC18" i="72" s="1"/>
  <c r="H43" i="78"/>
  <c r="AB21" i="72"/>
  <c r="AB37" i="72"/>
  <c r="AB58" i="72"/>
  <c r="AC58" i="72" s="1"/>
  <c r="AG58" i="72" s="1"/>
  <c r="AB17" i="72"/>
  <c r="AF52" i="72"/>
  <c r="AE52" i="72"/>
  <c r="K58" i="78"/>
  <c r="H49" i="78"/>
  <c r="K11" i="78"/>
  <c r="N34" i="84"/>
  <c r="K61" i="78"/>
  <c r="K64" i="78"/>
  <c r="R46" i="72"/>
  <c r="Q46" i="72"/>
  <c r="AF46" i="72"/>
  <c r="AE46" i="72" s="1"/>
  <c r="Q58" i="72"/>
  <c r="Q28" i="72"/>
  <c r="AF28" i="72"/>
  <c r="AE28" i="72" s="1"/>
  <c r="R52" i="72"/>
  <c r="Q52" i="72"/>
  <c r="W18" i="42"/>
  <c r="Y8" i="42"/>
  <c r="Y9" i="42"/>
  <c r="Y10" i="42"/>
  <c r="Y11" i="42"/>
  <c r="Y12" i="42"/>
  <c r="Y13" i="42"/>
  <c r="X20" i="42"/>
  <c r="Y7" i="42"/>
  <c r="R50" i="42"/>
  <c r="R46" i="42"/>
  <c r="R47" i="42"/>
  <c r="R48" i="42"/>
  <c r="R49" i="42"/>
  <c r="R45" i="42"/>
  <c r="Q42" i="42"/>
  <c r="K46" i="78"/>
  <c r="K40" i="78"/>
  <c r="K41" i="78"/>
  <c r="AM137" i="80"/>
  <c r="AN137" i="80" s="1"/>
  <c r="AM139" i="80"/>
  <c r="AN139" i="80" s="1"/>
  <c r="AM141" i="80"/>
  <c r="AN141" i="80" s="1"/>
  <c r="AM151" i="80"/>
  <c r="AN151" i="80" s="1"/>
  <c r="AM117" i="80"/>
  <c r="AN117" i="80" s="1"/>
  <c r="AM119" i="80"/>
  <c r="AN119" i="80" s="1"/>
  <c r="AM127" i="80"/>
  <c r="AN127" i="80" s="1"/>
  <c r="AM132" i="80"/>
  <c r="AN132" i="80" s="1"/>
  <c r="AM138" i="80"/>
  <c r="AN138" i="80" s="1"/>
  <c r="AM140" i="80"/>
  <c r="AN140" i="80" s="1"/>
  <c r="AM142" i="80"/>
  <c r="AN142" i="80" s="1"/>
  <c r="AM184" i="80"/>
  <c r="AN184" i="80" s="1"/>
  <c r="AM186" i="80"/>
  <c r="AN186" i="80" s="1"/>
  <c r="AM190" i="80"/>
  <c r="AN190" i="80" s="1"/>
  <c r="AM192" i="80"/>
  <c r="AN192" i="80" s="1"/>
  <c r="AM194" i="80"/>
  <c r="AN194" i="80" s="1"/>
  <c r="AM198" i="80"/>
  <c r="AN198" i="80" s="1"/>
  <c r="AM208" i="80"/>
  <c r="AN208" i="80" s="1"/>
  <c r="AM210" i="80"/>
  <c r="AN210" i="80" s="1"/>
  <c r="AM216" i="80"/>
  <c r="AN216" i="80" s="1"/>
  <c r="AM238" i="80"/>
  <c r="AN238" i="80" s="1"/>
  <c r="AM108" i="80"/>
  <c r="AN108" i="80" s="1"/>
  <c r="AM118" i="80"/>
  <c r="AN118" i="80" s="1"/>
  <c r="P20" i="81"/>
  <c r="AM221" i="80"/>
  <c r="AN221" i="80" s="1"/>
  <c r="AM233" i="80"/>
  <c r="AN233" i="80" s="1"/>
  <c r="AM235" i="80"/>
  <c r="AN235" i="80" s="1"/>
  <c r="AM245" i="80"/>
  <c r="AN245" i="80" s="1"/>
  <c r="AM181" i="80"/>
  <c r="AN181" i="80" s="1"/>
  <c r="AM185" i="80"/>
  <c r="AN185" i="80" s="1"/>
  <c r="AM193" i="80"/>
  <c r="AN193" i="80" s="1"/>
  <c r="AM199" i="80"/>
  <c r="AN199" i="80" s="1"/>
  <c r="AM203" i="80"/>
  <c r="AN203" i="80" s="1"/>
  <c r="AM205" i="80"/>
  <c r="AN205" i="80" s="1"/>
  <c r="AM111" i="80"/>
  <c r="AN111" i="80" s="1"/>
  <c r="AM162" i="80"/>
  <c r="AN162" i="80" s="1"/>
  <c r="N20" i="81"/>
  <c r="AM156" i="80"/>
  <c r="AN156" i="80" s="1"/>
  <c r="AM158" i="80"/>
  <c r="AN158" i="80" s="1"/>
  <c r="AM183" i="80"/>
  <c r="AN183" i="80" s="1"/>
  <c r="AM189" i="80"/>
  <c r="AN189" i="80" s="1"/>
  <c r="AM195" i="80"/>
  <c r="AN195" i="80" s="1"/>
  <c r="AM237" i="80"/>
  <c r="AN237" i="80" s="1"/>
  <c r="AM131" i="80"/>
  <c r="AN131" i="80" s="1"/>
  <c r="AM159" i="80"/>
  <c r="AN159" i="80" s="1"/>
  <c r="AM222" i="80"/>
  <c r="AN222" i="80" s="1"/>
  <c r="AM226" i="80"/>
  <c r="AN226" i="80" s="1"/>
  <c r="AM228" i="80"/>
  <c r="AN228" i="80" s="1"/>
  <c r="AM234" i="80"/>
  <c r="AN234" i="80" s="1"/>
  <c r="AM148" i="80"/>
  <c r="AN148" i="80" s="1"/>
  <c r="AM164" i="80"/>
  <c r="AN164" i="80" s="1"/>
  <c r="AM201" i="80"/>
  <c r="AN201" i="80" s="1"/>
  <c r="AM207" i="80"/>
  <c r="AN207" i="80" s="1"/>
  <c r="AM213" i="80"/>
  <c r="AN213" i="80" s="1"/>
  <c r="AM217" i="80"/>
  <c r="AN217" i="80" s="1"/>
  <c r="AM219" i="80"/>
  <c r="AN219" i="80" s="1"/>
  <c r="AM225" i="80"/>
  <c r="AN225" i="80" s="1"/>
  <c r="AM231" i="80"/>
  <c r="AN231" i="80" s="1"/>
  <c r="AM239" i="80"/>
  <c r="AN239" i="80" s="1"/>
  <c r="AM230" i="80"/>
  <c r="AN230" i="80" s="1"/>
  <c r="AM126" i="80"/>
  <c r="AN126" i="80" s="1"/>
  <c r="AM125" i="80"/>
  <c r="AN125" i="80" s="1"/>
  <c r="AM187" i="80"/>
  <c r="AN187" i="80" s="1"/>
  <c r="AM214" i="80"/>
  <c r="AN214" i="80" s="1"/>
  <c r="AM223" i="80"/>
  <c r="AN223" i="80" s="1"/>
  <c r="AM232" i="80"/>
  <c r="AN232" i="80" s="1"/>
  <c r="AM241" i="80"/>
  <c r="AN241" i="80" s="1"/>
  <c r="AM182" i="80"/>
  <c r="AN182" i="80" s="1"/>
  <c r="AM191" i="80"/>
  <c r="AN191" i="80" s="1"/>
  <c r="AM197" i="80"/>
  <c r="AN197" i="80" s="1"/>
  <c r="AM206" i="80"/>
  <c r="AN206" i="80" s="1"/>
  <c r="AM215" i="80"/>
  <c r="AN215" i="80" s="1"/>
  <c r="AM224" i="80"/>
  <c r="AN224" i="80" s="1"/>
  <c r="AM154" i="80"/>
  <c r="AN154" i="80" s="1"/>
  <c r="AM202" i="80"/>
  <c r="AN202" i="80" s="1"/>
  <c r="AM211" i="80"/>
  <c r="AN211" i="80" s="1"/>
  <c r="AM229" i="80"/>
  <c r="AN229" i="80" s="1"/>
  <c r="AM101" i="80"/>
  <c r="AN101" i="80" s="1"/>
  <c r="AM200" i="80"/>
  <c r="AN200" i="80" s="1"/>
  <c r="AM209" i="80"/>
  <c r="AN209" i="80" s="1"/>
  <c r="AM218" i="80"/>
  <c r="AN218" i="80" s="1"/>
  <c r="K61" i="87"/>
  <c r="K66" i="87"/>
  <c r="M52" i="84"/>
  <c r="K49" i="87"/>
  <c r="K43" i="87"/>
  <c r="K37" i="87"/>
  <c r="K57" i="87"/>
  <c r="H49" i="87"/>
  <c r="K52" i="87"/>
  <c r="M34" i="84"/>
  <c r="N52" i="84"/>
  <c r="K50" i="87"/>
  <c r="K60" i="87"/>
  <c r="K55" i="87"/>
  <c r="K48" i="87"/>
  <c r="K32" i="87"/>
  <c r="K56" i="87"/>
  <c r="K62" i="87"/>
  <c r="K54" i="87"/>
  <c r="I22" i="84"/>
  <c r="Y19" i="84"/>
  <c r="K12" i="87"/>
  <c r="AC15" i="84"/>
  <c r="Y20" i="84"/>
  <c r="AC20" i="84"/>
  <c r="Y16" i="84"/>
  <c r="I100" i="77"/>
  <c r="K17" i="87"/>
  <c r="S19" i="79"/>
  <c r="AM115" i="80"/>
  <c r="AN115" i="80" s="1"/>
  <c r="AM128" i="80"/>
  <c r="AN128" i="80" s="1"/>
  <c r="AM161" i="80"/>
  <c r="AN161" i="80" s="1"/>
  <c r="AM165" i="80"/>
  <c r="AN165" i="80" s="1"/>
  <c r="AM243" i="80"/>
  <c r="AN243" i="80" s="1"/>
  <c r="R80" i="79"/>
  <c r="AM169" i="80"/>
  <c r="AN169" i="80" s="1"/>
  <c r="AM177" i="80"/>
  <c r="AN177" i="80" s="1"/>
  <c r="S16" i="79"/>
  <c r="P12" i="81"/>
  <c r="R62" i="79"/>
  <c r="R73" i="79"/>
  <c r="R74" i="79"/>
  <c r="R77" i="79"/>
  <c r="AM168" i="80"/>
  <c r="AN168" i="80" s="1"/>
  <c r="AM176" i="80"/>
  <c r="AN176" i="80" s="1"/>
  <c r="AM242" i="80"/>
  <c r="AN242" i="80" s="1"/>
  <c r="R82" i="79"/>
  <c r="AM104" i="80"/>
  <c r="AN104" i="80" s="1"/>
  <c r="AM130" i="80"/>
  <c r="AN130" i="80" s="1"/>
  <c r="AM240" i="80"/>
  <c r="AN240" i="80" s="1"/>
  <c r="R92" i="79"/>
  <c r="R93" i="79"/>
  <c r="R96" i="79"/>
  <c r="R99" i="79"/>
  <c r="R100" i="79"/>
  <c r="AM99" i="80"/>
  <c r="AN99" i="80" s="1"/>
  <c r="AM102" i="80"/>
  <c r="AN102" i="80" s="1"/>
  <c r="AM109" i="80"/>
  <c r="AN109" i="80" s="1"/>
  <c r="AM116" i="80"/>
  <c r="AN116" i="80" s="1"/>
  <c r="AM129" i="80"/>
  <c r="AN129" i="80" s="1"/>
  <c r="AM133" i="80"/>
  <c r="AN133" i="80" s="1"/>
  <c r="N19" i="81"/>
  <c r="N13" i="81"/>
  <c r="N18" i="81"/>
  <c r="N14" i="81"/>
  <c r="N11" i="81"/>
  <c r="N10" i="81"/>
  <c r="R61" i="79"/>
  <c r="R65" i="79"/>
  <c r="AM106" i="80"/>
  <c r="AN106" i="80" s="1"/>
  <c r="AM134" i="80"/>
  <c r="AN134" i="80" s="1"/>
  <c r="AM146" i="80"/>
  <c r="AN146" i="80" s="1"/>
  <c r="AM150" i="80"/>
  <c r="AN150" i="80" s="1"/>
  <c r="AM173" i="80"/>
  <c r="AN173" i="80" s="1"/>
  <c r="N16" i="81"/>
  <c r="AM112" i="80"/>
  <c r="AN112" i="80" s="1"/>
  <c r="AM122" i="80"/>
  <c r="AN122" i="80" s="1"/>
  <c r="AM172" i="80"/>
  <c r="AN172" i="80" s="1"/>
  <c r="AM105" i="80"/>
  <c r="AN105" i="80" s="1"/>
  <c r="AM145" i="80"/>
  <c r="AN145" i="80" s="1"/>
  <c r="AM149" i="80"/>
  <c r="AN149" i="80" s="1"/>
  <c r="AM153" i="80"/>
  <c r="AN153" i="80" s="1"/>
  <c r="AM157" i="80"/>
  <c r="AN157" i="80" s="1"/>
  <c r="AM171" i="80"/>
  <c r="AN171" i="80" s="1"/>
  <c r="AM179" i="80"/>
  <c r="AN179" i="80" s="1"/>
  <c r="AM98" i="80"/>
  <c r="AN98" i="80" s="1"/>
  <c r="AM121" i="80"/>
  <c r="AN121" i="80" s="1"/>
  <c r="AM124" i="80"/>
  <c r="AN124" i="80" s="1"/>
  <c r="AM170" i="80"/>
  <c r="AN170" i="80" s="1"/>
  <c r="AM178" i="80"/>
  <c r="AN178" i="80" s="1"/>
  <c r="R102" i="79"/>
  <c r="AM97" i="80"/>
  <c r="AN97" i="80" s="1"/>
  <c r="AM107" i="80"/>
  <c r="AN107" i="80" s="1"/>
  <c r="AM110" i="80"/>
  <c r="AN110" i="80" s="1"/>
  <c r="R64" i="79"/>
  <c r="K16" i="87"/>
  <c r="K38" i="78"/>
  <c r="AC36" i="72"/>
  <c r="K22" i="78"/>
  <c r="K43" i="78"/>
  <c r="K8" i="78"/>
  <c r="K12" i="78"/>
  <c r="AD21" i="72"/>
  <c r="AC21" i="72"/>
  <c r="AC17" i="72"/>
  <c r="AD17" i="72"/>
  <c r="AF66" i="72"/>
  <c r="AE66" i="72" s="1"/>
  <c r="AB66" i="72"/>
  <c r="AD66" i="72" s="1"/>
  <c r="AB65" i="72"/>
  <c r="AD65" i="72" s="1"/>
  <c r="AF69" i="72"/>
  <c r="AE69" i="72" s="1"/>
  <c r="K57" i="78"/>
  <c r="M40" i="72"/>
  <c r="AF48" i="72"/>
  <c r="AE48" i="72" s="1"/>
  <c r="AD18" i="72"/>
  <c r="K28" i="78"/>
  <c r="H25" i="78"/>
  <c r="H31" i="87"/>
  <c r="H55" i="78"/>
  <c r="AF36" i="72"/>
  <c r="AE36" i="72" s="1"/>
  <c r="AB42" i="72"/>
  <c r="AC42" i="72" s="1"/>
  <c r="AF32" i="72"/>
  <c r="AE32" i="72" s="1"/>
  <c r="AF18" i="72"/>
  <c r="AE18" i="72"/>
  <c r="AF59" i="72"/>
  <c r="AE59" i="72" s="1"/>
  <c r="AB51" i="72"/>
  <c r="AB38" i="72"/>
  <c r="AD38" i="72" s="1"/>
  <c r="AB52" i="72"/>
  <c r="AB53" i="72"/>
  <c r="AD53" i="72"/>
  <c r="AF53" i="72"/>
  <c r="AE53" i="72" s="1"/>
  <c r="P14" i="81"/>
  <c r="P15" i="81"/>
  <c r="P9" i="81"/>
  <c r="P13" i="81"/>
  <c r="BH51" i="79"/>
  <c r="BL51" i="79" s="1"/>
  <c r="BK51" i="79" s="1"/>
  <c r="R66" i="79"/>
  <c r="BH54" i="79"/>
  <c r="BL54" i="79" s="1"/>
  <c r="BK54" i="79" s="1"/>
  <c r="BH102" i="79"/>
  <c r="BL102" i="79" s="1"/>
  <c r="Y50" i="84"/>
  <c r="Z50" i="84"/>
  <c r="K51" i="87"/>
  <c r="K45" i="87"/>
  <c r="Y56" i="84"/>
  <c r="Z56" i="84"/>
  <c r="X45" i="84"/>
  <c r="Y45" i="84" s="1"/>
  <c r="AC45" i="84" s="1"/>
  <c r="AB45" i="84"/>
  <c r="AA45" i="84" s="1"/>
  <c r="AB24" i="84"/>
  <c r="AA24" i="84"/>
  <c r="AB23" i="84"/>
  <c r="AA23" i="84" s="1"/>
  <c r="X24" i="84"/>
  <c r="X67" i="84"/>
  <c r="X66" i="84"/>
  <c r="Z66" i="84" s="1"/>
  <c r="AB49" i="84"/>
  <c r="AA49" i="84"/>
  <c r="K402" i="87"/>
  <c r="K327" i="87"/>
  <c r="Y25" i="84"/>
  <c r="Z25" i="84"/>
  <c r="AB47" i="84"/>
  <c r="AA47" i="84"/>
  <c r="X47" i="84"/>
  <c r="Y47" i="84"/>
  <c r="AC47" i="84" s="1"/>
  <c r="AB43" i="84"/>
  <c r="AA43" i="84"/>
  <c r="X43" i="84"/>
  <c r="Y43" i="84" s="1"/>
  <c r="AC43" i="84" s="1"/>
  <c r="AB44" i="84"/>
  <c r="AA44" i="84" s="1"/>
  <c r="X44" i="84"/>
  <c r="Z44" i="84" s="1"/>
  <c r="X32" i="84"/>
  <c r="Y32" i="84" s="1"/>
  <c r="AC32" i="84" s="1"/>
  <c r="Z32" i="84"/>
  <c r="AB32" i="84"/>
  <c r="AA32" i="84"/>
  <c r="X33" i="84"/>
  <c r="Y33" i="84"/>
  <c r="AB33" i="84"/>
  <c r="AA33" i="84"/>
  <c r="X23" i="84"/>
  <c r="Y23" i="84" s="1"/>
  <c r="AC23" i="84" s="1"/>
  <c r="K411" i="87"/>
  <c r="K409" i="87"/>
  <c r="H385" i="87"/>
  <c r="AB67" i="84"/>
  <c r="AA67" i="84"/>
  <c r="X61" i="84"/>
  <c r="X62" i="84"/>
  <c r="Y62" i="84" s="1"/>
  <c r="AB62" i="84"/>
  <c r="AA62" i="84" s="1"/>
  <c r="X27" i="84"/>
  <c r="Z27" i="84" s="1"/>
  <c r="AB27" i="84"/>
  <c r="AA27" i="84"/>
  <c r="AB18" i="84"/>
  <c r="AA18" i="84"/>
  <c r="X17" i="84"/>
  <c r="Y17" i="84"/>
  <c r="AB17" i="84"/>
  <c r="AA17" i="84"/>
  <c r="AC17" i="84" s="1"/>
  <c r="H367" i="87"/>
  <c r="H307" i="87"/>
  <c r="K26" i="87"/>
  <c r="AB61" i="84"/>
  <c r="AA61" i="84" s="1"/>
  <c r="X31" i="84"/>
  <c r="Z31" i="84" s="1"/>
  <c r="X30" i="84"/>
  <c r="X21" i="84"/>
  <c r="AB21" i="84"/>
  <c r="AA21" i="84"/>
  <c r="K386" i="87"/>
  <c r="X39" i="84"/>
  <c r="AB25" i="84"/>
  <c r="AA25" i="84"/>
  <c r="AC25" i="84" s="1"/>
  <c r="X26" i="84"/>
  <c r="AB26" i="84"/>
  <c r="AA26" i="84"/>
  <c r="H391" i="87"/>
  <c r="K368" i="87"/>
  <c r="K312" i="87"/>
  <c r="AB50" i="84"/>
  <c r="AA50" i="84" s="1"/>
  <c r="AC50" i="84" s="1"/>
  <c r="Z48" i="84"/>
  <c r="X41" i="84"/>
  <c r="Z41" i="84"/>
  <c r="AB42" i="84"/>
  <c r="AA42" i="84"/>
  <c r="AB41" i="84"/>
  <c r="AA41" i="84"/>
  <c r="K34" i="87"/>
  <c r="I10" i="84"/>
  <c r="X10" i="84"/>
  <c r="Y10" i="84" s="1"/>
  <c r="AB31" i="84"/>
  <c r="AA31" i="84" s="1"/>
  <c r="Y38" i="84"/>
  <c r="Z38" i="84"/>
  <c r="K392" i="87"/>
  <c r="K376" i="87"/>
  <c r="K248" i="87"/>
  <c r="X49" i="84"/>
  <c r="Z49" i="84" s="1"/>
  <c r="AB34" i="84"/>
  <c r="AA34" i="84"/>
  <c r="AB28" i="84"/>
  <c r="AA28" i="84"/>
  <c r="AC28" i="84" s="1"/>
  <c r="K313" i="87"/>
  <c r="K298" i="87"/>
  <c r="K270" i="87"/>
  <c r="K253" i="87"/>
  <c r="I36" i="77"/>
  <c r="K282" i="87"/>
  <c r="H235" i="87"/>
  <c r="K189" i="87"/>
  <c r="AB66" i="84"/>
  <c r="AA66" i="84"/>
  <c r="Z35" i="84"/>
  <c r="K238" i="87"/>
  <c r="N16" i="84"/>
  <c r="I87" i="77"/>
  <c r="K292" i="87"/>
  <c r="K246" i="87"/>
  <c r="K217" i="87"/>
  <c r="K107" i="87"/>
  <c r="J102" i="77"/>
  <c r="I66" i="77"/>
  <c r="I14" i="77"/>
  <c r="H210" i="88"/>
  <c r="I32" i="77"/>
  <c r="J27" i="77"/>
  <c r="J14" i="77"/>
  <c r="J153" i="77"/>
  <c r="J151" i="77"/>
  <c r="J21" i="77"/>
  <c r="J131" i="77"/>
  <c r="J32" i="77"/>
  <c r="I156" i="77"/>
  <c r="J114" i="77"/>
  <c r="J87" i="77"/>
  <c r="I21" i="77"/>
  <c r="J84" i="77"/>
  <c r="P17" i="81"/>
  <c r="P19" i="81"/>
  <c r="P8" i="81"/>
  <c r="P18" i="81"/>
  <c r="K56" i="78"/>
  <c r="AD42" i="72"/>
  <c r="K65" i="87"/>
  <c r="Y31" i="84"/>
  <c r="K22" i="87"/>
  <c r="Y66" i="84"/>
  <c r="AC66" i="84" s="1"/>
  <c r="Z45" i="84"/>
  <c r="AC53" i="72"/>
  <c r="K15" i="78"/>
  <c r="AC66" i="72"/>
  <c r="AG66" i="72" s="1"/>
  <c r="K20" i="78"/>
  <c r="K33" i="78"/>
  <c r="R16" i="72"/>
  <c r="Q16" i="72"/>
  <c r="AF16" i="72"/>
  <c r="AE16" i="72" s="1"/>
  <c r="K14" i="78"/>
  <c r="K25" i="87"/>
  <c r="K9" i="87"/>
  <c r="Y44" i="84"/>
  <c r="Z67" i="84"/>
  <c r="Y67" i="84"/>
  <c r="AC67" i="84" s="1"/>
  <c r="K47" i="87"/>
  <c r="N28" i="84"/>
  <c r="H25" i="87"/>
  <c r="M28" i="84"/>
  <c r="K34" i="78"/>
  <c r="K13" i="78"/>
  <c r="K31" i="87"/>
  <c r="Z10" i="84"/>
  <c r="X11" i="84" s="1"/>
  <c r="Y41" i="84"/>
  <c r="AC41" i="84"/>
  <c r="Y26" i="84"/>
  <c r="Z26" i="84"/>
  <c r="K39" i="87"/>
  <c r="K10" i="87"/>
  <c r="K53" i="87"/>
  <c r="AC56" i="84"/>
  <c r="P16" i="81"/>
  <c r="K47" i="78"/>
  <c r="N10" i="84"/>
  <c r="M10" i="84"/>
  <c r="AB10" i="84" s="1"/>
  <c r="AA10" i="84" s="1"/>
  <c r="H55" i="87"/>
  <c r="M58" i="84"/>
  <c r="N58" i="84"/>
  <c r="K29" i="78"/>
  <c r="I90" i="77"/>
  <c r="Y49" i="84"/>
  <c r="AC49" i="84" s="1"/>
  <c r="K35" i="87"/>
  <c r="H7" i="87"/>
  <c r="K11" i="87"/>
  <c r="Z43" i="84"/>
  <c r="M16" i="84"/>
  <c r="AB16" i="84" s="1"/>
  <c r="AA16" i="84" s="1"/>
  <c r="H13" i="87"/>
  <c r="H7" i="78"/>
  <c r="R10" i="72"/>
  <c r="Q10" i="72"/>
  <c r="K17" i="78"/>
  <c r="M40" i="84"/>
  <c r="N40" i="84"/>
  <c r="H37" i="87"/>
  <c r="K53" i="78"/>
  <c r="K23" i="78"/>
  <c r="K18" i="78"/>
  <c r="K19" i="87"/>
  <c r="Z62" i="84"/>
  <c r="Z23" i="84"/>
  <c r="Y24" i="84"/>
  <c r="AC24" i="84" s="1"/>
  <c r="Z24" i="84"/>
  <c r="J133" i="77"/>
  <c r="M22" i="84"/>
  <c r="N22" i="84"/>
  <c r="H19" i="87"/>
  <c r="R34" i="72"/>
  <c r="Q34" i="72"/>
  <c r="AF34" i="72"/>
  <c r="AE34" i="72" s="1"/>
  <c r="H19" i="78"/>
  <c r="Q22" i="72"/>
  <c r="K27" i="78"/>
  <c r="H31" i="78"/>
  <c r="K15" i="87"/>
  <c r="Z17" i="84"/>
  <c r="Y61" i="84"/>
  <c r="Z61" i="84"/>
  <c r="Z47" i="84"/>
  <c r="M64" i="84"/>
  <c r="H61" i="87"/>
  <c r="N64" i="84"/>
  <c r="K59" i="78"/>
  <c r="H61" i="78"/>
  <c r="Q64" i="72"/>
  <c r="H13" i="78"/>
  <c r="H37" i="78"/>
  <c r="Q40" i="72"/>
  <c r="AF40" i="72"/>
  <c r="AE40" i="72" s="1"/>
  <c r="R40" i="72"/>
  <c r="K54" i="78"/>
  <c r="K55" i="78"/>
  <c r="Z21" i="84"/>
  <c r="Y21" i="84"/>
  <c r="AC21" i="84" s="1"/>
  <c r="K33" i="87"/>
  <c r="Z33" i="84"/>
  <c r="H43" i="87"/>
  <c r="N46" i="84"/>
  <c r="M46" i="84"/>
  <c r="K65" i="78"/>
  <c r="K14" i="87"/>
  <c r="K25" i="78"/>
  <c r="K9" i="78"/>
  <c r="K19" i="78"/>
  <c r="K63" i="87"/>
  <c r="K39" i="78"/>
  <c r="K45" i="78"/>
  <c r="K44" i="78"/>
  <c r="AK13" i="80"/>
  <c r="K7" i="78"/>
  <c r="K30" i="78"/>
  <c r="K24" i="78"/>
  <c r="K28" i="87"/>
  <c r="K30" i="87"/>
  <c r="K27" i="87"/>
  <c r="K59" i="87"/>
  <c r="K26" i="78"/>
  <c r="K49" i="78"/>
  <c r="K64" i="87"/>
  <c r="K16" i="78"/>
  <c r="K48" i="78"/>
  <c r="K21" i="78"/>
  <c r="K35" i="78"/>
  <c r="K10" i="78"/>
  <c r="K46" i="87"/>
  <c r="K42" i="87"/>
  <c r="K44" i="87"/>
  <c r="AF35" i="72"/>
  <c r="AE35" i="72" s="1"/>
  <c r="K13" i="87"/>
  <c r="AC16" i="84"/>
  <c r="K23" i="87"/>
  <c r="K41" i="87"/>
  <c r="AC44" i="84"/>
  <c r="K63" i="78"/>
  <c r="K18" i="87"/>
  <c r="K42" i="78"/>
  <c r="K36" i="87"/>
  <c r="K51" i="78"/>
  <c r="K32" i="78"/>
  <c r="K50" i="78"/>
  <c r="K29" i="87"/>
  <c r="K62" i="78"/>
  <c r="K60" i="78"/>
  <c r="K66" i="78"/>
  <c r="K21" i="87"/>
  <c r="K36" i="78"/>
  <c r="K38" i="87"/>
  <c r="K58" i="87"/>
  <c r="K20" i="87"/>
  <c r="K40" i="87"/>
  <c r="K52" i="78"/>
  <c r="K7" i="87"/>
  <c r="K37" i="78"/>
  <c r="K24" i="87"/>
  <c r="AK14" i="80"/>
  <c r="AK22" i="80"/>
  <c r="AK21" i="80"/>
  <c r="AK19" i="80"/>
  <c r="AK20" i="80"/>
  <c r="AK36" i="80"/>
  <c r="AK35" i="80"/>
  <c r="AK17" i="80"/>
  <c r="AK18" i="80"/>
  <c r="AM20" i="80"/>
  <c r="AM22" i="80"/>
  <c r="AN22" i="80" s="1"/>
  <c r="AM21" i="80"/>
  <c r="AN21" i="80" s="1"/>
  <c r="AK16" i="80"/>
  <c r="AK15" i="80"/>
  <c r="K31" i="78"/>
  <c r="N40" i="81"/>
  <c r="AM13" i="80"/>
  <c r="K8" i="87"/>
  <c r="AK10" i="80"/>
  <c r="P40" i="81"/>
  <c r="AM36" i="80"/>
  <c r="AN36" i="80" s="1"/>
  <c r="AM35" i="80"/>
  <c r="AN35" i="80" s="1"/>
  <c r="AM18" i="80"/>
  <c r="AK11" i="80"/>
  <c r="AK12" i="80"/>
  <c r="N43" i="81"/>
  <c r="AM17" i="80"/>
  <c r="N48" i="81"/>
  <c r="N44" i="81"/>
  <c r="AM19" i="80"/>
  <c r="P48" i="81"/>
  <c r="P38" i="81"/>
  <c r="N47" i="81"/>
  <c r="AM16" i="80"/>
  <c r="N46" i="81"/>
  <c r="P47" i="81"/>
  <c r="AM15" i="80"/>
  <c r="N42" i="81"/>
  <c r="P50" i="81"/>
  <c r="P42" i="81"/>
  <c r="P44" i="81"/>
  <c r="P46" i="81"/>
  <c r="P49" i="81"/>
  <c r="N41" i="81"/>
  <c r="AM14" i="80"/>
  <c r="N50" i="81"/>
  <c r="N49" i="81"/>
  <c r="AM12" i="80"/>
  <c r="P43" i="81"/>
  <c r="AK24" i="80"/>
  <c r="AK23" i="80"/>
  <c r="P41" i="81"/>
  <c r="AM24" i="80"/>
  <c r="AM11" i="80"/>
  <c r="AN11" i="80" s="1"/>
  <c r="N39" i="81"/>
  <c r="P39" i="81"/>
  <c r="AM10" i="80"/>
  <c r="AN10" i="80" s="1"/>
  <c r="AM23" i="80"/>
  <c r="N38" i="81"/>
  <c r="P45" i="81"/>
  <c r="N45" i="81"/>
  <c r="AC10" i="84"/>
  <c r="I111" i="77"/>
  <c r="Z30" i="84"/>
  <c r="Y30" i="84"/>
  <c r="AC30" i="84" s="1"/>
  <c r="AC46" i="72"/>
  <c r="AG46" i="72" s="1"/>
  <c r="AB15" i="72"/>
  <c r="AC15" i="72" s="1"/>
  <c r="AF15" i="72"/>
  <c r="AE15" i="72" s="1"/>
  <c r="AF14" i="72"/>
  <c r="AE14" i="72" s="1"/>
  <c r="AB14" i="72"/>
  <c r="AD14" i="72" s="1"/>
  <c r="AC67" i="72"/>
  <c r="AD67" i="72"/>
  <c r="AF55" i="72"/>
  <c r="AE55" i="72" s="1"/>
  <c r="AB54" i="72"/>
  <c r="AD54" i="72" s="1"/>
  <c r="AF54" i="72"/>
  <c r="AE54" i="72" s="1"/>
  <c r="AB34" i="72"/>
  <c r="AD34" i="72" s="1"/>
  <c r="AB35" i="72" s="1"/>
  <c r="Y27" i="84"/>
  <c r="AC27" i="84"/>
  <c r="AB31" i="72"/>
  <c r="AC31" i="72" s="1"/>
  <c r="AF42" i="72"/>
  <c r="AE42" i="72" s="1"/>
  <c r="AG42" i="72" s="1"/>
  <c r="X127" i="80"/>
  <c r="AB127" i="80" s="1"/>
  <c r="AC127" i="80" s="1"/>
  <c r="X112" i="80"/>
  <c r="AD112" i="80"/>
  <c r="AE112" i="80" s="1"/>
  <c r="AF112" i="80" s="1"/>
  <c r="AG112" i="80" s="1"/>
  <c r="R58" i="72"/>
  <c r="M58" i="72"/>
  <c r="BL15" i="79"/>
  <c r="BK15" i="79" s="1"/>
  <c r="BH80" i="79"/>
  <c r="BL80" i="79" s="1"/>
  <c r="BM80" i="79" s="1"/>
  <c r="AB62" i="72"/>
  <c r="AC62" i="72" s="1"/>
  <c r="BL16" i="79"/>
  <c r="BK16" i="79" s="1"/>
  <c r="R97" i="79"/>
  <c r="AB61" i="72"/>
  <c r="R91" i="79"/>
  <c r="BH89" i="79"/>
  <c r="BL89" i="79" s="1"/>
  <c r="BK89" i="79" s="1"/>
  <c r="X22" i="84"/>
  <c r="AA22" i="84"/>
  <c r="Z51" i="84"/>
  <c r="Y51" i="84"/>
  <c r="X103" i="80"/>
  <c r="AD103" i="80"/>
  <c r="AE103" i="80" s="1"/>
  <c r="AF103" i="80" s="1"/>
  <c r="AG103" i="80" s="1"/>
  <c r="X219" i="80"/>
  <c r="AB219" i="80" s="1"/>
  <c r="AC219" i="80" s="1"/>
  <c r="AB69" i="84"/>
  <c r="AA69" i="84"/>
  <c r="X69" i="84"/>
  <c r="Y69" i="84" s="1"/>
  <c r="AC69" i="84" s="1"/>
  <c r="AB12" i="84"/>
  <c r="AA12" i="84"/>
  <c r="X12" i="84"/>
  <c r="Z12" i="84" s="1"/>
  <c r="I63" i="77"/>
  <c r="X68" i="84"/>
  <c r="Z65" i="84"/>
  <c r="Y65" i="84"/>
  <c r="AC65" i="84"/>
  <c r="I94" i="77"/>
  <c r="AD138" i="80"/>
  <c r="AE138" i="80" s="1"/>
  <c r="AF138" i="80" s="1"/>
  <c r="AG138" i="80" s="1"/>
  <c r="Z46" i="84"/>
  <c r="Y46" i="84"/>
  <c r="I107" i="77"/>
  <c r="J108" i="77"/>
  <c r="B222" i="68"/>
  <c r="Y37" i="84"/>
  <c r="AC37" i="84" s="1"/>
  <c r="Z37" i="84"/>
  <c r="J71" i="77"/>
  <c r="AD207" i="80"/>
  <c r="AE207" i="80" s="1"/>
  <c r="AF207" i="80" s="1"/>
  <c r="AG207" i="80" s="1"/>
  <c r="I153" i="77"/>
  <c r="J107" i="77"/>
  <c r="K107" i="77" s="1"/>
  <c r="I20" i="77"/>
  <c r="AD107" i="80"/>
  <c r="AE107" i="80" s="1"/>
  <c r="AF107" i="80" s="1"/>
  <c r="AG107" i="80" s="1"/>
  <c r="Y63" i="84"/>
  <c r="AC63" i="84"/>
  <c r="Z63" i="84"/>
  <c r="AB68" i="84"/>
  <c r="AA68" i="84" s="1"/>
  <c r="AC68" i="84" s="1"/>
  <c r="AB14" i="84"/>
  <c r="AA14" i="84" s="1"/>
  <c r="Y58" i="84"/>
  <c r="AB55" i="84"/>
  <c r="AA55" i="84" s="1"/>
  <c r="AC55" i="84" s="1"/>
  <c r="X14" i="84"/>
  <c r="AB58" i="84"/>
  <c r="AA58" i="84"/>
  <c r="AC58" i="84" s="1"/>
  <c r="X55" i="84"/>
  <c r="J154" i="77"/>
  <c r="X18" i="84"/>
  <c r="Z18" i="84" s="1"/>
  <c r="J81" i="77"/>
  <c r="X54" i="84"/>
  <c r="X57" i="84"/>
  <c r="Z57" i="84" s="1"/>
  <c r="X59" i="84"/>
  <c r="J64" i="77"/>
  <c r="Y12" i="84"/>
  <c r="AC12" i="84" s="1"/>
  <c r="AC22" i="84"/>
  <c r="AD15" i="72"/>
  <c r="Y59" i="84"/>
  <c r="Z59" i="84"/>
  <c r="Z69" i="84"/>
  <c r="Y55" i="84"/>
  <c r="Z55" i="84"/>
  <c r="I71" i="77"/>
  <c r="Z14" i="84"/>
  <c r="Y14" i="84"/>
  <c r="AC14" i="84"/>
  <c r="Y57" i="84"/>
  <c r="Y54" i="84"/>
  <c r="AC54" i="84"/>
  <c r="Z54" i="84"/>
  <c r="Z68" i="84"/>
  <c r="Y68" i="84"/>
  <c r="AC26" i="84" l="1"/>
  <c r="AD35" i="72"/>
  <c r="AC35" i="72"/>
  <c r="AG35" i="72" s="1"/>
  <c r="I70" i="77"/>
  <c r="Z11" i="84"/>
  <c r="Y11" i="84"/>
  <c r="Y39" i="84"/>
  <c r="Z39" i="84"/>
  <c r="AC51" i="72"/>
  <c r="AG51" i="72" s="1"/>
  <c r="AD51" i="72"/>
  <c r="AC39" i="72"/>
  <c r="AD39" i="72"/>
  <c r="Y42" i="84"/>
  <c r="Z42" i="84"/>
  <c r="AC52" i="72"/>
  <c r="AG52" i="72" s="1"/>
  <c r="AD52" i="72"/>
  <c r="AN15" i="80"/>
  <c r="AN28" i="80"/>
  <c r="Y18" i="84"/>
  <c r="AC18" i="84" s="1"/>
  <c r="AN12" i="80"/>
  <c r="AN25" i="80"/>
  <c r="AD62" i="72"/>
  <c r="AC61" i="72"/>
  <c r="AD61" i="72"/>
  <c r="AB11" i="84"/>
  <c r="AA11" i="84" s="1"/>
  <c r="AC31" i="84"/>
  <c r="AC62" i="84"/>
  <c r="Z64" i="84"/>
  <c r="Y64" i="84"/>
  <c r="AC64" i="84" s="1"/>
  <c r="Y52" i="84"/>
  <c r="Z52" i="84"/>
  <c r="B221" i="68"/>
  <c r="H210" i="68" s="1"/>
  <c r="AB23" i="72"/>
  <c r="AF22" i="72"/>
  <c r="AE22" i="72" s="1"/>
  <c r="AF23" i="72"/>
  <c r="AE23" i="72" s="1"/>
  <c r="AB25" i="72"/>
  <c r="AD25" i="72" s="1"/>
  <c r="AB24" i="72"/>
  <c r="AF24" i="72"/>
  <c r="AE24" i="72" s="1"/>
  <c r="AF27" i="72"/>
  <c r="AE27" i="72" s="1"/>
  <c r="AF26" i="72"/>
  <c r="AE26" i="72" s="1"/>
  <c r="AB27" i="72"/>
  <c r="AC27" i="72" s="1"/>
  <c r="AC34" i="72"/>
  <c r="AN14" i="80"/>
  <c r="AN27" i="80"/>
  <c r="AN13" i="80"/>
  <c r="AN26" i="80"/>
  <c r="AC37" i="72"/>
  <c r="AD37" i="72"/>
  <c r="AG18" i="72"/>
  <c r="AC10" i="72"/>
  <c r="AD10" i="72"/>
  <c r="AC45" i="72"/>
  <c r="AD45" i="72"/>
  <c r="Z34" i="84"/>
  <c r="Y34" i="84"/>
  <c r="AC34" i="84" s="1"/>
  <c r="AN16" i="80"/>
  <c r="AN29" i="80"/>
  <c r="AN19" i="80"/>
  <c r="AN32" i="80"/>
  <c r="AN20" i="80"/>
  <c r="AN33" i="80"/>
  <c r="R64" i="72"/>
  <c r="K32" i="77"/>
  <c r="AB63" i="72"/>
  <c r="AF21" i="72"/>
  <c r="AE21" i="72" s="1"/>
  <c r="AB22" i="72"/>
  <c r="AB30" i="72"/>
  <c r="AB43" i="72"/>
  <c r="AB48" i="72"/>
  <c r="AB50" i="72"/>
  <c r="AF57" i="72"/>
  <c r="AE57" i="72" s="1"/>
  <c r="R76" i="79"/>
  <c r="R79" i="79"/>
  <c r="R83" i="79"/>
  <c r="R103" i="79"/>
  <c r="AB99" i="80"/>
  <c r="AC99" i="80" s="1"/>
  <c r="AB35" i="84"/>
  <c r="AA35" i="84" s="1"/>
  <c r="AC35" i="84" s="1"/>
  <c r="AF37" i="72"/>
  <c r="AE37" i="72" s="1"/>
  <c r="AD123" i="80"/>
  <c r="AE123" i="80" s="1"/>
  <c r="AF123" i="80" s="1"/>
  <c r="AG123" i="80" s="1"/>
  <c r="AD127" i="80"/>
  <c r="AE127" i="80" s="1"/>
  <c r="AF127" i="80" s="1"/>
  <c r="AG127" i="80" s="1"/>
  <c r="AB232" i="80"/>
  <c r="AC232" i="80" s="1"/>
  <c r="AB59" i="84"/>
  <c r="AA59" i="84" s="1"/>
  <c r="AC59" i="84" s="1"/>
  <c r="AB52" i="84"/>
  <c r="AA52" i="84" s="1"/>
  <c r="AB46" i="84"/>
  <c r="AA46" i="84" s="1"/>
  <c r="AC46" i="84" s="1"/>
  <c r="AB39" i="84"/>
  <c r="AA39" i="84" s="1"/>
  <c r="X13" i="84"/>
  <c r="R11" i="79"/>
  <c r="S11" i="79" s="1"/>
  <c r="R31" i="79"/>
  <c r="J147" i="77"/>
  <c r="AN17" i="80"/>
  <c r="AN30" i="80"/>
  <c r="AN18" i="80"/>
  <c r="AN31" i="80"/>
  <c r="AC61" i="84"/>
  <c r="I27" i="77"/>
  <c r="AC42" i="84"/>
  <c r="AC33" i="84"/>
  <c r="AB26" i="72"/>
  <c r="AF39" i="72"/>
  <c r="AE39" i="72" s="1"/>
  <c r="AF60" i="72"/>
  <c r="AE60" i="72" s="1"/>
  <c r="R94" i="79"/>
  <c r="AB104" i="80"/>
  <c r="AC104" i="80" s="1"/>
  <c r="AB156" i="80"/>
  <c r="AC156" i="80" s="1"/>
  <c r="AB195" i="80"/>
  <c r="AC195" i="80" s="1"/>
  <c r="AB198" i="80"/>
  <c r="AC198" i="80" s="1"/>
  <c r="AB38" i="84"/>
  <c r="AA38" i="84" s="1"/>
  <c r="AC38" i="84" s="1"/>
  <c r="AB57" i="84"/>
  <c r="AA57" i="84" s="1"/>
  <c r="AC57" i="84" s="1"/>
  <c r="X53" i="84"/>
  <c r="AB51" i="84"/>
  <c r="AA51" i="84" s="1"/>
  <c r="AC51" i="84" s="1"/>
  <c r="X36" i="84"/>
  <c r="AB29" i="84"/>
  <c r="AA29" i="84" s="1"/>
  <c r="AC29" i="84" s="1"/>
  <c r="AB19" i="84"/>
  <c r="AA19" i="84" s="1"/>
  <c r="AC19" i="84" s="1"/>
  <c r="J51" i="77"/>
  <c r="R70" i="79"/>
  <c r="R87" i="79"/>
  <c r="R89" i="79"/>
  <c r="R90" i="79"/>
  <c r="R101" i="79"/>
  <c r="AD99" i="80"/>
  <c r="AE99" i="80" s="1"/>
  <c r="AF99" i="80" s="1"/>
  <c r="AG99" i="80" s="1"/>
  <c r="AD108" i="80"/>
  <c r="AE108" i="80" s="1"/>
  <c r="AF108" i="80" s="1"/>
  <c r="AG108" i="80" s="1"/>
  <c r="AB123" i="80"/>
  <c r="AC123" i="80" s="1"/>
  <c r="AD132" i="80"/>
  <c r="AE132" i="80" s="1"/>
  <c r="AF132" i="80" s="1"/>
  <c r="AG132" i="80" s="1"/>
  <c r="AD210" i="80"/>
  <c r="AE210" i="80" s="1"/>
  <c r="AF210" i="80" s="1"/>
  <c r="AG210" i="80" s="1"/>
  <c r="AD223" i="80"/>
  <c r="AE223" i="80" s="1"/>
  <c r="AF223" i="80" s="1"/>
  <c r="AG223" i="80" s="1"/>
  <c r="AD228" i="80"/>
  <c r="AE228" i="80" s="1"/>
  <c r="AF228" i="80" s="1"/>
  <c r="AG228" i="80" s="1"/>
  <c r="R48" i="79"/>
  <c r="R60" i="79"/>
  <c r="R47" i="79"/>
  <c r="R59" i="79"/>
  <c r="R72" i="79"/>
  <c r="R46" i="79"/>
  <c r="R52" i="79"/>
  <c r="R39" i="79"/>
  <c r="R33" i="79"/>
  <c r="R50" i="79"/>
  <c r="AB133" i="80"/>
  <c r="AC133" i="80" s="1"/>
  <c r="AB137" i="80"/>
  <c r="AC137" i="80" s="1"/>
  <c r="AB213" i="80"/>
  <c r="AC213" i="80" s="1"/>
  <c r="AB224" i="80"/>
  <c r="AC224" i="80" s="1"/>
  <c r="AB229" i="80"/>
  <c r="AC229" i="80" s="1"/>
  <c r="AB233" i="80"/>
  <c r="AC233" i="80" s="1"/>
  <c r="AB235" i="80"/>
  <c r="AC235" i="80" s="1"/>
  <c r="AD239" i="80"/>
  <c r="AE239" i="80" s="1"/>
  <c r="AF239" i="80" s="1"/>
  <c r="AG239" i="80" s="1"/>
  <c r="AD245" i="80"/>
  <c r="AE245" i="80" s="1"/>
  <c r="AF245" i="80" s="1"/>
  <c r="AG245" i="80" s="1"/>
  <c r="AD155" i="80"/>
  <c r="AE155" i="80" s="1"/>
  <c r="AF155" i="80" s="1"/>
  <c r="AG155" i="80" s="1"/>
  <c r="AD160" i="80"/>
  <c r="AE160" i="80" s="1"/>
  <c r="AF160" i="80" s="1"/>
  <c r="AG160" i="80" s="1"/>
  <c r="AB164" i="80"/>
  <c r="AC164" i="80" s="1"/>
  <c r="AB168" i="80"/>
  <c r="AC168" i="80" s="1"/>
  <c r="AD173" i="80"/>
  <c r="AE173" i="80" s="1"/>
  <c r="AF173" i="80" s="1"/>
  <c r="AG173" i="80" s="1"/>
  <c r="AD119" i="80"/>
  <c r="AE119" i="80" s="1"/>
  <c r="AF119" i="80" s="1"/>
  <c r="AG119" i="80" s="1"/>
  <c r="AD135" i="80"/>
  <c r="AE135" i="80" s="1"/>
  <c r="AF135" i="80" s="1"/>
  <c r="AG135" i="80" s="1"/>
  <c r="AD139" i="80"/>
  <c r="AE139" i="80" s="1"/>
  <c r="AF139" i="80" s="1"/>
  <c r="AG139" i="80" s="1"/>
  <c r="AD144" i="80"/>
  <c r="AE144" i="80" s="1"/>
  <c r="AF144" i="80" s="1"/>
  <c r="AG144" i="80" s="1"/>
  <c r="AB149" i="80"/>
  <c r="AC149" i="80" s="1"/>
  <c r="AB186" i="80"/>
  <c r="AC186" i="80" s="1"/>
  <c r="AB223" i="80"/>
  <c r="AC223" i="80" s="1"/>
  <c r="AD181" i="80"/>
  <c r="AE181" i="80" s="1"/>
  <c r="AF181" i="80" s="1"/>
  <c r="AG181" i="80" s="1"/>
  <c r="AD174" i="80"/>
  <c r="AE174" i="80" s="1"/>
  <c r="AF174" i="80" s="1"/>
  <c r="AG174" i="80" s="1"/>
  <c r="AD148" i="80"/>
  <c r="AE148" i="80" s="1"/>
  <c r="AF148" i="80" s="1"/>
  <c r="AG148" i="80" s="1"/>
  <c r="AB107" i="80"/>
  <c r="AC107" i="80" s="1"/>
  <c r="AD140" i="80"/>
  <c r="AE140" i="80" s="1"/>
  <c r="AF140" i="80" s="1"/>
  <c r="AG140" i="80" s="1"/>
  <c r="AB134" i="80"/>
  <c r="AC134" i="80" s="1"/>
  <c r="AB138" i="80"/>
  <c r="AC138" i="80" s="1"/>
  <c r="AB180" i="80"/>
  <c r="AC180" i="80" s="1"/>
  <c r="AD184" i="80"/>
  <c r="AE184" i="80" s="1"/>
  <c r="AF184" i="80" s="1"/>
  <c r="AG184" i="80" s="1"/>
  <c r="AB185" i="80"/>
  <c r="AC185" i="80" s="1"/>
  <c r="AB188" i="80"/>
  <c r="AC188" i="80" s="1"/>
  <c r="AB189" i="80"/>
  <c r="AC189" i="80" s="1"/>
  <c r="AB192" i="80"/>
  <c r="AC192" i="80" s="1"/>
  <c r="AB197" i="80"/>
  <c r="AC197" i="80" s="1"/>
  <c r="AB199" i="80"/>
  <c r="AC199" i="80" s="1"/>
  <c r="AD213" i="80"/>
  <c r="AE213" i="80" s="1"/>
  <c r="AF213" i="80" s="1"/>
  <c r="AG213" i="80" s="1"/>
  <c r="AB214" i="80"/>
  <c r="AC214" i="80" s="1"/>
  <c r="AD219" i="80"/>
  <c r="AE219" i="80" s="1"/>
  <c r="AF219" i="80" s="1"/>
  <c r="AG219" i="80" s="1"/>
  <c r="AB220" i="80"/>
  <c r="AC220" i="80" s="1"/>
  <c r="AD130" i="80"/>
  <c r="AE130" i="80" s="1"/>
  <c r="AF130" i="80" s="1"/>
  <c r="AG130" i="80" s="1"/>
  <c r="AB159" i="80"/>
  <c r="AC159" i="80" s="1"/>
  <c r="AB163" i="80"/>
  <c r="AC163" i="80" s="1"/>
  <c r="AB167" i="80"/>
  <c r="AC167" i="80" s="1"/>
  <c r="AB210" i="80"/>
  <c r="AC210" i="80" s="1"/>
  <c r="AD165" i="80"/>
  <c r="AE165" i="80" s="1"/>
  <c r="AF165" i="80" s="1"/>
  <c r="AG165" i="80" s="1"/>
  <c r="AB170" i="80"/>
  <c r="AC170" i="80" s="1"/>
  <c r="AB202" i="80"/>
  <c r="AC202" i="80" s="1"/>
  <c r="AB212" i="80"/>
  <c r="AC212" i="80" s="1"/>
  <c r="AD120" i="80"/>
  <c r="AE120" i="80" s="1"/>
  <c r="AF120" i="80" s="1"/>
  <c r="AG120" i="80" s="1"/>
  <c r="AB201" i="80"/>
  <c r="AC201" i="80" s="1"/>
  <c r="AD211" i="80"/>
  <c r="AE211" i="80" s="1"/>
  <c r="AF211" i="80" s="1"/>
  <c r="AG211" i="80" s="1"/>
  <c r="AD137" i="80"/>
  <c r="AE137" i="80" s="1"/>
  <c r="AF137" i="80" s="1"/>
  <c r="AG137" i="80" s="1"/>
  <c r="AD189" i="80"/>
  <c r="AE189" i="80" s="1"/>
  <c r="AF189" i="80" s="1"/>
  <c r="AG189" i="80" s="1"/>
  <c r="AD114" i="80"/>
  <c r="AE114" i="80" s="1"/>
  <c r="AF114" i="80" s="1"/>
  <c r="AG114" i="80" s="1"/>
  <c r="AB203" i="80"/>
  <c r="AC203" i="80" s="1"/>
  <c r="AB244" i="80"/>
  <c r="AC244" i="80" s="1"/>
  <c r="AD164" i="80"/>
  <c r="AE164" i="80" s="1"/>
  <c r="AF164" i="80" s="1"/>
  <c r="AG164" i="80" s="1"/>
  <c r="AD143" i="80"/>
  <c r="AE143" i="80" s="1"/>
  <c r="AF143" i="80" s="1"/>
  <c r="AG143" i="80" s="1"/>
  <c r="AD168" i="80"/>
  <c r="AE168" i="80" s="1"/>
  <c r="AF168" i="80" s="1"/>
  <c r="AG168" i="80" s="1"/>
  <c r="AD185" i="80"/>
  <c r="AE185" i="80" s="1"/>
  <c r="AF185" i="80" s="1"/>
  <c r="AG185" i="80" s="1"/>
  <c r="AB114" i="80"/>
  <c r="AC114" i="80" s="1"/>
  <c r="AB157" i="80"/>
  <c r="AC157" i="80" s="1"/>
  <c r="AD152" i="80"/>
  <c r="AE152" i="80" s="1"/>
  <c r="AF152" i="80" s="1"/>
  <c r="AG152" i="80" s="1"/>
  <c r="AD122" i="80"/>
  <c r="AE122" i="80" s="1"/>
  <c r="AF122" i="80" s="1"/>
  <c r="AG122" i="80" s="1"/>
  <c r="AD118" i="80"/>
  <c r="AE118" i="80" s="1"/>
  <c r="AF118" i="80" s="1"/>
  <c r="AG118" i="80" s="1"/>
  <c r="AB102" i="80"/>
  <c r="AC102" i="80" s="1"/>
  <c r="AB130" i="80"/>
  <c r="AC130" i="80" s="1"/>
  <c r="AB150" i="80"/>
  <c r="AC150" i="80" s="1"/>
  <c r="AB153" i="80"/>
  <c r="AC153" i="80" s="1"/>
  <c r="AB158" i="80"/>
  <c r="AC158" i="80" s="1"/>
  <c r="AB162" i="80"/>
  <c r="AC162" i="80" s="1"/>
  <c r="AB171" i="80"/>
  <c r="AC171" i="80" s="1"/>
  <c r="AB217" i="80"/>
  <c r="AC217" i="80" s="1"/>
  <c r="AB103" i="80"/>
  <c r="AC103" i="80" s="1"/>
  <c r="AD194" i="80"/>
  <c r="AE194" i="80" s="1"/>
  <c r="AF194" i="80" s="1"/>
  <c r="AG194" i="80" s="1"/>
  <c r="AB125" i="80"/>
  <c r="AC125" i="80" s="1"/>
  <c r="AB113" i="80"/>
  <c r="AC113" i="80" s="1"/>
  <c r="AB154" i="80"/>
  <c r="AC154" i="80" s="1"/>
  <c r="AB209" i="80"/>
  <c r="AC209" i="80" s="1"/>
  <c r="AB238" i="80"/>
  <c r="AC238" i="80" s="1"/>
  <c r="AD109" i="80"/>
  <c r="AE109" i="80" s="1"/>
  <c r="AF109" i="80" s="1"/>
  <c r="AG109" i="80" s="1"/>
  <c r="AD235" i="80"/>
  <c r="AE235" i="80" s="1"/>
  <c r="AF235" i="80" s="1"/>
  <c r="AG235" i="80" s="1"/>
  <c r="AD229" i="80"/>
  <c r="AE229" i="80" s="1"/>
  <c r="AF229" i="80" s="1"/>
  <c r="AG229" i="80" s="1"/>
  <c r="AD104" i="80"/>
  <c r="AE104" i="80" s="1"/>
  <c r="AF104" i="80" s="1"/>
  <c r="AG104" i="80" s="1"/>
  <c r="AB132" i="80"/>
  <c r="AC132" i="80" s="1"/>
  <c r="AD111" i="80"/>
  <c r="AE111" i="80" s="1"/>
  <c r="AF111" i="80" s="1"/>
  <c r="AG111" i="80" s="1"/>
  <c r="AB119" i="80"/>
  <c r="AC119" i="80" s="1"/>
  <c r="AB143" i="80"/>
  <c r="AC143" i="80" s="1"/>
  <c r="AB173" i="80"/>
  <c r="AC173" i="80" s="1"/>
  <c r="AB183" i="80"/>
  <c r="AC183" i="80" s="1"/>
  <c r="AB205" i="80"/>
  <c r="AC205" i="80" s="1"/>
  <c r="AB194" i="80"/>
  <c r="AC194" i="80" s="1"/>
  <c r="AB218" i="80"/>
  <c r="AC218" i="80" s="1"/>
  <c r="W16" i="80"/>
  <c r="AD29" i="80" s="1"/>
  <c r="AB118" i="80"/>
  <c r="AC118" i="80" s="1"/>
  <c r="AB136" i="80"/>
  <c r="AC136" i="80" s="1"/>
  <c r="AB141" i="80"/>
  <c r="AC141" i="80" s="1"/>
  <c r="AN23" i="80"/>
  <c r="AB110" i="80"/>
  <c r="AC110" i="80" s="1"/>
  <c r="AB142" i="80"/>
  <c r="AC142" i="80" s="1"/>
  <c r="AB151" i="80"/>
  <c r="AC151" i="80" s="1"/>
  <c r="AB155" i="80"/>
  <c r="AC155" i="80" s="1"/>
  <c r="AB160" i="80"/>
  <c r="AC160" i="80" s="1"/>
  <c r="AB172" i="80"/>
  <c r="AC172" i="80" s="1"/>
  <c r="AB182" i="80"/>
  <c r="AC182" i="80" s="1"/>
  <c r="AB191" i="80"/>
  <c r="AC191" i="80" s="1"/>
  <c r="AB239" i="80"/>
  <c r="AC239" i="80" s="1"/>
  <c r="BH12" i="79"/>
  <c r="BL12" i="79" s="1"/>
  <c r="BK12" i="79" s="1"/>
  <c r="BH44" i="79"/>
  <c r="BL44" i="79" s="1"/>
  <c r="BH45" i="79"/>
  <c r="BL45" i="79" s="1"/>
  <c r="BH47" i="79"/>
  <c r="BL47" i="79" s="1"/>
  <c r="BH48" i="79"/>
  <c r="BL48" i="79" s="1"/>
  <c r="BH49" i="79"/>
  <c r="BL49" i="79" s="1"/>
  <c r="BH50" i="79"/>
  <c r="BL50" i="79" s="1"/>
  <c r="R68" i="79"/>
  <c r="R69" i="79"/>
  <c r="BM74" i="79"/>
  <c r="R81" i="79"/>
  <c r="BM81" i="79"/>
  <c r="BM100" i="79"/>
  <c r="BK99" i="79"/>
  <c r="BM99" i="79"/>
  <c r="BK83" i="79"/>
  <c r="BM83" i="79"/>
  <c r="BL34" i="79"/>
  <c r="BM34" i="79" s="1"/>
  <c r="BK93" i="79"/>
  <c r="BM93" i="79"/>
  <c r="BK69" i="79"/>
  <c r="BM69" i="79"/>
  <c r="BK88" i="79"/>
  <c r="BM88" i="79"/>
  <c r="BM75" i="79"/>
  <c r="BL70" i="79"/>
  <c r="BK70" i="79" s="1"/>
  <c r="BK81" i="79"/>
  <c r="BL77" i="79"/>
  <c r="BK77" i="79" s="1"/>
  <c r="BK102" i="79"/>
  <c r="BM102" i="79"/>
  <c r="BK32" i="79"/>
  <c r="BM32" i="79"/>
  <c r="BM66" i="79"/>
  <c r="BK66" i="79"/>
  <c r="BK61" i="79"/>
  <c r="BM61" i="79"/>
  <c r="BM42" i="79"/>
  <c r="BK42" i="79"/>
  <c r="BM62" i="79"/>
  <c r="BK62" i="79"/>
  <c r="BK91" i="79"/>
  <c r="BM91" i="79"/>
  <c r="BK49" i="79"/>
  <c r="BM49" i="79"/>
  <c r="BK85" i="79"/>
  <c r="BM85" i="79"/>
  <c r="BK95" i="79"/>
  <c r="BM95" i="79"/>
  <c r="BK50" i="79"/>
  <c r="BM50" i="79"/>
  <c r="BM79" i="79"/>
  <c r="BK79" i="79"/>
  <c r="BM45" i="79"/>
  <c r="BK45" i="79"/>
  <c r="BK84" i="79"/>
  <c r="BM84" i="79"/>
  <c r="BM73" i="79"/>
  <c r="BK73" i="79"/>
  <c r="BL43" i="79"/>
  <c r="BK43" i="79" s="1"/>
  <c r="BL65" i="79"/>
  <c r="BK65" i="79" s="1"/>
  <c r="BL71" i="79"/>
  <c r="BK71" i="79" s="1"/>
  <c r="BL28" i="79"/>
  <c r="BK28" i="79" s="1"/>
  <c r="BL87" i="79"/>
  <c r="BM87" i="79" s="1"/>
  <c r="BL20" i="79"/>
  <c r="BK20" i="79" s="1"/>
  <c r="BL82" i="79"/>
  <c r="BK82" i="79" s="1"/>
  <c r="BL101" i="79"/>
  <c r="BM101" i="79" s="1"/>
  <c r="BK80" i="79"/>
  <c r="BL36" i="79"/>
  <c r="BK36" i="79" s="1"/>
  <c r="BM68" i="79"/>
  <c r="BK68" i="79"/>
  <c r="BH11" i="79"/>
  <c r="BL11" i="79" s="1"/>
  <c r="BK48" i="79"/>
  <c r="BM48" i="79"/>
  <c r="BM60" i="79"/>
  <c r="BK60" i="79"/>
  <c r="BM76" i="79"/>
  <c r="BK76" i="79"/>
  <c r="BK101" i="79"/>
  <c r="BM72" i="79"/>
  <c r="BK72" i="79"/>
  <c r="BL21" i="79"/>
  <c r="BK21" i="79" s="1"/>
  <c r="BK41" i="79"/>
  <c r="BM41" i="79"/>
  <c r="BK47" i="79"/>
  <c r="BM47" i="79"/>
  <c r="BM59" i="79"/>
  <c r="BK59" i="79"/>
  <c r="BK31" i="79"/>
  <c r="BM31" i="79"/>
  <c r="BM64" i="79"/>
  <c r="BK64" i="79"/>
  <c r="BM96" i="79"/>
  <c r="BK96" i="79"/>
  <c r="BK103" i="79"/>
  <c r="BM103" i="79"/>
  <c r="BK90" i="79"/>
  <c r="BM90" i="79"/>
  <c r="BM92" i="79"/>
  <c r="BK92" i="79"/>
  <c r="BK44" i="79"/>
  <c r="BM44" i="79"/>
  <c r="BK35" i="79"/>
  <c r="BM35" i="79"/>
  <c r="BM82" i="79"/>
  <c r="BM97" i="79"/>
  <c r="BK97" i="79"/>
  <c r="BM40" i="79"/>
  <c r="BM51" i="79"/>
  <c r="BM53" i="79"/>
  <c r="BM54" i="79"/>
  <c r="BL58" i="79"/>
  <c r="BL63" i="79"/>
  <c r="R45" i="79"/>
  <c r="BM12" i="79"/>
  <c r="BM30" i="79"/>
  <c r="BM19" i="79"/>
  <c r="BL29" i="79"/>
  <c r="BL33" i="79"/>
  <c r="BK33" i="79" s="1"/>
  <c r="BL52" i="79"/>
  <c r="R57" i="79"/>
  <c r="R44" i="79"/>
  <c r="BK100" i="79"/>
  <c r="BM15" i="79"/>
  <c r="BM18" i="79"/>
  <c r="R56" i="79"/>
  <c r="R58" i="79"/>
  <c r="R43" i="79"/>
  <c r="BK74" i="79"/>
  <c r="BM86" i="79"/>
  <c r="BL17" i="79"/>
  <c r="BK17" i="79" s="1"/>
  <c r="BM38" i="79"/>
  <c r="BL39" i="79"/>
  <c r="BL46" i="79"/>
  <c r="BM57" i="79"/>
  <c r="BM67" i="79"/>
  <c r="BM70" i="79"/>
  <c r="BL98" i="79"/>
  <c r="R42" i="79"/>
  <c r="BM16" i="79"/>
  <c r="R51" i="79"/>
  <c r="R53" i="79"/>
  <c r="R54" i="79"/>
  <c r="BM56" i="79"/>
  <c r="BL78" i="79"/>
  <c r="R41" i="79"/>
  <c r="BM20" i="79"/>
  <c r="BM37" i="79"/>
  <c r="BM55" i="79"/>
  <c r="BM89" i="79"/>
  <c r="BM94" i="79"/>
  <c r="R40" i="79"/>
  <c r="R34" i="79"/>
  <c r="R28" i="79"/>
  <c r="R38" i="79"/>
  <c r="R32" i="79"/>
  <c r="R36" i="79"/>
  <c r="R30" i="79"/>
  <c r="R35" i="79"/>
  <c r="R29" i="79"/>
  <c r="AG15" i="72"/>
  <c r="AG34" i="72"/>
  <c r="K153" i="77"/>
  <c r="K14" i="77"/>
  <c r="AG36" i="72"/>
  <c r="AB16" i="72"/>
  <c r="AF17" i="72"/>
  <c r="AE17" i="72" s="1"/>
  <c r="AG17" i="72" s="1"/>
  <c r="AB32" i="72"/>
  <c r="AC32" i="72" s="1"/>
  <c r="AG32" i="72" s="1"/>
  <c r="AG37" i="72"/>
  <c r="AB40" i="72"/>
  <c r="AB44" i="72"/>
  <c r="AB55" i="72"/>
  <c r="AC55" i="72" s="1"/>
  <c r="AG55" i="72" s="1"/>
  <c r="AF63" i="72"/>
  <c r="AE63" i="72" s="1"/>
  <c r="AG67" i="72"/>
  <c r="AB68" i="72"/>
  <c r="W12" i="80"/>
  <c r="AD25" i="80" s="1"/>
  <c r="AD97" i="80"/>
  <c r="AE97" i="80" s="1"/>
  <c r="AF97" i="80" s="1"/>
  <c r="AG97" i="80" s="1"/>
  <c r="AD100" i="80"/>
  <c r="AE100" i="80" s="1"/>
  <c r="AF100" i="80" s="1"/>
  <c r="AG100" i="80" s="1"/>
  <c r="AD101" i="80"/>
  <c r="AE101" i="80" s="1"/>
  <c r="AF101" i="80" s="1"/>
  <c r="AG101" i="80" s="1"/>
  <c r="AD106" i="80"/>
  <c r="AE106" i="80" s="1"/>
  <c r="AF106" i="80" s="1"/>
  <c r="AG106" i="80" s="1"/>
  <c r="AB109" i="80"/>
  <c r="AC109" i="80" s="1"/>
  <c r="AD133" i="80"/>
  <c r="AE133" i="80" s="1"/>
  <c r="AF133" i="80" s="1"/>
  <c r="AG133" i="80" s="1"/>
  <c r="AB147" i="80"/>
  <c r="AC147" i="80" s="1"/>
  <c r="AD151" i="80"/>
  <c r="AE151" i="80" s="1"/>
  <c r="AF151" i="80" s="1"/>
  <c r="AG151" i="80" s="1"/>
  <c r="AB166" i="80"/>
  <c r="AC166" i="80" s="1"/>
  <c r="AB187" i="80"/>
  <c r="AC187" i="80" s="1"/>
  <c r="AD190" i="80"/>
  <c r="AE190" i="80" s="1"/>
  <c r="AF190" i="80" s="1"/>
  <c r="AG190" i="80" s="1"/>
  <c r="AD192" i="80"/>
  <c r="AE192" i="80" s="1"/>
  <c r="AF192" i="80" s="1"/>
  <c r="AG192" i="80" s="1"/>
  <c r="AD193" i="80"/>
  <c r="AE193" i="80" s="1"/>
  <c r="AF193" i="80" s="1"/>
  <c r="AG193" i="80" s="1"/>
  <c r="AD200" i="80"/>
  <c r="AE200" i="80" s="1"/>
  <c r="AF200" i="80" s="1"/>
  <c r="AG200" i="80" s="1"/>
  <c r="AB207" i="80"/>
  <c r="AC207" i="80" s="1"/>
  <c r="AD221" i="80"/>
  <c r="AE221" i="80" s="1"/>
  <c r="AF221" i="80" s="1"/>
  <c r="AG221" i="80" s="1"/>
  <c r="AD231" i="80"/>
  <c r="AE231" i="80" s="1"/>
  <c r="AF231" i="80" s="1"/>
  <c r="AG231" i="80" s="1"/>
  <c r="AB231" i="80"/>
  <c r="AC231" i="80" s="1"/>
  <c r="AD234" i="80"/>
  <c r="AE234" i="80" s="1"/>
  <c r="AF234" i="80" s="1"/>
  <c r="AG234" i="80" s="1"/>
  <c r="AB241" i="80"/>
  <c r="AC241" i="80" s="1"/>
  <c r="AB11" i="72"/>
  <c r="X60" i="84"/>
  <c r="AB60" i="84"/>
  <c r="AA60" i="84" s="1"/>
  <c r="J111" i="77"/>
  <c r="K111" i="77" s="1"/>
  <c r="J106" i="77"/>
  <c r="J104" i="77"/>
  <c r="J80" i="77"/>
  <c r="J62" i="77"/>
  <c r="K45" i="77"/>
  <c r="J24" i="77"/>
  <c r="J20" i="77"/>
  <c r="K20" i="77" s="1"/>
  <c r="W19" i="80"/>
  <c r="AB122" i="80"/>
  <c r="AC122" i="80" s="1"/>
  <c r="W35" i="80"/>
  <c r="X35" i="80" s="1"/>
  <c r="AB35" i="80" s="1"/>
  <c r="AC35" i="80" s="1"/>
  <c r="W15" i="80"/>
  <c r="X28" i="80" s="1"/>
  <c r="AB105" i="80"/>
  <c r="AC105" i="80" s="1"/>
  <c r="AD141" i="80"/>
  <c r="AE141" i="80" s="1"/>
  <c r="AF141" i="80" s="1"/>
  <c r="AG141" i="80" s="1"/>
  <c r="AB97" i="80"/>
  <c r="AC97" i="80" s="1"/>
  <c r="AB101" i="80"/>
  <c r="AC101" i="80" s="1"/>
  <c r="AD105" i="80"/>
  <c r="AE105" i="80" s="1"/>
  <c r="AF105" i="80" s="1"/>
  <c r="AG105" i="80" s="1"/>
  <c r="AB106" i="80"/>
  <c r="AC106" i="80" s="1"/>
  <c r="AD113" i="80"/>
  <c r="AE113" i="80" s="1"/>
  <c r="AF113" i="80" s="1"/>
  <c r="AG113" i="80" s="1"/>
  <c r="AC11" i="72"/>
  <c r="AD11" i="72"/>
  <c r="AG53" i="72"/>
  <c r="AG39" i="72"/>
  <c r="AC40" i="72"/>
  <c r="AG40" i="72" s="1"/>
  <c r="AD40" i="72"/>
  <c r="AC64" i="72"/>
  <c r="AD64" i="72"/>
  <c r="AG61" i="72"/>
  <c r="AC44" i="72"/>
  <c r="AD44" i="72"/>
  <c r="AC48" i="72"/>
  <c r="AG48" i="72" s="1"/>
  <c r="AD48" i="72"/>
  <c r="AD29" i="72"/>
  <c r="AC29" i="72"/>
  <c r="AD68" i="72"/>
  <c r="AC68" i="72"/>
  <c r="AC13" i="72"/>
  <c r="AD13" i="72"/>
  <c r="AC22" i="72"/>
  <c r="AG22" i="72" s="1"/>
  <c r="AD22" i="72"/>
  <c r="AC26" i="72"/>
  <c r="AG26" i="72" s="1"/>
  <c r="AD26" i="72"/>
  <c r="AG62" i="72"/>
  <c r="AG31" i="72"/>
  <c r="AG27" i="72"/>
  <c r="AD30" i="72"/>
  <c r="AC30" i="72"/>
  <c r="AD16" i="72"/>
  <c r="AC16" i="72"/>
  <c r="AG16" i="72" s="1"/>
  <c r="AC20" i="72"/>
  <c r="AD20" i="72"/>
  <c r="AC50" i="72"/>
  <c r="AD50" i="72"/>
  <c r="AG21" i="72"/>
  <c r="AC14" i="72"/>
  <c r="AG14" i="72" s="1"/>
  <c r="AB59" i="72"/>
  <c r="AB56" i="72"/>
  <c r="AF56" i="72"/>
  <c r="AE56" i="72" s="1"/>
  <c r="AB33" i="72"/>
  <c r="AF19" i="72"/>
  <c r="AE19" i="72" s="1"/>
  <c r="AB47" i="72"/>
  <c r="AD58" i="72"/>
  <c r="AF68" i="72"/>
  <c r="AE68" i="72" s="1"/>
  <c r="AF64" i="72"/>
  <c r="AE64" i="72" s="1"/>
  <c r="AB60" i="72"/>
  <c r="AB49" i="72"/>
  <c r="AF33" i="72"/>
  <c r="AE33" i="72" s="1"/>
  <c r="AB19" i="72"/>
  <c r="AC65" i="72"/>
  <c r="AF41" i="72"/>
  <c r="AE41" i="72" s="1"/>
  <c r="AF25" i="72"/>
  <c r="AE25" i="72" s="1"/>
  <c r="AF29" i="72"/>
  <c r="AE29" i="72" s="1"/>
  <c r="AF45" i="72"/>
  <c r="AE45" i="72" s="1"/>
  <c r="AG45" i="72" s="1"/>
  <c r="AB57" i="72"/>
  <c r="AF50" i="72"/>
  <c r="AE50" i="72" s="1"/>
  <c r="AF49" i="72"/>
  <c r="AE49" i="72" s="1"/>
  <c r="AB41" i="72"/>
  <c r="AF12" i="72"/>
  <c r="AE12" i="72" s="1"/>
  <c r="AC54" i="72"/>
  <c r="AG54" i="72" s="1"/>
  <c r="AD31" i="72"/>
  <c r="AF20" i="72"/>
  <c r="AE20" i="72" s="1"/>
  <c r="AC38" i="72"/>
  <c r="AG38" i="72" s="1"/>
  <c r="R22" i="72"/>
  <c r="AB12" i="72"/>
  <c r="AD27" i="72"/>
  <c r="AF65" i="72"/>
  <c r="AE65" i="72" s="1"/>
  <c r="AC25" i="72"/>
  <c r="AF44" i="72"/>
  <c r="AE44" i="72" s="1"/>
  <c r="M28" i="72"/>
  <c r="AB28" i="72" s="1"/>
  <c r="AF13" i="72"/>
  <c r="AE13" i="72" s="1"/>
  <c r="AB69" i="72"/>
  <c r="AF11" i="72"/>
  <c r="AE11" i="72" s="1"/>
  <c r="AF30" i="72"/>
  <c r="AE30" i="72" s="1"/>
  <c r="AF10" i="72"/>
  <c r="AE10" i="72" s="1"/>
  <c r="AG10" i="72" s="1"/>
  <c r="AD158" i="80"/>
  <c r="AE158" i="80" s="1"/>
  <c r="AF158" i="80" s="1"/>
  <c r="AG158" i="80" s="1"/>
  <c r="AD134" i="80"/>
  <c r="AE134" i="80" s="1"/>
  <c r="AF134" i="80" s="1"/>
  <c r="AG134" i="80" s="1"/>
  <c r="AD180" i="80"/>
  <c r="AE180" i="80" s="1"/>
  <c r="AF180" i="80" s="1"/>
  <c r="AG180" i="80" s="1"/>
  <c r="AD214" i="80"/>
  <c r="AE214" i="80" s="1"/>
  <c r="AF214" i="80" s="1"/>
  <c r="AG214" i="80" s="1"/>
  <c r="AD237" i="80"/>
  <c r="AE237" i="80" s="1"/>
  <c r="AF237" i="80" s="1"/>
  <c r="AG237" i="80" s="1"/>
  <c r="W13" i="80"/>
  <c r="X26" i="80" s="1"/>
  <c r="AB165" i="80"/>
  <c r="AC165" i="80" s="1"/>
  <c r="AB240" i="80"/>
  <c r="AC240" i="80" s="1"/>
  <c r="AD121" i="80"/>
  <c r="AE121" i="80" s="1"/>
  <c r="AF121" i="80" s="1"/>
  <c r="AG121" i="80" s="1"/>
  <c r="W10" i="80"/>
  <c r="AD10" i="80" s="1"/>
  <c r="W11" i="80"/>
  <c r="X11" i="80" s="1"/>
  <c r="W17" i="80"/>
  <c r="W21" i="80"/>
  <c r="AD21" i="80" s="1"/>
  <c r="W22" i="80"/>
  <c r="X22" i="80" s="1"/>
  <c r="AB22" i="80" s="1"/>
  <c r="AC22" i="80" s="1"/>
  <c r="AB116" i="80"/>
  <c r="AC116" i="80" s="1"/>
  <c r="AB121" i="80"/>
  <c r="AC121" i="80" s="1"/>
  <c r="AD146" i="80"/>
  <c r="AE146" i="80" s="1"/>
  <c r="AF146" i="80" s="1"/>
  <c r="AG146" i="80" s="1"/>
  <c r="AB236" i="80"/>
  <c r="AC236" i="80" s="1"/>
  <c r="AD196" i="80"/>
  <c r="AE196" i="80" s="1"/>
  <c r="AF196" i="80" s="1"/>
  <c r="AG196" i="80" s="1"/>
  <c r="AD227" i="80"/>
  <c r="AE227" i="80" s="1"/>
  <c r="AF227" i="80" s="1"/>
  <c r="AG227" i="80" s="1"/>
  <c r="W14" i="80"/>
  <c r="X27" i="80" s="1"/>
  <c r="AB174" i="80"/>
  <c r="AC174" i="80" s="1"/>
  <c r="AB175" i="80"/>
  <c r="AC175" i="80" s="1"/>
  <c r="AD203" i="80"/>
  <c r="AE203" i="80" s="1"/>
  <c r="AF203" i="80" s="1"/>
  <c r="AG203" i="80" s="1"/>
  <c r="W18" i="80"/>
  <c r="AD31" i="80" s="1"/>
  <c r="AB98" i="80"/>
  <c r="AC98" i="80" s="1"/>
  <c r="AD183" i="80"/>
  <c r="AE183" i="80" s="1"/>
  <c r="AF183" i="80" s="1"/>
  <c r="AG183" i="80" s="1"/>
  <c r="AD169" i="80"/>
  <c r="AE169" i="80" s="1"/>
  <c r="AF169" i="80" s="1"/>
  <c r="AG169" i="80" s="1"/>
  <c r="AD224" i="80"/>
  <c r="AE224" i="80" s="1"/>
  <c r="AF224" i="80" s="1"/>
  <c r="AG224" i="80" s="1"/>
  <c r="AB131" i="80"/>
  <c r="AC131" i="80" s="1"/>
  <c r="AD220" i="80"/>
  <c r="AE220" i="80" s="1"/>
  <c r="AF220" i="80" s="1"/>
  <c r="AG220" i="80" s="1"/>
  <c r="AB228" i="80"/>
  <c r="AC228" i="80" s="1"/>
  <c r="AB112" i="80"/>
  <c r="AC112" i="80" s="1"/>
  <c r="AN24" i="80"/>
  <c r="AD162" i="80"/>
  <c r="AE162" i="80" s="1"/>
  <c r="AF162" i="80" s="1"/>
  <c r="AG162" i="80" s="1"/>
  <c r="AD102" i="80"/>
  <c r="AE102" i="80" s="1"/>
  <c r="AF102" i="80" s="1"/>
  <c r="AG102" i="80" s="1"/>
  <c r="AB128" i="80"/>
  <c r="AC128" i="80" s="1"/>
  <c r="AB181" i="80"/>
  <c r="AC181" i="80" s="1"/>
  <c r="AB208" i="80"/>
  <c r="AC208" i="80" s="1"/>
  <c r="AD116" i="80"/>
  <c r="AE116" i="80" s="1"/>
  <c r="AF116" i="80" s="1"/>
  <c r="AG116" i="80" s="1"/>
  <c r="AD154" i="80"/>
  <c r="AE154" i="80" s="1"/>
  <c r="AF154" i="80" s="1"/>
  <c r="AG154" i="80" s="1"/>
  <c r="AD217" i="80"/>
  <c r="AE217" i="80" s="1"/>
  <c r="AF217" i="80" s="1"/>
  <c r="AG217" i="80" s="1"/>
  <c r="AD187" i="80"/>
  <c r="AE187" i="80" s="1"/>
  <c r="AF187" i="80" s="1"/>
  <c r="AG187" i="80" s="1"/>
  <c r="I39" i="77"/>
  <c r="K39" i="77" s="1"/>
  <c r="I149" i="77"/>
  <c r="I41" i="77"/>
  <c r="K41" i="77" s="1"/>
  <c r="I112" i="77"/>
  <c r="I138" i="77"/>
  <c r="I40" i="77"/>
  <c r="K40" i="77" s="1"/>
  <c r="I47" i="77"/>
  <c r="K47" i="77" s="1"/>
  <c r="I42" i="77"/>
  <c r="K42" i="77" s="1"/>
  <c r="F79" i="77"/>
  <c r="J101" i="77"/>
  <c r="I123" i="77"/>
  <c r="K123" i="77" s="1"/>
  <c r="I108" i="77"/>
  <c r="K108" i="77" s="1"/>
  <c r="F97" i="77"/>
  <c r="J57" i="77"/>
  <c r="F49" i="77"/>
  <c r="F37" i="77"/>
  <c r="J23" i="77"/>
  <c r="I18" i="77"/>
  <c r="K18" i="77" s="1"/>
  <c r="F109" i="77"/>
  <c r="F121" i="77"/>
  <c r="I132" i="77"/>
  <c r="K132" i="77" s="1"/>
  <c r="F19" i="77"/>
  <c r="I106" i="77"/>
  <c r="K106" i="77" s="1"/>
  <c r="I131" i="77"/>
  <c r="K131" i="77" s="1"/>
  <c r="I23" i="77"/>
  <c r="J150" i="77"/>
  <c r="I129" i="77"/>
  <c r="K129" i="77" s="1"/>
  <c r="I75" i="77"/>
  <c r="K27" i="77"/>
  <c r="F85" i="77"/>
  <c r="J75" i="77"/>
  <c r="F61" i="77"/>
  <c r="F67" i="77"/>
  <c r="I115" i="77"/>
  <c r="F115" i="77"/>
  <c r="I76" i="77"/>
  <c r="K21" i="77"/>
  <c r="I96" i="77"/>
  <c r="K87" i="77"/>
  <c r="J105" i="77"/>
  <c r="F103" i="77"/>
  <c r="F55" i="77"/>
  <c r="J9" i="77"/>
  <c r="I130" i="77"/>
  <c r="K130" i="77" s="1"/>
  <c r="F31" i="77"/>
  <c r="J135" i="77"/>
  <c r="J72" i="77"/>
  <c r="K71" i="77"/>
  <c r="I80" i="77"/>
  <c r="K80" i="77" s="1"/>
  <c r="I58" i="77"/>
  <c r="J76" i="77"/>
  <c r="K76" i="77" s="1"/>
  <c r="J58" i="77"/>
  <c r="J96" i="77"/>
  <c r="F73" i="77"/>
  <c r="J66" i="77"/>
  <c r="K66" i="77" s="1"/>
  <c r="F43" i="77"/>
  <c r="J148" i="77"/>
  <c r="J65" i="77"/>
  <c r="J10" i="77"/>
  <c r="F133" i="77"/>
  <c r="J36" i="77"/>
  <c r="K36" i="77" s="1"/>
  <c r="J156" i="77"/>
  <c r="K156" i="77" s="1"/>
  <c r="J83" i="77"/>
  <c r="K83" i="77" s="1"/>
  <c r="J59" i="77"/>
  <c r="K59" i="77" s="1"/>
  <c r="J100" i="77"/>
  <c r="K100" i="77" s="1"/>
  <c r="J112" i="77"/>
  <c r="K112" i="77" s="1"/>
  <c r="F91" i="77"/>
  <c r="I120" i="77"/>
  <c r="I54" i="77"/>
  <c r="I72" i="77"/>
  <c r="I145" i="77"/>
  <c r="I89" i="77"/>
  <c r="I33" i="77"/>
  <c r="I77" i="77"/>
  <c r="J52" i="77"/>
  <c r="I155" i="77"/>
  <c r="I146" i="77"/>
  <c r="J34" i="77"/>
  <c r="J63" i="77"/>
  <c r="K63" i="77" s="1"/>
  <c r="J69" i="77"/>
  <c r="J94" i="77"/>
  <c r="K94" i="77" s="1"/>
  <c r="I118" i="77"/>
  <c r="J145" i="77"/>
  <c r="J134" i="77"/>
  <c r="I57" i="77"/>
  <c r="J11" i="77"/>
  <c r="K11" i="77" s="1"/>
  <c r="J125" i="77"/>
  <c r="J89" i="77"/>
  <c r="J77" i="77"/>
  <c r="J54" i="77"/>
  <c r="K54" i="77" s="1"/>
  <c r="I25" i="77"/>
  <c r="J35" i="77"/>
  <c r="J90" i="77"/>
  <c r="K90" i="77" s="1"/>
  <c r="J78" i="77"/>
  <c r="J155" i="77"/>
  <c r="K155" i="77" s="1"/>
  <c r="J33" i="77"/>
  <c r="K33" i="77" s="1"/>
  <c r="J146" i="77"/>
  <c r="F7" i="77"/>
  <c r="I29" i="77"/>
  <c r="K29" i="77" s="1"/>
  <c r="J60" i="77"/>
  <c r="J50" i="77"/>
  <c r="K50" i="77" s="1"/>
  <c r="AD35" i="80"/>
  <c r="I103" i="77"/>
  <c r="I110" i="77"/>
  <c r="X21" i="80"/>
  <c r="AB21" i="80" s="1"/>
  <c r="AC21" i="80" s="1"/>
  <c r="X230" i="80"/>
  <c r="AB230" i="80" s="1"/>
  <c r="AC230" i="80" s="1"/>
  <c r="AD230" i="80"/>
  <c r="AE230" i="80" s="1"/>
  <c r="AF230" i="80" s="1"/>
  <c r="AG230" i="80" s="1"/>
  <c r="X115" i="80"/>
  <c r="AB115" i="80" s="1"/>
  <c r="AC115" i="80" s="1"/>
  <c r="AD115" i="80"/>
  <c r="AE115" i="80" s="1"/>
  <c r="AF115" i="80" s="1"/>
  <c r="AG115" i="80" s="1"/>
  <c r="X124" i="80"/>
  <c r="AB124" i="80" s="1"/>
  <c r="AC124" i="80" s="1"/>
  <c r="AD124" i="80"/>
  <c r="AE124" i="80" s="1"/>
  <c r="AF124" i="80" s="1"/>
  <c r="AG124" i="80" s="1"/>
  <c r="W36" i="80"/>
  <c r="I152" i="77"/>
  <c r="AD15" i="80"/>
  <c r="X15" i="80"/>
  <c r="I128" i="77"/>
  <c r="J16" i="77"/>
  <c r="AD18" i="80"/>
  <c r="W20" i="80"/>
  <c r="X33" i="80" s="1"/>
  <c r="X129" i="80"/>
  <c r="AB129" i="80" s="1"/>
  <c r="AC129" i="80" s="1"/>
  <c r="AD129" i="80"/>
  <c r="AE129" i="80" s="1"/>
  <c r="AF129" i="80" s="1"/>
  <c r="AG129" i="80" s="1"/>
  <c r="AD98" i="80"/>
  <c r="AE98" i="80" s="1"/>
  <c r="AF98" i="80" s="1"/>
  <c r="AG98" i="80" s="1"/>
  <c r="I60" i="77"/>
  <c r="AB108" i="80"/>
  <c r="AC108" i="80" s="1"/>
  <c r="X111" i="80"/>
  <c r="AB111" i="80" s="1"/>
  <c r="AC111" i="80" s="1"/>
  <c r="J137" i="77"/>
  <c r="AB120" i="80"/>
  <c r="AC120" i="80" s="1"/>
  <c r="AD17" i="80"/>
  <c r="AB117" i="80"/>
  <c r="AC117" i="80" s="1"/>
  <c r="X206" i="80"/>
  <c r="AB206" i="80" s="1"/>
  <c r="AC206" i="80" s="1"/>
  <c r="AD206" i="80"/>
  <c r="AE206" i="80" s="1"/>
  <c r="AF206" i="80" s="1"/>
  <c r="AG206" i="80" s="1"/>
  <c r="J82" i="77"/>
  <c r="J152" i="77"/>
  <c r="I82" i="77"/>
  <c r="J53" i="77"/>
  <c r="J119" i="77"/>
  <c r="J22" i="77"/>
  <c r="I88" i="77"/>
  <c r="J95" i="77"/>
  <c r="J88" i="77"/>
  <c r="K146" i="77" l="1"/>
  <c r="K96" i="77"/>
  <c r="X17" i="80"/>
  <c r="X30" i="80"/>
  <c r="AD55" i="72"/>
  <c r="AD33" i="80"/>
  <c r="AD30" i="80"/>
  <c r="AC52" i="84"/>
  <c r="AC39" i="84"/>
  <c r="AB15" i="80"/>
  <c r="AB28" i="80"/>
  <c r="AD19" i="80"/>
  <c r="X32" i="80"/>
  <c r="AD12" i="80"/>
  <c r="X25" i="80"/>
  <c r="Y53" i="84"/>
  <c r="AC53" i="84" s="1"/>
  <c r="Z53" i="84"/>
  <c r="Z13" i="84"/>
  <c r="Y13" i="84"/>
  <c r="AC13" i="84" s="1"/>
  <c r="AD28" i="80"/>
  <c r="AC11" i="84"/>
  <c r="AD32" i="72"/>
  <c r="AD26" i="80"/>
  <c r="X18" i="80"/>
  <c r="X31" i="80"/>
  <c r="AD16" i="80"/>
  <c r="AE29" i="80" s="1"/>
  <c r="X29" i="80"/>
  <c r="Z36" i="84"/>
  <c r="Y36" i="84"/>
  <c r="AC36" i="84" s="1"/>
  <c r="AD27" i="80"/>
  <c r="AD32" i="80"/>
  <c r="AD43" i="72"/>
  <c r="AC43" i="72"/>
  <c r="AG43" i="72" s="1"/>
  <c r="AC63" i="72"/>
  <c r="AG63" i="72" s="1"/>
  <c r="AD63" i="72"/>
  <c r="AD24" i="72"/>
  <c r="AC24" i="72"/>
  <c r="AG24" i="72" s="1"/>
  <c r="AD23" i="72"/>
  <c r="AC23" i="72"/>
  <c r="AG23" i="72" s="1"/>
  <c r="X12" i="80"/>
  <c r="AD22" i="80"/>
  <c r="X16" i="80"/>
  <c r="AD24" i="80"/>
  <c r="X24" i="80"/>
  <c r="X19" i="80"/>
  <c r="X23" i="80"/>
  <c r="BM43" i="79"/>
  <c r="BM28" i="79"/>
  <c r="BM71" i="79"/>
  <c r="BK87" i="79"/>
  <c r="BM65" i="79"/>
  <c r="BK34" i="79"/>
  <c r="BM36" i="79"/>
  <c r="BM77" i="79"/>
  <c r="BM33" i="79"/>
  <c r="BM21" i="79"/>
  <c r="BM46" i="79"/>
  <c r="BK46" i="79"/>
  <c r="BK29" i="79"/>
  <c r="BM29" i="79"/>
  <c r="BK63" i="79"/>
  <c r="BM63" i="79"/>
  <c r="BM11" i="79"/>
  <c r="BK11" i="79"/>
  <c r="BM78" i="79"/>
  <c r="BK78" i="79"/>
  <c r="BK98" i="79"/>
  <c r="BM98" i="79"/>
  <c r="BM39" i="79"/>
  <c r="BK39" i="79"/>
  <c r="BM17" i="79"/>
  <c r="BM58" i="79"/>
  <c r="BK58" i="79"/>
  <c r="BL22" i="79"/>
  <c r="BK22" i="79" s="1"/>
  <c r="BK52" i="79"/>
  <c r="BM52" i="79"/>
  <c r="K88" i="77"/>
  <c r="K60" i="77"/>
  <c r="AG50" i="72"/>
  <c r="Y60" i="84"/>
  <c r="AC60" i="84" s="1"/>
  <c r="Z60" i="84"/>
  <c r="G7" i="77"/>
  <c r="H7" i="77" s="1"/>
  <c r="G133" i="77"/>
  <c r="H133" i="77" s="1"/>
  <c r="G127" i="77"/>
  <c r="H127" i="77" s="1"/>
  <c r="G121" i="77"/>
  <c r="H121" i="77" s="1"/>
  <c r="G115" i="77"/>
  <c r="H115" i="77" s="1"/>
  <c r="G109" i="77"/>
  <c r="H109" i="77" s="1"/>
  <c r="G103" i="77"/>
  <c r="H103" i="77" s="1"/>
  <c r="J103" i="77"/>
  <c r="G97" i="77"/>
  <c r="H97" i="77" s="1"/>
  <c r="G91" i="77"/>
  <c r="H91" i="77" s="1"/>
  <c r="G85" i="77"/>
  <c r="H85" i="77" s="1"/>
  <c r="G79" i="77"/>
  <c r="H79" i="77" s="1"/>
  <c r="J79" i="77"/>
  <c r="G73" i="77"/>
  <c r="H73" i="77" s="1"/>
  <c r="G67" i="77"/>
  <c r="H67" i="77" s="1"/>
  <c r="G61" i="77"/>
  <c r="H61" i="77" s="1"/>
  <c r="J61" i="77"/>
  <c r="G55" i="77"/>
  <c r="H55" i="77" s="1"/>
  <c r="G49" i="77"/>
  <c r="H49" i="77" s="1"/>
  <c r="J49" i="77"/>
  <c r="G43" i="77"/>
  <c r="H43" i="77" s="1"/>
  <c r="G37" i="77"/>
  <c r="H37" i="77" s="1"/>
  <c r="G31" i="77"/>
  <c r="H31" i="77" s="1"/>
  <c r="J31" i="77"/>
  <c r="G25" i="77"/>
  <c r="H25" i="77" s="1"/>
  <c r="G19" i="77"/>
  <c r="H19" i="77" s="1"/>
  <c r="J19" i="77"/>
  <c r="G13" i="77"/>
  <c r="H13" i="77" s="1"/>
  <c r="J13" i="77"/>
  <c r="AD11" i="80"/>
  <c r="AE28" i="80" s="1"/>
  <c r="AD12" i="72"/>
  <c r="AC12" i="72"/>
  <c r="AG12" i="72" s="1"/>
  <c r="AD41" i="72"/>
  <c r="AC41" i="72"/>
  <c r="AG41" i="72" s="1"/>
  <c r="AG65" i="72"/>
  <c r="AD47" i="72"/>
  <c r="AC47" i="72"/>
  <c r="AG47" i="72" s="1"/>
  <c r="AG30" i="72"/>
  <c r="AG64" i="72"/>
  <c r="AD19" i="72"/>
  <c r="AC19" i="72"/>
  <c r="AG19" i="72" s="1"/>
  <c r="AC33" i="72"/>
  <c r="AG33" i="72" s="1"/>
  <c r="AD33" i="72"/>
  <c r="AG13" i="72"/>
  <c r="AC57" i="72"/>
  <c r="AG57" i="72" s="1"/>
  <c r="AD57" i="72"/>
  <c r="AD49" i="72"/>
  <c r="AC49" i="72"/>
  <c r="AG49" i="72" s="1"/>
  <c r="AG20" i="72"/>
  <c r="AG68" i="72"/>
  <c r="AC69" i="72"/>
  <c r="AG69" i="72" s="1"/>
  <c r="AD69" i="72"/>
  <c r="AC60" i="72"/>
  <c r="AG60" i="72" s="1"/>
  <c r="AD60" i="72"/>
  <c r="AC56" i="72"/>
  <c r="AG56" i="72" s="1"/>
  <c r="AD56" i="72"/>
  <c r="AG44" i="72"/>
  <c r="AG25" i="72"/>
  <c r="AD59" i="72"/>
  <c r="AC59" i="72"/>
  <c r="AG59" i="72" s="1"/>
  <c r="AD28" i="72"/>
  <c r="AC28" i="72"/>
  <c r="AG28" i="72" s="1"/>
  <c r="AG29" i="72"/>
  <c r="AG11" i="72"/>
  <c r="AD14" i="80"/>
  <c r="X14" i="80"/>
  <c r="X13" i="80"/>
  <c r="AD13" i="80"/>
  <c r="AE26" i="80" s="1"/>
  <c r="X10" i="80"/>
  <c r="AD23" i="80"/>
  <c r="I105" i="77"/>
  <c r="K105" i="77" s="1"/>
  <c r="I78" i="77"/>
  <c r="I85" i="77"/>
  <c r="K85" i="77" s="1"/>
  <c r="I24" i="77"/>
  <c r="K24" i="77" s="1"/>
  <c r="K77" i="77"/>
  <c r="K89" i="77"/>
  <c r="I13" i="77"/>
  <c r="K13" i="77" s="1"/>
  <c r="J120" i="77"/>
  <c r="K152" i="77"/>
  <c r="J138" i="77"/>
  <c r="K138" i="77" s="1"/>
  <c r="I127" i="77"/>
  <c r="I35" i="77"/>
  <c r="I69" i="77"/>
  <c r="K69" i="77" s="1"/>
  <c r="K145" i="77"/>
  <c r="I147" i="77"/>
  <c r="K147" i="77" s="1"/>
  <c r="K58" i="77"/>
  <c r="K72" i="77"/>
  <c r="K35" i="77"/>
  <c r="K82" i="77"/>
  <c r="I117" i="77"/>
  <c r="K117" i="77" s="1"/>
  <c r="I44" i="77"/>
  <c r="K44" i="77" s="1"/>
  <c r="I46" i="77"/>
  <c r="K46" i="77" s="1"/>
  <c r="I84" i="77"/>
  <c r="K84" i="77" s="1"/>
  <c r="I49" i="77"/>
  <c r="K49" i="77" s="1"/>
  <c r="K75" i="77"/>
  <c r="K57" i="77"/>
  <c r="I124" i="77"/>
  <c r="K124" i="77" s="1"/>
  <c r="K78" i="77"/>
  <c r="I101" i="77"/>
  <c r="K101" i="77" s="1"/>
  <c r="I9" i="77"/>
  <c r="K9" i="77" s="1"/>
  <c r="I154" i="77"/>
  <c r="K154" i="77" s="1"/>
  <c r="I150" i="77"/>
  <c r="K150" i="77" s="1"/>
  <c r="I114" i="77"/>
  <c r="K114" i="77" s="1"/>
  <c r="K120" i="77"/>
  <c r="K23" i="77"/>
  <c r="I62" i="77"/>
  <c r="K62" i="77" s="1"/>
  <c r="I102" i="77"/>
  <c r="K102" i="77" s="1"/>
  <c r="I48" i="77"/>
  <c r="K48" i="77" s="1"/>
  <c r="J118" i="77"/>
  <c r="K118" i="77" s="1"/>
  <c r="I65" i="77"/>
  <c r="K65" i="77" s="1"/>
  <c r="I64" i="77"/>
  <c r="K64" i="77" s="1"/>
  <c r="K103" i="77"/>
  <c r="I109" i="77"/>
  <c r="I135" i="77"/>
  <c r="K135" i="77" s="1"/>
  <c r="J149" i="77"/>
  <c r="K149" i="77" s="1"/>
  <c r="J113" i="77"/>
  <c r="K113" i="77" s="1"/>
  <c r="J15" i="77"/>
  <c r="K15" i="77" s="1"/>
  <c r="J70" i="77"/>
  <c r="K70" i="77" s="1"/>
  <c r="J17" i="77"/>
  <c r="K17" i="77" s="1"/>
  <c r="J12" i="77"/>
  <c r="K12" i="77" s="1"/>
  <c r="I26" i="77"/>
  <c r="J26" i="77"/>
  <c r="I30" i="77"/>
  <c r="K30" i="77" s="1"/>
  <c r="J93" i="77"/>
  <c r="AB24" i="80"/>
  <c r="AB11" i="80"/>
  <c r="X20" i="80"/>
  <c r="AD20" i="80"/>
  <c r="AD36" i="80"/>
  <c r="X36" i="80"/>
  <c r="AB36" i="80" s="1"/>
  <c r="AC36" i="80" s="1"/>
  <c r="AE27" i="80" l="1"/>
  <c r="AE25" i="80"/>
  <c r="AE33" i="80"/>
  <c r="AB20" i="80"/>
  <c r="AB33" i="80"/>
  <c r="AB16" i="80"/>
  <c r="AB29" i="80"/>
  <c r="AE30" i="80"/>
  <c r="AC15" i="80"/>
  <c r="AC28" i="80"/>
  <c r="AB17" i="80"/>
  <c r="AB30" i="80"/>
  <c r="AE31" i="80"/>
  <c r="AB13" i="80"/>
  <c r="AB26" i="80"/>
  <c r="AB19" i="80"/>
  <c r="AB32" i="80"/>
  <c r="AB14" i="80"/>
  <c r="AB27" i="80"/>
  <c r="AB12" i="80"/>
  <c r="AB25" i="80"/>
  <c r="AB18" i="80"/>
  <c r="AB31" i="80"/>
  <c r="AE32" i="80"/>
  <c r="AE38" i="80"/>
  <c r="AF38" i="80" s="1"/>
  <c r="AG38" i="80" s="1"/>
  <c r="AE37" i="80"/>
  <c r="AF37" i="80" s="1"/>
  <c r="AG37" i="80" s="1"/>
  <c r="BM22" i="79"/>
  <c r="AE22" i="80"/>
  <c r="AF22" i="80" s="1"/>
  <c r="AG22" i="80" s="1"/>
  <c r="J55" i="77"/>
  <c r="J56" i="77"/>
  <c r="J68" i="77"/>
  <c r="J67" i="77"/>
  <c r="J74" i="77"/>
  <c r="J73" i="77"/>
  <c r="J91" i="77"/>
  <c r="J92" i="77"/>
  <c r="J97" i="77"/>
  <c r="J116" i="77"/>
  <c r="J121" i="77"/>
  <c r="J122" i="77"/>
  <c r="J7" i="77"/>
  <c r="J8" i="77"/>
  <c r="AE18" i="80"/>
  <c r="AE34" i="80"/>
  <c r="AF34" i="80" s="1"/>
  <c r="AG34" i="80" s="1"/>
  <c r="AE14" i="80"/>
  <c r="AE10" i="80"/>
  <c r="AF23" i="80" s="1"/>
  <c r="AG23" i="80" s="1"/>
  <c r="AE13" i="80"/>
  <c r="AE24" i="80"/>
  <c r="AB10" i="80"/>
  <c r="AB23" i="80"/>
  <c r="AE36" i="80"/>
  <c r="AF36" i="80" s="1"/>
  <c r="AG36" i="80" s="1"/>
  <c r="I37" i="77"/>
  <c r="K37" i="77" s="1"/>
  <c r="I81" i="77"/>
  <c r="K81" i="77" s="1"/>
  <c r="I98" i="77"/>
  <c r="I73" i="77"/>
  <c r="K73" i="77" s="1"/>
  <c r="I104" i="77"/>
  <c r="K104" i="77" s="1"/>
  <c r="I136" i="77"/>
  <c r="K136" i="77" s="1"/>
  <c r="I122" i="77"/>
  <c r="K122" i="77" s="1"/>
  <c r="I148" i="77"/>
  <c r="K148" i="77" s="1"/>
  <c r="I67" i="77"/>
  <c r="K67" i="77" s="1"/>
  <c r="I22" i="77"/>
  <c r="K22" i="77" s="1"/>
  <c r="I10" i="77"/>
  <c r="K10" i="77" s="1"/>
  <c r="I55" i="77"/>
  <c r="K55" i="77" s="1"/>
  <c r="I151" i="77"/>
  <c r="K151" i="77" s="1"/>
  <c r="I116" i="77"/>
  <c r="K116" i="77" s="1"/>
  <c r="I119" i="77"/>
  <c r="K119" i="77" s="1"/>
  <c r="I52" i="77"/>
  <c r="K52" i="77" s="1"/>
  <c r="I97" i="77"/>
  <c r="K97" i="77" s="1"/>
  <c r="I31" i="77"/>
  <c r="K31" i="77" s="1"/>
  <c r="I137" i="77"/>
  <c r="K137" i="77" s="1"/>
  <c r="I53" i="77"/>
  <c r="K53" i="77" s="1"/>
  <c r="I34" i="77"/>
  <c r="K34" i="77" s="1"/>
  <c r="I51" i="77"/>
  <c r="K51" i="77" s="1"/>
  <c r="I79" i="77"/>
  <c r="K79" i="77" s="1"/>
  <c r="I61" i="77"/>
  <c r="K61" i="77" s="1"/>
  <c r="I43" i="77"/>
  <c r="K43" i="77" s="1"/>
  <c r="I95" i="77"/>
  <c r="K95" i="77" s="1"/>
  <c r="I16" i="77"/>
  <c r="K16" i="77" s="1"/>
  <c r="I86" i="77"/>
  <c r="K86" i="77" s="1"/>
  <c r="I126" i="77"/>
  <c r="K126" i="77" s="1"/>
  <c r="I38" i="77"/>
  <c r="K38" i="77" s="1"/>
  <c r="K26" i="77"/>
  <c r="I125" i="77"/>
  <c r="K125" i="77" s="1"/>
  <c r="I19" i="77"/>
  <c r="K19" i="77" s="1"/>
  <c r="I121" i="77"/>
  <c r="K121" i="77" s="1"/>
  <c r="I133" i="77"/>
  <c r="K133" i="77" s="1"/>
  <c r="J25" i="77"/>
  <c r="K25" i="77" s="1"/>
  <c r="I91" i="77"/>
  <c r="K91" i="77" s="1"/>
  <c r="I7" i="77"/>
  <c r="K7" i="77" s="1"/>
  <c r="AE23" i="80"/>
  <c r="AE21" i="80"/>
  <c r="AF21" i="80" s="1"/>
  <c r="AG21" i="80" s="1"/>
  <c r="AE35" i="80"/>
  <c r="AF35" i="80" s="1"/>
  <c r="AG35" i="80" s="1"/>
  <c r="AE17" i="80"/>
  <c r="AE11" i="80"/>
  <c r="AE12" i="80"/>
  <c r="AC11" i="80"/>
  <c r="AC24" i="80"/>
  <c r="AE19" i="80"/>
  <c r="AE15" i="80"/>
  <c r="AE20" i="80"/>
  <c r="AE16" i="80"/>
  <c r="AC12" i="80" l="1"/>
  <c r="AC25" i="80"/>
  <c r="AC19" i="80"/>
  <c r="AC32" i="80"/>
  <c r="AC20" i="80"/>
  <c r="AC33" i="80"/>
  <c r="AC17" i="80"/>
  <c r="AC30" i="80"/>
  <c r="AC18" i="80"/>
  <c r="AC31" i="80"/>
  <c r="AC14" i="80"/>
  <c r="AC27" i="80"/>
  <c r="AC13" i="80"/>
  <c r="AC26" i="80"/>
  <c r="AC16" i="80"/>
  <c r="AC29" i="80"/>
  <c r="AF20" i="80"/>
  <c r="AG20" i="80" s="1"/>
  <c r="AF33" i="80"/>
  <c r="AG33" i="80" s="1"/>
  <c r="AF15" i="80"/>
  <c r="AG15" i="80" s="1"/>
  <c r="AF28" i="80"/>
  <c r="AG28" i="80" s="1"/>
  <c r="AF17" i="80"/>
  <c r="AG17" i="80" s="1"/>
  <c r="AF30" i="80"/>
  <c r="AG30" i="80" s="1"/>
  <c r="AF13" i="80"/>
  <c r="AG13" i="80" s="1"/>
  <c r="AF26" i="80"/>
  <c r="AG26" i="80" s="1"/>
  <c r="AF19" i="80"/>
  <c r="AG19" i="80" s="1"/>
  <c r="AH19" i="80" s="1"/>
  <c r="AF32" i="80"/>
  <c r="AG32" i="80" s="1"/>
  <c r="AF14" i="80"/>
  <c r="AG14" i="80" s="1"/>
  <c r="AH27" i="80" s="1"/>
  <c r="AF27" i="80"/>
  <c r="AG27" i="80" s="1"/>
  <c r="AF12" i="80"/>
  <c r="AG12" i="80" s="1"/>
  <c r="AF25" i="80"/>
  <c r="AG25" i="80" s="1"/>
  <c r="AF16" i="80"/>
  <c r="AG16" i="80" s="1"/>
  <c r="AF29" i="80"/>
  <c r="AG29" i="80" s="1"/>
  <c r="AF18" i="80"/>
  <c r="AG18" i="80" s="1"/>
  <c r="AF31" i="80"/>
  <c r="AG31" i="80" s="1"/>
  <c r="AH37" i="80"/>
  <c r="AH38" i="80"/>
  <c r="AM38" i="80" s="1"/>
  <c r="AN38" i="80" s="1"/>
  <c r="AH35" i="80"/>
  <c r="AF10" i="80"/>
  <c r="AG10" i="80" s="1"/>
  <c r="AH23" i="80" s="1"/>
  <c r="J127" i="77"/>
  <c r="K127" i="77" s="1"/>
  <c r="J128" i="77"/>
  <c r="K128" i="77" s="1"/>
  <c r="J115" i="77"/>
  <c r="K115" i="77" s="1"/>
  <c r="J110" i="77"/>
  <c r="K110" i="77" s="1"/>
  <c r="J109" i="77"/>
  <c r="K109" i="77" s="1"/>
  <c r="J99" i="77"/>
  <c r="AH14" i="80"/>
  <c r="AH34" i="80"/>
  <c r="AC10" i="80"/>
  <c r="AC23" i="80"/>
  <c r="AH36" i="80"/>
  <c r="I56" i="77"/>
  <c r="K56" i="77" s="1"/>
  <c r="I99" i="77"/>
  <c r="K99" i="77" s="1"/>
  <c r="I8" i="77"/>
  <c r="K8" i="77" s="1"/>
  <c r="I74" i="77"/>
  <c r="K74" i="77" s="1"/>
  <c r="I68" i="77"/>
  <c r="K68" i="77" s="1"/>
  <c r="I134" i="77"/>
  <c r="K134" i="77" s="1"/>
  <c r="I92" i="77"/>
  <c r="K92" i="77" s="1"/>
  <c r="AF11" i="80"/>
  <c r="AG11" i="80" s="1"/>
  <c r="AH25" i="80" s="1"/>
  <c r="AF24" i="80"/>
  <c r="AG24" i="80" s="1"/>
  <c r="AH16" i="80"/>
  <c r="AH15" i="80"/>
  <c r="AH17" i="80"/>
  <c r="AH21" i="80"/>
  <c r="AH20" i="80"/>
  <c r="AH22" i="80"/>
  <c r="AH31" i="80" l="1"/>
  <c r="AH30" i="80"/>
  <c r="AH18" i="80"/>
  <c r="AH33" i="80"/>
  <c r="AH32" i="80"/>
  <c r="AH28" i="80"/>
  <c r="AH29" i="80"/>
  <c r="AH13" i="80"/>
  <c r="AH26" i="80"/>
  <c r="AH10" i="80"/>
  <c r="J98" i="77"/>
  <c r="K98" i="77" s="1"/>
  <c r="I93" i="77"/>
  <c r="K93" i="77" s="1"/>
  <c r="AH24" i="80"/>
  <c r="AH11" i="80"/>
  <c r="AH12" i="8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HP PROBOOK</author>
    <author>Ivan</author>
    <author>Jaime Ivan Enciso Gonzalez</author>
    <author>Liseth Johana Alvarez</author>
    <author>ASUS</author>
  </authors>
  <commentList>
    <comment ref="G16" authorId="0" shapeId="0" xr:uid="{971A61B7-DB67-4635-8D31-0D7F696716D6}">
      <text>
        <r>
          <rPr>
            <sz val="9"/>
            <color indexed="81"/>
            <rFont val="Tahoma"/>
            <family val="2"/>
          </rPr>
          <t>Desde el punto de vista de la metodología del seguimeinto a la sentencia T-025, se tiene el prósito de hacer un segumiento mensual sobre los requerimientos de la Corte, por eso se djea el número 12.</t>
        </r>
      </text>
    </comment>
    <comment ref="G22" authorId="1" shapeId="0" xr:uid="{352BFD01-54C7-4AF6-906B-87D427906D6E}">
      <text>
        <r>
          <rPr>
            <b/>
            <sz val="9"/>
            <color indexed="81"/>
            <rFont val="Tahoma"/>
            <family val="2"/>
          </rPr>
          <t>En el marco del seguimiento al cronograma de asistencias técnicas, se establece como objetivo realizar un seguimiento mensual al cumplimiento de las actividades programadas en el territorio, con el fin de garantizar la ejecución oportuna y eficiente de las acciones previstas. Por conisugiente, la frecuencia es de 12 meses. Por consiguiente, se deja el numero 12</t>
        </r>
      </text>
    </comment>
    <comment ref="G52" authorId="2" shapeId="0" xr:uid="{3212D767-AD80-48D7-8264-8C8C1E60DB74}">
      <text>
        <r>
          <rPr>
            <sz val="10"/>
            <color indexed="81"/>
            <rFont val="Tahoma"/>
            <family val="2"/>
          </rPr>
          <t>Información de solicitudes de Autorreconocimientos, Cupos y descuentos en el periodo de un año</t>
        </r>
      </text>
    </comment>
    <comment ref="G58" authorId="2" shapeId="0" xr:uid="{0277B681-8848-47E9-BFC3-A2A4D128AFF9}">
      <text>
        <r>
          <rPr>
            <sz val="10"/>
            <color indexed="81"/>
            <rFont val="Tahoma"/>
            <family val="2"/>
          </rPr>
          <t>Se reflejan los eventos realizados por la Dirección en el periodo de un año</t>
        </r>
      </text>
    </comment>
    <comment ref="G64" authorId="2" shapeId="0" xr:uid="{398C9F5F-83CB-44CB-8189-505D0FB6E38A}">
      <text>
        <r>
          <rPr>
            <sz val="10"/>
            <color indexed="81"/>
            <rFont val="Tahoma"/>
            <family val="2"/>
          </rPr>
          <t>Reflejan las solicitudes beneficios de exoneración de libreta militar</t>
        </r>
      </text>
    </comment>
    <comment ref="G70" authorId="2" shapeId="0" xr:uid="{B755C485-A694-47F2-B9A7-9EB792AB4BD8}">
      <text>
        <r>
          <rPr>
            <sz val="10"/>
            <color indexed="81"/>
            <rFont val="Tahoma"/>
            <family val="2"/>
          </rPr>
          <t>Se refleja las PQRSD, allegadas a las DACNARP, en la vigencia de un año</t>
        </r>
      </text>
    </comment>
    <comment ref="G94" authorId="3" shapeId="0" xr:uid="{6E302195-5345-4478-94FD-DC240B7F48AA}">
      <text>
        <r>
          <rPr>
            <b/>
            <sz val="14"/>
            <color indexed="81"/>
            <rFont val="Tahoma"/>
            <family val="2"/>
          </rPr>
          <t>La información se toma del reporte de viáticos solicitados vigencia 2024</t>
        </r>
        <r>
          <rPr>
            <sz val="14"/>
            <color indexed="81"/>
            <rFont val="Tahoma"/>
            <family val="2"/>
          </rPr>
          <t xml:space="preserve">
</t>
        </r>
      </text>
    </comment>
    <comment ref="G118" authorId="3" shapeId="0" xr:uid="{2E0FCFE1-7749-42D6-8D1C-A874B342D763}">
      <text>
        <r>
          <rPr>
            <sz val="16"/>
            <color indexed="81"/>
            <rFont val="Tahoma"/>
            <family val="2"/>
          </rPr>
          <t>La información se toma del listado de contratistas para la vigencia 2024</t>
        </r>
      </text>
    </comment>
    <comment ref="G124" authorId="3" shapeId="0" xr:uid="{1C7B3A08-4170-4C29-822D-E11D4C9CD08D}">
      <text>
        <r>
          <rPr>
            <sz val="14"/>
            <color indexed="81"/>
            <rFont val="Tahoma"/>
            <family val="2"/>
          </rPr>
          <t>La información se toma del informe de PQRSD vencidas vigencia 2024</t>
        </r>
      </text>
    </comment>
    <comment ref="G130" authorId="3" shapeId="0" xr:uid="{BF7383E1-719E-46E7-8130-EEBAA2E524B8}">
      <text>
        <r>
          <rPr>
            <sz val="16"/>
            <color indexed="81"/>
            <rFont val="Tahoma"/>
            <family val="2"/>
          </rPr>
          <t>La información se toma del registro de personerías</t>
        </r>
      </text>
    </comment>
    <comment ref="G136" authorId="4" shapeId="0" xr:uid="{7D14B1B2-559A-446E-8E59-C19B1CDF70DF}">
      <text>
        <r>
          <rPr>
            <b/>
            <sz val="9"/>
            <color indexed="81"/>
            <rFont val="Tahoma"/>
            <family val="2"/>
          </rPr>
          <t>ASUS:</t>
        </r>
        <r>
          <rPr>
            <sz val="9"/>
            <color indexed="81"/>
            <rFont val="Tahoma"/>
            <family val="2"/>
          </rPr>
          <t xml:space="preserve">
Este dato parte de que a cargo de la DSC se encuentra solo una (1) politica pública.</t>
        </r>
      </text>
    </comment>
    <comment ref="J136" authorId="4" shapeId="0" xr:uid="{80AF008D-9280-4803-B68A-37435125C542}">
      <text>
        <r>
          <rPr>
            <b/>
            <sz val="9"/>
            <color indexed="81"/>
            <rFont val="Tahoma"/>
            <family val="2"/>
          </rPr>
          <t>ASUS:</t>
        </r>
        <r>
          <rPr>
            <sz val="9"/>
            <color indexed="81"/>
            <rFont val="Tahoma"/>
            <family val="2"/>
          </rPr>
          <t xml:space="preserve">
Se determina este criterio ya que el incumplimiento y retraso de la politica pública, va a disminuir la confianza y credibilidad de actores de la sociedad hacia la entidad y afectar los logros misionales.</t>
        </r>
      </text>
    </comment>
    <comment ref="G142" authorId="4" shapeId="0" xr:uid="{F3C507A2-AE85-40F5-8675-F577096BB427}">
      <text>
        <r>
          <rPr>
            <b/>
            <sz val="9"/>
            <color indexed="81"/>
            <rFont val="Tahoma"/>
            <family val="2"/>
          </rPr>
          <t>ASUS:</t>
        </r>
        <r>
          <rPr>
            <sz val="9"/>
            <color indexed="81"/>
            <rFont val="Tahoma"/>
            <family val="2"/>
          </rPr>
          <t xml:space="preserve">
Dato que parte de la meta del Plan Estrategico del DSC
</t>
        </r>
      </text>
    </comment>
    <comment ref="J142" authorId="4" shapeId="0" xr:uid="{94140621-DE08-440F-8322-C646677E5670}">
      <text>
        <r>
          <rPr>
            <b/>
            <sz val="9"/>
            <color indexed="81"/>
            <rFont val="Tahoma"/>
            <family val="2"/>
          </rPr>
          <t>ASUS:</t>
        </r>
        <r>
          <rPr>
            <sz val="9"/>
            <color indexed="81"/>
            <rFont val="Tahoma"/>
            <family val="2"/>
          </rPr>
          <t xml:space="preserve">
Se determina este criterio por las posibles debilidades de las asistencias técnicas, va a disminuir la confianza y credibilidad de actores de la sociedad y de entidades afectando los logros  y objetivos misionales.</t>
        </r>
      </text>
    </comment>
    <comment ref="G148" authorId="4" shapeId="0" xr:uid="{30F2EBEB-7B76-4B7D-ABE5-F1E2408003CB}">
      <text>
        <r>
          <rPr>
            <b/>
            <sz val="9"/>
            <color indexed="81"/>
            <rFont val="Tahoma"/>
            <family val="2"/>
          </rPr>
          <t>ASUS:</t>
        </r>
        <r>
          <rPr>
            <sz val="9"/>
            <color indexed="81"/>
            <rFont val="Tahoma"/>
            <family val="2"/>
          </rPr>
          <t xml:space="preserve">
Dato que parte del promedio del últimos tres (3) años que han emitido alertas tempranas la Defensoría del Pueblo</t>
        </r>
      </text>
    </comment>
    <comment ref="J148" authorId="4" shapeId="0" xr:uid="{F98406D4-A599-482E-89BA-17644970140E}">
      <text>
        <r>
          <rPr>
            <b/>
            <sz val="9"/>
            <color indexed="81"/>
            <rFont val="Tahoma"/>
            <family val="2"/>
          </rPr>
          <t>ASUS:</t>
        </r>
        <r>
          <rPr>
            <sz val="9"/>
            <color indexed="81"/>
            <rFont val="Tahoma"/>
            <family val="2"/>
          </rPr>
          <t xml:space="preserve">
Se determina este criterio ya que si no se presenta una buena articulación y seguimiento a las alertas tempranas, se va a percibir desconfianza en laimagen del ministerio por parte de la sociedad  y así afectar los logros  de los objetivos misionales.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Jaime Ivan Enciso Gonzalez</author>
  </authors>
  <commentList>
    <comment ref="G10" authorId="0" shapeId="0" xr:uid="{62A0496A-6A36-4722-B66D-A9E61A7890CC}">
      <text>
        <r>
          <rPr>
            <sz val="10"/>
            <color indexed="81"/>
            <rFont val="Tahoma"/>
            <family val="2"/>
          </rPr>
          <t>Cantidad de proyectos presentados por los Consejos Comunitarios y Organizaciones de Bases en el periodo de un año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HP PROBOOK</author>
    <author>Jaime Ivan Enciso Gonzalez</author>
    <author>Angelica Maria Patiño Garcia</author>
  </authors>
  <commentList>
    <comment ref="K10" authorId="0" shapeId="0" xr:uid="{A2FA6335-BB6C-4AFC-B2F2-1F9E0179B386}">
      <text>
        <r>
          <rPr>
            <sz val="9"/>
            <color indexed="81"/>
            <rFont val="Tahoma"/>
            <family val="2"/>
          </rPr>
          <t>La actividad se realiza cada que haya ua solicitud, sin embargo, el balance se plantea hacerlo de manera mensual, por eso se coloca 12.</t>
        </r>
      </text>
    </comment>
    <comment ref="K28" authorId="1" shapeId="0" xr:uid="{EBC9EACE-15A5-41F9-B0C6-5D9088FB39F3}">
      <text>
        <r>
          <rPr>
            <sz val="12"/>
            <color indexed="81"/>
            <rFont val="Tahoma"/>
            <family val="2"/>
          </rPr>
          <t xml:space="preserve">Numero de Solicitudes, allegadas a la Dirección en un año </t>
        </r>
      </text>
    </comment>
    <comment ref="K34" authorId="1" shapeId="0" xr:uid="{48423A45-13D0-431E-AEC9-EA75C5686A48}">
      <text>
        <r>
          <rPr>
            <sz val="12"/>
            <color indexed="81"/>
            <rFont val="Tahoma"/>
            <family val="2"/>
          </rPr>
          <t xml:space="preserve">Número de solicitudes allegadas para respuesta por parte de la Dirección en el periodo de un año 
</t>
        </r>
      </text>
    </comment>
    <comment ref="AI40" authorId="2" shapeId="0" xr:uid="{1EBCF0FC-73AB-4078-A14B-EFDA9F8D0B2F}">
      <text>
        <r>
          <rPr>
            <b/>
            <sz val="9"/>
            <color indexed="81"/>
            <rFont val="Tahoma"/>
            <family val="2"/>
          </rPr>
          <t>Angelica Maria Patiño Garcia:</t>
        </r>
        <r>
          <rPr>
            <sz val="9"/>
            <color indexed="81"/>
            <rFont val="Tahoma"/>
            <family val="2"/>
          </rPr>
          <t xml:space="preserve">
teniendo en cuenta la zona de riesgo resiual, debe formular un plan de acción </t>
        </r>
      </text>
    </comment>
    <comment ref="AI46" authorId="2" shapeId="0" xr:uid="{51FFCA95-C026-4E16-8397-DF8E1D6D7A47}">
      <text>
        <r>
          <rPr>
            <b/>
            <sz val="9"/>
            <color indexed="81"/>
            <rFont val="Tahoma"/>
            <family val="2"/>
          </rPr>
          <t>Angelica Maria Patiño Garcia:</t>
        </r>
        <r>
          <rPr>
            <sz val="9"/>
            <color indexed="81"/>
            <rFont val="Tahoma"/>
            <family val="2"/>
          </rPr>
          <t xml:space="preserve">
Teniendo en cuenta la zona de riesgo resiual, debe formular un plan de acción </t>
        </r>
      </text>
    </comment>
  </commentList>
</comments>
</file>

<file path=xl/sharedStrings.xml><?xml version="1.0" encoding="utf-8"?>
<sst xmlns="http://schemas.openxmlformats.org/spreadsheetml/2006/main" count="21116" uniqueCount="2009">
  <si>
    <t>Contexto</t>
  </si>
  <si>
    <t>Factor</t>
  </si>
  <si>
    <t>Definición</t>
  </si>
  <si>
    <t xml:space="preserve">CONTEXTO EXTERNO </t>
  </si>
  <si>
    <t xml:space="preserve">Políticos: </t>
  </si>
  <si>
    <t>cambios de gobierno, legislación, políticas públicas, regulación.</t>
  </si>
  <si>
    <t xml:space="preserve">Económicos: </t>
  </si>
  <si>
    <t>Disponibilidad de capital, liquidez, mercados financieros, desempleo, competencia.</t>
  </si>
  <si>
    <t xml:space="preserve">Sociales: </t>
  </si>
  <si>
    <t>demografía, responsabilidad social, orden público.</t>
  </si>
  <si>
    <t xml:space="preserve">Tecnológicos: </t>
  </si>
  <si>
    <t>avances en tecnología, acceso a sistemas de información externos, gobierno en línea.</t>
  </si>
  <si>
    <t xml:space="preserve">Medio Ambientales: </t>
  </si>
  <si>
    <t>emisiones y residuos, energía, catástrofes naturales, desarrollo sostenible.</t>
  </si>
  <si>
    <t>Legales y reglamentarios:</t>
  </si>
  <si>
    <t>Normatividad externa (leyes, decretos,
ordenanzas y acuerdos).</t>
  </si>
  <si>
    <t>CONTEXTO INTERNO</t>
  </si>
  <si>
    <t xml:space="preserve">Financieros: </t>
  </si>
  <si>
    <t>presupuesto de funcionamiento, recursos de inversión, infraestructura, capacidad instalada.</t>
  </si>
  <si>
    <t xml:space="preserve">Personal: </t>
  </si>
  <si>
    <t>competencia del personal, disponibilidad del personal, seguridad y salud ocupacional.</t>
  </si>
  <si>
    <t xml:space="preserve">Procesos: </t>
  </si>
  <si>
    <t>capacidad, diseño, ejecución, proveedores, entradas, salidas, gestión del conocimiento.</t>
  </si>
  <si>
    <t xml:space="preserve">Tecnología: </t>
  </si>
  <si>
    <t>integridad de datos, disponibilidad de datos y sistemas, desarrollo, producción, mantenimiento de sistemas de información.</t>
  </si>
  <si>
    <t xml:space="preserve">Estratégicos: </t>
  </si>
  <si>
    <t>direccionamiento estratégico, planeación institucional, liderazgo, trabajo en equipo.</t>
  </si>
  <si>
    <t xml:space="preserve">Comunicación interna: </t>
  </si>
  <si>
    <t>canales utilizados y su efectividad, flujo de la información necesaria para el desarrollo de las operaciones.</t>
  </si>
  <si>
    <t xml:space="preserve">CONTEXTO DEL PROCESO </t>
  </si>
  <si>
    <t xml:space="preserve">Diseño del Proceso: </t>
  </si>
  <si>
    <t>claridad en la descripción del alcance y objetivo del proceso.</t>
  </si>
  <si>
    <t xml:space="preserve">Interacciones entre procesos: </t>
  </si>
  <si>
    <t>relación precisa con otros procesos en cuanto a insumos, proveedores, productos, usuarios o clientes.</t>
  </si>
  <si>
    <t xml:space="preserve">Transversalidad: </t>
  </si>
  <si>
    <t>procesos que determinan lineamientos necesarios para el desarrollo de todos los procesos de la entidad.</t>
  </si>
  <si>
    <t xml:space="preserve">Procedimientos Asociados: </t>
  </si>
  <si>
    <t>pertinencia en los procedimientos que desarrollan los procesos.</t>
  </si>
  <si>
    <t xml:space="preserve">Responsables del proceso: </t>
  </si>
  <si>
    <t>grado de autoridad y responsabilidad de los funcionarios frente al proceso.</t>
  </si>
  <si>
    <t xml:space="preserve">Comunicación entre los procesos: </t>
  </si>
  <si>
    <t>efectividad en los flujos de información determinados en la interacción de los procesos.</t>
  </si>
  <si>
    <t>Activos de seguridad digital del proceso:</t>
  </si>
  <si>
    <t>información, aplicaciones, hardware entre otros, que se deben proteger para garantizar el funcionamiento interno de cada proceso, como de cara al ciudadano. Ver conceptos básicos relacionados con el riesgo páginas 8 y 9.</t>
  </si>
  <si>
    <t>Contexto externo</t>
  </si>
  <si>
    <t>Contexto interno</t>
  </si>
  <si>
    <t>Contexto del proceso</t>
  </si>
  <si>
    <t>TIPOLOGÍA DE RIESGOS</t>
  </si>
  <si>
    <t>Riesgos estratégicos</t>
  </si>
  <si>
    <r>
      <rPr>
        <b/>
        <sz val="11"/>
        <color indexed="8"/>
        <rFont val="Calibri"/>
        <family val="2"/>
      </rPr>
      <t>Riesgos estratégicos:</t>
    </r>
    <r>
      <rPr>
        <sz val="11"/>
        <color theme="1"/>
        <rFont val="Calibri"/>
        <family val="2"/>
        <scheme val="minor"/>
      </rPr>
      <t xml:space="preserve"> posibilidad de ocurrencia de eventos que afecten los objetivos estratégicos de la organización pública y por tanto impactan toda la entidad.</t>
    </r>
  </si>
  <si>
    <t>Riesgos gerenciales</t>
  </si>
  <si>
    <r>
      <rPr>
        <b/>
        <sz val="11"/>
        <color indexed="8"/>
        <rFont val="Calibri"/>
        <family val="2"/>
      </rPr>
      <t>Riesgos gerenciales:</t>
    </r>
    <r>
      <rPr>
        <sz val="11"/>
        <color theme="1"/>
        <rFont val="Calibri"/>
        <family val="2"/>
        <scheme val="minor"/>
      </rPr>
      <t xml:space="preserve"> posibilidad de ocurrencia de eventos que afecten los procesos gerenciales y/o la alta dirección.</t>
    </r>
  </si>
  <si>
    <t>Riesgos operativos</t>
  </si>
  <si>
    <r>
      <rPr>
        <b/>
        <sz val="11"/>
        <color indexed="8"/>
        <rFont val="Calibri"/>
        <family val="2"/>
      </rPr>
      <t>Riesgos operativos</t>
    </r>
    <r>
      <rPr>
        <sz val="11"/>
        <color theme="1"/>
        <rFont val="Calibri"/>
        <family val="2"/>
        <scheme val="minor"/>
      </rPr>
      <t>: posibilidad de ocurrencia de eventos que afecten los procesos misionales de la entidad.</t>
    </r>
  </si>
  <si>
    <t>Riesgos financieros</t>
  </si>
  <si>
    <r>
      <rPr>
        <b/>
        <sz val="11"/>
        <color indexed="8"/>
        <rFont val="Calibri"/>
        <family val="2"/>
      </rPr>
      <t>Riesgos financieros:</t>
    </r>
    <r>
      <rPr>
        <sz val="11"/>
        <color theme="1"/>
        <rFont val="Calibri"/>
        <family val="2"/>
        <scheme val="minor"/>
      </rPr>
      <t xml:space="preserve"> posibilidad de ocurrencia de eventos que afecten los estados financieros y todas aquellas áreas involucradas con el proceso financiero como presupuesto, tesorería, contabilidad, cartera, central de cuentas, costos, etc.</t>
    </r>
  </si>
  <si>
    <t>Riesgos tecnológicos</t>
  </si>
  <si>
    <r>
      <rPr>
        <b/>
        <sz val="11"/>
        <color indexed="8"/>
        <rFont val="Calibri"/>
        <family val="2"/>
      </rPr>
      <t>Riesgos tecnológicos:</t>
    </r>
    <r>
      <rPr>
        <sz val="11"/>
        <color theme="1"/>
        <rFont val="Calibri"/>
        <family val="2"/>
        <scheme val="minor"/>
      </rPr>
      <t xml:space="preserve"> posibilidad de ocurrencia de eventos que afecten la totalidad o parte de la infraestructura tecnológica (hardware, software, redes, etc.) de una entidad.</t>
    </r>
  </si>
  <si>
    <t>Riesgos de cumplimiento</t>
  </si>
  <si>
    <r>
      <rPr>
        <b/>
        <sz val="11"/>
        <color indexed="8"/>
        <rFont val="Calibri"/>
        <family val="2"/>
      </rPr>
      <t xml:space="preserve">Riesgos de cumplimiento: </t>
    </r>
    <r>
      <rPr>
        <sz val="11"/>
        <color theme="1"/>
        <rFont val="Calibri"/>
        <family val="2"/>
        <scheme val="minor"/>
      </rPr>
      <t>posibilidad de ocurrencia de eventos que afecten la situación jurídica o contractual de la organización debido a su incumplimiento o desacato a la normatividad legal y las obligaciones contractuales.</t>
    </r>
  </si>
  <si>
    <t>Riesgo de imagen o reputacional</t>
  </si>
  <si>
    <r>
      <rPr>
        <b/>
        <sz val="11"/>
        <color indexed="8"/>
        <rFont val="Calibri"/>
        <family val="2"/>
      </rPr>
      <t xml:space="preserve">Riesgo de imagen o reputacional: </t>
    </r>
    <r>
      <rPr>
        <sz val="11"/>
        <color theme="1"/>
        <rFont val="Calibri"/>
        <family val="2"/>
        <scheme val="minor"/>
      </rPr>
      <t>posibilidad de ocurrencia de un evento que afecte la imagen, buen nombre o reputación de una organización, ante sus clientes y partes interesadas.</t>
    </r>
  </si>
  <si>
    <t>Riesgos de corrupción</t>
  </si>
  <si>
    <r>
      <rPr>
        <b/>
        <sz val="11"/>
        <color indexed="8"/>
        <rFont val="Calibri"/>
        <family val="2"/>
      </rPr>
      <t>Riesgos de corrupción:</t>
    </r>
    <r>
      <rPr>
        <sz val="11"/>
        <color theme="1"/>
        <rFont val="Calibri"/>
        <family val="2"/>
        <scheme val="minor"/>
      </rPr>
      <t xml:space="preserve"> Posibilidad de que por acción u omisión, se use el poder para desviar la gestión de lo público hacia un beneficio privado.</t>
    </r>
  </si>
  <si>
    <t>Riesgos de seguridad digital</t>
  </si>
  <si>
    <r>
      <rPr>
        <b/>
        <sz val="11"/>
        <color indexed="8"/>
        <rFont val="Calibri"/>
        <family val="2"/>
      </rPr>
      <t>Riesgos de seguridad digital:</t>
    </r>
    <r>
      <rPr>
        <sz val="11"/>
        <color theme="1"/>
        <rFont val="Calibri"/>
        <family val="2"/>
        <scheme val="minor"/>
      </rPr>
      <t xml:space="preserve"> Posibilidad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t>
    </r>
  </si>
  <si>
    <t>Matriz Mapa de Riesgos de Gestión</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</si>
  <si>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indexed="57"/>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</si>
  <si>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</si>
  <si>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indexed="57"/>
        <rFont val="Arial Narrow"/>
        <family val="2"/>
      </rPr>
      <t>Paso 2: identificación del riesgo</t>
    </r>
    <r>
      <rPr>
        <sz val="11"/>
        <rFont val="Arial Narrow"/>
        <family val="2"/>
      </rPr>
      <t xml:space="preserve">, donde se explica ampliamente las bases para adelanter este análisis.
Así mismo, considere en el </t>
    </r>
    <r>
      <rPr>
        <b/>
        <sz val="11"/>
        <color indexed="57"/>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indexed="57"/>
        <rFont val="Arial Narrow"/>
        <family val="2"/>
      </rPr>
      <t>NOTA:</t>
    </r>
    <r>
      <rPr>
        <sz val="11"/>
        <rFont val="Arial Narrow"/>
        <family val="2"/>
      </rPr>
      <t xml:space="preserve"> Si lo considera pertinente, es posible agregar hojas de trabajo adicionales al presente formato que permitan incluir la traza de estos análisis.</t>
    </r>
  </si>
  <si>
    <r>
      <t xml:space="preserve">El archivo contiene las siguientes hojas:
-  </t>
    </r>
    <r>
      <rPr>
        <b/>
        <sz val="11"/>
        <rFont val="Arial Narrow"/>
        <family val="2"/>
      </rPr>
      <t>Instructivo</t>
    </r>
    <r>
      <rPr>
        <sz val="10"/>
        <rFont val="Arial Narrow"/>
        <family val="2"/>
      </rPr>
      <t xml:space="preserve">
 - </t>
    </r>
    <r>
      <rPr>
        <b/>
        <sz val="11"/>
        <rFont val="Arial Narrow"/>
        <family val="2"/>
      </rPr>
      <t xml:space="preserve">Mapa Final: </t>
    </r>
    <r>
      <rPr>
        <sz val="10"/>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</si>
  <si>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</si>
  <si>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</si>
  <si>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</si>
  <si>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</si>
  <si>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</si>
  <si>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</si>
  <si>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</si>
  <si>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</si>
  <si>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</si>
  <si>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</si>
  <si>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</si>
  <si>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</si>
  <si>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</si>
  <si>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</si>
  <si>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</si>
  <si>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</si>
  <si>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</si>
  <si>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10"/>
        <color indexed="57"/>
        <rFont val="Arial Narrow"/>
        <family val="2"/>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</si>
  <si>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</si>
  <si>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</si>
  <si>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</si>
  <si>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</si>
  <si>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</si>
  <si>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</si>
  <si>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</si>
  <si>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</si>
  <si>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</si>
  <si>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t xml:space="preserve">Recuerde que el control se define como la medida que permite reducir o mitigar un riesgo. Defina el control (es) que atacan la causa raíz del riesgo, considere la estructura explicada en la guía: </t>
    </r>
    <r>
      <rPr>
        <b/>
        <sz val="10"/>
        <color indexed="57"/>
        <rFont val="Arial Narrow"/>
        <family val="2"/>
      </rPr>
      <t>Responsable de ejecutar el control + Acción + Complemento</t>
    </r>
  </si>
  <si>
    <t>Afectación</t>
  </si>
  <si>
    <t>Esta casilla no se diligencia, depende de la selección en la columna R.</t>
  </si>
  <si>
    <r>
      <t xml:space="preserve">ATRIBUTOS EFICIENCIA
</t>
    </r>
    <r>
      <rPr>
        <sz val="10"/>
        <rFont val="Arial Narrow"/>
        <family val="2"/>
      </rPr>
      <t>Tipo</t>
    </r>
  </si>
  <si>
    <t>Utilice la lista de despligue que se encuentra parametrizada, le aparecerán las opciones: i)Preventivo, ii)Detectivo, iii)Correctivo.</t>
  </si>
  <si>
    <r>
      <t xml:space="preserve">ATRIBUTOS EFICIENCIA
</t>
    </r>
    <r>
      <rPr>
        <sz val="10"/>
        <rFont val="Arial Narrow"/>
        <family val="2"/>
      </rPr>
      <t>Implementación</t>
    </r>
  </si>
  <si>
    <t>Utilice la lista de despligue que se encuentra parametrizada, le aparecerán las opciones: i)Automático, ii)Manual.</t>
  </si>
  <si>
    <r>
      <t xml:space="preserve">ATRIBUTOS EFICIENCIA
</t>
    </r>
    <r>
      <rPr>
        <sz val="10"/>
        <rFont val="Arial Narrow"/>
        <family val="2"/>
      </rPr>
      <t>Calificación</t>
    </r>
  </si>
  <si>
    <t xml:space="preserve">La matriz automáticamente hará el cálculo para el control analizado (Columna T) </t>
  </si>
  <si>
    <r>
      <t xml:space="preserve">ATRIBUTOS INFORMATIVOS
</t>
    </r>
    <r>
      <rPr>
        <sz val="10"/>
        <rFont val="Arial Narrow"/>
        <family val="2"/>
      </rPr>
      <t>Documentación</t>
    </r>
  </si>
  <si>
    <t>Utilice la lista de despligue que se encuentra parametrizada, le aparecerán las opciones: i)Documentado, ii)Sin documentar.</t>
  </si>
  <si>
    <r>
      <t xml:space="preserve">ATRIBUTOS INFORMATIVOS
</t>
    </r>
    <r>
      <rPr>
        <sz val="10"/>
        <rFont val="Arial Narrow"/>
        <family val="2"/>
      </rPr>
      <t>Frecuencia</t>
    </r>
  </si>
  <si>
    <t>Utilice la lista de despligue que se encuentra parametrizada, le aparecerán las opciones: i)Continua, ii)Aleatoria.</t>
  </si>
  <si>
    <r>
      <t xml:space="preserve">ATRIBUTOS INFORMATIVOS
</t>
    </r>
    <r>
      <rPr>
        <sz val="10"/>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</si>
  <si>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</si>
  <si>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</si>
  <si>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10"/>
        <color indexed="57"/>
        <rFont val="Arial Narrow"/>
        <family val="2"/>
      </rPr>
      <t xml:space="preserve"> nivel de riesgo inherente</t>
    </r>
    <r>
      <rPr>
        <sz val="10"/>
        <rFont val="Arial Narrow"/>
        <family val="2"/>
      </rPr>
      <t xml:space="preserve"> (Columnas Y- Z- AA -AB- AC).</t>
    </r>
  </si>
  <si>
    <t>Tratamiento</t>
  </si>
  <si>
    <t>Utilice la lista de despligue que se encuentra parametrizada, le aparecerán las opciones: i)Aceptar, ii)Evitar, iii)Reducir (compartir), iv)Reducir (mitigar).</t>
  </si>
  <si>
    <r>
      <t xml:space="preserve">Plan de Acción
</t>
    </r>
    <r>
      <rPr>
        <sz val="10"/>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</si>
  <si>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</si>
  <si>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</si>
  <si>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</si>
  <si>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t xml:space="preserve"> -</t>
    </r>
    <r>
      <rPr>
        <sz val="11"/>
        <rFont val="Arial Narrow"/>
        <family val="2"/>
      </rPr>
      <t xml:space="preserve"> </t>
    </r>
    <r>
      <rPr>
        <b/>
        <sz val="11"/>
        <rFont val="Arial Narrow"/>
        <family val="2"/>
      </rPr>
      <t xml:space="preserve">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</si>
  <si>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</si>
  <si>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</si>
  <si>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</si>
  <si>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Tabla de Valoración de Controles: </t>
    </r>
    <r>
      <rPr>
        <sz val="11"/>
        <rFont val="Arial Narrow"/>
        <family val="2"/>
      </rPr>
      <t>Tabla referente para todos los cálculos (no se diligencia)</t>
    </r>
  </si>
  <si>
    <t>Proceso:</t>
  </si>
  <si>
    <t>Gestión para la Protección de los Derechos</t>
  </si>
  <si>
    <t>Objetivo:</t>
  </si>
  <si>
    <t>Promover la implementación, la descentralización y el fortalecimiento de las Políticas Públicas orientadas a la protección y la prevención de los Derechos Humanos, El Derecho Internacional Humanitario; el fortalecimiento institucional de las Entidades Territoriales para la atención a las Víctimas del Conflicto Armado; la lucha contra la trata de personas; el reconocimiento y la protección a las comunidades Indígenas, Rrom, Negras, Afrocolombianas, Raizales, Palenqueras y Minorías, así como la garantía de la titularidad colectiva de las comunidades étnicas a través de la Consulta Previa; el fortalecimiento de los mecanismos para la prevención de violencias masivas de los Derechos a la vida, y la Integridad enfocados al restablecimiento y la preservación de la seguridad ciudadana y el orden público; y la libertad e igualdad religiosa.</t>
  </si>
  <si>
    <t>Alcance:</t>
  </si>
  <si>
    <t>Inicia con la identificación de los insumos legales, normativos, ordenes emitidas por la corte constitucional o por demanda de sus grupos de valor y culmina con la promoción, protección y prevención de los Derechos, en línea con cada uno de los bienes y servicios planteados en el objetivo de la presente caracterización</t>
  </si>
  <si>
    <t>Identificación del riesgo</t>
  </si>
  <si>
    <t>Análisis del riesgo inherente</t>
  </si>
  <si>
    <t>Evaluación del riesgo - Valoración de los controles</t>
  </si>
  <si>
    <t>Evaluación del riesgo - Nivel del riesgo residual</t>
  </si>
  <si>
    <t>Plan de Acción</t>
  </si>
  <si>
    <t>Seguimiento</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</si>
  <si>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</si>
  <si>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</si>
  <si>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</si>
  <si>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</si>
  <si>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</si>
  <si>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</si>
  <si>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</si>
  <si>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</si>
  <si>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</si>
  <si>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</si>
  <si>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</si>
  <si>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</si>
  <si>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</si>
  <si>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Responsable</t>
  </si>
  <si>
    <t>Fecha Implementación</t>
  </si>
  <si>
    <t>Fecha Seguimiento</t>
  </si>
  <si>
    <t>Seguimiento al 30 de Junio de 2026</t>
  </si>
  <si>
    <t>Seguimiento al XX de XXXX de XXXX</t>
  </si>
  <si>
    <t>Tipo</t>
  </si>
  <si>
    <t>Implementación</t>
  </si>
  <si>
    <t>Calificación</t>
  </si>
  <si>
    <t>Documentación</t>
  </si>
  <si>
    <t>Frecuencia</t>
  </si>
  <si>
    <t>Evidencia</t>
  </si>
  <si>
    <t>Reputacional</t>
  </si>
  <si>
    <t>Desarrollar asistencias técnicas sin el cumplimiento de las condiciones previstas para su realización</t>
  </si>
  <si>
    <t>Rotación constante del personal, falta de claridad para la implementación de las acciones en el territorio y  dificultades para el registro y la sistematización de las asistencias técnicas</t>
  </si>
  <si>
    <t>Posibilidad de afectación reputacional por desarrollar asistencias técnicas sin el cumplimiento de las condiciones previstas para su realización debido a la rotación constante del personal, falta de claridad para la implementación de las acciones en el territorio y  dificultades para el registro y la sistematización de las asistencias técnicas</t>
  </si>
  <si>
    <t>Ejecucion y Administracion de procesos</t>
  </si>
  <si>
    <t xml:space="preserve">     El riesgo afecta la imagen de de la entidad con efecto publicitario sostenido a nivel de sector administrativo, nivel departamental o municipal</t>
  </si>
  <si>
    <t xml:space="preserve">El profesional líder de iniciativa estratégica hace seguimiento a la actuación en territorio, midiendo los avances y cumplimiento de las acciones y los productos de manera trimestral , tomando las acciones de mejora a lugar, de lo cual se dejan las evidencias generadas por cada una de las acciones realizadas.
</t>
  </si>
  <si>
    <t>Preventivo</t>
  </si>
  <si>
    <t>Manual</t>
  </si>
  <si>
    <t>Sin Documentar</t>
  </si>
  <si>
    <t>Continua</t>
  </si>
  <si>
    <t>Sin Registro</t>
  </si>
  <si>
    <r>
      <rPr>
        <sz val="10"/>
        <color rgb="FF000000"/>
        <rFont val="Arial"/>
        <family val="2"/>
      </rPr>
      <t xml:space="preserve">Durante el primer semestre de 2026, el líder profesional de cada línea estratégica realizó un seguimiento mensual a la gestión territorial, consolidando los avances de las acciones y productos asociados a las actividades programadas. La evidencia se ha soportado en la matriz de insumos del plan de acción, garantizando la trazabilidad.
No se identificaron situaciones que requirieran acciones de mejora adicionales, lo cual refleja estabilidad en la ejecución y consistencia en la calidad de los procesos. Asimismo, el seguimiento efectuado ha permitido una supervisión efectiva de las actividades en campo, fortaleciendo el control y la verificación de los resultados alcanzados.
</t>
    </r>
    <r>
      <rPr>
        <b/>
        <sz val="10"/>
        <color rgb="FFC00000"/>
        <rFont val="Arial"/>
        <family val="2"/>
      </rPr>
      <t xml:space="preserve">MONITOREO OAP
</t>
    </r>
    <r>
      <rPr>
        <sz val="10"/>
        <color rgb="FFC00000"/>
        <rFont val="Arial"/>
        <family val="2"/>
      </rPr>
      <t xml:space="preserve">22/07/2026 Una vez revisado el seguimiento de la actividad de control, este se encuentra coherente con lo formulado y reportado por la dependencia. </t>
    </r>
  </si>
  <si>
    <t>El profesional encargado de la iniciativa estratégica hace seguimiento a la ejecución de las acciones bajo liderazgo y consolida mensualmente los avances, con el propósito de contar con información para la toma de decisiones. Este registro en sí sería la evidencia de las acciones realizadas. En caso de detectarse desactualización del registro, se procede a su actualización inmediata.</t>
  </si>
  <si>
    <t>Con Registro</t>
  </si>
  <si>
    <t>Reducir (mitigar)</t>
  </si>
  <si>
    <t xml:space="preserve">Realizar seguimiento mensual a la actuación en territorio, midiendo los avances  y cumplimiento de las acciones y los productos, así como a la ejecución de las acciones y los productos bajo su liderazgo. Como evidencia se deja trazabilidad en correo electrónico e informe de seguimiento.
</t>
  </si>
  <si>
    <t>Líder del proyecto o programa</t>
  </si>
  <si>
    <r>
      <rPr>
        <sz val="11"/>
        <color rgb="FF000000"/>
        <rFont val="Arial Narrow"/>
        <family val="2"/>
      </rPr>
      <t xml:space="preserve">Durante el primer semestre de 2026 el líder profesional de cada línea estratégica consolidó la información correspondiente al seguimiento de riesgos, integrando la planeación de asistencias técnicas, las programaciones mensuales según las actividades programadas. Se efectuó un seguimiento mensual a la ejecución de las acciones y productos bajo su liderazgo, sustentado en la matriz de insumos del plan de acción. No se identificaron desactualizaciones en los registros, lo que garantiza que la información se mantenga vigente, confiable y disponible para la toma de decisiones estratégicas. Este proceso ha fortalecido la capacidad de control y la oportunidad en la gestión de riesgos, asegurando la coherencia entre la planeación y la ejecución.
</t>
    </r>
    <r>
      <rPr>
        <b/>
        <sz val="11"/>
        <color rgb="FFC00000"/>
        <rFont val="Arial Narrow"/>
        <family val="2"/>
      </rPr>
      <t xml:space="preserve">MONITOREO OAP
</t>
    </r>
    <r>
      <rPr>
        <sz val="11"/>
        <color rgb="FFC00000"/>
        <rFont val="Arial Narrow"/>
        <family val="2"/>
      </rPr>
      <t xml:space="preserve">22/07/2026 Una vez revisado el seguimiento del plan de acción, este se encuentra coherente con lo formulado y reportado por la dependencia. </t>
    </r>
  </si>
  <si>
    <t>En curso</t>
  </si>
  <si>
    <r>
      <t xml:space="preserve">"Durante el primer semestre de 2026 el líder profesional de cada línea estratégica consolidó la información correspondiente al seguimiento de riesgos, integrando la planeación de asistencias técnicas, las programaciones mensuales según las actividades programadas. Se efectuó un seguimiento mensual a la ejecución de las acciones y productos bajo su liderazgo, sustentado en la matriz de insumos del plan de acción. No se identificaron desactualizaciones en los registros, lo que garantiza que la información se mantenga vigente, confiable y disponible para la toma de decisiones estratégicas. Este proceso ha fortalecido la capacidad de control y la oportunidad en la gestión de riesgos, asegurando la coherencia entre la planeación y la ejecución.
Durante el periodo evaluado se consolidó el avance del indicador mediante la entrega y validación de los 35 informes de seguimiento de la asintencia técnica en territorio, los cuales permiten verificar el cumplimiento de las actividades programadas y la efectividad operativa en los territorios priorizados. La sumatoria de estos informes evidencia un progreso constante en la ejecución territorial, reflejado en la documentación oportuna de acciones, la participación de actores locales y la disponibilidad de soportes verificables que fortalecen la trazabilidad institucional.
</t>
    </r>
    <r>
      <rPr>
        <b/>
        <sz val="10"/>
        <color rgb="FFC00000"/>
        <rFont val="Arial"/>
        <family val="2"/>
      </rPr>
      <t xml:space="preserve">MONITOREO OAP
</t>
    </r>
    <r>
      <rPr>
        <sz val="10"/>
        <color rgb="FFC00000"/>
        <rFont val="Arial"/>
        <family val="2"/>
      </rPr>
      <t xml:space="preserve">22/07/2026 Una vez revisado el seguimiento de la actividad de control, este se encuentra coherente con lo formulado y reportado por la dependencia. Sin embargo, no se observa el seguimiento cuantitativo ni cualitativo del indicador clave de riesgo"
23/07/2026 La dependencia realiza el seguimiento cualitativo y cuantitativo del indicador clave de riesgo
</t>
    </r>
  </si>
  <si>
    <t>Inoportuna entrega de información a la Corte Constitucional sobre el avance de cumplimiento de las ordenes impartidas en la sentencia T-025 de 2004 y sus autos de seguimiento</t>
  </si>
  <si>
    <t>Demoras en el reporte de la información solicitada a  las dependencias transversales referentes a la sentencia T-025 y sus autos de seguimiento.</t>
  </si>
  <si>
    <t>Posibilidad de afectación reputacional por inoportuna entrega de información a la Corte Constitucional sobre el avance de cumplimiento de las órdenes impartidas en la sentencia T-025 de 2004 y sus autos de seguimiento, debido a demoras en el reporte de la información solicitada a  las dependencias transversales referentes a la sentencia T-025 y sus autos de seguimiento.</t>
  </si>
  <si>
    <t>El coordinador (a) del Grupo de Articulación Interna para la Política de Víctimas del Conflicto Armado cada vez que recibe una solicitud de información por parte de la Corte Constitucional con referencia a los autos de seguimiento a la Sentencia T-025 de 2004, revisa la solicitud y procede a realizar el requerimiento formal de los reportes a las dependencias del Ministerio del Interior de acuerdo con las competencias y el contenido, estableciendo fechas de entrega oportuna de los informes, a través del correo electrónico o del aplicativo Control Doc. Las evidencias reposaran en los informes remitidos a la Honorable Corte Constitucional, mediante correos electrónicos y aplicativo ControlDoc.</t>
  </si>
  <si>
    <t>Detectivo</t>
  </si>
  <si>
    <t>Documentado</t>
  </si>
  <si>
    <t>Con registro</t>
  </si>
  <si>
    <t>En caso que las áreas o dependencias del Ministerio del Interior no envíen a tiempo los reportes requeridos, la Coordinadora del Grupo de Articulación Interna para la Política de Víctimas del Conflicto Armado, remite a la Corte Constitucional la información disponible identificando los vacíos de los informes solicitando un plazo adicional para completar la misma. Las evidencias reposaran en los informes remitidos a la Honorable Corte Constitucional, mediante correos electrónicos y aplicativo ControlDoc.</t>
  </si>
  <si>
    <t xml:space="preserve">
Coordinador (a) del Grupo de Articulación Interna para la Política de Víctimas del Conflicto Armado. </t>
  </si>
  <si>
    <r>
      <rPr>
        <sz val="10"/>
        <color rgb="FF000000"/>
        <rFont val="Arial"/>
        <family val="2"/>
      </rPr>
      <t xml:space="preserve">Durante el periodo objeto de seguimiento, la Coordinadora del Grupo realizó la remisión del informe institucional a la Honorable Corte Constitucional, en cumplimiento de los requerimientos establecidos en el marco del seguimiento a la Sentencia T-025 de 2004 y sus autos complementarios.
Como evidencia de esta gestión, se conservan las comunicaciones electrónicas remitidas a través del correo institucional, así como los registros de radicación efectuados mediante el aplicativo Control Doc, garantizando la trazabilidad documental del proceso. De igual manera, se consolidó una matriz de seguimiento en formato Excel, en la cual se identifican las dependencias que suministraron oportunamente la información requerida y aquellas que no dieron cumplimiento a la remisión de los insumos solicitados, facilitando el control, seguimiento y verificación del proceso de reporte institucional.                                                                                                  </t>
    </r>
    <r>
      <rPr>
        <b/>
        <sz val="10"/>
        <color rgb="FFC00000"/>
        <rFont val="Arial"/>
        <family val="2"/>
      </rPr>
      <t xml:space="preserve">Monitoreo OAP:    </t>
    </r>
    <r>
      <rPr>
        <sz val="10"/>
        <color rgb="FFC00000"/>
        <rFont val="Arial"/>
        <family val="2"/>
      </rPr>
      <t xml:space="preserve">                                                                                                                                                                                  La dependencia aportó el seguimiento correspondiente al Plan de acción, y tras revisar las evidencias presentadas, se verificó que estas son coherentes con lo reportado.  </t>
    </r>
  </si>
  <si>
    <r>
      <rPr>
        <sz val="10"/>
        <color rgb="FF000000"/>
        <rFont val="Arial"/>
        <family val="2"/>
      </rPr>
      <t xml:space="preserve">Durante el primer semestre de la vigencia se elaboró un (1) documento técnico, en el marco de las acciones adelantadas para dar cumplimiento a las obligaciones derivadas de la Sentencia T-025 de 2004 y sus respectivos autos de seguimiento, contribuyendo al fortalecimiento del proceso de articulación institucional y al seguimiento de los compromisos establecidos por la Corte Constitucional.
En relación con el avance del indicador, este se determina mediante la siguiente fórmula:
(Solicitudes contestadas / Solicitudes recibidas) × 100
Para el periodo objeto de reporte se recibió una (1) solicitud y esta fue atendida en su totalidad mediante la elaboración y entrega del correspondiente documento técnico. En consecuencia, el porcentaje de cumplimiento del indicador es el siguiente:
(1 / 1) × 100 = 100%                                                                                                                                                                                                                                                  </t>
    </r>
    <r>
      <rPr>
        <b/>
        <sz val="10"/>
        <color rgb="FFC00000"/>
        <rFont val="Arial"/>
        <family val="2"/>
      </rPr>
      <t xml:space="preserve">Monitoreo OAP:  </t>
    </r>
    <r>
      <rPr>
        <sz val="10"/>
        <color rgb="FFC00000"/>
        <rFont val="Arial"/>
        <family val="2"/>
      </rPr>
      <t xml:space="preserve">                                                                                                                                                                                                                                                              La dependencia aportó el seguimiento correspondiente a la actividad de control, y tras revisar las evidencias presentadas, se verificó que estas son coherentes con lo reportado.  </t>
    </r>
  </si>
  <si>
    <t>Incumplimiento del cronograma de asistencias técnicas a nivel territorial</t>
  </si>
  <si>
    <t>Falta de contratación de las y los profesionales encargados de brindar asistencia técnica</t>
  </si>
  <si>
    <t>Posibilidad afectación reputacional por incumplimiento del cronograma de asistencias técnicas a nivel territorial, debido a demoras en la contratación de las y los profesionales encargados de brindar asistencia técnica generando una alteración de los cronogramas.</t>
  </si>
  <si>
    <t xml:space="preserve">El Coordinador (a) del  Grupo de Articulación Interna para la Política de Víctimas del Conflicto Armado revisa y aprueba mensualmente la programación de asistencias técnicas en la bitácora de comisiones de servicio y autorizaciones de desplazamiento del grupo con el fin de agotar los compromisos institucionales a nivel territorial, estando pendiente de las demoras en la contratación que se presente en el momento. Las evidencias de las asistencias técnicas realizadas, reposaran en las solicitudes de comisión, listados de controles de asistencia y reporte de las capacitaciones brindadas  </t>
  </si>
  <si>
    <t>Aleatoria</t>
  </si>
  <si>
    <t>En caso de presentarse una situación de demoras en la contratación de profesionales que impidan la realización de asistencias técnicas en los territorios, la Coordinadora del Grupo notificará a las entidades territoriales la reprogramación o cancelación de la misma a través del correo electrónico.</t>
  </si>
  <si>
    <r>
      <rPr>
        <sz val="10"/>
        <color rgb="FF000000"/>
        <rFont val="Arial"/>
        <family val="2"/>
      </rPr>
      <t xml:space="preserve">Durante el periodo objeto de seguimiento, la Coordinadora del Grupo realizó la consolidación y organización de las comunicaciones dirigidas a las entidades territoriales mediante una matriz de control en formato Excel. De igual manera, se efectuó la verificación del cumplimiento de la reprogramación de las actividades que fueron canceladas o modificadas, asegurando su inclusión en el cronograma general y facilitando el seguimiento a su ejecución.                                                                           </t>
    </r>
    <r>
      <rPr>
        <b/>
        <sz val="10"/>
        <color rgb="FFC00000"/>
        <rFont val="Arial"/>
        <family val="2"/>
      </rPr>
      <t xml:space="preserve">Monitoreo OAP: </t>
    </r>
    <r>
      <rPr>
        <sz val="10"/>
        <color rgb="FFC00000"/>
        <rFont val="Arial"/>
        <family val="2"/>
      </rPr>
      <t xml:space="preserve">                                                                                                                                                                                     La dependencia aportó el seguimiento correspondiente al Plan de acción, y tras revisar las evidencias presentadas, se verificó que estas son coherentes con lo reportado.  </t>
    </r>
  </si>
  <si>
    <r>
      <rPr>
        <sz val="10"/>
        <color rgb="FF000000"/>
        <rFont val="Arial"/>
        <family val="2"/>
      </rPr>
      <t xml:space="preserve">Durante el primer semestre de la vigencia 2026, el Grupo de Articulación Interna para la Política de Víctimas del Conflicto Armado adelantó las acciones de planeación, coordinación y seguimiento necesarias para la ejecución de las asistencias técnicas presenciales a las entidades territoriales, las cuales tienen como propósito fortalecer la implementación de la Política Pública de Víctimas del Conflicto Armado. Estas actividades están orientadas a consolidar la articulación interinstitucional, fortalecer las capacidades técnicas de las entidades territoriales, apoyar la implementación y el uso de los sistemas de información para el seguimiento de la política pública y promover acciones encaminadas al fortalecimiento institucional en los territorios.
En relación con el avance del indicador, este se determina mediante la siguiente fórmula:
**(Número de asistencias técnicas presenciales realizadas / Número de asistencias técnicas presenciales programadas) × 100**
Para el periodo objeto de reporte no se programaron ni se ejecutaron asistencias técnicas presenciales, por lo que el indicador no registró avance durante el primer semestre de la vigencia. La ejecución de estas actividades se desarrollará de acuerdo con la programación institucional definida para los periodos posteriores.                                                                                                                                </t>
    </r>
    <r>
      <rPr>
        <b/>
        <sz val="10"/>
        <color rgb="FFC00000"/>
        <rFont val="Arial"/>
        <family val="2"/>
      </rPr>
      <t xml:space="preserve">Monitoreo OAP:    </t>
    </r>
    <r>
      <rPr>
        <sz val="10"/>
        <color rgb="FFC00000"/>
        <rFont val="Arial"/>
        <family val="2"/>
      </rPr>
      <t xml:space="preserve">                                                                                                                                                                                                                                                                   La dependencia aportó el seguimiento correspondiente a la actividad de control, y tras revisar las evidencias presentadas, se verificó que estas son coherentes con lo reportado</t>
    </r>
    <r>
      <rPr>
        <sz val="10"/>
        <color rgb="FF000000"/>
        <rFont val="Arial"/>
        <family val="2"/>
      </rPr>
      <t xml:space="preserve">.  </t>
    </r>
  </si>
  <si>
    <t xml:space="preserve">Respuesta de solicitudes fuera de tiempos legales </t>
  </si>
  <si>
    <t>Insuficiente capacidad instalada institucional para atender el volumen de PQRSDF recibidas, derivada de una brecha estructural entre la demanda de solicitudes y la disponibilidad efectiva de talento humano (funcionarios y contratistas) asignado a su gestión.</t>
  </si>
  <si>
    <t xml:space="preserve">Posibilidad de afectación reputacional por respuestas a solicitudes por fuera de tiempos legales, debido a Insuficiente capacidad instalada institucional para atender el volumen de PQRSDF recibidas, derivada de una brecha estructural entre la demanda de solicitudes y la disponibilidad efectiva de talento humano (funcionarios y contratistas) asignado a su gestión.
</t>
  </si>
  <si>
    <t xml:space="preserve">     El riesgo afecta la imagen de la entidad con algunos usuarios de relevancia frente al logro de los objetivos</t>
  </si>
  <si>
    <t>El Director DAI asigna a los coordinadores dar respuesta a PQRS en el aplicativo Control Doc, y como evidencia se solicita mensualmente la  Matriz de seguimiento de asignación y cumplimiento de PQRS.</t>
  </si>
  <si>
    <r>
      <rPr>
        <sz val="10"/>
        <color rgb="FF000000"/>
        <rFont val="Arial"/>
        <family val="2"/>
      </rPr>
      <t xml:space="preserve">Seguimiento a control: Desde la DAI se realiza seguimiento mensual, donde  se remite correos electronicos de la Dirección DAI a funcionarios y contratistas para la gestión efectiva de las PQRDS; Se cuenta con evidencia Matriz  de asignaciòn y cumplimiento de PQRS mensual con corte al 30 de Junio 2026.Se cuenta con correo electronicos de socialización de las PQRDS tramitadas.
Seguimiento a Indicador: Número de PQRSDF contestadas por el responsable / No. PQRSDF recibidas * 100%  2.167 contestadas o tramite en exito/2.923 PQRSDF recibidas*100= 73% de avance del indicador frente a la gestion de PQRSDF
</t>
    </r>
    <r>
      <rPr>
        <sz val="10"/>
        <color rgb="FFC00000"/>
        <rFont val="Arial"/>
        <family val="2"/>
      </rPr>
      <t>MONITOREO OAP :
La primera línea de defensa, aporto el seguimiento de la acrtividad del control, una vez revisadas las evidencias este es coherente con lo formulado y reportado por la dependencia. Adicionalmente el área reporto el avance cuantitatico y calitativo clave de riesgo.</t>
    </r>
  </si>
  <si>
    <t>Los coordinadores de la DAI realizan seguimiento mensual del informe remitido por la Oficina Información Publica para generar alertas. Como evidencia se revisa el drive Base seguimiento PQRS y a travès de correo electronico se socializa el estado de las mismas.</t>
  </si>
  <si>
    <t xml:space="preserve">Realizar capacitaciones  a funcionarios y contratistas relacionado en  mejorar respuestas y tiempos, usar de manera adecuada las plataformas y generar informes semanales sobre el estado de las PQRSDF . Como evidencia se deja trazabilidad en correo electrónico y en documentos de seguimiento.
</t>
  </si>
  <si>
    <t>Director DAI</t>
  </si>
  <si>
    <r>
      <rPr>
        <sz val="10"/>
        <color rgb="FF000000"/>
        <rFont val="Arial Narrow"/>
        <family val="2"/>
      </rPr>
      <t xml:space="preserve">Seguimiento a plan de acción:Se realizó una socialización Lineamientos para el manejo oportuno de las PQRSDF de carácter análogo o reiterativo, con el objetivo de emitir las respuestas que correspondan conforme a la misión y competencias de la dependencia, desde el correo electronico de la Directora DAI-  Roquelina Blanco, el 26 de Mayo 2026, asi mismo realiza seguimiento frente a esta actividad.
Como evidencia se anexa: Correo de socialización con presentación y anexos.; correo de seguimiento a PQRDS de la Dirección DAI.
</t>
    </r>
    <r>
      <rPr>
        <sz val="10"/>
        <color rgb="FFC00000"/>
        <rFont val="Arial Narrow"/>
        <family val="2"/>
      </rPr>
      <t xml:space="preserve"> MONITOREO OAP:
La primera línea de defensa, reportó el seguimiento al plan de acción y este es coherente con el plan de acción formulado</t>
    </r>
  </si>
  <si>
    <r>
      <rPr>
        <sz val="10"/>
        <color rgb="FF000000"/>
        <rFont val="Arial"/>
        <family val="2"/>
      </rPr>
      <t xml:space="preserve">Seguimiento a Control: Desde la DAI se realiza seguimiento mensual, donde  se remite correos electronicos de la Dirección DAI a funcionarios y contratistas para la gestión efectiva de las PQRDS.
</t>
    </r>
    <r>
      <rPr>
        <sz val="10"/>
        <color rgb="FFC00000"/>
        <rFont val="Arial"/>
        <family val="2"/>
      </rPr>
      <t>MONITOREO OAP :
La primera línea de defensa, aporto el seguimiento de la acrtividad del control, una vez revisadas las evidencias este es coherente con lo formulado y reportado por la dependencia. Adicionalmente el área reporto el avance cuantitatico y calitativo clave de riesgo.</t>
    </r>
  </si>
  <si>
    <t/>
  </si>
  <si>
    <t>Incumplimiento en la organización de los eventos establecidos para las comunidades indígenas.</t>
  </si>
  <si>
    <t>Solicitud de los eventos con poco tiempo para la ejecución del mismo.</t>
  </si>
  <si>
    <t>Posibilidad de afectación reputacional por el incumplimiento en la realizacion de los eventos establecidos para las comunidades indigenas debido a que las solicitudes de eventos se realizan con poco tiempo para la ejecución de los mismos</t>
  </si>
  <si>
    <t>El supervisor del contrato del  operador logistico de la DAI genera un lineamiento para a las solicitudes de los eventos dirigidos las comunidades indígenas, con el fin de garantizar la  atención oportuna. Como evidencia se deja cuadro de seguimiento al operador logistico.</t>
  </si>
  <si>
    <t>Sin registro</t>
  </si>
  <si>
    <t>Realizar un cronograma de eventos que involucre eventos programados con las comunidades indígenas. Como evidencia se deja trazabilidad en correo electrónico y en informes de eventos.</t>
  </si>
  <si>
    <t>Contratista apoyo financiero a la supervision de la DAIRM, operador logístico</t>
  </si>
  <si>
    <r>
      <rPr>
        <sz val="10"/>
        <color rgb="FF000000"/>
        <rFont val="Arial Narrow"/>
        <family val="2"/>
      </rPr>
      <t xml:space="preserve">Seguimiento a plan de acción: Se cuenta con presentación del informe 2025-2026 del operador logistico Número de eventos o mesas ejecutados con la prórroga (13) en el 2026 por valor de $ 755.423.097 c (Anexo presentacion diapositiva 11).
 </t>
    </r>
    <r>
      <rPr>
        <sz val="10"/>
        <color rgb="FFC00000"/>
        <rFont val="Arial Narrow"/>
        <family val="2"/>
      </rPr>
      <t>MONITOREO OAP:
La primera línea de defensa, NO eportó el seguimiento al plan de acción , NO SE IDENTIDICA EL CRONOGRAMA DE EVENTOS PROGRAMADOS y este  NO es coherente con el plan de acción formulado</t>
    </r>
  </si>
  <si>
    <t>Incumplimiento en los procedimientos que puede ocasionar registros erróneos</t>
  </si>
  <si>
    <t>Falta de cumplimiento de los procedimientos, según lo establecido en la ley</t>
  </si>
  <si>
    <t>Posibilidad de afectación reputacional por el incumplimiento en los procedimientos de la DAI que puede ocasionar registros erróneos debido a falta de cumplimiento de los procedimientos, según lo establecido en la ley</t>
  </si>
  <si>
    <t xml:space="preserve">     El riesgo afecta la imagen de alguna área de la organización</t>
  </si>
  <si>
    <t>El coordinador de cada grupo de la DAI  realizara semestralmente capacitacion de los procedimientos, manuales y formatos establecidos en el grupo la Dirección de Indígenas, Rom y Minorías. Como evidencia se deja trazabilidad en correo electrónico,  listados de asistencia, evaluacion de la capacitacion.</t>
  </si>
  <si>
    <t>Aceptar</t>
  </si>
  <si>
    <r>
      <rPr>
        <sz val="10"/>
        <color rgb="FF000000"/>
        <rFont val="Arial"/>
        <family val="2"/>
      </rPr>
      <t xml:space="preserve">Seguimiento a Control: Durante el Primer semestre no se realizaron actualización de los procedimientos en el SIG de la DAI, se tiene programado realizar plan de trabajo para el segundo semestre, por lo anterio no se realizaron capacitaciones frente a actualización de procedimientos.Por lo anterior no se aportan evidencias para el periodo.
Seguimiento a Indicador: N. de capacitaciones realizadas / N. de capacitaciones planeadas durante el año. : No se han realizado capacitaciones referentes a la actualización de dcoumentos.
</t>
    </r>
    <r>
      <rPr>
        <sz val="10"/>
        <color rgb="FFC00000"/>
        <rFont val="Arial"/>
        <family val="2"/>
      </rPr>
      <t>MONITOREO OAP :
La primera línea de defensa, no aportó el seguimiento de la acrtividad del control, . Adicionalmente el área no reporto el avance cuantitatico y calitativo clave de riesgo.</t>
    </r>
  </si>
  <si>
    <t>Incumplimiento a los compromisos pactados en cada una de las mesas de diálogo</t>
  </si>
  <si>
    <t xml:space="preserve">Falta de seguimiento de cada una de las tareas que se establecen en espacios de diálogo con las comunidades indígenas. </t>
  </si>
  <si>
    <t xml:space="preserve">Posibilidad de afectación reputacional por el incumplimiento a los compromisos pactados en cada una de las mesas de diálogo, debido a la falta de seguimiento de cada una de las tareas que se establecen en espacios de diálogo con las comunidades indígenas. </t>
  </si>
  <si>
    <t>El coordinador encargado realizará una matriz de seguimiento, donde se visualicen los compromisos adquiridos en las mesas de negociación, cuando se requiera, con el fin de atender oportunamente las tareas adquiridas. Como evidencia se deja trazabilidad en matriz de seguimiento.</t>
  </si>
  <si>
    <r>
      <t xml:space="preserve">Seguimiento a Control:Durante el primer semestre 2026, Desde las DAI se realizo seguimiento de los compromisos adquiridos en las mesas o espacio de de dialogo regionales, donde se evidencia los compromisos adquiridos y pendiente, asi como  las acciones realizadas.Como evidencia se anexa Matriz de seguimiento a las mesas de Dialogo.
Seguimiento Indicador: Sumatoria de mesas de diálogo efectuadas. 22 mesas efectuadas durante el primer semestre 2026.
</t>
    </r>
    <r>
      <rPr>
        <sz val="10"/>
        <color rgb="FFC00000"/>
        <rFont val="Arial"/>
        <family val="2"/>
      </rPr>
      <t>MONITOREO OAP :
La primera línea de defensa, aporto el seguimiento de la acrtividad del control, una vez revisadas las evidencias este es coherente con lo formulado y reportado por la dependencia. Adicionalmente el área reporto el avance cuantitatico y cualitativo clave de riesgo.</t>
    </r>
  </si>
  <si>
    <t>Presentar documentación incompleta de acuerdo a los requisitos legales establecidos para  los trámites y/o servicios de autorreconocimiento, certificados de cupos y/o descuentos, registro de organizaciones de base y consejos comunitarios de la población Negra, Afrocolombiana, Raizal y Palenquera del país.</t>
  </si>
  <si>
    <t xml:space="preserve">Cargue de la información sin cumplimiento  de los requisitos mínimos establecidos, para dar continuidad al proceso de beneficio dirigido a la población atendida por la  Dirección de Asuntos para Comunidades Negras, Afrocolombianas, Raizales y Palenqueras. </t>
  </si>
  <si>
    <t xml:space="preserve">Posibilidad de afectación reputacional por presentar documentación incompleta de acuerdo a los requisitos legales establecidos para  los trámites y/o servicios de autorreconocimiento, certificados de cupos y/o descuentos, registro de organizaciones de base y consejos comunitarios de la población Negra, Afrocolombiana, Raizal y Palenquera del país, debido al cargue de la información sin cumplimiento  de los requisitos mínimos establecidos, para dar continuidad al proceso de beneficio dirigido a la población atendida por la  Dirección de Asuntos para Comunidades Negras, Afrocolombianas, Raizales y Palenqueras. </t>
  </si>
  <si>
    <t xml:space="preserve">     El riesgo afecta la imagen de la entidad internamente, de conocimiento general, nivel interno, de junta dircetiva y accionistas y/o de provedores</t>
  </si>
  <si>
    <t xml:space="preserve">La DCN, a través de sus Coordinadores de Grupo y Profesionales asignados a la Dirección, como se enmarca en las actividades del plan de acción de cada vigencia,  capacitan y prestan asistencia técnica a la comunidad Negra, Afrocolombiana, Raizal y Palenquera, a las instituciones y cualquier ente natural y jurídico que lo solicite permanentemente con el propósito de dar a conocer a sus clientes internos y externos la oferta institucional y sus procedimientos para los tramites y servicios. Como evidencia de este control se tendrá, Listas de asistencia, informes de comisiones, registro fotográfico </t>
  </si>
  <si>
    <t xml:space="preserve">Verificar y validar que la documentación incluida por la población en los aplicativos tecnológicos controlados y custodiados por el Ministerio del Interior, cumpla con los requisitos establecidos por la Dirección de Asuntos para Comunidades Negras, Afrocolombianas y Palenqueras. Como evidencia se deja trazabilidad en el aplicativo https://datos.mininterior.gov.co/Ventanillaunica/Dacnrp/Auto-Reconocimiento/Registro
</t>
  </si>
  <si>
    <t>Director (a) de comunidades negras, afrocolombianas, raizales y palenqueras</t>
  </si>
  <si>
    <r>
      <t xml:space="preserve">Se realizó el seguimiento al plan de acción, verificando que la documentación cargada por la población en el aplicativo de Auto-Reconocimiento sea revisada y validada de conformidad con los requisitos establecidos por la Dirección de Asuntos para Comunidades Negras, Afrocolombianas, Raizales y Palenqueras. Se evidenció la trazabilidad de las validaciones efectuadas en el aplicativo institucional, garantizando la integridad y confiabilidad de la información registrada. El control se encuentra implementado y opera de manera permanente, contribuyendo a la mitigación del riesgo identificado, sin evidenciarse desviaciones que requieran acciones correctivas.
</t>
    </r>
    <r>
      <rPr>
        <b/>
        <sz val="12"/>
        <color rgb="FFC00000"/>
        <rFont val="Arial"/>
        <family val="2"/>
      </rPr>
      <t>MONITOREO OAP</t>
    </r>
    <r>
      <rPr>
        <sz val="12"/>
        <color rgb="FFC00000"/>
        <rFont val="Arial"/>
        <family val="2"/>
      </rPr>
      <t xml:space="preserve">
La dependencia aportó el seguimiento del plan de acción</t>
    </r>
    <r>
      <rPr>
        <sz val="12"/>
        <color theme="1"/>
        <rFont val="Arial"/>
        <family val="2"/>
      </rPr>
      <t xml:space="preserve"> </t>
    </r>
    <r>
      <rPr>
        <sz val="12"/>
        <color rgb="FFC00000"/>
        <rFont val="Arial"/>
        <family val="2"/>
      </rPr>
      <t>y este es coherente con lo formulado</t>
    </r>
  </si>
  <si>
    <r>
      <t xml:space="preserve">Para el 1 Semestre se realizaron 111 acciones de asistencia técnicas a las instituciones y cualquier ente natural y jurídico que lo solicite permanentemente con el propósito de dar a conocer a sus clientes internos y externos la oferta institucional y sus procedimientos para los tramites y servicios de  soportadas en los informes de comisiones de servicios así;
Febrero(13)
Marzo(34)
Abril(32)
Mayo(32)
Respecto al avance del indicador en el semestre es: EFECTIVIDAD: (6080 de PQRSD atendidas DACNARP/ 6080 de PQRSD allegadas a la DACNARP)*100
(6080/6080)*100
</t>
    </r>
    <r>
      <rPr>
        <b/>
        <sz val="10"/>
        <color rgb="FFC00000"/>
        <rFont val="Arial"/>
        <family val="2"/>
      </rPr>
      <t xml:space="preserve">MONITOREO OAP
</t>
    </r>
    <r>
      <rPr>
        <sz val="10"/>
        <color rgb="FFC00000"/>
        <rFont val="Arial"/>
        <family val="2"/>
      </rPr>
      <t xml:space="preserve">22/07/2026: La dependencia aportó el seguimiento de la actividad del control, una vez revisadas las evidencias se encuentra que corresponden a Documentos de autorización, reconocimiento  ordenación de pago comisión al interior del país -SIIF y no Listas de asistencias y/o informes de comisiones, que fue lo formulado por la dependencia en la matriz formalizada. Adicional a lo anterior, el reporte del indicador que da no corresponde al indicador que fue formulado para este control.
23/07/2026: Mediante correo la dependencia responde al Monitoreo enviado, en resumen que:  las listas de asistencia, conjuntamente con las actas, agendas e informes de comisión, conforman un conjunto de evidencias que permite verificar la ejecución de las actividades, la implementación de los controles y el seguimiento a los planes de acción definidos para el tratamiento de los riesgos de la Dirección, garantizando la trazabilidad, suficiencia y pertinencia de los soportes aportados. Adicional a esto no se realiza ajuste del indicador de acuerdo al formulado. 
</t>
    </r>
    <r>
      <rPr>
        <sz val="10"/>
        <rFont val="Arial"/>
        <family val="2"/>
      </rPr>
      <t xml:space="preserve">
</t>
    </r>
    <r>
      <rPr>
        <sz val="10"/>
        <color rgb="FFC00000"/>
        <rFont val="Arial"/>
        <family val="2"/>
      </rPr>
      <t xml:space="preserve">
</t>
    </r>
  </si>
  <si>
    <t>Reprocesos y fallas técnicas, logísticas y operativas que afectan a la comunidad Negra, Afrocolombiana, Raizal y Palenquera</t>
  </si>
  <si>
    <t>Incumplimiento de los lineamientos establecidos en la normatividad vigente del Ministerio del Interior, al realizar fortalecimientos y eventos dirigidos a la comunidad.</t>
  </si>
  <si>
    <t>Posibilidad de afectación reputacional por reprocesos y fallas técnicas, logísticas y operativas que afectan a la comunidad Negra, Afrocolombiana, Raizal y Palenquera, debido al incumplimiento de los lineamientos establecidos en la normatividad vigente del Ministerio del Interior, al realizar fortalecimientos y eventos dirigidos a la comunidad.</t>
  </si>
  <si>
    <t>Los Coordinadores de grupo y profesionales asignados de la DCN, cada vez que se planifique, ejecute y evalúe un evento, deberán realizar conforme a lo establecido en el Instructivo "Realización de Eventos en el Ministerio Interior" y sus formatos adjuntos, igualmente, deberá hacer control de calidad sobre la información diligenciada semestralmente. En caso de presentarse alguna desviación en el desarrollo del procedimiento, se deben plantear las acciones correctivas que mitiguen la materialización del riesgo. Como evidencia se dejan los formatos debidamente diligenciados, informes de comisión</t>
  </si>
  <si>
    <r>
      <t xml:space="preserve">Para el 1 Semestre se realizaron 58 acciones  acciones de socializaciones, y verificaciones conforme a lo establecido en el Instructivo "Realización de Eventos en el Ministerio Interior" y sus formatos adjuntos. asi mismo verificar que la información registrada en los formatos asociados al Instructivo "Realización de Eventos en el Ministerio Interior", se haya incluido acorde con lo requerido, además, que cumpla con criterios de calidad.
Enero(3)
Febrero(24)
Marzo(3)
Abril(18)
Mayo(1)
Junio(9)
EFICACIA:
Plan de capacitaciones = ( 12 capacitaciones realizadas/ 12 capacitaciones programadas)*100= 12/12=100%
</t>
    </r>
    <r>
      <rPr>
        <b/>
        <sz val="10"/>
        <color rgb="FFC00000"/>
        <rFont val="Arial"/>
        <family val="2"/>
      </rPr>
      <t xml:space="preserve">MONITOREO OAP:  
</t>
    </r>
    <r>
      <rPr>
        <sz val="10"/>
        <color rgb="FFC00000"/>
        <rFont val="Arial"/>
        <family val="2"/>
      </rPr>
      <t xml:space="preserve">22/07/2026 La dependencia aportó el seguimiento de la actividad del control, este control dice que se realizarán socializaciones sobre el  Instructivo "Realización de Eventos en el Ministerio Interior", sin embargo las 58 evidencias que se aportan corresponden a diferentes tipos de reuniones, de temas diferentes. Adicional a lo anterior, el indicador habla de 12 capacitaciones que no se relacionan con las evidencias aportadas para este control
23/07/2026: Mediante correo la dependencia responde al Monitoreo enviado, en resumen que:  las listas de asistencia, conjuntamente con las actas, agendas e informes de comisión, conforman un conjunto de evidencias que permite verificar la ejecución de las actividades, la implementación de los controles y el seguimiento a los planes de acción definidos para el tratamiento de los riesgos de la Dirección, garantizando la trazabilidad, suficiencia y pertinencia de los soportes aportados. Adicional a esto no se realiza ajuste del indicador de acuerdo al formulado. 
</t>
    </r>
    <r>
      <rPr>
        <sz val="10"/>
        <color theme="1"/>
        <rFont val="Arial"/>
        <family val="2"/>
      </rPr>
      <t xml:space="preserve">
</t>
    </r>
  </si>
  <si>
    <t>La DCN, a través de sus coordinadores y profesionales asignados a la dirección, realizará socializaciones sobre el  Instructivo "Realización de Eventos en el Ministerio Interior"  y formatos adjuntos a funcionarios y contratistas de manera semestralmente, con el fin de que se interiorice el instructivo y permita el logro de los objetivos institucionales. En caso de detectar que en el funcionario y/o contratista persiste el desconocimiento sobre el instructivo y formatos adjuntos, se deberá continuar con actividades de inducción y reinducción. Como evidencia se dejan las listas de asistencia de las actividades realizadas.</t>
  </si>
  <si>
    <t xml:space="preserve">Verificar que la información registrada en los formatos asociados al Instructivo "Realización de Eventos en el Ministerio Interior", se haya incluido acorde con lo requerido, además, que cumpla con criterios de calidad. Como evidencia se deja registrada la información en la plataforma que esta bajo custodia del operador logístico.
</t>
  </si>
  <si>
    <r>
      <t xml:space="preserve">Se realizó el seguimiento al plan de acción, verificando que la información registrada en los formatos asociados al Instructivo "Realización de Eventos en el Ministerio del Interior" haya sido diligenciada de conformidad con los lineamientos establecidos y cumpla con los criterios de calidad requeridos. Se evidenció el registro de la información en la plataforma bajo custodia del operador logístico, permitiendo la trazabilidad y el control de los soportes. No se identificaron inconsistencias que afecten la ejecución del control, por lo que este continúa operando de manera efectiva para la mitigación del riesgo.
</t>
    </r>
    <r>
      <rPr>
        <sz val="12"/>
        <color rgb="FFC00000"/>
        <rFont val="Arial"/>
        <family val="2"/>
      </rPr>
      <t xml:space="preserve">
</t>
    </r>
    <r>
      <rPr>
        <b/>
        <sz val="12"/>
        <color rgb="FFC00000"/>
        <rFont val="Arial"/>
        <family val="2"/>
      </rPr>
      <t>MONITOREO OAP</t>
    </r>
    <r>
      <rPr>
        <sz val="12"/>
        <color rgb="FFC00000"/>
        <rFont val="Arial"/>
        <family val="2"/>
      </rPr>
      <t xml:space="preserve">
La dependencia aportó el seguimiento del plan de acción y este es coherente con lo formulado</t>
    </r>
  </si>
  <si>
    <r>
      <t xml:space="preserve">Para el 1 Semestre se realizaron 58 acciones  acciones de socializaciones, y verificaciones conforme a lo establecido en el Instructivo "Realización de Eventos en el Ministerio Interior" y sus formatos adjuntos. asi mismo verificar que la información registrada en los formatos asociados al Instructivo "Realización de Eventos en el Ministerio Interior", se haya incluido acorde con lo requerido, además, que cumpla con criterios de calidad.
Enero(3)
Febrero(24)
Marzo(3)
Abril(18)
Mayo(1)
Junio(9)
EFICACIA:
Plan de capacitaciones = ( 12 capacitaciones realizadas/ 12 capacitaciones programadas)*100= 12/12=100%
</t>
    </r>
    <r>
      <rPr>
        <b/>
        <sz val="10"/>
        <color rgb="FFC00000"/>
        <rFont val="Arial"/>
        <family val="2"/>
      </rPr>
      <t xml:space="preserve">MONITOREO OAP:  
</t>
    </r>
    <r>
      <rPr>
        <sz val="10"/>
        <color rgb="FFC00000"/>
        <rFont val="Arial"/>
        <family val="2"/>
      </rPr>
      <t>22/07/2026 La dependencia aportó el seguimiento de la actividad del control, este control dice que se realizarán socializaciones sobre el  Instructivo "Realización de Eventos en el Ministerio Interior", sin embargo las 58 evidencias que se aportan corresponden a diferentes tipos de reuniones, de temas diferentes. Adicional a lo anterior, el indicador habla de 12 capacitaciones que no se relacionan con las evidencias aportadas para este control</t>
    </r>
    <r>
      <rPr>
        <sz val="10"/>
        <color theme="1"/>
        <rFont val="Arial"/>
        <family val="2"/>
      </rPr>
      <t xml:space="preserve">
</t>
    </r>
    <r>
      <rPr>
        <sz val="10"/>
        <color rgb="FFC00000"/>
        <rFont val="Arial"/>
        <family val="2"/>
      </rPr>
      <t xml:space="preserve">23/07/2026: Mediante correo la dependencia responde al Monitoreo enviado, en resumen que:  las listas de asistencia, conjuntamente con las actas, agendas e informes de comisión, conforman un conjunto de evidencias que permite verificar la ejecución de las actividades, la implementación de los controles y el seguimiento a los planes de acción definidos para el tratamiento de los riesgos de la Dirección, garantizando la trazabilidad, suficiencia y pertinencia de los soportes aportados. Adicional a esto no se realiza ajuste del indicador de acuerdo al formulado. </t>
    </r>
    <r>
      <rPr>
        <sz val="10"/>
        <color theme="1"/>
        <rFont val="Arial"/>
        <family val="2"/>
      </rPr>
      <t xml:space="preserve">
</t>
    </r>
  </si>
  <si>
    <t>Cargue de la información incumpliendo con los requisitos establecidos por la DCN, para que los Jóvenes de las Comunidades se les exonere del servicio militar y de pagar la cuota de compensación militar</t>
  </si>
  <si>
    <t>Inobservancia en los requisitos para lograr el beneficio según resolución 0762 del 8 de julio de 2020 y Sentencia 433 de 2021 de la Corte Constitucional.</t>
  </si>
  <si>
    <t>Posibilidad de afectación reputacional por el cargue de la información incumpliendo con los requisitos establecidos por la DCN, para que los Jóvenes de las Comunidades se les exonere del servicio militar y de pagar la cuota de compensación militar, debido a la inobservancia en los requisitos para lograr el beneficio según resolución 0762 del 8 de julio de 2020 y Sentencia 433 de 2021 de la Corte Constitucional.</t>
  </si>
  <si>
    <t xml:space="preserve">La DCN, a través de sus coordinadores de grupo y profesionales asignados a la dirección, realizarán socializaciones del Instructivo Beneficio Servicio Militar a los miembros de la comunidad Negra, Afrocolombiana, Raizal y Palenquera, está se realizará semestralmente con el fin de que se interiorice el mismo y permita el logro de los objetivos institucionales. Como evidencia se dejan Listas de asistencia, registro fotográfico, informes de comisión, link de reuniones
</t>
  </si>
  <si>
    <t xml:space="preserve">Verificar y validar que la documentación incluida por la población en los aplicativos tecnológicos controlados y custodiados por el Ministerio del Interior, para el trámite de exoneración del servicio militar y pago de la cuota de compensación militar cumpla con los requisitos establecidos por la Dirección de Asuntos para Comunidades Negras, Afrocolombianas y Palenqueras.  Como evidencia se deja trazabilidad en el aplicativo https://datos.mininterior.gov.co/Ventanillaunica/Dacnrp/Auto-Reconocimiento/Registro
</t>
  </si>
  <si>
    <r>
      <t xml:space="preserve">Para el 1 semestre  se realizan 58 actividades en el marco de socializaciones del Instructivo Beneficio Servicio Militar a los miembros de la comunidad Negra, Afrocolombiana, Raizal y Palenquera, está se realizará semestralmente con el fin de que se interiorice el mismo y permita el logro de los objetivos institucionales
Enero(3)
Febrero(24)
Marzo(3)
Abril(18)
Mayo(1)
Junio(9)
Respecto al avance del indicador:  EFICACIA: ( 58 de capacitaciones realizadas del Instructivo Beneficio Servicio Militar como miembro de la comunidad Negra, Afrocolombiana, Raizal y Palenquera, a los miembros de las Comunidades Negras, Afrocolombianas, raizales y Palenqueras del país/ 58 de socializaciones programadas del Instructivo Beneficio Servicio Militar como miembro de la comunidad Negra, Afrocolombiana, Raizal y Palenquera, a los miembros de las Comunidades Negras, Afrocolombianas, raizales y Palenqueras del país)*100 =58/58/*100
</t>
    </r>
    <r>
      <rPr>
        <b/>
        <sz val="10"/>
        <color rgb="FFC00000"/>
        <rFont val="Arial"/>
        <family val="2"/>
      </rPr>
      <t xml:space="preserve">MONITOREO OAP: 
</t>
    </r>
    <r>
      <rPr>
        <sz val="10"/>
        <color rgb="FFC00000"/>
        <rFont val="Arial"/>
        <family val="2"/>
      </rPr>
      <t xml:space="preserve">22/07/2026 La dependencia aportó el seguimiento del plan de acción, sin embargo, este seguimiento no es acorde con el plan de acción formulado
</t>
    </r>
  </si>
  <si>
    <r>
      <t xml:space="preserve">Para el 1 semestre  se realizan 58 actividades en el marco de socializaciones del Instructivo Beneficio Servicio Militar a los miembros de la comunidad Negra, Afrocolombiana, Raizal y Palenquera, está se realizará semestralmente con el fin de que se interiorice el mismo y permita el logro de los objetivos institucionales
Enero(3)
Febrero(24)
Marzo(3)
Abril(18)
Mayo(1)
Junio(9)
Respecto al avance del indicador:  EFICACIA: ( 58 de capacitaciones realizadas del Instructivo Beneficio Servicio Militar como miembro de la comunidad Negra, Afrocolombiana, Raizal y Palenquera, a los miembros de las Comunidades Negras, Afrocolombianas, raizales y Palenqueras del país/ 58 de socializaciones programadas del Instructivo Beneficio Servicio Militar como miembro de la comunidad Negra, Afrocolombiana, Raizal y Palenquera, a los miembros de las Comunidades Negras, Afrocolombianas, raizales y Palenqueras del país)*100 =58/58/*100
</t>
    </r>
    <r>
      <rPr>
        <b/>
        <sz val="10"/>
        <color rgb="FFC00000"/>
        <rFont val="Arial"/>
        <family val="2"/>
      </rPr>
      <t xml:space="preserve">
MONITOREO OAP:
</t>
    </r>
    <r>
      <rPr>
        <sz val="10"/>
        <color rgb="FFC00000"/>
        <rFont val="Arial"/>
        <family val="2"/>
      </rPr>
      <t xml:space="preserve">22/07/2026 La dependencia aportó el seguimiento de la actividad del control, este control dice que se realizarán socializaciones sobre el  Instructivo "Beneficio Servicio Militar", sin embargo las 58 evidencias que se aportan corresponden a diferentes tipos de reuniones, de temas diferentes al que se refiere el control. El indicador por su parte no corresponde al calculado, dado que las 58 evidencias no están todas relacionadas con la capacitación del instructivo que referencia este control
23/07/2026: Mediante correo la dependencia responde al Monitoreo enviado, en resumen que:  las listas de asistencia, conjuntamente con las actas, agendas e informes de comisión, conforman un conjunto de evidencias que permite verificar la ejecución de las actividades, la implementación de los controles y el seguimiento a los planes de acción definidos para el tratamiento de los riesgos de la Dirección, garantizando la trazabilidad, suficiencia y pertinencia de los soportes aportados. Adicional a esto no se realiza ajuste del indicador de acuerdo al formulado. </t>
    </r>
  </si>
  <si>
    <t>Inconvenientes jurídicos y administrativos que se desprenden del incumplimiento en los plazos establecidos por la ley para la atención de las PQRSD</t>
  </si>
  <si>
    <t xml:space="preserve">Trámite inoportuno de las PQRSD allegadas a la Dirección de Asuntos para Comunidades Negras, Afrocolombianas, Raizales y Palenqueras </t>
  </si>
  <si>
    <t xml:space="preserve">Posibilidad de afectación reputacional por inconvenientes jurídicos y administrativos que se desprenden del incumplimiento en los plazos establecidos por la ley para la atención de las PQRSD, debido al trámite inoportuno de las PQRSD allegadas a la Dirección de Asuntos para Comunidades Negras, Afrocolombianas, Raizales y Palenqueras </t>
  </si>
  <si>
    <t>La DCN, a través de sus coordinadores y profesionales asignados a la dirección, realizarán semestralmente inducción y reinducción a los funcionarios y contratistas de la Dirección en los trámites y servicios ofertados, además, de las implicaciones legales que conlleva la respuesta inoportuna de las PQRSD. Como evidencia de este control se tendrá las listas de asistencias, registro fotográfico, informes de comisión.</t>
  </si>
  <si>
    <t>El Director, coordinadores de grupo y profesionales asignados a la DCN y los supervisores de contratos, verificaran semestralmente que los trámites asignados a los funcionarios y contratistas en la plataforma de gestión documental ControlDoc, se respondan de forma oportuna. Como evidencia de este control se tendrá la verificación en ControlDoc, listas de asistencia</t>
  </si>
  <si>
    <r>
      <t>Verificar y validar con frecuencia trimestral, que los funcionarios y contratistas de la DACNARP no tengan trámites pendientes por gestionar fuera de los términos establecidos, a través del informe</t>
    </r>
    <r>
      <rPr>
        <i/>
        <sz val="11"/>
        <color rgb="FF000000"/>
        <rFont val="Arial"/>
        <family val="2"/>
      </rPr>
      <t xml:space="preserve"> "Pendientes por Usuario(s)"</t>
    </r>
    <r>
      <rPr>
        <sz val="11"/>
        <color rgb="FF000000"/>
        <rFont val="Arial"/>
        <family val="2"/>
      </rPr>
      <t xml:space="preserve"> arrojado por la plataforma de gestión documental ControlDoc. Como evidencia se deja trazabilidad de información registrada en el aplicativo controldoc, por usuario.</t>
    </r>
  </si>
  <si>
    <r>
      <t xml:space="preserve"> En el primer semestre se realizaron través de sus coordinadores y profesionales asignados a la dirección, inducción y reinducción a los funcionarios y contratistas de la Dirección en los trámites y servicios ofertados, además, de las implicaciones legales que conlleva la respuesta inoportuna de las PQRSD, como fortalecimiento técnico en la elaboración de documentos de emite la Dirección. 58 fortalecimientos en el marco de trámites y servicios en surgimiento de la Ley 70 de 1993, estudio de los Decretos y sus artículos y con ello poder brindar una buena atención en territorio a las comunidades negras, afrocolombianas, raizales y Palenqueras para su beneficio en Auto- reconocimiento, inscripción y actualización de Consejos Comunitarios, Organizaciones de Base, Formas o Expresión Organizativas, sobre el procedimiento, Los líderes de grupo, verificaron y trazabilizaron permanentemente la información que produce la dirección a través de los funcionarios y contratistas con el propósito de encontrar información inconsistente posteriormente se  requiere al servidor público que la produjo para ajustar el documento solicitada, en cuatrimestre no se encontraron inconsistencia ni reprocesos de información producida por la DCN.
Respecto al avance del indicador es
EFECTIVIDAD: (6080) de PQRSD atendidas DACNARP/ (6080) de PQRSD allegadas a la DACNARP)*100
(6080/6080)*100
</t>
    </r>
    <r>
      <rPr>
        <b/>
        <sz val="10"/>
        <color rgb="FFC00000"/>
        <rFont val="Arial"/>
        <family val="2"/>
      </rPr>
      <t xml:space="preserve">MONITOREO OAP: 
</t>
    </r>
    <r>
      <rPr>
        <sz val="10"/>
        <color rgb="FFC00000"/>
        <rFont val="Arial"/>
        <family val="2"/>
      </rPr>
      <t>22/07/2026 La dependencia aportó el seguimiento del plan de acción, sin embargo, este seguimiento no es acorde con el plan de acción formulado</t>
    </r>
  </si>
  <si>
    <r>
      <t xml:space="preserve"> En el primer semestre se realizaron través de sus coordinadores y profesionales asignados a la dirección, inducción y reinducción a los funcionarios y contratistas de la Dirección en los trámites y servicios ofertados, además, de las implicaciones legales que conlleva la respuesta inoportuna de las PQRSD, como fortalecimiento técnico en la elaboración de documentos de emite la Dirección. 58 fortalecimientos en el marco de trámites y servicios en surgimiento de la Ley 70 de 1993, estudio de los Decretos y sus artículos y con ello poder brindar una buena atención en territorio a las comunidades negras, afrocolombianas, raizales y Palenqueras para su beneficio en Auto- reconocimiento, inscripción y actualización de Consejos Comunitarios, Organizaciones de Base, Formas o Expresión Organizativas, sobre el procedimiento, Los líderes de grupo, verificaron y trazabilizaron permanentemente la información que produce la dirección a través de los funcionarios y contratistas con el propósito de encontrar información inconsistente posteriormente se  requiere al servidor público que la produjo para ajustar el documento solicitada, en cuatrimestre no se encontraron inconsistencia ni reprocesos de información producida por la DCN.
Respecto al avance del indicador es
EFECTIVIDAD: (6080) de PQRSD atendidas DACNARP/ (6080) de PQRSD allegadas a la DACNARP)*100
(6080/6080)*100
</t>
    </r>
    <r>
      <rPr>
        <b/>
        <sz val="10"/>
        <color rgb="FFC00000"/>
        <rFont val="Arial"/>
        <family val="2"/>
      </rPr>
      <t xml:space="preserve">MONITOREO OAP: 
</t>
    </r>
    <r>
      <rPr>
        <sz val="10"/>
        <color rgb="FFC00000"/>
        <rFont val="Arial"/>
        <family val="2"/>
      </rPr>
      <t>22/07/2026 La dependencia aportó el seguimiento de la actividad del control, sin embargo, este seguimiento no es acorde con el plan de acción formulado</t>
    </r>
  </si>
  <si>
    <t>Incumplimiento de los tiempos internos para la coordinación de las etapas del proceso de consulta previa</t>
  </si>
  <si>
    <t xml:space="preserve"> Desconocimiento y aplicabilidad del procedimiento interno "Gestión de la Consulta Previa" por parte de las comunidades y algunos ejecutores</t>
  </si>
  <si>
    <t>Posibilidad de afectación reputacional por incumplimiento de los tiempos internos para la coordinación de las etapas del proceso de consulta previa, debido al desconocimiento y aplicabilidad del procedimiento interno "Gestión de la Consulta Previa" por parte de las comunidades y algunos ejecutores</t>
  </si>
  <si>
    <t>El Subdirector de Gestión de Consulta Previa, el coordinador del Grupo de Formación en Consulta Previa y el Subdirector Corporativo, realizan jornadas de inducción, reinducción y capacitación periódicamente, abarcando la normatividad y jurisprudencia alrededor de la Consulta Previa. 
Como evidencia se dejan listas de asistencia.</t>
  </si>
  <si>
    <r>
      <rPr>
        <sz val="10"/>
        <color rgb="FF000000"/>
        <rFont val="Arial"/>
        <family val="2"/>
      </rPr>
      <t xml:space="preserve">Durante el primer semestre de 2026 se ejecutó el 100 % de las jornadas de inducción, reinducción y capacitación programadas para el fortalecimiento de las competencias de los servidores públicos y contratistas de la Dirección de la Autoridad Nacional de Consulta Previa (DANCP). En desarrollo de esta actividad se realizaron dos (2) jornadas de inducción y reinducción con la Presentación Institucional de la Dirección de la Autoridad Nacional de Consulta Previa, llevadas a cabo en febrero y marzo del 2026, beneficiando 331 servidores públicos y contratistas. Adicionalmente, en el marco del proyecto de inversión desarrollado con la Universidad del Valle (Contrato 1688 de 2025), se ejecutó el (1) Diplomado en Consulta Previa: Marco Jurídico, Gobernanza y Nuevos Escenarios de Aplicación, dirigido a funcionarios públicos y contratistas del Ministerio del Interior y de otras entidades públicas, con 343 personas inscritas.
Indicador:
100 % = (3 jornadas de inducción, reinducción y capacitación realizadas / 3 jornadas de inducción, reinducción y capacitación programadas) × 100.
Se informa que a la fecha de 30 de junio de 2025, no se han reportado materializaciones de riesgo, por lo tanto el resultado es 0
Como evidencias están los listado de asistencias y presentaciones
Se informa que a la fecha de 30 de junio de 2026, no se han reportado materializaciones de riesgo, por lo tanto el resultado es 0
Como evidencias están los listado de asistencias y presentaciones
</t>
    </r>
    <r>
      <rPr>
        <sz val="10"/>
        <color rgb="FFC00000"/>
        <rFont val="Arial"/>
        <family val="2"/>
      </rPr>
      <t>MONITOREOOAP :
La primera línea de defensa, aporto el seguimiento de la acrtividad del control, una vez revisadas las evidencias este es coherente con lo formulado y reportado por la dependencia. Adicionalmente el área reporto el avance cuantitatico y calitativo clave de riesgo.</t>
    </r>
  </si>
  <si>
    <t xml:space="preserve">El Subdirector de Gestión de Consulta Previa, el coordinador del Grupo de Formación en Consulta Previa y el Subdirector Corporativo, realizan capacitaciones periodicamente en consulta previa para comunidades, sectores económicos y entidades participes en el proceso consultivo. 
Como evidencia se dejan listas de asistencia. </t>
  </si>
  <si>
    <t xml:space="preserve">
Presentar el informe mensual de las capacitaciones realizadas por el Grupo de Formación en Consulta Previa </t>
  </si>
  <si>
    <t xml:space="preserve">Subdirector de Gestión de Consulta Previa y coordinador Grupo de Formación en Consulta Previa </t>
  </si>
  <si>
    <t>Incumplimiento en el desarrollo del proceso de consulta previa</t>
  </si>
  <si>
    <t xml:space="preserve">Debilidad en los seguimientos de los acuerdos de las consultas previas  </t>
  </si>
  <si>
    <t xml:space="preserve">Posibilidad de afectación reputacional por incumplimiento  en el desarrollo del proceso de consulta previa, debido a la debilidad en los seguimientos de los acuerdos de las consultas previas  </t>
  </si>
  <si>
    <t>El Subdirector de Gestión de Consulta Previa verifica cumplimiento de los acuerdos por parte de las comunidades y los ejecutores de proyectos, conforme a lo protocolizado, a través de seguimientos periódicos de verificación. 
Como evidencia se deja el registro de  programación y reprogramación de  las visitas de verificación  de acuerdo al seguimiento efectuado.</t>
  </si>
  <si>
    <r>
      <rPr>
        <sz val="10"/>
        <color rgb="FF000000"/>
        <rFont val="Arial"/>
        <family val="2"/>
      </rPr>
      <t xml:space="preserve">De las 861 reuniones de consulta previa convocadas durante el primer semestre de 2026, fueron atendidas 789 reuniones, logrando un cumplimiento del 91,6 %, superando la meta establecida para el periodo (superior al 85 %).
El comportamiento por trimestre fue el siguiente:
Primer trimestre: De las 284 reuniones convocadas, se atendieron 269 reuniones: enero: 8 reuniones atendidas; febrero: 99 reuniones atendidas; marzo: 162 reuniones atendidas.
Segundo trimestre: De las 577 reuniones convocadas, se atendieron 520 reuniones: abril: 190 reuniones atendidas; mayo: 176 reuniones atendidas; junio: 154 reuniones atendidas.
Indicador:
789 / 861 = 91,6 %,  para el periodo (superior al 85%). 
</t>
    </r>
    <r>
      <rPr>
        <sz val="10"/>
        <color rgb="FFC00000"/>
        <rFont val="Arial"/>
        <family val="2"/>
      </rPr>
      <t>MONITOREO OAP :
La primera línea de defensa, aporto el seguimiento de la acrtividad del control, una vez revisadas las evidencias este es coherente con lo formulado y reportado por la dependencia. Adicionalmente el área reporto el avance cuantitatico y calitativo clave de riesgo.</t>
    </r>
  </si>
  <si>
    <t>Incumplimiento en la atención de PQRSDF</t>
  </si>
  <si>
    <t xml:space="preserve">Vencimiento de términos para dar respuesta </t>
  </si>
  <si>
    <t>Posibilidad de afectación reputacional por incumplimiento en la atención de PQRSDF, debido a vencimiento de términos para dar respuesta</t>
  </si>
  <si>
    <t>Los  coordinadores de la DCP diseñan e implementan el tablero de control de las PQRSDF para realizar seguimiento y generar alertas semanales.
Como evidencia se dejan listas de asistencia, correo electrónico y tablero de control</t>
  </si>
  <si>
    <t>Probabilidad</t>
  </si>
  <si>
    <t>Subdirectores y coordinadores de la DCP</t>
  </si>
  <si>
    <r>
      <rPr>
        <sz val="10"/>
        <color rgb="FF000000"/>
        <rFont val="Arial"/>
        <family val="2"/>
      </rPr>
      <t xml:space="preserve">Durante el primer semestre de 2026, la Dirección realizó el seguimiento semanal a la gestión de las PQRSDF mediante el tablero de control institucional, herramienta que permitió consolidar y visualizar información relevante sobre el comportamiento de las solicitudes recibidas. Este mecanismo facilitó el análisis de indicadores de gestión, la detección de posibles desviaciones y la identificación de oportunidades de mejora relacionadas con los tiempos de atención y la calidad del servicio prestado.
Como resultado de la gestión realizada durante este periodo se realizaron 23 seguimientos a las PQRSDF.
Lo anterior se evidencia en los correos electrónicos así como en los seguimientos semanales realizados mediante el tablero de control.
Indicador: Número de seguimientos realizados a las PQRSDF: VEINTI TRES (23) SEGUIMIENTOS 
</t>
    </r>
    <r>
      <rPr>
        <sz val="10"/>
        <color rgb="FFC00000"/>
        <rFont val="Arial"/>
        <family val="2"/>
      </rPr>
      <t>MONITOREO OAP :
La primera línea de defensa, aporto el seguimiento de la acrtividad del control, una vez revisadas las evidencias este es coherente con lo formulado y reportado por la dependencia. Adicionalmente el área reporto el avance cuantitatico y calitativo clave de riesgo.</t>
    </r>
  </si>
  <si>
    <t>Económico y Reputacional</t>
  </si>
  <si>
    <t>Incumplimiento del procedimiento para la legalización de comisiones de servicio y autorizaciones de desplazamientos al interior y exterior del país.</t>
  </si>
  <si>
    <t>Ausencia de seguimiento y supervisión sobre el cumplimiento de los protocolos establecidos.</t>
  </si>
  <si>
    <t>Posibilidad de afectación económica y reputacional por incumplimiento del procedimiento para la legalización de comisiones de servicio y autorizaciones de desplazamientos al interior y exterior del país, debido a la ausencia de seguimiento y supervisión sobre el cumplimiento de los protocolos establecidos.</t>
  </si>
  <si>
    <t>El Director(a) de la DAR, o la persona designada para tal fin, verificará semanalmente el estado de las solicitudes de comisiones de servicio y autorizaciones de desplazamientos, asegurándose de que se cumplan los procedimientos y plazos establecidos. Como evidencia se adjunta el reporte de verificación semanal, listado de control de comisiones de servicio con fechas de legalización y los informes de seguimiento correspondientes.</t>
  </si>
  <si>
    <t>Correctivo</t>
  </si>
  <si>
    <r>
      <rPr>
        <sz val="10"/>
        <color rgb="FF000000"/>
        <rFont val="Arial"/>
        <family val="2"/>
      </rPr>
      <t xml:space="preserve">Durante el primer semestre la contratista encargada de las comisiones, verifica el estado de las solicitudes de comisiones de servicio y autorizaciones de desplazamientos, asegurándose de que se cumplan los procedimientos y plazos establecidos. Como evidencia se adjunta el reporte de verificación, listado de control de comisiones de servicio con fechas de legalización y los informes de seguimiento correspondientes.
Indicador I Semestre: 78/78=100%                                                                                                                                                                                                                            </t>
    </r>
    <r>
      <rPr>
        <sz val="10"/>
        <color rgb="FFC00000"/>
        <rFont val="Arial"/>
        <family val="2"/>
      </rPr>
      <t xml:space="preserve">Monitoreo OAP:                                                                                                                                                                                                                                                                                                         La dependencia aportó el seguimiento correspondiente a la actividad de control, y tras revisar las evidencias presentadas, se verificó que estas son coherentes con lo reportado.  </t>
    </r>
  </si>
  <si>
    <t>El Director(a) de la DAR, o la persona designada para tal fin, previo a la legalización de las comisiones de servicio y autorizaciones de desplazamiento, validará los recibos de caja menor, asegurándose de que contengan toda la información requerida y de que se utilicen únicamente en zonas con transporte público formal, de acuerdo con la normatividad vigente. Como evidencia se adjuntan los recibos de caja menor validados, con soportes de la comisión o autorización de desplazamiento y la evidencia de la revisión.</t>
  </si>
  <si>
    <t>El Director (a) o a quien designe, realizará un registro en una  matriz de seguimiento con los estados de legalización y cumplimiento de informes. Como evidencia "archivo en Excel comisiones"</t>
  </si>
  <si>
    <t>El Director (a) de la DAR o a quien designe</t>
  </si>
  <si>
    <r>
      <rPr>
        <sz val="11"/>
        <color rgb="FF000000"/>
        <rFont val="Arial Narrow"/>
        <family val="2"/>
      </rPr>
      <t xml:space="preserve">La persona designada lleva a cabo el seguimiento a las comisiones por medio de una matriz, en la cual se encuentran los estados de legalización y cumplimiento de los informes. Se adjunta como evidencia la matriz desarrollada.                                                                                                                                                  
</t>
    </r>
    <r>
      <rPr>
        <sz val="11"/>
        <color rgb="FFC00000"/>
        <rFont val="Arial Narrow"/>
        <family val="2"/>
      </rPr>
      <t>MONITOREO OAP:
La primera línea de defensa, reportó el seguimiento al plan de acción y este es coherente con el plan de acción formulado</t>
    </r>
  </si>
  <si>
    <r>
      <rPr>
        <sz val="10"/>
        <color rgb="FF000000"/>
        <rFont val="Arial"/>
        <family val="2"/>
      </rPr>
      <t xml:space="preserve">Durante el primer semestre la contratista encargada del trámite de las comisiones lleva a cabo la validación de los recibos de caja, confirmando el trámite correcto y en los tiempos requeridos de cada una de las comisiones. Como evidencia se adjuntan los informes completos de legalizaciones de las comisiones realizadas.
Indicador II Semestre:  78/78=100%                                                                                                                                                                                                                            </t>
    </r>
    <r>
      <rPr>
        <b/>
        <sz val="10"/>
        <color rgb="FFC00000"/>
        <rFont val="Arial"/>
        <family val="2"/>
      </rPr>
      <t xml:space="preserve">Monitoreo OAP: </t>
    </r>
    <r>
      <rPr>
        <sz val="10"/>
        <color rgb="FFC00000"/>
        <rFont val="Arial"/>
        <family val="2"/>
      </rPr>
      <t xml:space="preserve">                                                                                                                                                                                                                                                              La dependencia aportó el seguimiento correspondiente a la actividad de control, y tras revisar las evidencias presentadas, se verificó que estas son coherentes con lo reportado.  </t>
    </r>
    <r>
      <rPr>
        <sz val="10"/>
        <color rgb="FF000000"/>
        <rFont val="Arial"/>
        <family val="2"/>
      </rPr>
      <t xml:space="preserve"> </t>
    </r>
  </si>
  <si>
    <t>Acumulación de expedientes observados de solicitudes de reconocimiento de personerías jurídicas.</t>
  </si>
  <si>
    <t xml:space="preserve"> Insuficiente seguimiento a los tiempos de respuesta de las correcciones por parte del solicitante a las observaciones realizadas por parte de los funcionarios la DAR. 
</t>
  </si>
  <si>
    <t>Posibilidad de afectación Económica y Reputacional por acumulación de expedientes observados de solicitudes de reconocimiento de personerías Jurídicas, debido a  insuficiente seguimiento a los tiempos de respuesta de las correcciones por parte del solicitante a las observaciones realizadas por parte de los funcionarios de la DAR.</t>
  </si>
  <si>
    <t>Usuarios, productos y practicas , organizacionales</t>
  </si>
  <si>
    <t>El Director (a) de la DAR, a través de su equipo de trabajo y de acuerdo con el Plan de acción de cada vigencia, prestará Asistencia técnica al Sector Religioso en el marco normativo para el reconocimiento de Personerías Jurídicas, de manera permanente, con reporte trimestral, con el fin de dar a conocer el procedimiento para los trámites ante la DAR. Como evidencia del control se aportan las actas de reunión, donde se incluyen el objetivo, alcance, listado de asistencia, registro fotográfico e informes de comisión.</t>
  </si>
  <si>
    <r>
      <rPr>
        <sz val="10"/>
        <color rgb="FF000000"/>
        <rFont val="Arial"/>
        <family val="2"/>
      </rPr>
      <t xml:space="preserve">Durante el primer semestre de 2026, la Dirección de Asuntos Religiosos, en cabeza de su Director, lleva a cabo 155 asistencias técnicas al sector religioso (57 en primer trimestre y 98 en segundo trimestre) en el marco normativo para el reconocimiento de Personerías Jurídicas, con el fin de dar a conocer el procedimiento para los trámites ante la DAR.
Indicador I Semestre: (155/150)=1,03                                                                                                                                                                                                              </t>
    </r>
    <r>
      <rPr>
        <b/>
        <sz val="10"/>
        <color rgb="FFC00000"/>
        <rFont val="Arial"/>
        <family val="2"/>
      </rPr>
      <t xml:space="preserve">Monitoreo OAP: </t>
    </r>
    <r>
      <rPr>
        <sz val="10"/>
        <color rgb="FFC00000"/>
        <rFont val="Arial"/>
        <family val="2"/>
      </rPr>
      <t xml:space="preserve">                                                                                                                                                                                                                                                                    La dependencia aportó el seguimiento correspondiente a la actividad de control, y tras revisar las evidencias presentadas, se verificó que estas son coherentes con lo reportado. </t>
    </r>
  </si>
  <si>
    <t>El Director (a) de la DAR, a través de los profesionales asignados, realiza seguimiento semanal a las solicitudes de reconocimiento de personerías Jurídicas especiales, de los vencimientos de los términos de respuesta a las observaciones enviadas a los solicitantes. Como evidencia se adjunta la matriz de seguimiento, correos electrónicos y oficios y /o resoluciones de archivo.</t>
  </si>
  <si>
    <r>
      <rPr>
        <sz val="10"/>
        <color rgb="FF000000"/>
        <rFont val="Arial"/>
        <family val="2"/>
      </rPr>
      <t xml:space="preserve">Durante el primer semestre se lleva a cabo el segimiento a los vencimientos de los términos de los trámites recibidos en la Dirección de Asuntos Religiosos. Como evidencia se adjunta la matriz de seguimiento a términos determinada por la DAR y las resoluciones de archivo emitidas como respuesta a la no contestación de las subsanaciones por parte de las entidades religiosas. 
Indicador II Semestre: 0/421=0                                     </t>
    </r>
    <r>
      <rPr>
        <b/>
        <sz val="10"/>
        <color rgb="FF000000"/>
        <rFont val="Arial"/>
        <family val="2"/>
      </rPr>
      <t xml:space="preserve">                                                                                                                                                                                        </t>
    </r>
    <r>
      <rPr>
        <b/>
        <sz val="10"/>
        <color rgb="FFC00000"/>
        <rFont val="Arial"/>
        <family val="2"/>
      </rPr>
      <t xml:space="preserve">  Monitoreo OAP:     </t>
    </r>
    <r>
      <rPr>
        <sz val="10"/>
        <color rgb="FFC00000"/>
        <rFont val="Arial"/>
        <family val="2"/>
      </rPr>
      <t xml:space="preserve">                                                                                                                                                                                                                                                            La dependencia aportó el seguimiento correspondiente a la actividad de control, y tras revisar las evidencias presentadas, se verificó que estas son coherentes con lo reportado.   </t>
    </r>
  </si>
  <si>
    <t>El Director (a) de la DAR, con su equipo de trabajo, realiza sesiones internas de capacitación, trimestralmente, ya sea de manera virtual o presencial, con el fin de que los funcionarios conozcan el marco legal para evitar errores legales en el trámite de las solicitudes. Se aportan como evidencia de la capacitación las listas de asistencia y correos electrónicos de convocatoria.</t>
  </si>
  <si>
    <r>
      <rPr>
        <sz val="10"/>
        <color rgb="FF000000"/>
        <rFont val="Arial"/>
        <family val="2"/>
      </rPr>
      <t xml:space="preserve">Durante el primer semestre se llevan a cabo 7 capacitaciones dirigidas a contratistas y funcionarios de la Dirección de Asuntos Religiosos, con el fin de aclarar los términos de vencimiento de cada trámite, así como los procedimientos de estos. Como evidencia se adjuntan las listas de asistencia a estas capacitaciones.
Indicador: 7 capacitaciones                                      </t>
    </r>
    <r>
      <rPr>
        <b/>
        <sz val="10"/>
        <color rgb="FF000000"/>
        <rFont val="Arial"/>
        <family val="2"/>
      </rPr>
      <t xml:space="preserve">                                                                                                                                                                                                  </t>
    </r>
    <r>
      <rPr>
        <b/>
        <sz val="10"/>
        <color rgb="FFC00000"/>
        <rFont val="Arial"/>
        <family val="2"/>
      </rPr>
      <t xml:space="preserve">Monitoreo OAP:              </t>
    </r>
    <r>
      <rPr>
        <sz val="10"/>
        <color rgb="FFC00000"/>
        <rFont val="Arial"/>
        <family val="2"/>
      </rPr>
      <t xml:space="preserve">                                                                                                                                                                                                                                                 La dependencia aportó el seguimiento correspondiente a la actividad de control, y tras revisar las evidencias presentadas, se verificó que estas son coherentes con lo reportado.     </t>
    </r>
  </si>
  <si>
    <t>Incumplimiento del "Manual para el manejo de la información documentada"</t>
  </si>
  <si>
    <t>Inexistencia de controles en la DAR para garantizar el cumplimiento del manual</t>
  </si>
  <si>
    <t>Posibilidad de afectación económica y reputacional por incumplimiento del "Manual para el manejo de la información documentada", debido a la inexistencia de controles en la DAR para garantizar el cumplimiento del manual.</t>
  </si>
  <si>
    <t>El Director(a) de la DAR, o la persona designada para tal fin, realizará anualmente la revisión de la documentación almacenada en el SIGI, asegurando que toda la información esté actualizada de acuerdo con lo establecido en el "Manual para el manejo de la información documentada". Como evidencia se adjunta el informe anual de revisión de la documentación, que incluirá el registro de los documentos actualizados, los cambios realizados y el historial de las actualizaciones registradas en el SIGI, el acta y/o lista de asistentes remitidos a la Oficina Asesora de Planeación antes del último día hábil de junio de cada vigencia.</t>
  </si>
  <si>
    <r>
      <rPr>
        <sz val="11"/>
        <color rgb="FF000000"/>
        <rFont val="Arial Narrow"/>
        <family val="2"/>
      </rPr>
      <t xml:space="preserve">Durante el primer semestre, el contratista encargado, junto con el Coordinador del Grupo de Registro y Personerías Jurídicas, lleva a cabo la revisión de la documentación almacenada en el SIGI, asegurando que toda la información esté actualizada de acuerdo con lo establecido en el "Manual para el manejo de la información documentada". Como evidencia se adjunta  el actaremitida a la Oficina Asesora de Planeación.
Indicador I Semestre: (0/0)=100%                                                              </t>
    </r>
    <r>
      <rPr>
        <sz val="11"/>
        <color rgb="FFC00000"/>
        <rFont val="Arial Narrow"/>
        <family val="2"/>
      </rPr>
      <t xml:space="preserve">                                                                                                                                                                                                                                                            </t>
    </r>
    <r>
      <rPr>
        <b/>
        <sz val="11"/>
        <color rgb="FFC00000"/>
        <rFont val="Arial Narrow"/>
        <family val="2"/>
      </rPr>
      <t xml:space="preserve">Monitoreo OAP: </t>
    </r>
    <r>
      <rPr>
        <sz val="11"/>
        <color rgb="FFC00000"/>
        <rFont val="Arial Narrow"/>
        <family val="2"/>
      </rPr>
      <t xml:space="preserve">                                                                                                                                                                                                                                                                                                                                                           La dependencia aportó el seguimiento correspondiente a la actividad de control, y tras revisar las evidencias presentadas, se verificó que estas son coherentes con lo reportado.   </t>
    </r>
  </si>
  <si>
    <t>Seguimiento insuficiente a la ejecución de las actividades programadas en el plan de acción institucional de la Subdirección de Proyectos de Seguridad y Convivencia Ciudadana.</t>
  </si>
  <si>
    <t>Debilidades en el diseño e implementación de mecanismos institucionales de control y monitoreo para verificar el cumplimiento de metas del plan de acción institucional de la Subdirección de Proyectos de Seguridad y Convivencia Ciudadana.</t>
  </si>
  <si>
    <t xml:space="preserve">Posibilidad de afectación económico y reputacional del  seguimiento insuficiente a la ejecución de las actividades programadas en el plan de acción institucional  de la Subdirección de Proyectos de Seguridad y Convivencia Ciudadana debido a las debilidades en el diseño e implementación de mecanismos institucionales de control y monitoreo para verificar  el cumplimiento de metas del plan de acción institucional de la Subdirección de Proyectos de Seguridad y Convivencia Ciudadana. </t>
  </si>
  <si>
    <t>El Subdirector de Proyectos para la Seguridad y Convivencia Ciudadana realiza seguimiento periódico semestral al cumplimiento de las metas establecidas en el plan de acción institucional mediante revisión de reportes de avance, verificación de soportes de ejecución y análisis de resultados frente a los indicadores definidos dejando como evidencia registros.</t>
  </si>
  <si>
    <t>El Subdirector de Proyectos para la Seguridad y Convivencia Ciudadana realizará seguimiento semestral al cumplimiento de las metas establecidas en el plan de acción institucional mediante revisión de reportes de avance y verificación del avance y como evidencia serán los registros de seguimiento.</t>
  </si>
  <si>
    <t>Subdirector de Proyectos para la Seguridad y Convivencia Ciudadana</t>
  </si>
  <si>
    <t>30/06/2026 Y 31/12/2026</t>
  </si>
  <si>
    <r>
      <rPr>
        <sz val="10"/>
        <color rgb="FF000000"/>
        <rFont val="Arial"/>
        <family val="2"/>
      </rPr>
      <t xml:space="preserve">Una vez revisada la información de cumplimiento al seguimiento del Plan de Acción, se presenta el siguiente reporte de avance:
Actividad 1: se reporta el fortalecimiento de las entidades territoriales con el recibo de tres (3) convenio y/o proyectos. Avance del 15,8%. 
Actividad 2: se reporta que fueron evaluadas doscientas sesenta y seis (266) iniciativas radicadas a través de la plataforma SIPI, alcanzando un cumplimiento del 205 %. 
Actividad 3: Al finalizar el primer semestre se alcanzó una ejecución presupuestal del 29,5 %, frente a una meta acumulada del 40%, lo que representa un cumplimiento cercano al objetivo previsto y una desviación 10,5 puntos porcentuales.
Actividad 4: Durante el semestre se reportó a la oficina de planeación, la liquidación y cierre de veintinueve (29) convenios y contratos, superando ampliamente la meta acumulada de seis (6), con un cumplimiento del 483 %.
Actividad 5: con corte al primer semestre se alcanzó una ejecución presupuestal del 9 %, superando la meta programada del 5 %, equivalente a un cumplimiento del 180 %.
Actividad 6: Durante el semestre se realizaron ciento veintiocho (128) visitas y mesas de seguimiento frente a una meta acumulada de cincuenta y ocho (58), alcanzando un cumplimiento del 221 %.
Actividad 7: La programación institucional estableció que la ejecución física de esta actividad se concentraría durante el tercer trimestre de la vigencia, razón por la cual durante el primer semestre no se contempló la entrega de proyectos asociados a sistemas CCTV. por lo tanto no se reporta avance para el semestre.
Actividad 8: El seguimiento a los proyectos SIES alcanzó una ejecución presupuestal del 32,5%, lo cual no alcanzo a superar la meta acumulada del 40% proyectada para el semestre, por tanto nos arroja un cumplimiento del 81.25%.
</t>
    </r>
    <r>
      <rPr>
        <sz val="10"/>
        <color rgb="FFC00000"/>
        <rFont val="Arial"/>
        <family val="2"/>
      </rPr>
      <t>MONITOREO OAP:
La primera línea de defensa, reportó el seguimiento al plan de acción y este es coherente con el plan de acción formulado</t>
    </r>
  </si>
  <si>
    <t>Una vez revisada la informacion anexa para el seguimiento de las actividades del Plan de Accion Institucional se pudo establecer que, segun los resultados muestran un desempeño institucional favorable, con predominio de indicadores que superan ampliamente las metas programadas. Las mayores fortalezas se concentran en la evaluación de proyectos, el seguimiento territorial y la gestión contractual. La principal brecha se evidencia en la formalización del recibo de proyectos ejecutados, afectada por factores externos relacionados con certificaciones técnicas y entrega documental de las entidades territoriales. La ejecución presupuestal presenta una ligera desviación respecto de la meta semestral, aunque mantiene una tendencia positiva para el segundo semestre.
Se concluye que la Subdirección presenta un nivel de desempeño satisfactorio durante el primer semestre de 2026, evidenciando eficacia en la gestión misional y capacidad de respuesta frente al incremento de la demanda institucional. Las desviaciones identificadas corresponden principalmente a factores externos y no comprometen, por sí mismas, el cumplimiento anual; sin embargo, requieren seguimiento permanente y acciones preventivas para garantizar el logro de las metas estratégicas al cierre de la vigencia. (Aneo Informe de seguimiento)</t>
  </si>
  <si>
    <t>Se concluye que la Subdirección presenta un nivel de desempeño satisfactorio durante el primer semestre de 2026, evidenciando eficacia en la gestión misional y capacidad de respuesta frente al incremento de la demanda institucional. Las desviaciones identificadas corresponden principalmente a factores externos y no comprometen, por sí mismas, el cumplimiento anual; sin embargo, requieren seguimiento permanente y acciones preventivas para garantizar el logro de las metas estratégicas al cierre de la vigencia. (Aneo Informe de seguimiento)</t>
  </si>
  <si>
    <t xml:space="preserve">Incumplimiento de términos legales en la publicación de los documentos necesarios en el SECOP II establecidos en el curso del proceso de selección y contratos tramitados por la Dirección de Asuntos Religiosos </t>
  </si>
  <si>
    <t>Desconocimiento u omisión de los términos de Ley y los documentos que se deben publicar por parte de los supervisores.</t>
  </si>
  <si>
    <t>Posibilidad de afectación reputacional por incumplimiento de términos legales en la publicación de los documentos necesarios en el SECOP II establecidos en el curso del proceso de selección y contratos tramitados por la Dirección de Asuntos Religiosos, debido al desconocimiento u omisión de los términos de Ley y los documentos que se deben publicar por parte de los supervisores.</t>
  </si>
  <si>
    <t>El Director(a) de la DAR, o la persona designada para tal fin, será responsable de socializar, divulgar y verificar trimestralmente a los supervisores y el personal involucrado en los procesos contractuales, los términos legales y los documentos que deben ser publicados en las etapas precontractual, contractual y postcontractual, así como las consecuencias del incumplimiento. Como evidencia se adjunta el acta y/o registro de asistencia.</t>
  </si>
  <si>
    <r>
      <rPr>
        <sz val="10"/>
        <color rgb="FF000000"/>
        <rFont val="Arial"/>
        <family val="2"/>
      </rPr>
      <t xml:space="preserve">Durante primer semestre se lleva a cabo 1 capacitación para adelantar el proceso de socialización, divulgación y verificación a los supervisores de la Dirección, para aclarar los términos legales y los documentos que deben ser publicados en las etapas precontractual, contractual y postcontractual, así como las consecuencias del incumplimiento. Como evidencia se adjunta el acta de capacitación a supervisores.
Indicador I Semestre: (230/230)*100%=100%                                                                                                                                                                                                                                                                            </t>
    </r>
    <r>
      <rPr>
        <b/>
        <sz val="10"/>
        <color rgb="FFC00000"/>
        <rFont val="Arial"/>
        <family val="2"/>
      </rPr>
      <t xml:space="preserve">Monitoreo OAP:      </t>
    </r>
    <r>
      <rPr>
        <sz val="10"/>
        <color rgb="FFC00000"/>
        <rFont val="Arial"/>
        <family val="2"/>
      </rPr>
      <t xml:space="preserve">                                                                                                                                                                                                                                                                                                                   La dependencia aportó el seguimiento correspondiente a la actividad de control, y tras revisar las evidencias presentadas, se verificó que estas son coherentes con lo reportado. </t>
    </r>
  </si>
  <si>
    <t>El supervisor de contratos verificará, de manera mensual, y previa a la publicación, que las cuentas de cobro y los soportes de la ejecución contractual cumplan con los requisitos establecidos en la normativa vigente.  La verificación incluirá la revisión de los documentos de soporte de la ejecución contractual (actas, informes, entregables, etc.). Como evidencia, se adjunta el soporte del registro en el SECOP de la publicación de las cuentas de cobro y sus soportes por parte del contratista.</t>
  </si>
  <si>
    <t xml:space="preserve">El Director(a) de la DAR designa una funcionario y/o contratista  responsable para revisar mensualmente el cumplimiento del cargue  de los soportes en el SECOP II. Como evidencia soporte de las publicaciones en el  SECOP II </t>
  </si>
  <si>
    <t>Dirección de 
Asuntos 
Religiosos
El Director (a) de la DAR o a quien design</t>
  </si>
  <si>
    <r>
      <rPr>
        <sz val="11"/>
        <color rgb="FF000000"/>
        <rFont val="Arial Narrow"/>
        <family val="2"/>
      </rPr>
      <t xml:space="preserve">Durante primer semestre la contratista encargada hace seguimiento y notificación a los demás contratistas para la subida de las cuentas de cobro al SECOP con el cumplimiento de todos los requerimientos. Como evidencia se apotan los soportes de publicación de las cuentas en SECOP por parte de los contratistas.              
</t>
    </r>
    <r>
      <rPr>
        <sz val="11"/>
        <color rgb="FFC00000"/>
        <rFont val="Arial Narrow"/>
        <family val="2"/>
      </rPr>
      <t xml:space="preserve"> Monitoreo OAP:    Se reportó el seguimiento al plan de acción y este es coherente con el plan de acción formulado</t>
    </r>
  </si>
  <si>
    <r>
      <rPr>
        <sz val="10"/>
        <color rgb="FF000000"/>
        <rFont val="Arial"/>
        <family val="2"/>
      </rPr>
      <t xml:space="preserve">Durante el primer semestre cada supervisor lleva a cabo el seguimiento a la presentación y cargue de las cuentas de cobro por parte de todos los contratistas en el aplicativo SECOP II. Como evidencia de esta revisión, se adjuntan las cuentas de cobro presentadas por cada contratista, en las cuales se hallan los soportes de registro en SECOP y los soportes de ejecución por parte del contratista.
Indicador II Semestre: (230/230)*100%=100%                                                                                                                                                                                                                                                                      </t>
    </r>
    <r>
      <rPr>
        <b/>
        <sz val="10"/>
        <color rgb="FFC00000"/>
        <rFont val="Arial"/>
        <family val="2"/>
      </rPr>
      <t xml:space="preserve">Monitoreo OAP:   </t>
    </r>
    <r>
      <rPr>
        <sz val="10"/>
        <color rgb="FFC00000"/>
        <rFont val="Arial"/>
        <family val="2"/>
      </rPr>
      <t xml:space="preserve">                                                                                                                                                                                                                                                                                                                       La dependencia aportó el seguimiento correspondiente a la actividad de control, y tras revisar las evidencias presentadas, se verificó que estas son coherentes con lo reportado.   </t>
    </r>
  </si>
  <si>
    <r>
      <t>Acciones de tutela instauradas en contra de la</t>
    </r>
    <r>
      <rPr>
        <sz val="12"/>
        <rFont val="Arial "/>
      </rPr>
      <t xml:space="preserve"> Dirección de Asuntos Religiosos </t>
    </r>
    <r>
      <rPr>
        <sz val="12"/>
        <color indexed="8"/>
        <rFont val="Arial "/>
      </rPr>
      <t xml:space="preserve"> y/o incidentes de desacato, así como responsabilidades de carácter administrativo y disciplinario.
</t>
    </r>
  </si>
  <si>
    <t>Incumplimiento en la atención de quejas o reclamos, ya sea por no ser atendidos o por ser atendidos fuera de los términos legales establecidos.</t>
  </si>
  <si>
    <t>Posibilidad de afectación reputacional por acciones de tutela instauradas en contra de la Dirección de Asuntos Religiosos  y/o incidentes de desacato, así como responsabilidades de carácter administrativo y disciplinario, debido al incumplimiento en la atención de quejas o reclamos, ya sea por no ser atendidos o por ser atendidos fuera de los términos legales establecidos.</t>
  </si>
  <si>
    <t xml:space="preserve">     El riesgo afecta la imagen de la entidad a nivel nacional, con efecto publicitarios sostenible a nivel país</t>
  </si>
  <si>
    <t>El Director (a) de la DAR, junto con su equipo de trabajo, realizará trimestralmente sesiones de inducción y reinducción, dirigidas a los funcionarios y contratistas de la Dirección, enfocadas en los trámites y servicios ofrecidos, así como en las implicaciones legales derivadas de la respuesta inoportuna a las PQRSD. Como evidencia de este control se adjuntan las listas de asistencia y registros fotográficos correspondientes a cada sesión.</t>
  </si>
  <si>
    <r>
      <rPr>
        <sz val="10"/>
        <color rgb="FF000000"/>
        <rFont val="Arial"/>
        <family val="2"/>
      </rPr>
      <t xml:space="preserve">Durante el primer semestre se llevan a cabo 7 capacitaciones dirigidas a contratistas y funcionarios de la Dirección de Asuntos Religiosos, con el fin de aclarar los términos de vencimiento de cada trámite, así como los procedimientos de estos. Como evidencia se adjuntan las listas de asistencia a estas capacitaciones.
Indicador: 7 capacitaciones                                                                                                                                                                                                                                    </t>
    </r>
    <r>
      <rPr>
        <b/>
        <sz val="10"/>
        <color rgb="FFC00000"/>
        <rFont val="Arial"/>
        <family val="2"/>
      </rPr>
      <t xml:space="preserve">Monitoreo OAP:   </t>
    </r>
    <r>
      <rPr>
        <sz val="10"/>
        <color rgb="FFC00000"/>
        <rFont val="Arial"/>
        <family val="2"/>
      </rPr>
      <t xml:space="preserve">                                                                                                                                                                                                                                                        La dependencia aportó el seguimiento correspondiente a la actividad de control, y tras revisar las evidencias presentadas, se verificó que estas son coherentes con lo reportado.   </t>
    </r>
  </si>
  <si>
    <t>El Director(a) de la DAR, o la persona designada para tal fin, verificará de manera continua, y el último día de cada semana, que los trámites asignados a los funcionarios y contratistas en la plataforma de gestión documental ControlDoc sean respondidos oportunamente. Como evidencia de este control se adjuntan los listados en Excel de los trámites asignados a los funcionarios y/o contratistas y los soportes de correos electrónicos de seguimiento enviados.</t>
  </si>
  <si>
    <t>El Director (a) de la DAR o a quien designe, verificará y validará con frecuencia mensual, que los funcionarios y contratistas de la DAR no tengan trámites pendientes por gestionar fuera de los términos establecidos, a través del informe "Pendientes por Usuario(s)". Como evidencia se conserva el registro arrojado por la plataforma de gestión documental ControlDoc</t>
  </si>
  <si>
    <r>
      <rPr>
        <sz val="11"/>
        <color rgb="FF000000"/>
        <rFont val="Arial Narrow"/>
        <family val="2"/>
      </rPr>
      <t xml:space="preserve">El contratista encargado valida de manera mensual, por medio del informe "Pendientes por Usuario(s), que los funcionarios y contratistas no tengan trámites pendientes por gestionar fuera de los términos establecidos.                                                                                                                                                     </t>
    </r>
    <r>
      <rPr>
        <sz val="11"/>
        <color rgb="FFC00000"/>
        <rFont val="Arial Narrow"/>
        <family val="2"/>
      </rPr>
      <t>Monitoreo OAP:                                                                                                                                                                                                     Se reportó el seguimiento al plan de acción y este es coherente con el plan de acción formulado</t>
    </r>
  </si>
  <si>
    <r>
      <rPr>
        <sz val="10"/>
        <color rgb="FF000000"/>
        <rFont val="Arial"/>
        <family val="2"/>
      </rPr>
      <t xml:space="preserve">Durante el primer semestre se lleva a cabo de manera semanal el seguimiento a los términos y asignaciones de los trámites allegados a la Dirección de Asuntos Religiosos, con el fin de que estos sean respondidos dentro de los términos determinados. Como evidencia de esta gestión se adjunta la matriz de seguimiento a vencimiento de trámites y correos enviados a funcionarios y contratistas encargados de estos.                                                                                                                                                               </t>
    </r>
    <r>
      <rPr>
        <b/>
        <sz val="10"/>
        <color rgb="FFC00000"/>
        <rFont val="Arial"/>
        <family val="2"/>
      </rPr>
      <t xml:space="preserve">Monitoreo OAP:  </t>
    </r>
    <r>
      <rPr>
        <sz val="10"/>
        <color rgb="FFC00000"/>
        <rFont val="Arial"/>
        <family val="2"/>
      </rPr>
      <t xml:space="preserve">                                                                                                                                                                                                                                                            La dependencia aportó el seguimiento correspondiente a la actividad de control, y tras revisar las evidencias presentadas, se verificó que estas son coherentes con lo reportado. </t>
    </r>
  </si>
  <si>
    <t>Incumplimiento de las normas archivísticas vigentes.</t>
  </si>
  <si>
    <t xml:space="preserve">Deficiente monitoreo y control de la gestión documental en la Dirección de Asuntos Religiosos
 </t>
  </si>
  <si>
    <t>Posibilidad de afectación económica y reputacional por incumplimiento de las normas archivísticas vigentes, debido al deficiente monitoreo y control de la gestión documental en la Dirección de Asuntos Religiosos</t>
  </si>
  <si>
    <t>El Director(a) de la DAR, o la persona designada para tal fin, verificará y actualizará mensualmente el formato FUID de todos los expedientes, asegurando su cumplimiento con los requisitos establecidos por la Ley General de Archivos y los acuerdos pertinentes. La actualización se llevará a cabo mediante la revisión de los documentos tanto en el archivo físico como digital, comparándolos con los registros y actualizando los formatos según corresponda. Como evidencia se adjunta el formato FUID actualizado.</t>
  </si>
  <si>
    <r>
      <rPr>
        <sz val="10"/>
        <color rgb="FF000000"/>
        <rFont val="Arial"/>
        <family val="2"/>
      </rPr>
      <t xml:space="preserve">Durante el primer semestre se lleva a cabo la actualización constante del diligenciamiento del formato FUID correspondiente a la Dirección de Asuntos Religiosos. Como evidencia se adjuntan las matrices de actualización realizadas por los funcionarios responsables de esta actividad.
Indicador I Semestre: 5 FUID actualizados                                                                                                                                                                                                                                            </t>
    </r>
    <r>
      <rPr>
        <b/>
        <sz val="10"/>
        <color rgb="FFC00000"/>
        <rFont val="Arial"/>
        <family val="2"/>
      </rPr>
      <t xml:space="preserve">Monitoreo OAP:     </t>
    </r>
    <r>
      <rPr>
        <sz val="10"/>
        <color rgb="FFC00000"/>
        <rFont val="Arial"/>
        <family val="2"/>
      </rPr>
      <t xml:space="preserve">                                                                                                                                                                                                                                                       La dependencia aportó el seguimiento correspondiente a la actividad de control, y tras revisar las evidencias presentadas, se verificó que estas son coherentes con lo reportado.</t>
    </r>
  </si>
  <si>
    <t>El Director(a) de la DAR, o la persona designada para tal fin, verificará, de manera mensual, que los expedientes estén debidamente organizados, foliados, rotulados y almacenados de acuerdo con los lineamientos establecidos por la normativa archivística. La verificación incluirá la revisión de la organización física de los documentos (foliación, rotulación y clasificación), así como el cumplimiento de los procedimientos de archivo. Como evidencia se adjuntan los informes de verificación y las fotografías de la organización del archivo.</t>
  </si>
  <si>
    <t xml:space="preserve">El Director (a) o a quien designe, realizará capacitaciones con frecuencia semestral en donde se socialice la actualización de los instrumentos archivísticos. Como evidencia del control se dejan listas de asistencia y/o acta de la reunión </t>
  </si>
  <si>
    <r>
      <rPr>
        <sz val="11"/>
        <color rgb="FF000000"/>
        <rFont val="Arial Narrow"/>
        <family val="2"/>
      </rPr>
      <t xml:space="preserve">Durante primer semestre el personal encargado de archivo solicita a Gestión Documental la capacitación de los instrumentos archivísticos, sin embargo esta no ha sido atendida por la dependencia. Como evidencia se adjunta correo con la solicitud                                                                                                     </t>
    </r>
    <r>
      <rPr>
        <b/>
        <sz val="11"/>
        <color rgb="FFC00000"/>
        <rFont val="Arial Narrow"/>
        <family val="2"/>
      </rPr>
      <t xml:space="preserve">Monitoreo OAP: </t>
    </r>
    <r>
      <rPr>
        <sz val="11"/>
        <color rgb="FFC00000"/>
        <rFont val="Arial Narrow"/>
        <family val="2"/>
      </rPr>
      <t>Se reportó el seguimiento al plan de acción y este es coherente con el plan de acción formulado</t>
    </r>
  </si>
  <si>
    <r>
      <rPr>
        <sz val="10"/>
        <color rgb="FF000000"/>
        <rFont val="Arial"/>
        <family val="2"/>
      </rPr>
      <t xml:space="preserve">Durante el primer semestre la persona delegada verifica mensualmente que los expedientes estén debidamente organizados, foliados, rotulados y almacenados de acuerdo con los lineamientos establecidos por la normativa archivística. Se adjuntan como evidencia los informes y fotografías del avance en la organización del archivo.
Indicador I Semestre: 13259/1490450*=0.0089
*El dato es aproximado, teniendo en cuenta un promedio de 130 folios por expediente (11465).                                                                                                                                                 </t>
    </r>
    <r>
      <rPr>
        <sz val="10"/>
        <color rgb="FFC00000"/>
        <rFont val="Arial"/>
        <family val="2"/>
      </rPr>
      <t xml:space="preserve">   </t>
    </r>
    <r>
      <rPr>
        <b/>
        <sz val="10"/>
        <color rgb="FFC00000"/>
        <rFont val="Arial"/>
        <family val="2"/>
      </rPr>
      <t xml:space="preserve">Monitoreo OAP:                                                                                                                                                                                                                                                                              </t>
    </r>
    <r>
      <rPr>
        <sz val="10"/>
        <color rgb="FFC00000"/>
        <rFont val="Arial"/>
        <family val="2"/>
      </rPr>
      <t xml:space="preserve">La dependencia aportó el seguimiento correspondiente a la actividad de control, y tras revisar las evidencias presentadas, se verificó que estas son coherentes con lo reportado.   </t>
    </r>
  </si>
  <si>
    <t>Retraso en la formalización, socialización e implementación de la Politica Pública a cargo de la Dirección de Seguridad, Convivencia Ciudadana y Gobierno</t>
  </si>
  <si>
    <t>Incumplimiento de los lineamientos del gobierno nacional a traves del plan nacional de desarrollo.</t>
  </si>
  <si>
    <t>Posibilidad de afectación reputacional por el retraso en la formalización, socialización e implementación de la politica pública a cargo de la Dirección de Seguridad, Conviviencia Ciudadana y Gobierno, debido al incumplimiento de los lineamientos del gobierno nacional establecidos en el plan nacional de desarrollo.</t>
  </si>
  <si>
    <t xml:space="preserve">El profesional, asesor o contratista lider de la política pública estipulara un cronograma semestral para el seguimiento a las fases de formalización, socialización e inicio de la implementación de la politica pública, con el fin de dar efectivo cumplimiento a las actividades que allí se planteen. En caso de no contar con un cronograma estipulado, se realizaran planes de trabajo mensual. Lo anterior se evidenciará con el cronograma semestral estipulado.
</t>
  </si>
  <si>
    <r>
      <t xml:space="preserve">Durante el primer semestre de 2026, el control se ejecutó conforme a lo establecido, mediante la elaboración y adopción del cronograma semestral para el seguimiento a las fases de formalización, socialización e inicio de la implementación de la política pública. Este instrumento permitió programar las actividades de planeación, preparación metodológica, despliegue territorial, fortalecimiento institucional y asistencias técnicas a entidades territoriales, conforme a la programación establecida, evidenciando un cumplimiento del 100 % del indicador, contribuyendo a la mitigación del riesgo asociado al incumplimiento de la planificación y seguimiento de la política pública. La aplicación del control se considera efectiva, toda vez que se cuenta con el cronograma semestral correspondiente al período enero-junio de 2026 como evidencia de su implementación.
Indicador: Actividades ejecutadas del cronograma de Politica Pública durante el periodo / Las Activididades Programadas para el periodo * 100
Resultado del Indicador: 5/5*100=100%
</t>
    </r>
    <r>
      <rPr>
        <b/>
        <sz val="11"/>
        <color rgb="FFC00000"/>
        <rFont val="Arial"/>
        <family val="2"/>
      </rPr>
      <t xml:space="preserve">Monitoreo OAP:                                                                                                                                                                                                                                                                              
</t>
    </r>
    <r>
      <rPr>
        <sz val="11"/>
        <color rgb="FFC00000"/>
        <rFont val="Arial"/>
        <family val="2"/>
      </rPr>
      <t>La dependencia aportó el seguimiento correspondiente a la actividad de control, y tras revisar las evidencias presentadas, se verificó que estas son coherentes con lo reportado. De igual manera se encuentra el seguimiento del Indicador clave del riesgo</t>
    </r>
    <r>
      <rPr>
        <b/>
        <sz val="11"/>
        <color rgb="FFC00000"/>
        <rFont val="Arial"/>
        <family val="2"/>
      </rPr>
      <t xml:space="preserve">
</t>
    </r>
    <r>
      <rPr>
        <sz val="11"/>
        <color theme="1"/>
        <rFont val="Arial"/>
        <family val="2"/>
      </rPr>
      <t xml:space="preserve">
</t>
    </r>
  </si>
  <si>
    <t>El director (a) de Seguridad, Convivencia Ciudadana y Gobierno realizará reuniones de seguimiento mensual al cumplimiento del cronograma propuesto por el equipo de politica pública, con el fin de revisar los avances del mismo y a partir de ahí tomar decisiones desde la dirección. En caso de no realizar la reunión, este seguimiento se presentará a traves de un informe del cumplimiento del cronograma. Lo anterior se evidenciara con actas de asistencia a reuniones</t>
  </si>
  <si>
    <t xml:space="preserve">El Profesional, asesor o contratista lider de la politica pública realizará mesas de trabajo internas con el equipo, con el fin de fortalecer conocimientos de acuerdo a lineamientos de gobierno nacional en temas de la politica pública que esta a cargo de Dirección de Seguridad, Convivencia Ciudadana y Gobierno
</t>
  </si>
  <si>
    <t>Profesional, asesor o contratista lider de la política pública</t>
  </si>
  <si>
    <r>
      <t xml:space="preserve">Durante el período evaluado se adelantaron espacios de articulación y coordinación técnica al interior del Grupo de Política Pública, orientados al fortalecimiento de los conocimientos del equipo frente a los lineamientos del Gobierno Nacional para la implementación de la Política Pública de Convivencia y Seguridad Humana. Este fortalecimiento se reflejó en la preparación metodológica, la definición de estrategias de asistencia técnica y el desarrollo de las jornadas de acompañamiento a las entidades territoriales, contribuyendo a una implementación progresiva y articulada de la política pública conforme a los objetivos institucionales.
</t>
    </r>
    <r>
      <rPr>
        <b/>
        <sz val="11"/>
        <color rgb="FFC00000"/>
        <rFont val="Arial"/>
        <family val="2"/>
      </rPr>
      <t xml:space="preserve">Monitoreo OAP: </t>
    </r>
    <r>
      <rPr>
        <sz val="11"/>
        <color rgb="FFC00000"/>
        <rFont val="Arial"/>
        <family val="2"/>
      </rPr>
      <t xml:space="preserve">
Se reportó el seguimiento al plan de acción y este es coherente con el plan de acción formulado</t>
    </r>
  </si>
  <si>
    <r>
      <t xml:space="preserve">Durante el primer semestre de 2026, el control se ejecutó conforme a lo establecido mediante el seguimiento mensual al cumplimiento del cronograma de la política pública. Para el mes de abril, el seguimiento se realizó a través de reuniones lideradas por la Dirección de Seguridad, Convivencia Ciudadana y Gobierno, las cuales quedaron soportadas mediante las correspondientes actas de reunión. Para los demás meses del semestre, el seguimiento se efectuó mediante la elaboración de informes de cumplimiento del cronograma, en atención a lo previsto en el diseño del control cuando no se realizan reuniones. La aplicación del control permitió verificar el avance de las actividades de planeación, preparación metodológica, despliegue territorial, fortalecimiento institucional y asistencias técnicas a entidades territoriales, conforme a la programación establecida, evidenciando un cumplimiento del 100 % del indicador, los informes mensuales reflejan la ejecución continua de las actividades previstas y el avance progresivo en la implementación de la Política Pública de Convivencia y Seguridad Humana, los cuales sirven como insumos para la toma de decisiones por parte de la Dirección, contribuyendo a la mitigación del riesgo. Como evidencia se cuenta con las actas de reunión del mes de abril y los informes de cumplimiento del cronograma correspondientes a los demás meses del I semestre de 2026.
Indicador: Actividades ejecutadas del cronograma de Politica Pública durante el periodo / Las Activididades Programadas para el periodo * 100
Resultado del Indicador: 5/5*100=100%
</t>
    </r>
    <r>
      <rPr>
        <b/>
        <sz val="11"/>
        <color rgb="FFC00000"/>
        <rFont val="Arial"/>
        <family val="2"/>
      </rPr>
      <t xml:space="preserve">Monitoreo OAP: </t>
    </r>
    <r>
      <rPr>
        <sz val="11"/>
        <color rgb="FFC00000"/>
        <rFont val="Arial"/>
        <family val="2"/>
      </rPr>
      <t xml:space="preserve">                                                                                                                                                                                                                                                                             
La dependencia aportó el seguimiento correspondiente a la actividad de control, y tras revisar las evidencias presentadas, se verificó que estas son coherentes con lo reportado</t>
    </r>
    <r>
      <rPr>
        <sz val="11"/>
        <color theme="1"/>
        <rFont val="Arial"/>
        <family val="2"/>
      </rPr>
      <t xml:space="preserve">. </t>
    </r>
    <r>
      <rPr>
        <sz val="11"/>
        <color rgb="FFC00000"/>
        <rFont val="Arial"/>
        <family val="2"/>
      </rPr>
      <t>De igual manera se encuentra el seguimiento del Indicador clave del riesgo</t>
    </r>
  </si>
  <si>
    <t>Debilidades en el desarrollo de las asistencias técnicas.</t>
  </si>
  <si>
    <t>Desactualización en la información relacionada con las condiciones de seguridad de las entidades territoriales, lineamentos técnicos, jurídicos, así como en las líneas y estrategias para la formulación de los Planes Integrales de Seguridad, Convivencia Ciudadana, Fonset y Código Nacional de Seguridad y Convivencia Ciudadana.</t>
  </si>
  <si>
    <t>Posibilidad de afectación reputacional por las debilidades en el desarrollo de las asistencias técnicas debido a la desactualización en la información relacionada con las condiciones de seguridad de las entidades territoriales, lineamentos técnicos, jurídicos, así como en las líneas y estrategias para la formulación de los Planes Integrales de Seguridad, Convivencia Ciudadana, Fonset y Código Nacional de Seguridad y Convivencia Ciudadana.</t>
  </si>
  <si>
    <r>
      <t>El coordinador del Grupo de Análisis de Gestión para la Seguridad y Conviviencia Ciudadana realizará mesas de trabajo internas de manera bimensual para la toma de desiciones y aclaración</t>
    </r>
    <r>
      <rPr>
        <sz val="11"/>
        <color rgb="FFFF0000"/>
        <rFont val="Arial"/>
        <family val="2"/>
      </rPr>
      <t xml:space="preserve"> </t>
    </r>
    <r>
      <rPr>
        <sz val="11"/>
        <rFont val="Arial"/>
        <family val="2"/>
      </rPr>
      <t>de temas normativos, juridicos y lineamientos técnicos y administrativos</t>
    </r>
    <r>
      <rPr>
        <sz val="11"/>
        <color theme="1"/>
        <rFont val="Arial"/>
        <family val="2"/>
      </rPr>
      <t>, con el fin de fortalecer los conocimientos a los funcionarios y contratistas en normatividad vigente para el desarrollo de las asistencias técnicas. En caso de no realizar la reunión, se enviara infografías al grupo de Análisis de Gestión para la Seguridad y Convivincia Ciudadana. Lo anterior se evidenciara en actas de reunión.</t>
    </r>
  </si>
  <si>
    <t>El Grupo de Análisis de Gestión para la Seguridad y Convivencia Ciudadana actualizará y consolidará cada vez que se requiera la información técnica, juridica y estrategica relacionada con las condiciones de seguridad de las entidades territoriales y con los lineamientos para la formulación de los Planes Integrales de Seguridad y Convivencia Ciudadana, FONSET y la implementación del Código Nacional de Seguridad y Convivencia Ciudadana.</t>
  </si>
  <si>
    <t>Coordinador del Grupo de Análisis de Gestión para la Seguridad y Conviviencia Ciudadana</t>
  </si>
  <si>
    <r>
      <t xml:space="preserve">Durante el primer semestre de 2026 se actualizó y consolidó la información técnica, jurídica y estratégica relacionada con las condiciones de seguridad de las entidades territoriales y con los lineamientos para la formulación de los Planes Integrales de Seguridad y Convivencia Ciudadana (PISCC), los Fondos de Seguridad Territorial (FONSET) y la implementación del Código Nacional de Seguridad y Convivencia Ciudadana. En desarrollo de esta actividad, se elaboraron y actualizaron documentos técnicos sobre la Ley Ángel, la Ley contra el Ruido, la regulación sobre pólvora y panoramas de seguridad departamental, fortaleciendo los insumos para la asistencia técnica a las entidades territoriales.
</t>
    </r>
    <r>
      <rPr>
        <b/>
        <sz val="11"/>
        <color rgb="FFC00000"/>
        <rFont val="Arial"/>
        <family val="2"/>
      </rPr>
      <t>Monitoreo OAP:</t>
    </r>
    <r>
      <rPr>
        <sz val="11"/>
        <color rgb="FFC00000"/>
        <rFont val="Arial"/>
        <family val="2"/>
      </rPr>
      <t xml:space="preserve"> 
Se reportó el seguimiento al plan de acción y este es coherente con el plan de acción formulado</t>
    </r>
  </si>
  <si>
    <r>
      <t xml:space="preserve">Durante el primer semestre de 2026, el control se ejecutó conforme a lo establecido mediante la realización de mesas de trabajo internas orientadas a la socialización de lineamientos técnicos, normativos, jurídicos y administrativos relacionados con la formulación de los Planes Integrales de Seguridad y Conviviencia Ciudadana (PISCC), los Fondos de Seguridad Territorial (FONSET), la implementación del Código Nacional de Seguridad y Convivencia Ciudadana (CNSCC) y la implementación de la Política Pública de Convivencia y Seguridad Humana, evidenciando un cumplimiento del 133.33% del indicador al realizar las mesas de trabajo programadas para el periodo de seguimiento. Estos espacios permitieron fortalecer los conocimientos de los funcionarios y contratistas del Grupo de Análisis de Gestión para la Seguridad y Convivencia Ciudadana, promoviendo criterios unificados para el desarrollo de las asistencias técnicas y favoreciendo la toma de decisiones al interior del equipo. En consecuencia, se considera que el control fue eficaz, toda vez que contribuyó a disminuir el riesgo de inconsistencias en la aplicación de los lineamientos institucionales; sin embargo se aclara que se cuenta con un acta y tres listados de asistencia, por lo que se fortalecerá en la evidencia enunciada en la actividad de control. Como evidencia de su ejecución se cuenta con acta de reunión y listados de asistencia del equipo.
Indicador: # de mesas de trabajo internas realizadas / # de mesas de trabajo internas proyectadas * 100
Resultado del Indicador: 4/3*100 = 133.33%
</t>
    </r>
    <r>
      <rPr>
        <b/>
        <sz val="11"/>
        <color rgb="FFC00000"/>
        <rFont val="Arial"/>
        <family val="2"/>
      </rPr>
      <t xml:space="preserve">Monitoreo OAP:    </t>
    </r>
    <r>
      <rPr>
        <sz val="11"/>
        <color rgb="FFC00000"/>
        <rFont val="Arial"/>
        <family val="2"/>
      </rPr>
      <t xml:space="preserve">                                                                                                                                                                                                                                                                          
La dependencia aportó el seguimiento correspondiente a la actividad de control, y tras revisar las evidencias presentadas, se verificó que estas son coherentes con lo reportado</t>
    </r>
    <r>
      <rPr>
        <sz val="11"/>
        <color theme="1"/>
        <rFont val="Arial"/>
        <family val="2"/>
      </rPr>
      <t>.</t>
    </r>
    <r>
      <rPr>
        <sz val="11"/>
        <color rgb="FFC00000"/>
        <rFont val="Arial"/>
        <family val="2"/>
      </rPr>
      <t xml:space="preserve"> De igual manera se encuentra el seguimiento del Indicador clave del riesgo</t>
    </r>
  </si>
  <si>
    <t>Desarticulación y seguimiento de las entidades nacionales y territoriales.</t>
  </si>
  <si>
    <t>Demoras en la notificación de las alertas tempranas en los terminos establecidos por el Decreto 2124 de 2017 a las entidades concernidas.</t>
  </si>
  <si>
    <t>Posibilidad de afectación reputacional por la desarticulación y seguimiento de las entidades nacionales y territoriales, debido a las demoras en la notificación de las alertas tempranas en los terminos establecidos por el Decreto 2124 de 2017 a las entidades concernidas.</t>
  </si>
  <si>
    <t xml:space="preserve">El coordinador de La Secretaría Técnica de la Comisión Intersectorial para la Respuesta Rápida a las Alertas Tempranas realizará sesiones cada vez que se requiera con el propósito de hacer seguimiento a las entidades concernidas en los documentos de advertencia de la Defensoría del Pueblo, con el fin de activar la respuesta rápida con un enfoque de articulación entre las entidades nacionales y territoriales. En caso de no realizar las sesiones, se solicitará a las entidades reporte de avance de las acciones realizadas frente a las recomendaciones de la Defensoría del Pueblo. Esto se evidenciará a través de actas y/o listados de asistencia a las sesiones.
</t>
  </si>
  <si>
    <r>
      <t xml:space="preserve">Durante el primer semestre de 2026, el control se ejecutó conforme a lo establecido mediante la realización de 195 sesiones de la Secretaría Técnica de la Comisión Intersectorial para la Respuesta Rápida a las Alertas Tempranas, en las que se efectuó el seguimiento a las recomendaciones emitidas por la Defensoría del Pueblo y se promovió la articulación entre las entidades nacionales y territoriales para la activación de la respuesta rápida. De igual manera, se realizó la notificación del 100% de alertas emitidas por la defensoría del pueblo (13) dentro de los términos para la notificación a las entidades concernidas, durante el primer semestre de 2026. La ejecución del control permitió fortalecer la coordinación interinstitucional y el seguimiento oportuno a las acciones implementadas frente a los escenarios de riesgo identificados. La aplicación del control se considera efectiva, encontrándose soportada en las actas y listas de asistencia correspondientes a las sesiones realizadas durante el período evaluado.
Indicador: # de alertas notificadas en terminos / # de alertas notificadas en el periodo * 100
Resultado del Indicador: 13/13*100 = 100%
</t>
    </r>
    <r>
      <rPr>
        <b/>
        <sz val="11"/>
        <color rgb="FFC00000"/>
        <rFont val="Arial"/>
        <family val="2"/>
      </rPr>
      <t xml:space="preserve">Monitoreo OAP:  </t>
    </r>
    <r>
      <rPr>
        <sz val="11"/>
        <color rgb="FFC00000"/>
        <rFont val="Arial"/>
        <family val="2"/>
      </rPr>
      <t xml:space="preserve">                                                                                                                                                                                                                                                                            
La dependencia aportó el seguimiento correspondiente a la actividad de control, y tras revisar las evidencias presentadas, se verificó que estas son coherentes con lo reportado</t>
    </r>
    <r>
      <rPr>
        <sz val="11"/>
        <color theme="1"/>
        <rFont val="Arial"/>
        <family val="2"/>
      </rPr>
      <t>.</t>
    </r>
    <r>
      <rPr>
        <sz val="11"/>
        <color rgb="FFC00000"/>
        <rFont val="Arial"/>
        <family val="2"/>
      </rPr>
      <t xml:space="preserve"> De igual manera se encuentra el seguimiento del Indicador clave del riesgo</t>
    </r>
  </si>
  <si>
    <r>
      <t>El coordinador de la Secretaría Técnica de la CIPRAT, realizará una matriz mensual de seguimiento, con el propósito de llevar el control de cada una de las alertas emitidas por la Defensoría del Pueblo. En caso de no realizar la matriz, se presentará un resumen ejecutivo del seguimiento realizado a las alertas tempranas que se encuentren vigentes.</t>
    </r>
    <r>
      <rPr>
        <sz val="11"/>
        <color rgb="FFFF0000"/>
        <rFont val="Arial"/>
        <family val="2"/>
      </rPr>
      <t xml:space="preserve"> </t>
    </r>
    <r>
      <rPr>
        <sz val="11"/>
        <rFont val="Arial"/>
        <family val="2"/>
      </rPr>
      <t>Esto se evidenciará a través de la matriz de seguimiento.</t>
    </r>
  </si>
  <si>
    <t>El coordinardor de la Secretaría Técnica de la CIPRAT, realizará un informe semestral con el fin de presentar el resultado del seguimiento a las entidades concernidas en los documentos de advertencia de la Defensoría del Pueblo.</t>
  </si>
  <si>
    <t>Coordinador de la Secretaría Tecnica de la Comisión Intersectorial para la Respuesta Rápida a las Alertas Tempranas</t>
  </si>
  <si>
    <r>
      <t xml:space="preserve">Durante el primer semestre de 2026 se elaboró el informe semestral de seguimiento a las entidades concernidas en los documentos de advertencia emitidos por la Defensoría del Pueblo, consolidando el estado de avance de las acciones implementadas y los resultados del seguimiento realizado por la Secretaría Técnica de la CIPRAT. Este informe constituye un insumo para el monitoreo de las alertas tempranas y el fortalecimiento de la articulación interinstitucional.
</t>
    </r>
    <r>
      <rPr>
        <b/>
        <sz val="11"/>
        <color rgb="FFC00000"/>
        <rFont val="Arial"/>
        <family val="2"/>
      </rPr>
      <t xml:space="preserve">Monitoreo OAP: </t>
    </r>
    <r>
      <rPr>
        <sz val="11"/>
        <color rgb="FFC00000"/>
        <rFont val="Arial"/>
        <family val="2"/>
      </rPr>
      <t xml:space="preserve">
Se reportó el seguimiento al plan de acción y este es coherente con el plan de acción formulado</t>
    </r>
  </si>
  <si>
    <r>
      <t xml:space="preserve">Durante el primer semestre de 2026, el control se ejecutó conforme a lo establecido mediante la elaboración mensual de la matriz de seguimiento de las Alertas Tempranas emitidas por la Defensoría del Pueblo, evidenciándose que las alertas tempranas fueron objeto de seguimiento mediante las matrices mensuales elaboradas por la Secretaría Técnica de la CIPRAT. Este instrumento permitió realizar el control y monitoreo de las alertas vigentes, facilitando el seguimiento a las acciones adelantadas por las entidades competentes y fortaleciendo la gestión de la Secretaría Técnica de la CIPRAT para la articulación y respuesta institucional. La aplicación del control se considera efectiva, encontrándose soportada en las matrices de seguimiento elaboradas durante el primer semestre. Durante el periodo evaluado se dio cumplimiento al 100 % del indicador, realizando la notificación de 13 alertas tempranas emitidas por la Defensoría del pueblo dentro de los términos para la notificación a las entidades concernidas.
Indicador: # de alertas notificadas en terminos / # de alertas notificadas en el periodo * 100
Resultado del Indicador: 13/13*100 = 100%
</t>
    </r>
    <r>
      <rPr>
        <b/>
        <sz val="11"/>
        <color rgb="FFC00000"/>
        <rFont val="Arial"/>
        <family val="2"/>
      </rPr>
      <t xml:space="preserve">Monitoreo OAP:      </t>
    </r>
    <r>
      <rPr>
        <sz val="11"/>
        <color rgb="FFC00000"/>
        <rFont val="Arial"/>
        <family val="2"/>
      </rPr>
      <t xml:space="preserve">                                                                                                                                                                                                                                                                        
La dependencia aportó el seguimiento correspondiente a la actividad de control, y tras revisar las evidencias presentadas, se verificó que estas son coherentes con lo reportado</t>
    </r>
    <r>
      <rPr>
        <sz val="11"/>
        <color theme="1"/>
        <rFont val="Arial"/>
        <family val="2"/>
      </rPr>
      <t xml:space="preserve">. </t>
    </r>
    <r>
      <rPr>
        <sz val="11"/>
        <color rgb="FFC00000"/>
        <rFont val="Arial"/>
        <family val="2"/>
      </rPr>
      <t>De igual manera se encuentra el seguimiento del Indicador clave del riesgo</t>
    </r>
  </si>
  <si>
    <r>
      <rPr>
        <b/>
        <sz val="12"/>
        <color indexed="57"/>
        <rFont val="Arial"/>
        <family val="2"/>
      </rPr>
      <t xml:space="preserve">*Nota: </t>
    </r>
    <r>
      <rPr>
        <sz val="12"/>
        <color indexed="8"/>
        <rFont val="Arial"/>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</si>
  <si>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</si>
  <si>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t>
  </si>
  <si>
    <t>Muy Alta
100%</t>
  </si>
  <si>
    <t>Extremo</t>
  </si>
  <si>
    <t>R4</t>
  </si>
  <si>
    <t>R8</t>
  </si>
  <si>
    <t>R11</t>
  </si>
  <si>
    <t>Alta
80%</t>
  </si>
  <si>
    <t>Alto</t>
  </si>
  <si>
    <t>R10</t>
  </si>
  <si>
    <t>R14</t>
  </si>
  <si>
    <t>Media
60%</t>
  </si>
  <si>
    <t>R1</t>
  </si>
  <si>
    <t>Moderado</t>
  </si>
  <si>
    <t>R6</t>
  </si>
  <si>
    <t>R5</t>
  </si>
  <si>
    <t>R9</t>
  </si>
  <si>
    <t>R12</t>
  </si>
  <si>
    <t>R13</t>
  </si>
  <si>
    <t>R15</t>
  </si>
  <si>
    <t>R18</t>
  </si>
  <si>
    <t>Baja
40%</t>
  </si>
  <si>
    <t>R2</t>
  </si>
  <si>
    <t>R3</t>
  </si>
  <si>
    <t>Bajo</t>
  </si>
  <si>
    <t>R7</t>
  </si>
  <si>
    <t>R16</t>
  </si>
  <si>
    <t>Muy Baja
20%</t>
  </si>
  <si>
    <t>Leve
20%</t>
  </si>
  <si>
    <t>Menor
40%</t>
  </si>
  <si>
    <t>Moderado
60%</t>
  </si>
  <si>
    <t>Mayor
80%</t>
  </si>
  <si>
    <t>Catastrófico
100%</t>
  </si>
  <si>
    <t xml:space="preserve"> Matriz de Calor Residual</t>
  </si>
  <si>
    <t>R14C1</t>
  </si>
  <si>
    <t>R4C1</t>
  </si>
  <si>
    <t>R5C1</t>
  </si>
  <si>
    <t>R8C1</t>
  </si>
  <si>
    <t>R10C1</t>
  </si>
  <si>
    <t>R11C1</t>
  </si>
  <si>
    <t>R15C1</t>
  </si>
  <si>
    <t>R18C1</t>
  </si>
  <si>
    <t>R1C1</t>
  </si>
  <si>
    <t>R1C2</t>
  </si>
  <si>
    <t>R2C1</t>
  </si>
  <si>
    <t>R3C1</t>
  </si>
  <si>
    <t>R4C2</t>
  </si>
  <si>
    <t>R6C1</t>
  </si>
  <si>
    <t>R7C1</t>
  </si>
  <si>
    <t>R9C1</t>
  </si>
  <si>
    <t>R9C2</t>
  </si>
  <si>
    <t>R11C2</t>
  </si>
  <si>
    <t>R12C1</t>
  </si>
  <si>
    <t>R12C2</t>
  </si>
  <si>
    <t>R13C1</t>
  </si>
  <si>
    <t>R15C2</t>
  </si>
  <si>
    <t>R16C1</t>
  </si>
  <si>
    <t>R18C2</t>
  </si>
  <si>
    <t>R19C1</t>
  </si>
  <si>
    <t>R19C2</t>
  </si>
  <si>
    <t>R15C3</t>
  </si>
  <si>
    <t>R16C2</t>
  </si>
  <si>
    <t>R16C3</t>
  </si>
  <si>
    <t>PROCESO</t>
  </si>
  <si>
    <t xml:space="preserve">PLANEACIÓN, DIRECCIONAMIENTO ESTRATÉGICO Y COMUNICACIONES </t>
  </si>
  <si>
    <t>VERSIÓN</t>
  </si>
  <si>
    <t>Código: SI.P.5.F.1</t>
  </si>
  <si>
    <t>PÁGINA</t>
  </si>
  <si>
    <t>4 de 4</t>
  </si>
  <si>
    <t>Versión: 2</t>
  </si>
  <si>
    <t>FORMATO</t>
  </si>
  <si>
    <t>MATRIZ MAPA DE RIESGOS DE GESTIÓN</t>
  </si>
  <si>
    <t>VIGENTE DESDE</t>
  </si>
  <si>
    <t xml:space="preserve">vigente desde:17/12/2018
</t>
  </si>
  <si>
    <t>COPIA CONTROLADA</t>
  </si>
  <si>
    <t>PROCESO:</t>
  </si>
  <si>
    <t>LISTA</t>
  </si>
  <si>
    <t>N°</t>
  </si>
  <si>
    <t>Riesgo</t>
  </si>
  <si>
    <t>Causas</t>
  </si>
  <si>
    <t>Riesgo inherente</t>
  </si>
  <si>
    <t>Riesgo residual</t>
  </si>
  <si>
    <t>Opción de manejo</t>
  </si>
  <si>
    <t>Actividad de control</t>
  </si>
  <si>
    <t>Soporte</t>
  </si>
  <si>
    <t>Tiempo</t>
  </si>
  <si>
    <t>Indicador</t>
  </si>
  <si>
    <t>R1-CO1</t>
  </si>
  <si>
    <t>Gestión</t>
  </si>
  <si>
    <t>Informe de actuación en territorio</t>
  </si>
  <si>
    <t>Dirección de Derechos Humanos
Profesional líder del proyecto o programa</t>
  </si>
  <si>
    <t>Trimestral</t>
  </si>
  <si>
    <t>R1-CO2</t>
  </si>
  <si>
    <t xml:space="preserve">Informe </t>
  </si>
  <si>
    <t>Mensual</t>
  </si>
  <si>
    <t>Porcentaje de asistencias técnicas documentadas correctamente en comparación con el total de asistencias técnicas realizadas en el periodo</t>
  </si>
  <si>
    <t>R1-CO3</t>
  </si>
  <si>
    <t>R1-CO4</t>
  </si>
  <si>
    <t>R1-CO5</t>
  </si>
  <si>
    <t>R1-CO6</t>
  </si>
  <si>
    <t>R2-CO1</t>
  </si>
  <si>
    <t>Correos electrónicos o Memorandos Aplicativo Control Doc</t>
  </si>
  <si>
    <t>Grupo de Articulación Interna para la Política de Víctimas
Coordinador (a) del Grupo de Articulación Interna para la Política de Víctimas</t>
  </si>
  <si>
    <t>Cada vez que se requiera</t>
  </si>
  <si>
    <t>Eficacia: (número de respuestas dadas/ número de solicitudes recibidas)*100</t>
  </si>
  <si>
    <t>R2-CO2</t>
  </si>
  <si>
    <t>R2-CO3</t>
  </si>
  <si>
    <t>R2-CO4</t>
  </si>
  <si>
    <t>R2-CO5</t>
  </si>
  <si>
    <t>R2-CO6</t>
  </si>
  <si>
    <t>R3-CO1</t>
  </si>
  <si>
    <t xml:space="preserve">Solicitudes de comisión, listados de controles de asistencia y reporte de las capacitaciones brindadas </t>
  </si>
  <si>
    <t>Grupo de Coordinación de Articulación Interna para la Política de Víctimas
Coordinador (a) del Grupo de Articulación Interna para la Política de Víctimas</t>
  </si>
  <si>
    <t xml:space="preserve">Mensual </t>
  </si>
  <si>
    <t>Eficacia: (número de comisiones tramitadas/número de comisiones programadas)*100</t>
  </si>
  <si>
    <t>R3-CO2</t>
  </si>
  <si>
    <t>R3-CO3</t>
  </si>
  <si>
    <t>R3-CO4</t>
  </si>
  <si>
    <t>R3-CO5</t>
  </si>
  <si>
    <t>R3-CO6</t>
  </si>
  <si>
    <t>R4-CO1</t>
  </si>
  <si>
    <t>Plan anual de adquisición</t>
  </si>
  <si>
    <t>Dirección de Asuntos Indigenas, ROM y Minorias
Director DAI</t>
  </si>
  <si>
    <t>Anualmente</t>
  </si>
  <si>
    <t>R4-CO2</t>
  </si>
  <si>
    <t xml:space="preserve">Semanal </t>
  </si>
  <si>
    <t>Número de PQRSD's revisadas por el responsable / No. PQRSD´s asignadas * 100%</t>
  </si>
  <si>
    <t>R4-CO3</t>
  </si>
  <si>
    <t>R4-CO4</t>
  </si>
  <si>
    <t>R4-CO5</t>
  </si>
  <si>
    <t>R4-CO6</t>
  </si>
  <si>
    <t>R5-CO1</t>
  </si>
  <si>
    <t>Correo Electrónico y/o Cuadro de seguimiento operador logistico</t>
  </si>
  <si>
    <t>Dirección de Asuntos Indigenas, ROM y minorías
Coordinador del área de registro</t>
  </si>
  <si>
    <t>No. de eventos organizados / No. de eventos solicitados * 100%</t>
  </si>
  <si>
    <t>R5-CO2</t>
  </si>
  <si>
    <t>R5-CO3</t>
  </si>
  <si>
    <t>R5-CO4</t>
  </si>
  <si>
    <t>R5-CO5</t>
  </si>
  <si>
    <t>R5-CO6</t>
  </si>
  <si>
    <t>R6-CO1</t>
  </si>
  <si>
    <t>Procedimientos actualizados en SIGI</t>
  </si>
  <si>
    <t>Dirección de Asuntos Indigenas, ROM y Minorias
Coordinadores de grupo - DAIRM</t>
  </si>
  <si>
    <t>Cuando sea necesario</t>
  </si>
  <si>
    <t xml:space="preserve">N. de capacitaciones realizadas / N. de capacitaciones planeadas durante el año. </t>
  </si>
  <si>
    <t>R6-CO2</t>
  </si>
  <si>
    <t>R6-CO3</t>
  </si>
  <si>
    <t>R6-CO4</t>
  </si>
  <si>
    <t>R6-CO5</t>
  </si>
  <si>
    <t>R6-CO6</t>
  </si>
  <si>
    <t>R7-CO1</t>
  </si>
  <si>
    <t>Matriz de seguimiento</t>
  </si>
  <si>
    <t>No. de compromisos cumplidos en las mesas de dialogos/ No. de compromisos pactados</t>
  </si>
  <si>
    <t>R7-CO2</t>
  </si>
  <si>
    <t>R7-CO3</t>
  </si>
  <si>
    <t>R7-CO4</t>
  </si>
  <si>
    <t>R7-CO5</t>
  </si>
  <si>
    <t>R7-CO6</t>
  </si>
  <si>
    <t>R8-CO1</t>
  </si>
  <si>
    <t xml:space="preserve">Listas de asistencia, informes de comisiones, registro fotografico </t>
  </si>
  <si>
    <t>Dirección de Asuntos para Comunidades Negras, Afrocolombianas, Raizales y Palenqueras
Coordinadores de grupo y profesionales asignados a la DCN</t>
  </si>
  <si>
    <t>Permanentemente</t>
  </si>
  <si>
    <t>Número de solicitudes atendidas/Número de solicitudes allegadas a la DCNARP</t>
  </si>
  <si>
    <t>R8-CO2</t>
  </si>
  <si>
    <t>R8-CO3</t>
  </si>
  <si>
    <t>R8-CO4</t>
  </si>
  <si>
    <t>R8-CO5</t>
  </si>
  <si>
    <t>R8-CO6</t>
  </si>
  <si>
    <t>R9-CO1</t>
  </si>
  <si>
    <t>Formatos realización de eventos,  informe de comisión</t>
  </si>
  <si>
    <t xml:space="preserve">Dirección de Asuntos para Comunidades Negras, Afrocolombianas, Raizales y Palenqueras
Coordinadores de grupo y profesionales asignados a la DCN
</t>
  </si>
  <si>
    <t>Semestral</t>
  </si>
  <si>
    <t>R9-CO2</t>
  </si>
  <si>
    <t>Listas de aistencia</t>
  </si>
  <si>
    <t>EFICACIA:
Plan de capacitaciones = (# de capacitaciones realizadas/ # de capacitaciones programadas)</t>
  </si>
  <si>
    <t>R9-CO3</t>
  </si>
  <si>
    <t>R9-CO4</t>
  </si>
  <si>
    <t>R9-CO5</t>
  </si>
  <si>
    <t>R9-CO6</t>
  </si>
  <si>
    <t>R10-CO1</t>
  </si>
  <si>
    <t>Listas de asistencia, registro fotográfico, informes de comisión, link de reuniones</t>
  </si>
  <si>
    <t>EFICACIA:
( # de capacitaciones realizadas del Instructivo Beneficio Servicio Militar como miembro de la comunidad Negra, Afrocolombiana, Raizal y Palenquera, a los miembros de las Comunidades Negras, Afrocolombianas, raizales y Palenqueras del pais/ # de socializaciones programadas del Instructivo Beneficio Servicio Militar como miembro de la comunidad Negra, Afrocolombiana, Raizal y Palenquera, a los miembros de las Comunidades Negras, Afrocolombianas, raizales y Palenqueras del pais)</t>
  </si>
  <si>
    <t>R10-CO2</t>
  </si>
  <si>
    <t>R10-CO3</t>
  </si>
  <si>
    <t>R10-CO4</t>
  </si>
  <si>
    <t>R10-CO5</t>
  </si>
  <si>
    <t>R10-CO6</t>
  </si>
  <si>
    <t>R11-CO1</t>
  </si>
  <si>
    <t>Listas de asistencias, registro fotográfico, informes de comisión.</t>
  </si>
  <si>
    <t xml:space="preserve">
Dirección de Asuntos para Comunidades Negras, Afrocolombianas, Raizales y Palenqueras
Coordinadores de grupo y profesionales asignados a la DCN
</t>
  </si>
  <si>
    <t>R11-CO2</t>
  </si>
  <si>
    <t>Verificación en ControlDoc, Listas de asistencia</t>
  </si>
  <si>
    <t xml:space="preserve">Dirección de Asuntos para Comunidades Negras, Afrocolombianas, Raizales y Palenqueras 
Coordinadores de grupo y profesionales asignados a la DCN y supervisores de contrato
</t>
  </si>
  <si>
    <t>(# de PQRSD atendidas DCN/ # de PQRSD allegadas a la DCN)</t>
  </si>
  <si>
    <t>R11-CO3</t>
  </si>
  <si>
    <t>R11-CO4</t>
  </si>
  <si>
    <t>R11-CO5</t>
  </si>
  <si>
    <t>R11-CO6</t>
  </si>
  <si>
    <t>R12-CO1</t>
  </si>
  <si>
    <t>Listados de asistencia a las jornadas de inducción, reinducción y capacitación.</t>
  </si>
  <si>
    <t>Dirección de la Autoridad Nacional de Consulta Previa
El Subdirector de Gestión de Consulta Previa, el coordinador del Grupo de Formación en Consulta Previa y el Subdirector Corporativo</t>
  </si>
  <si>
    <t>Permanente</t>
  </si>
  <si>
    <t>(# jornadas de inducción, re-inducción y capacitación realizadas/ # de jornadas de inducción, re-inducción y capacitación programadas) x 100
(número de funcionarios capacitados/total funcionarios DANCP) x 100</t>
  </si>
  <si>
    <t>R12-CO2</t>
  </si>
  <si>
    <t xml:space="preserve">Listados de asistencia a las jornadas de capacitación. </t>
  </si>
  <si>
    <t>(#capacitaciones en consulta previa realizadas/ #capacitaciones en consulta previa programadas) x 100</t>
  </si>
  <si>
    <t>R12-CO3</t>
  </si>
  <si>
    <t>R12-CO4</t>
  </si>
  <si>
    <t>R12-CO5</t>
  </si>
  <si>
    <t>R12-CO6</t>
  </si>
  <si>
    <t>R13-CO1</t>
  </si>
  <si>
    <t>Registro de  programación y reprogramación de  las visitas de verificación  de acuerdo al seguimiento efectuado</t>
  </si>
  <si>
    <t xml:space="preserve">Dirección de la Autoridad Nacional de Consulta Previa
Subdirector de Gestión de la DCP </t>
  </si>
  <si>
    <t>Indicador de Eficacia: (Total de visitas de verificación realizadas durante el periodo)/(Total de Visitas de verificación programadaspara el periodo) X 100
Índice de Efectividad: (# total de solicitudes de determinación de procedencia y oportunidad  de consulta previa recibidas  en el periodo actual - total de solicitudes  ( 1 mes+ 2mes + 3 mes +4 mes) atendidas fuera de los términos establecidos) /(total de solicitudes de determinación de procedencia y oportunidad  de consulta previa recibidas en el periodo) X 100</t>
  </si>
  <si>
    <t>R13-CO2</t>
  </si>
  <si>
    <t>R13-CO3</t>
  </si>
  <si>
    <t>R13-CO4</t>
  </si>
  <si>
    <t>R13-CO5</t>
  </si>
  <si>
    <t>R13-CO6</t>
  </si>
  <si>
    <t>R14-CO1</t>
  </si>
  <si>
    <t xml:space="preserve">Listas de Asistencias, correo electrónico y tablero de control </t>
  </si>
  <si>
    <t>Dirección de la Autoridad Nacional de Consulta Previa
Coordinadores de la DCP</t>
  </si>
  <si>
    <t>Número de seguimientos realizados a las PQRSDF</t>
  </si>
  <si>
    <t>R14-CO2</t>
  </si>
  <si>
    <t>R14-CO3</t>
  </si>
  <si>
    <t>R14-CO4</t>
  </si>
  <si>
    <t>R14-CO5</t>
  </si>
  <si>
    <t>R14-CO6</t>
  </si>
  <si>
    <t>R15-CO1</t>
  </si>
  <si>
    <t>Reporte de verificación semanal, listado de control de comisiones de servicio con fechas de legalización y los informes de seguimiento correspondientes.</t>
  </si>
  <si>
    <t>Dirección de Asuntos Religiosos
El Director (a) o a quien este designe</t>
  </si>
  <si>
    <t>R15-CO2</t>
  </si>
  <si>
    <t>Recibos de caja menor validados, con soportes de la comisión o autorización de desplazamiento y la evidencia de la revisión.</t>
  </si>
  <si>
    <t>Número de comisiones legalizadas / Total de comisiones</t>
  </si>
  <si>
    <t>R15-CO3</t>
  </si>
  <si>
    <t>R15-CO4</t>
  </si>
  <si>
    <t>R15-CO5</t>
  </si>
  <si>
    <t>R15-CO6</t>
  </si>
  <si>
    <t>R16-CO1</t>
  </si>
  <si>
    <t>Actas de reunión
Listados de asistencia
Informes de comisión</t>
  </si>
  <si>
    <t>Dirección de Asuntos Religiosos 
El Director (a) de la DAR</t>
  </si>
  <si>
    <t xml:space="preserve">Número de   asistencias Técnicas frete al marco normativo para los tramites de personerías jurídicas especiales desarrolladas / Número de   asistencias Técnicas frente al marco normativo para los tramites de personerías jurídicas especiales programadas </t>
  </si>
  <si>
    <t>R16-CO2</t>
  </si>
  <si>
    <t>Matriz de seguimiento
Correos electrónicos
Oficios
Resoluciones</t>
  </si>
  <si>
    <t>Número de solicitudes de reconocimiento de personerías jurídicas especiales vencidas por termino / Número de total de solicitudes  de reconocimiento de personerías jurídicas especiales</t>
  </si>
  <si>
    <t>R16-CO3</t>
  </si>
  <si>
    <t>Listas de asistencia
Correos electrónicos</t>
  </si>
  <si>
    <t>Número de actividades realizadas para el conocimiento del marco legal en la expedicion del decreto</t>
  </si>
  <si>
    <t>R16-CO4</t>
  </si>
  <si>
    <t>R16-CO5</t>
  </si>
  <si>
    <t>R16-CO6</t>
  </si>
  <si>
    <t>R17-CO1</t>
  </si>
  <si>
    <t>R17</t>
  </si>
  <si>
    <t>Informe anual de revisión de la documentación, que incluirá el registro de los documentos actualizados, los cambios realizados y el historial de las actualizaciones registradas en el SIGI, acta y/o lista de asistentes remitidos a la Oficina Asesora de Planeación antes del último día hábil de junio de cada vigencia.</t>
  </si>
  <si>
    <t xml:space="preserve">Anualmente </t>
  </si>
  <si>
    <t>(Número de documentos actualizados / Total de documentos) × 100</t>
  </si>
  <si>
    <t>R17-CO2</t>
  </si>
  <si>
    <t> </t>
  </si>
  <si>
    <t>R17-CO3</t>
  </si>
  <si>
    <t>R17-CO4</t>
  </si>
  <si>
    <t>R17-CO5</t>
  </si>
  <si>
    <t>R17-CO6</t>
  </si>
  <si>
    <t>R18-CO1</t>
  </si>
  <si>
    <t xml:space="preserve">Informes y Actas de Seguimiento </t>
  </si>
  <si>
    <t>Subdirección de Proyectos para la Seguridad y la Convivencia Ciudadana
Subdirector de Proyectos para la Seguridad y la Convivencia Ciudadana</t>
  </si>
  <si>
    <t>No. obras entregadas en la vigencia/'No. Obras programadas para entrega</t>
  </si>
  <si>
    <t>R18-CO2</t>
  </si>
  <si>
    <t>Reportes</t>
  </si>
  <si>
    <t>No. De Entidades territoriales notificadas</t>
  </si>
  <si>
    <t>R18-CO3</t>
  </si>
  <si>
    <t>R18-CO4</t>
  </si>
  <si>
    <t>R18-CO5</t>
  </si>
  <si>
    <t>R18-CO6</t>
  </si>
  <si>
    <t>R19-CO1</t>
  </si>
  <si>
    <t>R19</t>
  </si>
  <si>
    <t>Acta y/o registro de asistencia.</t>
  </si>
  <si>
    <t>Dirección de Asuntos Religiosos 
El Director (a) de la DAR</t>
  </si>
  <si>
    <t>(Número de cuentas de cobro publicadas correctamente/Número total de cuentas de cobro que deben publicarse)*100</t>
  </si>
  <si>
    <t>R19-CO2</t>
  </si>
  <si>
    <t>Soporte del registro en el SECOP  de la publicación de las cuentas de cobro y sus soportes por parte del contratista.</t>
  </si>
  <si>
    <t>Dirección de Asuntos Religiosos
El Director (a) o a quien este designe
Supervisores de contrato</t>
  </si>
  <si>
    <t>R19-CO3</t>
  </si>
  <si>
    <t>R19-CO4</t>
  </si>
  <si>
    <t>R19-CO5</t>
  </si>
  <si>
    <t>R19-CO6</t>
  </si>
  <si>
    <t>R20-CO1</t>
  </si>
  <si>
    <t>R20</t>
  </si>
  <si>
    <t>Listas de asistencia y registros fotográficos correspondientes a cada sesión</t>
  </si>
  <si>
    <t>R20-CO2</t>
  </si>
  <si>
    <t>Listados en Excel de los trámites asignados a los funcionarios y/o contratistas y Soportes de correos electrónicos de seguimiento enviados.</t>
  </si>
  <si>
    <t>Número de inducciones realizadas/Número de inducciones planificadas</t>
  </si>
  <si>
    <t>R20-CO3</t>
  </si>
  <si>
    <t>R20-CO4</t>
  </si>
  <si>
    <t>R20-CO5</t>
  </si>
  <si>
    <t>R20-CO6</t>
  </si>
  <si>
    <t>R21-CO1</t>
  </si>
  <si>
    <t>R21</t>
  </si>
  <si>
    <t>FUID actualizado.</t>
  </si>
  <si>
    <t>Número de FUID actualizados</t>
  </si>
  <si>
    <t>R21-CO2</t>
  </si>
  <si>
    <t>Informes de verificación y se adjuntarán fotografías de la organización del archivo.</t>
  </si>
  <si>
    <t>Número de documentos foliados / Total de documentos</t>
  </si>
  <si>
    <t>R21-CO3</t>
  </si>
  <si>
    <t>R21-CO4</t>
  </si>
  <si>
    <t>R21-CO5</t>
  </si>
  <si>
    <t>R21-CO6</t>
  </si>
  <si>
    <t>R22-CO1</t>
  </si>
  <si>
    <t>R22</t>
  </si>
  <si>
    <t>Cronograma</t>
  </si>
  <si>
    <t>Profesional, asesor o contratista lider de la Política Pública</t>
  </si>
  <si>
    <t>R22-CO2</t>
  </si>
  <si>
    <t>Acta de reunión</t>
  </si>
  <si>
    <t>Director (a) de Seguridad, Convivencia Ciudadana y Gobierno</t>
  </si>
  <si>
    <t>Actividades ejecutadas del cronograma de Politica Pública durante el periodo / Las Activididades Programadas para el periodo * 100</t>
  </si>
  <si>
    <t>R22-CO3</t>
  </si>
  <si>
    <t>R22-CO4</t>
  </si>
  <si>
    <t>R22-CO5</t>
  </si>
  <si>
    <t>R22-CO6</t>
  </si>
  <si>
    <t>R23-CO1</t>
  </si>
  <si>
    <t>R23</t>
  </si>
  <si>
    <t>Media</t>
  </si>
  <si>
    <t>Baja</t>
  </si>
  <si>
    <t>El coordinador del Grupo de Análisis de Gestión para la Seguridad y Conviviencia Ciudadana realizará mesas de trabajo internas de manera bimensual para la toma de desiciones y aclaración de temas normativos, juridicos y lineamientos técnicos y administrativos, con el fin de fortalecer los conocimientos a los funcionarios y contratistas en normatividad vigente para el desarrollo de las asistencias técnicas. En caso de no realizar la reunión, se enviara infografías al grupo de Análisis de Gestión para la Seguridad y Convivincia Ciudadana. Lo anterior se evidenciara en actas de reunión.</t>
  </si>
  <si>
    <t>Actas de Reunión</t>
  </si>
  <si>
    <t>Coordinador del Grupo de Análisis de Gestión para la Seguridad y Convivencia Ciudadana</t>
  </si>
  <si>
    <t>Bimensual</t>
  </si>
  <si>
    <t># de mesas de trabajo internas realizadas / # de mesas de trabajo internas proyectadas * 100</t>
  </si>
  <si>
    <t>R23-CO2</t>
  </si>
  <si>
    <t>R23-CO3</t>
  </si>
  <si>
    <t>R23-CO4</t>
  </si>
  <si>
    <t>R23-CO5</t>
  </si>
  <si>
    <t>R23-CO6</t>
  </si>
  <si>
    <t>R24-CO1</t>
  </si>
  <si>
    <t>R24</t>
  </si>
  <si>
    <t>Actas y/o listados de asistencias a las sesiones</t>
  </si>
  <si>
    <t>Coordinador de la Secretaría Técnica de la Comisión Intersectorial para la Respuesta Rápida a las Alertas Tempranas</t>
  </si>
  <si>
    <t>R24-CO2</t>
  </si>
  <si>
    <t>Matriz de Seguimiento</t>
  </si>
  <si>
    <t># de alertas notificadas en terminos / # de alertas notificadas en el periodo * 100</t>
  </si>
  <si>
    <t>R24-CO3</t>
  </si>
  <si>
    <t>R24-CO4</t>
  </si>
  <si>
    <t>R24-CO5</t>
  </si>
  <si>
    <t>R24-CO6</t>
  </si>
  <si>
    <t>R25-CO1</t>
  </si>
  <si>
    <t>R25-CO2</t>
  </si>
  <si>
    <t>R25-CO3</t>
  </si>
  <si>
    <t>R25-CO4</t>
  </si>
  <si>
    <t>R25-CO5</t>
  </si>
  <si>
    <t>R25-CO6</t>
  </si>
  <si>
    <t>R26-CO1</t>
  </si>
  <si>
    <t>R26-CO2</t>
  </si>
  <si>
    <t>R26-CO3</t>
  </si>
  <si>
    <t>R26-CO4</t>
  </si>
  <si>
    <t>R26-CO5</t>
  </si>
  <si>
    <t>R26-CO6</t>
  </si>
  <si>
    <t>R27-CO1</t>
  </si>
  <si>
    <t>R27-CO2</t>
  </si>
  <si>
    <t>R27-CO3</t>
  </si>
  <si>
    <t>R27-CO4</t>
  </si>
  <si>
    <t>R27-CO5</t>
  </si>
  <si>
    <t>R27-CO6</t>
  </si>
  <si>
    <t>R28-CO1</t>
  </si>
  <si>
    <t>R28-CO2</t>
  </si>
  <si>
    <t>R28-CO3</t>
  </si>
  <si>
    <t>R28-CO4</t>
  </si>
  <si>
    <t>R28-CO5</t>
  </si>
  <si>
    <t>R28-CO6</t>
  </si>
  <si>
    <t>R29-C1</t>
  </si>
  <si>
    <t>R29-C2</t>
  </si>
  <si>
    <t>R29-C3</t>
  </si>
  <si>
    <t>R29-C4</t>
  </si>
  <si>
    <t>R29-C5</t>
  </si>
  <si>
    <t>R29-C6</t>
  </si>
  <si>
    <t>R30-CO1</t>
  </si>
  <si>
    <t>R30-CO2</t>
  </si>
  <si>
    <t>R30-CO3</t>
  </si>
  <si>
    <t>R30-CO4</t>
  </si>
  <si>
    <t>R30-CO5</t>
  </si>
  <si>
    <t>R30-CO6</t>
  </si>
  <si>
    <t>R31-CO1</t>
  </si>
  <si>
    <t>R31-CO2</t>
  </si>
  <si>
    <t>R31-CO3</t>
  </si>
  <si>
    <t>R31-CO4</t>
  </si>
  <si>
    <t>R31-CO5</t>
  </si>
  <si>
    <t>R31-CO6</t>
  </si>
  <si>
    <t>R32-CO1</t>
  </si>
  <si>
    <t>R32-CO2</t>
  </si>
  <si>
    <t>R32-CO3</t>
  </si>
  <si>
    <t>R32-CO4</t>
  </si>
  <si>
    <t>R32-CO5</t>
  </si>
  <si>
    <t>R32-CO6</t>
  </si>
  <si>
    <t>R33-CO1</t>
  </si>
  <si>
    <t>R33-CO2</t>
  </si>
  <si>
    <t>R33-CO3</t>
  </si>
  <si>
    <t>R33-CO4</t>
  </si>
  <si>
    <t>R33-CO5</t>
  </si>
  <si>
    <t>R33-CO6</t>
  </si>
  <si>
    <t>R34-CO1</t>
  </si>
  <si>
    <t>R34-CO2</t>
  </si>
  <si>
    <t>R34-CO3</t>
  </si>
  <si>
    <t>R34-CO4</t>
  </si>
  <si>
    <t>R34-CO5</t>
  </si>
  <si>
    <t>R34-CO6</t>
  </si>
  <si>
    <t>R35-CO1</t>
  </si>
  <si>
    <t>R35-CO2</t>
  </si>
  <si>
    <t>R35-CO3</t>
  </si>
  <si>
    <t>R35-CO4</t>
  </si>
  <si>
    <t>R35-CO5</t>
  </si>
  <si>
    <t>R35-CO6</t>
  </si>
  <si>
    <t>R36-CO1</t>
  </si>
  <si>
    <t>R36-CO2</t>
  </si>
  <si>
    <t>R36-CO3</t>
  </si>
  <si>
    <t>R36-CO4</t>
  </si>
  <si>
    <t>R36-CO5</t>
  </si>
  <si>
    <t>R36-CO6</t>
  </si>
  <si>
    <t>R37-CO1</t>
  </si>
  <si>
    <t>R37-CO2</t>
  </si>
  <si>
    <t>R37-CO3</t>
  </si>
  <si>
    <t>R37-CO4</t>
  </si>
  <si>
    <t>R37-CO5</t>
  </si>
  <si>
    <t>R37-CO6</t>
  </si>
  <si>
    <t>R38-CO1</t>
  </si>
  <si>
    <t>R38-CO2</t>
  </si>
  <si>
    <t>R38-CO3</t>
  </si>
  <si>
    <t>R38-CO4</t>
  </si>
  <si>
    <t>R38-CO5</t>
  </si>
  <si>
    <t>R38-CO6</t>
  </si>
  <si>
    <t>R39-CO1</t>
  </si>
  <si>
    <t>R39-CO2</t>
  </si>
  <si>
    <t>R39-CO3</t>
  </si>
  <si>
    <t>R39-CO4</t>
  </si>
  <si>
    <t>R39-CO5</t>
  </si>
  <si>
    <t>R39-CO6</t>
  </si>
  <si>
    <t>R40-CO1</t>
  </si>
  <si>
    <t>R40-CO2</t>
  </si>
  <si>
    <t>R40-CO3</t>
  </si>
  <si>
    <t>R40-CO4</t>
  </si>
  <si>
    <t>R40-CO5</t>
  </si>
  <si>
    <t>R40-CO6</t>
  </si>
  <si>
    <t>R4I-CO1</t>
  </si>
  <si>
    <t>R4I-CO2</t>
  </si>
  <si>
    <t>R4I-CO3</t>
  </si>
  <si>
    <t>R4I-CO4</t>
  </si>
  <si>
    <t>R4I-CO5</t>
  </si>
  <si>
    <t>R4I-CO6</t>
  </si>
  <si>
    <t>R42-CO1</t>
  </si>
  <si>
    <t>R42-CO2</t>
  </si>
  <si>
    <t>R42-CO3</t>
  </si>
  <si>
    <t>R42-CO4</t>
  </si>
  <si>
    <t>R42-CO5</t>
  </si>
  <si>
    <t>R42-CO6</t>
  </si>
  <si>
    <t>R43-CO1</t>
  </si>
  <si>
    <t>R43-CO2</t>
  </si>
  <si>
    <t>R43-CO3</t>
  </si>
  <si>
    <t>R43-CO4</t>
  </si>
  <si>
    <t>R43-CO5</t>
  </si>
  <si>
    <t>R43-CO6</t>
  </si>
  <si>
    <t>R44-CO1</t>
  </si>
  <si>
    <t>R44-CO2</t>
  </si>
  <si>
    <t>R44-CO3</t>
  </si>
  <si>
    <t>R44-CO4</t>
  </si>
  <si>
    <t>R44-CO5</t>
  </si>
  <si>
    <t>R44-CO6</t>
  </si>
  <si>
    <t>R45-CO1</t>
  </si>
  <si>
    <t>R45-CO2</t>
  </si>
  <si>
    <t>R45-CO3</t>
  </si>
  <si>
    <t>R45-CO4</t>
  </si>
  <si>
    <t>R45-CO5</t>
  </si>
  <si>
    <t>R45-CO6</t>
  </si>
  <si>
    <t>R46-CO1</t>
  </si>
  <si>
    <t>R46-CO2</t>
  </si>
  <si>
    <t>R46-CO3</t>
  </si>
  <si>
    <t>R46-CO4</t>
  </si>
  <si>
    <t>R46-CO5</t>
  </si>
  <si>
    <t>R46-CO6</t>
  </si>
  <si>
    <t>R47-CO1</t>
  </si>
  <si>
    <t>R47-CO2</t>
  </si>
  <si>
    <t>R47-CO3</t>
  </si>
  <si>
    <t>R47-CO4</t>
  </si>
  <si>
    <t>R47-CO5</t>
  </si>
  <si>
    <t>R47-CO6</t>
  </si>
  <si>
    <t>R48-CO1</t>
  </si>
  <si>
    <t>R48-CO2</t>
  </si>
  <si>
    <t>R48-CO3</t>
  </si>
  <si>
    <t>R48-CO4</t>
  </si>
  <si>
    <t>R48-CO5</t>
  </si>
  <si>
    <t>R48-CO6</t>
  </si>
  <si>
    <t>R49-CO1</t>
  </si>
  <si>
    <t>R49-CO2</t>
  </si>
  <si>
    <t>R49-CO3</t>
  </si>
  <si>
    <t>R49-CO4</t>
  </si>
  <si>
    <t>R49-CO5</t>
  </si>
  <si>
    <t>R49-CO6</t>
  </si>
  <si>
    <t>R50-CO1</t>
  </si>
  <si>
    <t>R50-CO2</t>
  </si>
  <si>
    <t>R50-CO3</t>
  </si>
  <si>
    <t>R50-CO4</t>
  </si>
  <si>
    <t>R50-CO5</t>
  </si>
  <si>
    <t>R50-CO6</t>
  </si>
  <si>
    <t>R51-CO1</t>
  </si>
  <si>
    <t>R51-CO2</t>
  </si>
  <si>
    <t>R51-CO3</t>
  </si>
  <si>
    <t>R51-CO4</t>
  </si>
  <si>
    <t>R51-CO5</t>
  </si>
  <si>
    <t>R51-CO6</t>
  </si>
  <si>
    <t>R52-CO1</t>
  </si>
  <si>
    <t>R52-CO2</t>
  </si>
  <si>
    <t>R52-CO3</t>
  </si>
  <si>
    <t>R52-CO4</t>
  </si>
  <si>
    <t>R52-CO5</t>
  </si>
  <si>
    <t>R52-CO6</t>
  </si>
  <si>
    <t>R53-CO1</t>
  </si>
  <si>
    <t>R53-CO2</t>
  </si>
  <si>
    <t>R53-CO3</t>
  </si>
  <si>
    <t>R53-CO4</t>
  </si>
  <si>
    <t>R53-CO5</t>
  </si>
  <si>
    <t>R53-CO6</t>
  </si>
  <si>
    <t>R54-CO1</t>
  </si>
  <si>
    <t>R54-CO2</t>
  </si>
  <si>
    <t>R54-CO3</t>
  </si>
  <si>
    <t>R54-CO4</t>
  </si>
  <si>
    <t>R54-CO5</t>
  </si>
  <si>
    <t>R54-CO6</t>
  </si>
  <si>
    <t>R55-CO1</t>
  </si>
  <si>
    <t>R55-CO2</t>
  </si>
  <si>
    <t>R55-CO3</t>
  </si>
  <si>
    <t>R55-CO4</t>
  </si>
  <si>
    <t>R55-CO5</t>
  </si>
  <si>
    <t>R55-CO6</t>
  </si>
  <si>
    <t>R56-CO1</t>
  </si>
  <si>
    <t>R56-CO2</t>
  </si>
  <si>
    <t>R56-CO3</t>
  </si>
  <si>
    <t>R56-CO4</t>
  </si>
  <si>
    <t>R56-CO5</t>
  </si>
  <si>
    <t>R56-CO6</t>
  </si>
  <si>
    <t>R57-CO1</t>
  </si>
  <si>
    <t>R57-CO2</t>
  </si>
  <si>
    <t>R57-CO3</t>
  </si>
  <si>
    <t>R57-CO4</t>
  </si>
  <si>
    <t>R57-CO5</t>
  </si>
  <si>
    <t>R57-CO6</t>
  </si>
  <si>
    <t>R58-CO1</t>
  </si>
  <si>
    <t>R58-CO2</t>
  </si>
  <si>
    <t>R58-CO3</t>
  </si>
  <si>
    <t>R58-CO4</t>
  </si>
  <si>
    <t>R58-CO5</t>
  </si>
  <si>
    <t>R58-CO6</t>
  </si>
  <si>
    <t>R59-CO1</t>
  </si>
  <si>
    <t>R59-CO2</t>
  </si>
  <si>
    <t>R59-CO3</t>
  </si>
  <si>
    <t>R59-CO4</t>
  </si>
  <si>
    <t>R59-CO5</t>
  </si>
  <si>
    <t>R59-CO6</t>
  </si>
  <si>
    <t>R60-CO1</t>
  </si>
  <si>
    <t>R60-CO2</t>
  </si>
  <si>
    <t>R60-CO3</t>
  </si>
  <si>
    <t>R60-CO4</t>
  </si>
  <si>
    <t>R60-CO5</t>
  </si>
  <si>
    <t>R60-CO6</t>
  </si>
  <si>
    <t>R61-CO1</t>
  </si>
  <si>
    <t>R61-CO2</t>
  </si>
  <si>
    <t>R61-CO3</t>
  </si>
  <si>
    <t>R61-CO4</t>
  </si>
  <si>
    <t>R61-CO5</t>
  </si>
  <si>
    <t>R61-CO6</t>
  </si>
  <si>
    <t>R62-CO1</t>
  </si>
  <si>
    <t>R62-CO2</t>
  </si>
  <si>
    <t>R62-CO3</t>
  </si>
  <si>
    <t>R62-CO4</t>
  </si>
  <si>
    <t>R62-CO5</t>
  </si>
  <si>
    <t>R62-CO6</t>
  </si>
  <si>
    <t>R63-CO1</t>
  </si>
  <si>
    <t>R63-CO2</t>
  </si>
  <si>
    <t>R63-CO3</t>
  </si>
  <si>
    <t>R63-CO4</t>
  </si>
  <si>
    <t>R63-CO5</t>
  </si>
  <si>
    <t>R63-CO6</t>
  </si>
  <si>
    <t>R64-CO1</t>
  </si>
  <si>
    <t>R64-CO2</t>
  </si>
  <si>
    <t>R64-CO3</t>
  </si>
  <si>
    <t>R64-CO4</t>
  </si>
  <si>
    <t>R64-CO5</t>
  </si>
  <si>
    <t>R64-CO6</t>
  </si>
  <si>
    <t>R65-CO1</t>
  </si>
  <si>
    <t>R65-CO2</t>
  </si>
  <si>
    <t>R65-CO3</t>
  </si>
  <si>
    <t>R65-CO4</t>
  </si>
  <si>
    <t>R65-CO5</t>
  </si>
  <si>
    <t>R65-CO6</t>
  </si>
  <si>
    <t>R66-CO1</t>
  </si>
  <si>
    <t>R66-CO2</t>
  </si>
  <si>
    <t>R66-CO3</t>
  </si>
  <si>
    <t>R66-CO4</t>
  </si>
  <si>
    <t>R66-CO5</t>
  </si>
  <si>
    <t>R66-CO6</t>
  </si>
  <si>
    <t>R67-CO1</t>
  </si>
  <si>
    <t>R67-CO2</t>
  </si>
  <si>
    <t>R67-CO3</t>
  </si>
  <si>
    <t>R67-CO4</t>
  </si>
  <si>
    <t>R67-CO5</t>
  </si>
  <si>
    <t>R67-CO6</t>
  </si>
  <si>
    <t>R68-CO1</t>
  </si>
  <si>
    <t>R68-CO2</t>
  </si>
  <si>
    <t>R68-CO3</t>
  </si>
  <si>
    <t>R68-CO4</t>
  </si>
  <si>
    <t>R68-CO5</t>
  </si>
  <si>
    <t>R68-CO6</t>
  </si>
  <si>
    <t>R69-CO1</t>
  </si>
  <si>
    <t>R69-CO2</t>
  </si>
  <si>
    <t>R69-CO3</t>
  </si>
  <si>
    <t>R69-CO4</t>
  </si>
  <si>
    <t>R69-CO5</t>
  </si>
  <si>
    <t>R69-CO6</t>
  </si>
  <si>
    <t>R70-CO1</t>
  </si>
  <si>
    <t>R70-CO2</t>
  </si>
  <si>
    <t>R70-CO3</t>
  </si>
  <si>
    <t>R70-CO4</t>
  </si>
  <si>
    <t>R70-CO5</t>
  </si>
  <si>
    <t>R70-CO6</t>
  </si>
  <si>
    <t>Tabla Criterios para definir el nivel de probabilidad</t>
  </si>
  <si>
    <t>Frecuencia de la Actividad</t>
  </si>
  <si>
    <t>Muy Baja</t>
  </si>
  <si>
    <t>La actividad que conlleva el riesgo se ejecuta como máximos 2 veces por año</t>
  </si>
  <si>
    <t>La actividad que conlleva el riesgo se ejecuta de 3 a 24 veces por año</t>
  </si>
  <si>
    <t>La actividad que conlleva el riesgo se ejecuta de 25 a 500 veces por año</t>
  </si>
  <si>
    <t>Alta</t>
  </si>
  <si>
    <t>La actividad que conlleva el riesgo se ejecuta mínimo 501 veces al año y máximo 5000 veces por año</t>
  </si>
  <si>
    <t>Muy Alta</t>
  </si>
  <si>
    <t>La actividad que conlleva el riesgo se ejecuta más de 5001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</si>
  <si>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</si>
  <si>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</si>
  <si>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</si>
  <si>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</si>
  <si>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</si>
  <si>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</si>
  <si>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</si>
  <si>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</si>
  <si>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</si>
  <si>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</si>
  <si>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</si>
  <si>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</si>
  <si>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51 y 100 SMLMV </t>
  </si>
  <si>
    <t>El riesgo afecta la imagen de la entidad con algunos usuarios de relevancia frente al logro de los objetivos</t>
  </si>
  <si>
    <t>Mayor</t>
  </si>
  <si>
    <t>Mayor 80%</t>
  </si>
  <si>
    <t xml:space="preserve">Entre 101 y 500 SMLMV </t>
  </si>
  <si>
    <t>El riesgo afecta la imagen de de la entidad con efecto publicitario sostenido a nivel de sector administrativo, nivel departamental o municipal</t>
  </si>
  <si>
    <t>Catastrófico</t>
  </si>
  <si>
    <t>Catastrófico 100%</t>
  </si>
  <si>
    <t xml:space="preserve">Mayor a 501 SMLMV </t>
  </si>
  <si>
    <t>El riesgo afecta la imagen de la entidad a nivel nacional, con efecto publicitarios sostenible a nivel país</t>
  </si>
  <si>
    <t>Afectación_Económica_o_presupuestal</t>
  </si>
  <si>
    <t xml:space="preserve">     Afectación menor a 10 SMLMV .</t>
  </si>
  <si>
    <t>Pérdida_Reputacional</t>
  </si>
  <si>
    <t xml:space="preserve">     Entre 10 y 50 SMLMV </t>
  </si>
  <si>
    <t xml:space="preserve">     Entre 51 y 100 SMLMV </t>
  </si>
  <si>
    <t xml:space="preserve">     Entre 101 y 500 SMLMV </t>
  </si>
  <si>
    <t xml:space="preserve">     Mayor a 501 SMLMV </t>
  </si>
  <si>
    <t>Criterios</t>
  </si>
  <si>
    <t>Subcriterios</t>
  </si>
  <si>
    <t>Afectación Económica o presupuestal</t>
  </si>
  <si>
    <t>Afectación menor a 10 SMLMV .</t>
  </si>
  <si>
    <t xml:space="preserve">Entre 50 y 100 SMLMV </t>
  </si>
  <si>
    <t xml:space="preserve">Entre 100 y 500 SMLMV </t>
  </si>
  <si>
    <t xml:space="preserve">Mayor a 500 SMLMV </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</si>
  <si>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</si>
  <si>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</si>
  <si>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</si>
  <si>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</si>
  <si>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</si>
  <si>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</si>
  <si>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</si>
  <si>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</si>
  <si>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</si>
  <si>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</si>
  <si>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</si>
  <si>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</si>
  <si>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</si>
  <si>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indexed="57"/>
        <rFont val="Arial Narrow"/>
        <family val="2"/>
      </rPr>
      <t>*</t>
    </r>
    <r>
      <rPr>
        <b/>
        <sz val="12"/>
        <rFont val="Arial Narrow"/>
        <family val="2"/>
      </rPr>
      <t>Atributos de</t>
    </r>
    <r>
      <rPr>
        <b/>
        <sz val="12"/>
        <color indexed="57"/>
        <rFont val="Arial Narrow"/>
        <family val="2"/>
      </rPr>
      <t xml:space="preserve"> </t>
    </r>
    <r>
      <rPr>
        <b/>
        <sz val="12"/>
        <color indexed="8"/>
        <rFont val="Arial Narrow"/>
        <family val="2"/>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</si>
  <si>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</si>
  <si>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</si>
  <si>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</si>
  <si>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</si>
  <si>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</si>
  <si>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</si>
  <si>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El control no deja registro de la ejecución del control</t>
  </si>
  <si>
    <r>
      <rPr>
        <b/>
        <sz val="12"/>
        <color indexed="57"/>
        <rFont val="Arial Narrow"/>
        <family val="2"/>
      </rPr>
      <t>*Nota 1:</t>
    </r>
    <r>
      <rPr>
        <sz val="12"/>
        <color indexed="8"/>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</si>
  <si>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ID RIESGO</t>
  </si>
  <si>
    <t>N° RIESGO</t>
  </si>
  <si>
    <t>N° CONTROL</t>
  </si>
  <si>
    <t>N° CAUSA</t>
  </si>
  <si>
    <t>PROCESOS</t>
  </si>
  <si>
    <t>IMPACTO</t>
  </si>
  <si>
    <t>FRECUENCIA</t>
  </si>
  <si>
    <t>CO1</t>
  </si>
  <si>
    <t>CA1</t>
  </si>
  <si>
    <t>Definición e Implementacion del Marco Legal y Normativo</t>
  </si>
  <si>
    <t>Rara vez</t>
  </si>
  <si>
    <t>CO2</t>
  </si>
  <si>
    <t>CA2</t>
  </si>
  <si>
    <t>Definición, Implementación y Evaluación de la Política Pública</t>
  </si>
  <si>
    <t>Improbable</t>
  </si>
  <si>
    <t>CO3</t>
  </si>
  <si>
    <t>CA3</t>
  </si>
  <si>
    <t>Seguimiento y Evaluación a la Gestión</t>
  </si>
  <si>
    <t>Evaluación y Mejora</t>
  </si>
  <si>
    <t>Posible</t>
  </si>
  <si>
    <t>1.1</t>
  </si>
  <si>
    <t>CO4</t>
  </si>
  <si>
    <t>CA4</t>
  </si>
  <si>
    <t>Gestión de Asuntos Disciplinarios</t>
  </si>
  <si>
    <t>Probable</t>
  </si>
  <si>
    <t>1.2</t>
  </si>
  <si>
    <t>CO5</t>
  </si>
  <si>
    <t>CA5</t>
  </si>
  <si>
    <t>Gestión de Bienes y Servicios</t>
  </si>
  <si>
    <t>Casi seguro</t>
  </si>
  <si>
    <t>1.3</t>
  </si>
  <si>
    <t>N° Riesgo</t>
  </si>
  <si>
    <t>DESPLAZAMIENTO</t>
  </si>
  <si>
    <t>CO6</t>
  </si>
  <si>
    <t>CA6</t>
  </si>
  <si>
    <t>Gestión de Tecnología</t>
  </si>
  <si>
    <t>1.4</t>
  </si>
  <si>
    <t>CO7</t>
  </si>
  <si>
    <t>CA7</t>
  </si>
  <si>
    <t>Gestión del Talento Humano</t>
  </si>
  <si>
    <t>Gestion del Talento Humano</t>
  </si>
  <si>
    <t>1.5</t>
  </si>
  <si>
    <t>CO8</t>
  </si>
  <si>
    <t>CA8</t>
  </si>
  <si>
    <t>Gestión Documental y Archivo</t>
  </si>
  <si>
    <t>Gestión Documental</t>
  </si>
  <si>
    <t>TIPO DE RIESGO</t>
  </si>
  <si>
    <t>2.1</t>
  </si>
  <si>
    <t>CO9</t>
  </si>
  <si>
    <t>CA9</t>
  </si>
  <si>
    <t>Gestión Financiera</t>
  </si>
  <si>
    <t xml:space="preserve">Corrupción </t>
  </si>
  <si>
    <t>2.2</t>
  </si>
  <si>
    <t>CO10</t>
  </si>
  <si>
    <t>CA10</t>
  </si>
  <si>
    <t>Gestión Jurídica</t>
  </si>
  <si>
    <t>Conflicto de Intereses</t>
  </si>
  <si>
    <t>2.3</t>
  </si>
  <si>
    <t>CO11</t>
  </si>
  <si>
    <t>CA11</t>
  </si>
  <si>
    <t>Planeación Direccionamiento Estratégico y Comunicaciones</t>
  </si>
  <si>
    <t>Planeación y Direccionamiento Estratégico</t>
  </si>
  <si>
    <t>2.4</t>
  </si>
  <si>
    <t>CO12</t>
  </si>
  <si>
    <t>CA12</t>
  </si>
  <si>
    <t>Servicio al Ciudadano</t>
  </si>
  <si>
    <t>Digital</t>
  </si>
  <si>
    <t>2.5</t>
  </si>
  <si>
    <t>CO13</t>
  </si>
  <si>
    <t>CA13</t>
  </si>
  <si>
    <t>3.1</t>
  </si>
  <si>
    <t>CO14</t>
  </si>
  <si>
    <t>CA14</t>
  </si>
  <si>
    <t>3.2</t>
  </si>
  <si>
    <t>CO15</t>
  </si>
  <si>
    <t>CA15</t>
  </si>
  <si>
    <t>3.3</t>
  </si>
  <si>
    <t>CO16</t>
  </si>
  <si>
    <t>CA16</t>
  </si>
  <si>
    <t>3.4</t>
  </si>
  <si>
    <t>CO17</t>
  </si>
  <si>
    <t>CA17</t>
  </si>
  <si>
    <t>3.5</t>
  </si>
  <si>
    <t>CO18</t>
  </si>
  <si>
    <t>CA18</t>
  </si>
  <si>
    <t>4.1</t>
  </si>
  <si>
    <t>CO19</t>
  </si>
  <si>
    <t>CA19</t>
  </si>
  <si>
    <t>RIESGOS</t>
  </si>
  <si>
    <t>4.2</t>
  </si>
  <si>
    <t>CO20</t>
  </si>
  <si>
    <t>CA20</t>
  </si>
  <si>
    <t>Pérdida de Disponibilidad</t>
  </si>
  <si>
    <t>4.3</t>
  </si>
  <si>
    <t>OBJETIVO</t>
  </si>
  <si>
    <t>ALCANCE</t>
  </si>
  <si>
    <t>CO21</t>
  </si>
  <si>
    <t>CA21</t>
  </si>
  <si>
    <t>Pérdida de Confidencialidad</t>
  </si>
  <si>
    <t>4.4</t>
  </si>
  <si>
    <t>Estructurar la planeación estratégica sectorial e institucional y la programación de los recursos necesarios para atender el objeto misional del Ministerio del Interior, con el fin de hacer seguimiento, control y evaluación del desempeño dentro del marco de las disposiciones legales y normativas vigentes; para la posterior toma de acciones y decisiones que conlleven a la mejora continua. De Igual manera Definir las acciones y estrategias que permitan el manejo asertivo de la comunicación y posicionamiento de la imagen institucional del Ministerio del Interior, a nivel interno y externo.</t>
  </si>
  <si>
    <t>Inicia con la revisión del contexto del Ministerio, la definición de los lineamientos a seguir articulados al PND, pasando por la planeación de la estrategia comunicativa, así como la divulgación de los contenidos comunicacionales internos y externos, finalizando con el seguimiento a los objetivos y metas contenidos en el plan de acción institucional y la toma de acciones para la mejora del fortalecimiento Institucional</t>
  </si>
  <si>
    <t>CO22</t>
  </si>
  <si>
    <t>CA22</t>
  </si>
  <si>
    <t>Pérdida de Integridad</t>
  </si>
  <si>
    <t>4.5</t>
  </si>
  <si>
    <t>Gestión del Conocimiento e Innovación</t>
  </si>
  <si>
    <t>Consolidar la Gestión del Conocimiento e Innovación, mediante el desarrollo de instrumentos, herramientas y acciones con el objetivo de mitigar la fuga de capital intelectual y mejorar la prestación de los servicios del Ministerio del Interior.</t>
  </si>
  <si>
    <t>Inicia con el análisis del contexto y de las necesidades de transferencia de conocimiento a nivel interno y externo en la gestión del Ministerio, por medio de la recopilación y consolidación de la información suministrada por las diferentes dependencias en herramientas tecnológicas diseñadas para tal fin. Y finaliza con la generación y socialización de los lineamientos e instrumentos para la gestión del conocimiento y la Innovación.</t>
  </si>
  <si>
    <t>CO23</t>
  </si>
  <si>
    <t>CA23</t>
  </si>
  <si>
    <t>5.1</t>
  </si>
  <si>
    <t>Administrar y gestionar el desarrollo del talento humano, a través de la planeación y ejecución de políticas, proyectos, planes, programas y actividades que permitan el mejoramiento de la calidad de vida, la satisfacción del personal y el desarrollo de sus  competencias y habilidades, con el fin de contar con servidores idóneos y competentes que contribuyan al cumplimiento de las metas y objetivos institucionales y sectoriales.</t>
  </si>
  <si>
    <t>Inicia con la identificación de necesidades de personal, la provisión de los empleos y la mejora de las condiciones que favorecen el desarrollo integral del empleado durante su permanencia a través del desarrollo del plan institucional de capacitación, bienestar social laboral, incentivos y la ejecución del plan anual de seguridad y salud en el trabajo, continúa con la gestión de las situaciones administrativas, proceso de evaluación de desempeño y acuerdos de gestión, comisión de servicios y autorizaciones de desplazamiento y finaliza con el retiro del personal y la respuesta oportuna a los requerimientos de los ex funcionarios</t>
  </si>
  <si>
    <t>CO24</t>
  </si>
  <si>
    <t>CA24</t>
  </si>
  <si>
    <t>5.2</t>
  </si>
  <si>
    <t>Gestión Política y Gobierno</t>
  </si>
  <si>
    <t>Gestionar el relacionamiento entre el Gobierno Nacional y el Congreso de República, presentando e implementando políticas públicas en materia de gobernabilidad en el territorio nacional y garantizando el acceso correcto a la democracia y participación ciudadana.</t>
  </si>
  <si>
    <t>Inicia con la gestión legislativa onde se obtiene un soporte legal que permite continuar con estrategias que garanticen el derecho a la gobernabilidad, la democracia y la participación en todo el territorio colombiano, finalizando con la garantía de los derechos de los ciudadanos.</t>
  </si>
  <si>
    <t>R25</t>
  </si>
  <si>
    <t>CO25</t>
  </si>
  <si>
    <t>CA25</t>
  </si>
  <si>
    <t>RANGO</t>
  </si>
  <si>
    <t>5.3</t>
  </si>
  <si>
    <t>R26</t>
  </si>
  <si>
    <t>CO26</t>
  </si>
  <si>
    <t>CA26</t>
  </si>
  <si>
    <t>Directamente</t>
  </si>
  <si>
    <t>5.4</t>
  </si>
  <si>
    <t xml:space="preserve">Gestión Administrativa </t>
  </si>
  <si>
    <t>Administrar y satisfacer las necesidades de bienes, servicios e impactos y aspectos ambientales que permitan la continuidad de la operación y funcionamiento de la entidad en cumplimiento de la normatividad vigente.</t>
  </si>
  <si>
    <t>Inicia con la identificación de necesidades de bienes y servicios, continua con la planeación, administración, ejecución y supervisión de los procesos y finaliza con la entrega de bienes y servicios y la satisfacción de las necesidades de la entidad.</t>
  </si>
  <si>
    <t>R27</t>
  </si>
  <si>
    <t>CO27</t>
  </si>
  <si>
    <t>CA27</t>
  </si>
  <si>
    <t>Indirectamente</t>
  </si>
  <si>
    <t>5.5</t>
  </si>
  <si>
    <t>Asegurar la oportunidad y calidad de los registros de las operaciones financieras cumpliendo la normatividad vigente con el fin de generar estados financieros razonables para la toma de decisiones.</t>
  </si>
  <si>
    <t>Inicia con la parametrización y clasificación de apropiaciones del Presupuesto de la entidad en el SIIF y finaliza con la presentación de Estados Financieros razonables.</t>
  </si>
  <si>
    <t>R28</t>
  </si>
  <si>
    <t>CO28</t>
  </si>
  <si>
    <t>CA28</t>
  </si>
  <si>
    <t>No Disminuye</t>
  </si>
  <si>
    <t>Realizar el proceso contractual, para la adquisición de Bienes y servicios que requiera el Ministerio del Interior para el ejercicio de sus funciones, en observancia de la normatividad vigente.</t>
  </si>
  <si>
    <t>Inicia con la consolidación y publicación del Plan Anual de Adquisiciones (PAA), continúa con la Suscripción de contratos o convenios, ejecución y supervisión, terminando con la liquidación de los contratos o convenios en los que aplique liquidación.</t>
  </si>
  <si>
    <t>R29</t>
  </si>
  <si>
    <t>CO29</t>
  </si>
  <si>
    <t>CA29</t>
  </si>
  <si>
    <t xml:space="preserve">Gestión Jurídica </t>
  </si>
  <si>
    <t>Representar a la Nación - Ministerio del Interior en los procesos judiciales y extrajudiciales en los que haga parte y asesorar en la expedición de actos administrativos y emisión de conceptos que sean de su competencia, para la salvaguarda de sus intereses.</t>
  </si>
  <si>
    <t>Inicia con la recepción de requerimientos para la gestión jurídica del ministerio y finaliza con la providencia, acto administrativo o concepto, emitiendo los respectivos informes de gestión.</t>
  </si>
  <si>
    <t>R30</t>
  </si>
  <si>
    <t>CO30</t>
  </si>
  <si>
    <t>CA30</t>
  </si>
  <si>
    <t>Brindar atención y asistencia primaria a través de los canales; presencial, virtual y telefónico a las solicitudes de información general, y de acceso a trámites y servicios realizados por los ciudadanos, usuarios y grupos de interés, dirigidos al Ministerio del Interior. Hacer seguimiento a la oportuna respuesta de las solicitudes de acuerdo las disposiciones legales vigentes.</t>
  </si>
  <si>
    <t>El proceso inicia con la recepción de solicitudes de los ciudadanos, usuarios y grupos de interés a través de los canales de atención; presencial, virtual y telefónico y termina con la elaboración de informes de seguimiento.</t>
  </si>
  <si>
    <t>R31</t>
  </si>
  <si>
    <t>MAMA</t>
  </si>
  <si>
    <t>Gestión Tecnológica</t>
  </si>
  <si>
    <t>Gestionar, realizar actividades de mantenimiento y soporte a la plataforma tecnológica existente en el Ministerio del Interior, así como desarrollar e implementar soluciones tecnológicas asegurando su disponibilidad, renovación y seguridad en la operación para contribuir con el cumplimiento de los objetivos estratégicos del Ministerio.</t>
  </si>
  <si>
    <t>Este proceso inicia con la elaboración y actualización del Plan Estratégico de las Tecnologías de la Información y Comunicaciones PETIC, hasta el seguimiento, monitoreo y escalamiento de la plataforma tecnológica.</t>
  </si>
  <si>
    <t>R32</t>
  </si>
  <si>
    <t>PSP</t>
  </si>
  <si>
    <t>Administrar eficiente y eficazmente la información producida y/o recibida en el marco de las funciones del Ministerio del Interior para asegurar la oportuna toma de decisiones, gestión de la administración y facilitar el acceso a la información de las partes interesadas.</t>
  </si>
  <si>
    <t>Inicia con la planificación, recepción, producción documental, continua con la gestión y trámite, organización, valoración, transferencias documentales y termina con la disposición final y preservación.</t>
  </si>
  <si>
    <t>R33</t>
  </si>
  <si>
    <t xml:space="preserve">Manipulación </t>
  </si>
  <si>
    <t>Adelantar las investigaciones en materia disciplinaria en contra de los funcionarios y exfuncionarios del Ministerio del Interior, en cumplimiento de los postulados legales vigentes, para la imposición de sanciones, absolución o auto de archivo definitivo, garantizando la imparcialidad y la transparencia en los procesos adelantados de acuerdo con los resultados de dichas investigaciones.</t>
  </si>
  <si>
    <t>El proceso disciplinario inicia con la apertura de indagación preliminar o de investigación formal, continua con el análisis probatorio y finaliza con la imposición de sanciones disciplinarias o con la absolución de los cargos endilgados o con auto de archivo definitivo.</t>
  </si>
  <si>
    <t>R34</t>
  </si>
  <si>
    <t>TIO</t>
  </si>
  <si>
    <t>Seguimiento y evaluación a la gestión</t>
  </si>
  <si>
    <t>Evaluar el Sistema de Control Interno del Ministerio del Interior, a través de: Auditorias Independientes de Control Interno, seguimiento al Plan de Mejoramiento Institucional, rol de enlace con los Organismos de Control, asesorar y acompañar la gestión de las dependencias y presentar informes de Ley y Seguimiento, con el fin de entregar a la Alta Dirección los resultados de las evaluaciones realizadas a los procesos de la Entidad, para la oportuna toma de decisiones que coadyuven al cumplimiento de los objetivos misionales y el fomento de la cultura de control</t>
  </si>
  <si>
    <t>Inicia con la elaboración y aprobación del Plan Anual de Auditorias Independientes de Control Interno (Visitas, Asesorías, Acompañamientos, Evaluaciones, Seguimientos e Informes de Ley) de acuerdo con: la evaluación de la gestión del riesgo, las necesidades de auditoria establecidas por la Entidad, la normatividad vigente, las exigencias de Organismos de Control y el Plan Nacional de Desarrollo, continua con la ejecución de las actividades descritas en dicho Plan y finaliza con la presentación de los resultados al Comité Institucional de Coordinación de Control Interno.</t>
  </si>
  <si>
    <t>R35</t>
  </si>
  <si>
    <t>CAMI</t>
  </si>
  <si>
    <t>R36</t>
  </si>
  <si>
    <t>R37</t>
  </si>
  <si>
    <t>R38</t>
  </si>
  <si>
    <t>FILA</t>
  </si>
  <si>
    <t>R39</t>
  </si>
  <si>
    <t>COLUMNA</t>
  </si>
  <si>
    <t>R40</t>
  </si>
  <si>
    <t>R41</t>
  </si>
  <si>
    <t>VALOR</t>
  </si>
  <si>
    <t>R42</t>
  </si>
  <si>
    <t>R43</t>
  </si>
  <si>
    <t>R44</t>
  </si>
  <si>
    <t>RIESGO</t>
  </si>
  <si>
    <t>R45</t>
  </si>
  <si>
    <t>R46</t>
  </si>
  <si>
    <t>R47</t>
  </si>
  <si>
    <t>R48</t>
  </si>
  <si>
    <t>R49</t>
  </si>
  <si>
    <t>R50</t>
  </si>
  <si>
    <t>R51</t>
  </si>
  <si>
    <t>R52</t>
  </si>
  <si>
    <t>R53</t>
  </si>
  <si>
    <t>R54</t>
  </si>
  <si>
    <t>R55</t>
  </si>
  <si>
    <t>R56</t>
  </si>
  <si>
    <t>R57</t>
  </si>
  <si>
    <t>R58</t>
  </si>
  <si>
    <t>R59</t>
  </si>
  <si>
    <t>R60</t>
  </si>
  <si>
    <t>R61</t>
  </si>
  <si>
    <t>R62</t>
  </si>
  <si>
    <t>R63</t>
  </si>
  <si>
    <t>R64</t>
  </si>
  <si>
    <t>R65</t>
  </si>
  <si>
    <t>R66</t>
  </si>
  <si>
    <t>R67</t>
  </si>
  <si>
    <t>R68</t>
  </si>
  <si>
    <t>R69</t>
  </si>
  <si>
    <t>R70</t>
  </si>
  <si>
    <t>R71</t>
  </si>
  <si>
    <t>R72</t>
  </si>
  <si>
    <t>R73</t>
  </si>
  <si>
    <t>R74</t>
  </si>
  <si>
    <t>R75</t>
  </si>
  <si>
    <t>R76</t>
  </si>
  <si>
    <t>R77</t>
  </si>
  <si>
    <t>R78</t>
  </si>
  <si>
    <t>R79</t>
  </si>
  <si>
    <t>R80</t>
  </si>
  <si>
    <t>R81</t>
  </si>
  <si>
    <t>R82</t>
  </si>
  <si>
    <t>R83</t>
  </si>
  <si>
    <t>R84</t>
  </si>
  <si>
    <t>R85</t>
  </si>
  <si>
    <t>R86</t>
  </si>
  <si>
    <t>R87</t>
  </si>
  <si>
    <t>R88</t>
  </si>
  <si>
    <t>R89</t>
  </si>
  <si>
    <t>R90</t>
  </si>
  <si>
    <t>R91</t>
  </si>
  <si>
    <t>R92</t>
  </si>
  <si>
    <t>R93</t>
  </si>
  <si>
    <t>R94</t>
  </si>
  <si>
    <t>R95</t>
  </si>
  <si>
    <t>R96</t>
  </si>
  <si>
    <t>R97</t>
  </si>
  <si>
    <t>R98</t>
  </si>
  <si>
    <t>R99</t>
  </si>
  <si>
    <t>R100</t>
  </si>
  <si>
    <t>R101</t>
  </si>
  <si>
    <t>R102</t>
  </si>
  <si>
    <t>R103</t>
  </si>
  <si>
    <t>R104</t>
  </si>
  <si>
    <t>R105</t>
  </si>
  <si>
    <t>R106</t>
  </si>
  <si>
    <t>R107</t>
  </si>
  <si>
    <t>R108</t>
  </si>
  <si>
    <t>R109</t>
  </si>
  <si>
    <t>R110</t>
  </si>
  <si>
    <t>R111</t>
  </si>
  <si>
    <t>R112</t>
  </si>
  <si>
    <t>R113</t>
  </si>
  <si>
    <t>R114</t>
  </si>
  <si>
    <t>R115</t>
  </si>
  <si>
    <t>R116</t>
  </si>
  <si>
    <t>R117</t>
  </si>
  <si>
    <t>R118</t>
  </si>
  <si>
    <t>R119</t>
  </si>
  <si>
    <t>R120</t>
  </si>
  <si>
    <t>R121</t>
  </si>
  <si>
    <t>R122</t>
  </si>
  <si>
    <t>R123</t>
  </si>
  <si>
    <t>R124</t>
  </si>
  <si>
    <t>R125</t>
  </si>
  <si>
    <t>R126</t>
  </si>
  <si>
    <t>R127</t>
  </si>
  <si>
    <t>R128</t>
  </si>
  <si>
    <t>R129</t>
  </si>
  <si>
    <t>R130</t>
  </si>
  <si>
    <t>R131</t>
  </si>
  <si>
    <t>R132</t>
  </si>
  <si>
    <t>R133</t>
  </si>
  <si>
    <t>R134</t>
  </si>
  <si>
    <t>R135</t>
  </si>
  <si>
    <t>R136</t>
  </si>
  <si>
    <t>R137</t>
  </si>
  <si>
    <t>R138</t>
  </si>
  <si>
    <t>R139</t>
  </si>
  <si>
    <t>R140</t>
  </si>
  <si>
    <t>R141</t>
  </si>
  <si>
    <t>R142</t>
  </si>
  <si>
    <t>R143</t>
  </si>
  <si>
    <t>R144</t>
  </si>
  <si>
    <t>R145</t>
  </si>
  <si>
    <t>R146</t>
  </si>
  <si>
    <t>R147</t>
  </si>
  <si>
    <t>Comunicaciones</t>
  </si>
  <si>
    <t>R148</t>
  </si>
  <si>
    <t>R149</t>
  </si>
  <si>
    <t>R150</t>
  </si>
  <si>
    <t>R151</t>
  </si>
  <si>
    <t>R152</t>
  </si>
  <si>
    <t>R153</t>
  </si>
  <si>
    <t>R154</t>
  </si>
  <si>
    <t>R155</t>
  </si>
  <si>
    <t>R156</t>
  </si>
  <si>
    <t>R157</t>
  </si>
  <si>
    <t>R158</t>
  </si>
  <si>
    <t>R159</t>
  </si>
  <si>
    <t>R160</t>
  </si>
  <si>
    <t>R161</t>
  </si>
  <si>
    <t>R162</t>
  </si>
  <si>
    <t>R163</t>
  </si>
  <si>
    <t>R164</t>
  </si>
  <si>
    <t>R165</t>
  </si>
  <si>
    <t>R166</t>
  </si>
  <si>
    <t>R167</t>
  </si>
  <si>
    <t>R168</t>
  </si>
  <si>
    <t>R169</t>
  </si>
  <si>
    <t>R170</t>
  </si>
  <si>
    <t>R171</t>
  </si>
  <si>
    <t>R172</t>
  </si>
  <si>
    <t>R173</t>
  </si>
  <si>
    <t>R174</t>
  </si>
  <si>
    <t>R175</t>
  </si>
  <si>
    <t>R176</t>
  </si>
  <si>
    <t>R177</t>
  </si>
  <si>
    <t>R178</t>
  </si>
  <si>
    <t>R179</t>
  </si>
  <si>
    <t>R180</t>
  </si>
  <si>
    <t>R181</t>
  </si>
  <si>
    <t>R182</t>
  </si>
  <si>
    <t>R183</t>
  </si>
  <si>
    <t>R184</t>
  </si>
  <si>
    <t>R185</t>
  </si>
  <si>
    <t>R186</t>
  </si>
  <si>
    <t>R187</t>
  </si>
  <si>
    <t>R188</t>
  </si>
  <si>
    <t>R189</t>
  </si>
  <si>
    <t>R190</t>
  </si>
  <si>
    <t>R191</t>
  </si>
  <si>
    <t>R192</t>
  </si>
  <si>
    <t>R193</t>
  </si>
  <si>
    <t>R194</t>
  </si>
  <si>
    <t>R195</t>
  </si>
  <si>
    <t>R196</t>
  </si>
  <si>
    <t>R197</t>
  </si>
  <si>
    <t>R198</t>
  </si>
  <si>
    <t>R199</t>
  </si>
  <si>
    <t>R200</t>
  </si>
  <si>
    <t>Económico</t>
  </si>
  <si>
    <t>Evitar</t>
  </si>
  <si>
    <t>Reducir (compartir)</t>
  </si>
  <si>
    <t>Plan de accion (solo para la opción reducir)</t>
  </si>
  <si>
    <t>Finalizado</t>
  </si>
  <si>
    <t>Daños Activos Fisicos</t>
  </si>
  <si>
    <t>Fallas Tecnologicas</t>
  </si>
  <si>
    <t>Fraude Externo</t>
  </si>
  <si>
    <t>Fraude Interno</t>
  </si>
  <si>
    <t>Relaciones Laborales</t>
  </si>
  <si>
    <t>Registro Sustancial</t>
  </si>
  <si>
    <t>Registro Material</t>
  </si>
  <si>
    <t>Reducir</t>
  </si>
  <si>
    <t>Pérdida de la confidencialidad</t>
  </si>
  <si>
    <t>Pérdida de la integridad</t>
  </si>
  <si>
    <t>Pérdida de la disponibilidad</t>
  </si>
  <si>
    <t>Hardware</t>
  </si>
  <si>
    <t>Software</t>
  </si>
  <si>
    <t>Red</t>
  </si>
  <si>
    <t xml:space="preserve">Información </t>
  </si>
  <si>
    <t xml:space="preserve">Personal </t>
  </si>
  <si>
    <t>Organización</t>
  </si>
  <si>
    <t>Circunstancia Inmediata</t>
  </si>
  <si>
    <t>Seguimiento al 31 de Diciembre de 2026</t>
  </si>
  <si>
    <t>Mal manejo de los recursos entregados, al aliado estratégico, en el marco de la convocatoria y la estrategia de Banco de Proyectos  a los Consejos Comunitarios y Organizaciones de Base.</t>
  </si>
  <si>
    <r>
      <t xml:space="preserve">Deficiente seguimiento por parte del aliado estratégico y/o
 Dirección de Asuntos para Comunidades Negras, Afrocolombianas, Raizales y Palenqueras
</t>
    </r>
    <r>
      <rPr>
        <sz val="12"/>
        <color indexed="30"/>
        <rFont val="Arial"/>
        <family val="2"/>
      </rPr>
      <t xml:space="preserve">
</t>
    </r>
  </si>
  <si>
    <t>Posibilidad de efecto dañoso sobre recursos públicos, por  mal manejo de los recursos entregados, al aliado estratégico, en el marco de la convocatoria y la estrategia de Banco de Proyectos  a los Consejos Comunitarios y Organizaciones de Base, debido al deficiente seguimiento por parte del aliado estratégico y/o  Dirección de Asuntos para Comunidades Negras, Afrocolombianas, Raizales y Palenqueras</t>
  </si>
  <si>
    <t>El comité técnico de Banco de Proyectos, la Dirección de Asuntos para Comunidades Negras, Afrocolombianas, Raizales y Palenqueras, Coordinadores de grupo y profesionales asignados a la DCN  realiza la revisión de informes aportados semestralmente por los consejos comunitarios y organizaciones de base a través de un aliado estratégico, como evidencia se deja los informes técnicos aportados por el aliado estratégico</t>
  </si>
  <si>
    <r>
      <t xml:space="preserve">Para el primer semestre, el comité asesor de la estrategia de bancos, y el Ministerio del Interior, suscribió el Contrato Interadministrativo 1773 de 2025 con FINDETER, cuyo objetos es "Prestar los servicios de gestión  aistencia técnica para el desarrollo, implementación y ejecución de las actividades administrativas, operativas, jurídicas, ambientales y financieras necesarias para atender las iniciativas previstas en el proyecto estratégico Banco de Iniciativas del Ministerio del Interior en la vigencia 2025-2026",  En dicho contrato se contempla como obligación la suscripción de un contrato de fiducia mercantil con el fin de proteger los recursos públicos. se adelantaron 93 acciones de Diseñar, formular, ejecutar, articular, acompañar y/o asesorar; programas, planes y/o proyectos para las comunidades negras, afrocolombianas, raizales y palenqueras.
Abril(93) Se realizó el proceso de construcción de los estudios previos para las 11 líneas de financiación.
Mayo Para la DCN, se registran 93 iniciativas. De estas, 48 se encuentraban en proceso de vinculación, 6 en trámite de minutas, 8 en envío para firma, 25 con contrato suscrito y 6 con pólizas, lo que evidencia que el avance se concentra principalmente en la fase de vinculación y formalización contractual, con un grupo de iniciativas que ya cuenta con avances hacia el perfeccionamiento para el inicio de la ejecución.
Junio. Para la DCN, se reportan 93 iniciativas en proceso de vinculación y formalización contractual. De estas, 24 se encuentran en proceso de vinculación, 2 en trámite de minutas, 7 en envío para firma, 19 con contrato suscrito y 41 con pólizas, lo que evidencia un avance importante hacia la etapa de ejecución de las iniciativas viabilizadas.
</t>
    </r>
    <r>
      <rPr>
        <b/>
        <sz val="12"/>
        <color rgb="FFC00000"/>
        <rFont val="Arial"/>
        <family val="2"/>
      </rPr>
      <t>MONITOREO OAP :</t>
    </r>
    <r>
      <rPr>
        <sz val="12"/>
        <color rgb="FFC00000"/>
        <rFont val="Arial"/>
        <family val="2"/>
      </rPr>
      <t xml:space="preserve">
22/07/2026 La dependencia aportó el seguimiento de la actividad del control, una vez revisadas las evidencias, estas no son coherentes con lo formulado y reportado por la dependencia; las evidencias correspondientes son: informes técnicos aportados por el comite de banco de proyectos y/o aliado estrategico. Se están presentando las mismas evidencias que en el control 2 y dentro de la formulación de la matriz, estas son diferentes
23/07/2026 Mediante correo la dependencia responde que: " debido a la naturaleza misional de la Dirección de Asuntos para Comunidades Negras, Afrocolombianas, Raizales y Palenqueras, las mesas técnicas, jornadas de asistencia técnica y demás espacios de articulación se desarrollan bajo un enfoque integral, en el que se abordan de manera concurrente diferentes asuntos relacionados con las competencias de la Dirección. En estos escenarios se tratan temas asociados a la implementación de políticas públicas, consulta previa, fortalecimiento organizativo, seguimiento a compromisos institucionales, asistencia técnica y articulación con entidades del orden nacional y territorial, entre otros.
En consecuencia, no resulta técnica ni operativamente viable convocar una mesa técnica exclusiva para cada actividad o riesgo identificado en la matriz institucional, toda vez que ello implicaría duplicidad de espacios, mayores costos administrativos y afectaría la eficiencia de la gestión pública. Por esta razón, una misma mesa técnica puede atender diversos temas misionales y, en consecuencia, una misma lista de asistencia puede constituirse en evidencia para varias actividades, siempre que exista coherencia con la agenda desarrollada, el acta correspondiente y el informe de comisión que documenta las actuaciones realizadas"</t>
    </r>
    <r>
      <rPr>
        <b/>
        <sz val="12"/>
        <color rgb="FFC00000"/>
        <rFont val="Arial"/>
        <family val="2"/>
      </rPr>
      <t xml:space="preserve">
</t>
    </r>
  </si>
  <si>
    <t xml:space="preserve">La Dirección de Asuntos para Comunidades Negras, Afrocolombianas, Raizales y Palenqueras, Coordinadores de grupo y profesionales asignados a la DCN y el Banco de Proyectos, realiza seguimiento y monitoreo semestralmente a los recursos asignados a los proyectos presentados y aprobados por los Consejos Comunitarios y Organizaciones de Base, como evidencia se deja informes técnicos aportados por el aliado estratégico, además, los informes emitidos por los profesionales de la Dirección Comunidades Negras, Afrocolombianas, Raizales y Palenqueras </t>
  </si>
  <si>
    <t xml:space="preserve">La Dirección de Asuntos para Comunidades Negras, Afrocolombianas, Raizales y Palenqueras, junto con los profesionales de apoyo a la estrategia Bancos de Proyectos, realiza seguimiento y monitoreo semestralmente a los recursos asignados a los proyectos presentados y aprobados por los Consejos Comunitarios y Organizaciones de Base, en el aplicativo tecnológico desarrollado por el aliado estratégico para realizar las evaluaciones e informes técnicos. Como evidencia se deja informes técnicos aportados por el aliado estratégico, y/o comite de banco de proyectos </t>
  </si>
  <si>
    <t>Dirección de Asuntos para Comunidades Negras, Afrocolombianas, Raizales y Palenqueras</t>
  </si>
  <si>
    <r>
      <t xml:space="preserve"> Para el primer semestre, el comité asesor de la estrategia de bancos, y el Ministerio del Interior, suscribió el Contrato Interadministrativo 1773 de 2025 con FINDETER, cuyo objetos es "Prestar los servicios de gestión  aistencia técnica para el desarrollo, implementación y ejecución de las actividades administrativas, operativas, jurídicas, ambientales y financieras necesarias para atender las iniciativas previstas en el proyecto estratégico Banco de Iniciativas del Ministerio del Interior en la vigencia 2025-2026",  En dicho contrato se contempla como obligación la suscripción de un contrato de fiducia mercantil con el fin de proteger los recursos públicos. se adelantaron 93 acciones de Diseñar, formular, ejecutar, articular, acompañar y/o asesorar; programas, planes y/o proyectos para las comunidades negras, afrocolombianas, raizales y palenqueras.
Abril(93) Se realizó el proceso de construcción de los estudios previos para las 11 líneas de financiación.
Mayo Para la DCN, se registran 93 iniciativas. De estas, 48 se encuentraban en proceso de vinculación, 6 en trámite de minutas, 8 en envío para firma, 25 con contrato suscrito y 6 con pólizas, lo que evidencia que el avance se concentra principalmente en la fase de vinculación y formalización contractual, con un grupo de iniciativas que ya cuenta con avances hacia el perfeccionamiento para el inicio de la ejecución.
Junio. Para la DCN, se reportan 93 iniciativas en proceso de vinculación y formalización contractual. De estas, 24 se encuentran en proceso de vinculación, 2 en trámite de minutas, 7 en envío para firma, 19 con contrato suscrito y 41 con pólizas, lo que evidencia un avance importante hacia la etapa de ejecución de las iniciativas viabilizadas.
EFICACIA: ( 93 de proyectos aprobados por la Dirección a través del aliado estratégico para los consejos comunitarios y organizaciones de base /93 de proyectos presentados a través del aliado estratégico para los consejos comunitarios y organizaciones de base)*100
</t>
    </r>
    <r>
      <rPr>
        <b/>
        <sz val="12"/>
        <color rgb="FFC00000"/>
        <rFont val="Arial"/>
        <family val="2"/>
      </rPr>
      <t xml:space="preserve">MONITOREO OAP:
</t>
    </r>
    <r>
      <rPr>
        <sz val="12"/>
        <color rgb="FFC00000"/>
        <rFont val="Arial"/>
        <family val="2"/>
      </rPr>
      <t>22/07/2026 La dependencia reportó el seguimiento al plan de acción y este es coherente con el plan de acción formulado</t>
    </r>
  </si>
  <si>
    <r>
      <t xml:space="preserve"> Para el primer semestre, el comité asesor de la estrategia de bancos, y el Ministerio del Interior, suscribió el Contrato Interadministrativo 1773 de 2025 con FINDETER, cuyo objetos es "Prestar los servicios de gestión  aistencia técnica para el desarrollo, implementación y ejecución de las actividades administrativas, operativas, jurídicas, ambientales y financieras necesarias para atender las iniciativas previstas en el proyecto estratégico Banco de Iniciativas del Ministerio del Interior en la vigencia 2025-2026",  En dicho contrato se contempla como obligación la suscripción de un contrato de fiducia mercantil con el fin de proteger los recursos públicos. se adelantaron 93 acciones de Diseñar, formular, ejecutar, articular, acompañar y/o asesorar; programas, planes y/o proyectos para las comunidades negras, afrocolombianas, raizales y palenqueras.
Abril(93) Se realizó el proceso de construcción de los estudios previos para las 11 líneas de financiación.
Mayo Para la DCN, se registran 93 iniciativas. De estas, 48 se encuentraban en proceso de vinculación, 6 en trámite de minutas, 8 en envío para firma, 25 con contrato suscrito y 6 con pólizas, lo que evidencia que el avance se concentra principalmente en la fase de vinculación y formalización contractual, con un grupo de iniciativas que ya cuenta con avances hacia el perfeccionamiento para el inicio de la ejecución.
Junio. Para la DCN, se reportan 93 iniciativas en proceso de vinculación y formalización contractual. De estas, 24 se encuentran en proceso de vinculación, 2 en trámite de minutas, 7 en envío para firma, 19 con contrato suscrito y 41 con pólizas, lo que evidencia un avance importante hacia la etapa de ejecución de las iniciativas viabilizadas.
EFICACIA: ( 93 de proyectos aprobados por la Dirección a través del aliado estratégico para los consejos comunitarios y organizaciones de base /93 de proyectos presentados a través del aliado estratégico para los consejos comunitarios y organizaciones de base)*100
</t>
    </r>
    <r>
      <rPr>
        <b/>
        <sz val="12"/>
        <color rgb="FFC00000"/>
        <rFont val="Arial"/>
        <family val="2"/>
      </rPr>
      <t xml:space="preserve">
MONITOREO OAP :
</t>
    </r>
    <r>
      <rPr>
        <sz val="12"/>
        <color rgb="FFC00000"/>
        <rFont val="Arial"/>
        <family val="2"/>
      </rPr>
      <t xml:space="preserve">22/07/2026 La dependencia aportó el seguimiento de la actividad del control, una vez revisadas las evidencias estas son coherentes con lo formulado y reportado por la dependencia. Adicionalmente el área no reporto el avance del indicador
23/07/2026 Mediante correo la dependencia responde que: " debido a la naturaleza misional de la Dirección de Asuntos para Comunidades Negras, Afrocolombianas, Raizales y Palenqueras, las mesas técnicas, jornadas de asistencia técnica y demás espacios de articulación se desarrollan bajo un enfoque integral, en el que se abordan de manera concurrente diferentes asuntos relacionados con las competencias de la Dirección. En estos escenarios se tratan temas asociados a la implementación de políticas públicas, consulta previa, fortalecimiento organizativo, seguimiento a compromisos institucionales, asistencia técnica y articulación con entidades del orden nacional y territorial, entre otros.
En consecuencia, no resulta técnica ni operativamente viable convocar una mesa técnica exclusiva para cada actividad o riesgo identificado en la matriz institucional, toda vez que ello implicaría duplicidad de espacios, mayores costos administrativos y afectaría la eficiencia de la gestión pública. Por esta razón, una misma mesa técnica puede atender diversos temas misionales y, en consecuencia, una misma lista de asistencia puede constituirse en evidencia para varias actividades, siempre que exista coherencia con la agenda desarrollada, el acta correspondiente y el informe de comisión que documenta las actuaciones realizadas"
</t>
    </r>
  </si>
  <si>
    <t>Sobrecostos en contratos celebrados por la entidad.</t>
  </si>
  <si>
    <t>Omisión o deficiente planificación de los estudios de mercado o los estudios previos.</t>
  </si>
  <si>
    <t>Posibilidad de efecto dañoso sobre recursos públicos por sobrecostos en contratos celebrados por la entidad a causa de la omisión o deficiente planificación de los estudios de mercado o los estudios previos.</t>
  </si>
  <si>
    <t>El Director (a) de la DAR, o la persona asignada para tal fin, llevará a cabo control a cada uno de los procesos contractuales, verificando la correcta planificación de los estudios de mercados o estudios previos, mediante la validación de una lista de chequeo previa la radicación de estos ante la Subdirección de Gestión Contractual (SGC). Se deja como evidencia la validación de la lista de chequeo por parte del funcionario encargado y el correo electrónico de envío a la SGC.</t>
  </si>
  <si>
    <t>El Director(a) de la DAR, o la persona asignada para tal fin, solicitará semestralmente capacitación a la Subdirección de Gestión Contractual para los funcionarios o contratistas encargados de los procesos contractuales de la Dirección. Como evidencia se presentan las actas, listas de asistencia y registro fotográfico de estas capacitaciones.</t>
  </si>
  <si>
    <t>Dirección de Asuntos Religiosos
Director de Asuntos Religiosos o persona asignada.</t>
  </si>
  <si>
    <t>Durante primer semestre, la contratista encargada de la contratación asiste a las capacitaciones convocadas por la Subdirección de Gestión Contratcual. Como evidencia se presentan las listas de asistencia a las capacitaciones.                                Monitoreo OAP:                                                                                                                                                                                                     Se reportó el seguimiento al plan de acción y este es coherente con el plan de acción formulado</t>
  </si>
  <si>
    <r>
      <rPr>
        <sz val="11"/>
        <color rgb="FF000000"/>
        <rFont val="Arial Narrow"/>
        <family val="2"/>
      </rPr>
      <t xml:space="preserve">Durante primer semestre, la contratista encargada lleva a cabo control a cada uno de los procesos contractuales, verificando la correcta planificación de los estudios de mercados o estudios previos, mediante la validación de una lista de chequeo previa la radicación de estos ante la Subdirección de Gestión Contractual (SGC). Se deja como evidencia la lista de chequeo.
Indicador I Semestre: 41/41=100%                                                                                                                                                                                                  </t>
    </r>
    <r>
      <rPr>
        <b/>
        <sz val="11"/>
        <color rgb="FFC00000"/>
        <rFont val="Arial Narrow"/>
        <family val="2"/>
      </rPr>
      <t xml:space="preserve">Monitoreo OAP:   </t>
    </r>
    <r>
      <rPr>
        <sz val="11"/>
        <color rgb="FFC00000"/>
        <rFont val="Arial Narrow"/>
        <family val="2"/>
      </rPr>
      <t xml:space="preserve">                                                                                                                                                                                                                                      La dependencia aportó el seguimiento correspondiente a la actividad de control, y tras revisar las evidencias presentadas, se verificó que estas son coherentes con lo reportado.  </t>
    </r>
  </si>
  <si>
    <t>uso indebido de los recursos públicos destinados a la ejecución de proyectos de fortalecimiento comunitario</t>
  </si>
  <si>
    <t>Fallas en la supervisión contractual y ausencia de mecanismos efectivos de control, lo cual podría generar un detrimento patrimonial y responsabilidad fiscal para la DAI</t>
  </si>
  <si>
    <t>Posibilidad de  uso indebido de los recursos públicos destinados a la ejecución de proyectos de fortalecimiento comunitario, debido a fallas en la supervisión contractual y ausencia de mecanismos efectivos de control, lo cual podría generar un detrimento patrimonial y responsabilidad fiscal para la DAI</t>
  </si>
  <si>
    <t>Leve</t>
  </si>
  <si>
    <t>Los superviores asignados por la Directora de la DAI realizan  reportes mensuales  de avance físico y financiero de los contratos para garantiza la trazabilidad de los recursos que permitiran  identificar desviaciones a tiempo y seguimiento  constante a los contratos y proyectos.Como evidencia matriz de seguimiento financiero a los proyectos asignados a la DAI</t>
  </si>
  <si>
    <t>sin Registro</t>
  </si>
  <si>
    <t>Implementar un cronograma obligatorio de informes de supervisión (técnicos y financieros).Como evidencia se deja reportes mensuales.</t>
  </si>
  <si>
    <r>
      <rPr>
        <sz val="11"/>
        <color rgb="FF000000"/>
        <rFont val="Arial Narrow"/>
        <family val="2"/>
      </rPr>
      <t xml:space="preserve">Seguimiento a Control: Se cuenta con el consolidado de los proyectos ejecutados hasta la fecha, el cual detalla el histórico y estado de las iniciativas desarrolladas en vigencias anteriores.
 Respecto a la vigencia 2026, a la fecha de hoy aún no se han viabilizado, asignado ni iniciado nuevos proyectos dentro de la Dirección. Por tal motivo, el reporte correspondiente a este año se presenta actualmente sin novedades ni ejecuciones registradas. Como evidencia se deja matriz de seguimiento a convenios de la DAI.
</t>
    </r>
    <r>
      <rPr>
        <sz val="11"/>
        <color rgb="FFC00000"/>
        <rFont val="Arial Narrow"/>
        <family val="2"/>
      </rPr>
      <t>SEGUIMIENTO OAP :
La primera línea de defensa, no aportó  la  matriz de seguimiento de a convenios de la DAI  y estan a la espera de la viabilización 2026.</t>
    </r>
  </si>
  <si>
    <r>
      <rPr>
        <b/>
        <sz val="11"/>
        <color indexed="57"/>
        <rFont val="Arial Narrow"/>
        <family val="2"/>
      </rPr>
      <t xml:space="preserve">*Nota: </t>
    </r>
    <r>
      <rPr>
        <sz val="11"/>
        <color indexed="8"/>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</si>
  <si>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4 DE 4</t>
  </si>
  <si>
    <t>MATRIZ MAPA DE RIESGOS FISCALES</t>
  </si>
  <si>
    <t>Fiscal</t>
  </si>
  <si>
    <t xml:space="preserve">Deficiente seguimiento por parte del aliado estratégico y/o  Dirección de Asuntos para Comunidades Negras, Afrocolombianas, Raizales y Palenqueras
</t>
  </si>
  <si>
    <t xml:space="preserve">Informes Tecnicos </t>
  </si>
  <si>
    <t xml:space="preserve">
Dirección de Asuntos para Comunidades Negras, Afrocolombianas, Raizales y Palenqueras
El comité técnico de Banco de Proyectos, Coordinadores de grupo y profesionales asignados a la DCN  
</t>
  </si>
  <si>
    <t xml:space="preserve">
Dirección de Asuntos para Comunidades Negras, Afrocolombianas, Rizales y Palenqueras
El comité técnico de Banco de Proyectos, Coordinadores de grupo y profesionales asignados a la DCN  
</t>
  </si>
  <si>
    <t>EFICACIA:
( # de proyectos aprobados por la Dirección a traves del aliado estrategico para los consejos comunitarios y organizaciones de base /# de proyectos presentados a traves del aliado estrategico para los consejos comunitarios y organizaciones de base)</t>
  </si>
  <si>
    <t>Listas de chequeo validadas
Correos electrónicos de envío a SGC.</t>
  </si>
  <si>
    <t>Dirección de Asuntos Religiosos
Director de Asuntos Religiosos o persona designada</t>
  </si>
  <si>
    <t>Cada vez que se presente un proceso contractual</t>
  </si>
  <si>
    <t>Número de contratos sin sobrecostos/Número total de contratos</t>
  </si>
  <si>
    <t>1 de 4</t>
  </si>
  <si>
    <t>MATRIZ MAPA DE RIESGO DE CORRUPCIÓN</t>
  </si>
  <si>
    <r>
      <rPr>
        <b/>
        <sz val="16"/>
        <color indexed="8"/>
        <rFont val="Gill Sans MT"/>
        <family val="2"/>
      </rPr>
      <t>Proceso:</t>
    </r>
    <r>
      <rPr>
        <sz val="16"/>
        <color indexed="8"/>
        <rFont val="Gill Sans MT"/>
        <family val="2"/>
      </rPr>
      <t xml:space="preserve"> </t>
    </r>
  </si>
  <si>
    <t xml:space="preserve">Objetivo: </t>
  </si>
  <si>
    <t>Identificación del Riesgo</t>
  </si>
  <si>
    <t>Análisis de Riesgos</t>
  </si>
  <si>
    <t>Factibilidad</t>
  </si>
  <si>
    <t>Tipo de Riesgo</t>
  </si>
  <si>
    <t>Consecuencias</t>
  </si>
  <si>
    <t>VP</t>
  </si>
  <si>
    <t>Participante 1</t>
  </si>
  <si>
    <t>Participante 2</t>
  </si>
  <si>
    <t>Participante 3</t>
  </si>
  <si>
    <t>Participante 4</t>
  </si>
  <si>
    <t>Valor Probabilidad Consolidada</t>
  </si>
  <si>
    <t>Probabilidad Consolidada</t>
  </si>
  <si>
    <t>CAMBIO#1</t>
  </si>
  <si>
    <t>CAMBIO#2</t>
  </si>
  <si>
    <t>¿Afecta al grupo de funcionarios del proceso?</t>
  </si>
  <si>
    <t>¿Afecta al cumplimiento de metas y objetivos de la dependencia?</t>
  </si>
  <si>
    <t>¿Afecta al cumplimiento de la misión de la Entidad?</t>
  </si>
  <si>
    <t>¿Afecta al cumplimiento de la misión del sector al que pertenece la Entidad?</t>
  </si>
  <si>
    <t>¿Genera pérdida de confianza de la Entidad, afectando su reputación?</t>
  </si>
  <si>
    <t>¿Genera pérdida de recursos económicos?</t>
  </si>
  <si>
    <t>¿Afecta la generación de los productos o la prestación de servicios?</t>
  </si>
  <si>
    <t>¿Da lugar a detrimento de la calidad de vida de la comunidad por la pérdida del bien, servicios o recursos físicos?</t>
  </si>
  <si>
    <t>¿Genera pérdida de información de la Entidad?</t>
  </si>
  <si>
    <t>¿Genera intervención de los órganos de control, de la Fiscalía u otro Ente?</t>
  </si>
  <si>
    <t>¿Da lugar a procesos sancionatorios?</t>
  </si>
  <si>
    <t>¿Da lugar a procesos disciplinarios?</t>
  </si>
  <si>
    <t>¿Da lugar a procesos penales?</t>
  </si>
  <si>
    <t>¿Genera pérdida de credibilidad del sector?</t>
  </si>
  <si>
    <t>¿Ocasiona lesiones físicas o pérdida de vidas humanas?</t>
  </si>
  <si>
    <t>¿Afecta la imagen regional?</t>
  </si>
  <si>
    <t>¿Afecta la imagen Nacional?</t>
  </si>
  <si>
    <t>¿Genera daño ambiental?</t>
  </si>
  <si>
    <t>¿Da lugar a procesos Fiscales?</t>
  </si>
  <si>
    <t>Impacto de Corrupción</t>
  </si>
  <si>
    <t>Valor Impacto de Corrupción</t>
  </si>
  <si>
    <t>VI</t>
  </si>
  <si>
    <t>Valor Impacto Consolidado</t>
  </si>
  <si>
    <t>Impacto Consolidado</t>
  </si>
  <si>
    <t>Responsable del Riesgo</t>
  </si>
  <si>
    <t>N° Riesgo Consolidado</t>
  </si>
  <si>
    <t>Posibilidad de recibir o solicitar cualquier dádiva o beneficios a nombre propio o de terceros con el fin de recibir prioritariamente un servicio que ofrece la Dirección de Derechos Humanos a las personas, instituciones u organizaciones con la que se adelanta gestiones.</t>
  </si>
  <si>
    <t>Debido a posibles presiones indebidas y a la discrecionalidad de las decisiones respecto a la implementación de las asistencias técnicas, existe la posibilidad de recibir o solicitar cualquier dádiva o beneficios a nombre propio o de terceros con el fin de recibir prioritariamente un servicio que ofrece la Dirección de Derechos Humanos a las personas, instituciones u organizaciones con la que se adelanta gestiones. Lo que puede conllevar a la concentración de acciones en unos territorios en detrimento de otros, quejas o  denuncias de parte de los usuarios y deterioro de la imagen y credibilidad institucional.</t>
  </si>
  <si>
    <t xml:space="preserve">CA1.  Presiones indebidas.
CA2. Manejo discrecional de las decisiones respecto a la implementación de las asistencias técnicas. 
</t>
  </si>
  <si>
    <t>1) Concentración de acciones en unos territorios en detrimento de otros.
2) Quejas o  denuncias de parte de los usuarios.
3) Deterioro de la imagen y credibilidad institucional.</t>
  </si>
  <si>
    <t>SI</t>
  </si>
  <si>
    <t>NO</t>
  </si>
  <si>
    <t xml:space="preserve">Dirección de Derechos Humanos </t>
  </si>
  <si>
    <t>Posibilidad de uso indebido de información contenida en las bases de datos de la Dirección de Asuntos Indígenas, Rom y Minorías, con fines personales o para favorecer a terceros, en contravención  de los principios de legalidad, transparencia y protección de datos personales establecidos en la normativa colombiana.</t>
  </si>
  <si>
    <t>Debido a la  falta de criterios y estándares unificados que faciliten la toma de decisiones al personal que maneja las bases de datos y deficiencias en corroborar y constatar la información censal  suministrada por las comunidades para detectar inconsistencias, genera la posibilidad de uso indebido de información contenida en las bases de datos de la Dirección de Asuntos Indígenas, Rom y Minorías, con fines personales o para favorecer a terceros, en contravención  de los principios de legalidad, transparencia y protección de datos personales establecidos en la normativa colombiana, generando posibles Tutelas, quejas, procesos disciplinarios, vulneración de los derechos de las comunidades al no acceder a sus derechos, Detrimento de la imagen institucional y/o Crecimiento exponencial de la población que se beneficia de los derechos de la población objeto.</t>
  </si>
  <si>
    <r>
      <t xml:space="preserve">CA1. </t>
    </r>
    <r>
      <rPr>
        <sz val="10"/>
        <color theme="1"/>
        <rFont val="Arial"/>
        <family val="2"/>
      </rPr>
      <t xml:space="preserve">Falta de criterios y estándares unificados que faciliten la toma de decisiones al personal que maneja las bases de datos.
</t>
    </r>
    <r>
      <rPr>
        <b/>
        <sz val="10"/>
        <color theme="1"/>
        <rFont val="Arial"/>
        <family val="2"/>
      </rPr>
      <t xml:space="preserve">
CA2. </t>
    </r>
    <r>
      <rPr>
        <sz val="10"/>
        <color theme="1"/>
        <rFont val="Arial"/>
        <family val="2"/>
      </rPr>
      <t>Deficiencia en corroborar y constatar la información censal  suministrada por las comunidades para detectar inconsistencias</t>
    </r>
  </si>
  <si>
    <r>
      <t xml:space="preserve">
1. </t>
    </r>
    <r>
      <rPr>
        <sz val="10"/>
        <color theme="1"/>
        <rFont val="Arial"/>
        <family val="2"/>
      </rPr>
      <t xml:space="preserve">Tutelas, quejas, procesos disciplinarios, vulneración de los derechos de las comunidades al no acceder a sus derechos.  
</t>
    </r>
    <r>
      <rPr>
        <b/>
        <sz val="10"/>
        <color theme="1"/>
        <rFont val="Arial"/>
        <family val="2"/>
      </rPr>
      <t xml:space="preserve">2. </t>
    </r>
    <r>
      <rPr>
        <sz val="10"/>
        <color theme="1"/>
        <rFont val="Arial"/>
        <family val="2"/>
      </rPr>
      <t>Detrimento de la imagen institucional</t>
    </r>
    <r>
      <rPr>
        <b/>
        <sz val="10"/>
        <color theme="1"/>
        <rFont val="Arial"/>
        <family val="2"/>
      </rPr>
      <t xml:space="preserve">
3.</t>
    </r>
    <r>
      <rPr>
        <sz val="10"/>
        <color theme="1"/>
        <rFont val="Arial"/>
        <family val="2"/>
      </rPr>
      <t xml:space="preserve"> Crecimiento exponencial de la población que se beneficia de los derechos de la población objeto.</t>
    </r>
  </si>
  <si>
    <t xml:space="preserve">Dirección de Asuntos Indigenas, Rom y Minorías </t>
  </si>
  <si>
    <t>Posibilidad de Gestión inadecuada de registros administrativos y censales, incluyendo la entrega de información a autoridades, comunidades y asociaciones, así como la carga de datos censales, en beneficio de terceros y en contravención de los lineamientos establecidos en la legislación vigente.</t>
  </si>
  <si>
    <t>Debido al desconocimiento de los lineamientos de Ley establecidos para el registro a las autoridades, comunidades, asociaciones y cargues de censos  generando la  posibilidad de Gestión inadecuada de registros administrativos y censales, incluyendo la entrega de información a autoridades, comunidades y asociaciones, así como la carga de datos censales, en beneficio de terceros y en contravención de los lineamientos establecidos en la legislación vigente, por lo cual se puede ocasionar  Tutelas, quejas, procesos disciplinarios, vulneración de los derechos de las comunidades al no acceder a sus derechos,detrimento de la imagen institucional y/o Malos manejos de la información de las Comunidades Indígenas</t>
  </si>
  <si>
    <r>
      <t xml:space="preserve">CA1. </t>
    </r>
    <r>
      <rPr>
        <sz val="10"/>
        <rFont val="Arial"/>
        <family val="2"/>
      </rPr>
      <t>Desconocimiento de los lineamientos de Ley establecidos para el registro a las autoridades, comunidades, asociaciones y cargues de censos</t>
    </r>
  </si>
  <si>
    <r>
      <t xml:space="preserve">1. </t>
    </r>
    <r>
      <rPr>
        <sz val="10"/>
        <rFont val="Arial"/>
        <family val="2"/>
      </rPr>
      <t xml:space="preserve">Tutelas, quejas, procesos disciplinarios, vulneración de los derechos de las comunidades al no acceder a sus derechos. </t>
    </r>
    <r>
      <rPr>
        <b/>
        <sz val="10"/>
        <rFont val="Arial"/>
        <family val="2"/>
      </rPr>
      <t xml:space="preserve"> 
2. </t>
    </r>
    <r>
      <rPr>
        <sz val="10"/>
        <rFont val="Arial"/>
        <family val="2"/>
      </rPr>
      <t>Detrimento de la imagen institucional</t>
    </r>
    <r>
      <rPr>
        <b/>
        <sz val="10"/>
        <rFont val="Arial"/>
        <family val="2"/>
      </rPr>
      <t xml:space="preserve">
3. </t>
    </r>
    <r>
      <rPr>
        <sz val="10"/>
        <rFont val="Arial"/>
        <family val="2"/>
      </rPr>
      <t>Malos manejos de la información de las Comunidades Indígenas</t>
    </r>
  </si>
  <si>
    <t>Zona Extrema</t>
  </si>
  <si>
    <t xml:space="preserve">Posible situación que surja entre los intereses personales o particulares de un funcionario o contratista y los intereses generales del Ministerio del Interior, que puede generar un conflicto de interés, permitiendo obtener un beneficio directo e indirecto, debido al manejo inadecuado de la información, realización de registros, resolución de conflictos sin ninguna objetividad en beneficio de terceros.
</t>
  </si>
  <si>
    <t>Debido a intereses individuales por parte de los funcionarios y/o contratistas de la Dirección de Asuntos Indígenas Rom y Minorías, e  Intereses particulares de terceros, generando posible situación que surja entre los intereses personales o particulares de un funcionario o contratista y los intereses generales del Ministerio del Interior, que puede generar un conflicto de interés, permitiendo obtener un beneficio directo e indirecto, debido al manejo inadecuado de la información, realización de registros, resolución de conflictos sin ninguna objetividad en beneficio de terceros, lo cual puede ocasionar pérdida de confianza en las entidades públicas, Investigaciones disciplinarias, fiscales y penales,Información sesgada en las bases de datos de las comunidades Indígenas</t>
  </si>
  <si>
    <r>
      <rPr>
        <b/>
        <sz val="10"/>
        <color theme="1"/>
        <rFont val="Arial"/>
        <family val="2"/>
      </rPr>
      <t>CA1</t>
    </r>
    <r>
      <rPr>
        <sz val="10"/>
        <color theme="1"/>
        <rFont val="Arial"/>
        <family val="2"/>
      </rPr>
      <t xml:space="preserve">. Intereses individuales por parte de los funcionarios y/o contratistas de la Dirección de Asuntos Indígenas Rom y Minorías
</t>
    </r>
    <r>
      <rPr>
        <b/>
        <sz val="10"/>
        <color theme="1"/>
        <rFont val="Arial"/>
        <family val="2"/>
      </rPr>
      <t>CA2</t>
    </r>
    <r>
      <rPr>
        <sz val="10"/>
        <color theme="1"/>
        <rFont val="Arial"/>
        <family val="2"/>
      </rPr>
      <t xml:space="preserve">. Intereses particulares de terceros </t>
    </r>
  </si>
  <si>
    <r>
      <t xml:space="preserve">1. </t>
    </r>
    <r>
      <rPr>
        <sz val="10"/>
        <rFont val="Arial"/>
        <family val="2"/>
      </rPr>
      <t>Pérdida de confianza en las entidades públicas</t>
    </r>
    <r>
      <rPr>
        <b/>
        <sz val="10"/>
        <color theme="1"/>
        <rFont val="Arial"/>
        <family val="2"/>
      </rPr>
      <t xml:space="preserve">
2.</t>
    </r>
    <r>
      <rPr>
        <sz val="10"/>
        <color theme="1"/>
        <rFont val="Arial"/>
        <family val="2"/>
      </rPr>
      <t xml:space="preserve"> Investigaciones disciplinarias, fiscales y penales</t>
    </r>
    <r>
      <rPr>
        <b/>
        <sz val="10"/>
        <color theme="1"/>
        <rFont val="Arial"/>
        <family val="2"/>
      </rPr>
      <t xml:space="preserve">
3. </t>
    </r>
    <r>
      <rPr>
        <sz val="10"/>
        <color theme="1"/>
        <rFont val="Arial"/>
        <family val="2"/>
      </rPr>
      <t>Información sesgada en las bases de datos de las comunidades Indígenas</t>
    </r>
  </si>
  <si>
    <t xml:space="preserve">Incumplimiento e intermediación en beneficio propio o de terceros frente a los requisitos legales establecidos por el Ministerio del Interior, con relación a los trámites y/o servicios asociados a la Dirección de Asuntos para Comunidades Negras, Afrocolombianas, Raizales y Palenqueras, para el autorreconocimiento de las personas naturales, certificados de cupos y/o descuentos, registro de organizaciones de base y consejos comunitarios de la población Negras, Afrocolombianas, raizales y Palenqueras del país.  </t>
  </si>
  <si>
    <t>Posibilidad de que por debilidad en la asesoría para el acceso a los trámites y servicios ofrecidos por la Dirección de Comunidades Negras, Afrocolombianas, Raizales y Palenqueras, dirigidos a la comunidad NARP del país, así como en su aplicación e interacción a través de los diferentes canales establecidos para tal fin,  además, que por solicitudes de dádivas o presiones y amenazas por parte de los interesados a un funcionario o servidor público, vulnerando los derechos de los usuarios, se pueda incumplir y generar intermediación en beneficio propio o de terceros frente a los requisitos legales establecidos por el Ministerio del Interior, con relación a los trámites y/o servicios asociados a la Dirección de Asuntos para Comunidades Negras, Afrocolombianas, Raizales y Palenqueras, para el autorreconocimiento de las personas naturales, certificados de cupos y/o descuentos, registro de organizaciones de base y consejos comunitarios de la población Negras, Afrocolombianas, raizales y Palenqueras del país., lo que puede generar pérdida y deterioro de la imagen institucional, y a la vez expedición de actos administrativos que vulneran los derechos de los Usuarios.</t>
  </si>
  <si>
    <t>CA1.  Debilidad en la asesoría para el acceso a los trámites y servicios ofrecidos por la Dirección de Comunidades Negras, Afrocolombianas, Raizales y Palenqueras, dirigidos a la comunidad NARP del país, así como en su aplicación e interacción a través de los diferentes canales establecidos para tal fin. 
CA2.  Solicitud de dádivas o presiones y amenazas por parte de los interesados a un funcionario o servidor público, vulnerando los derechos de los usuarios.</t>
  </si>
  <si>
    <t xml:space="preserve">1. Pérdida y deterioro de la imagen institucional.
2. Expedición de actos administrativos que vulneran los derechos de los Usuarios. </t>
  </si>
  <si>
    <t>DACN - Director de comunidades negras, afrocolombianas, raizales y palenqueras</t>
  </si>
  <si>
    <t>Manipulación y extracción de información de las bases de datos a favor de terceros.</t>
  </si>
  <si>
    <t>Posibilidad de que por debilidad en la asesoría para el acceso a los trámites y servicios ofrecidos por la Dirección de Comunidades Negras, Afrocolombianas, Raizales y Palenqueras, dirigidos a la comunidad NARP del país, así como en su aplicación e interacción a través de los diferentes canales establecidos para tal fin,  y a su vez que, por solicitud de dádivas o presiones y amenazas por parte de los interesados a un funcionario o servidor público, vulnerando los derechos de los usuarios. Se pueda manipular y extraer información de las bases de datos a favor de terceros, lo que puede generar fallas en la operatividad del procedimiento, reprocesos, Información sesgada y posible pérdida de información.</t>
  </si>
  <si>
    <t>CA1.  Debilidad en la asesoría para el acceso a los trámites y servicios ofrecidos por la Dirección de Comunidades Negras, Afrocolombianas, Raizales y Palenqueras, dirigidos a la comunidad NARP del país, así como en su aplicación e interacción a través de los diferentes canales establecidos para tal fin.               
CA2.  Solicitud de dádivas o presiones y amenazas por parte de los interesados a un funcionario o servidor público, vulnerando los derechos de los usuarios.</t>
  </si>
  <si>
    <t>1. Falla en la operatividad del procedimiento y reprocesos.
2. Información sesgada, y posible pérdida de información.</t>
  </si>
  <si>
    <t>Posible situación que surja entre los intereses personales o particulares de un funcionario o contratista y los intereses  del Ministerio del Interior, que puede generar un conflicto de interés, permitiendo obtener un beneficio directo e indirecto y que, ante esta situación real, potencial o aparente de conflicto de interés, el servidor público no se declare impedido ante el jefe inmediato.</t>
  </si>
  <si>
    <t>Posibilidad de que por falta de mecanismos para la detención, prevención, administración y corrección de situaciones o hechos que pueden generar un conflicto de interés,  deficiencia en la implementación del código de ética en el Ministerio del Interior, falta de ética profesional, desconocimiento de la normatividad y procedimientos que rigen la declaratoria del conflicto de intereses en el sector público colombiano, pueda surgir una posible situación de intereses personales o particulares de un funcionario o contratista que afecten los  intereses del Ministerio del Interior, lo cual puede generar un conflicto de interés, permitiendo obtener un beneficio directo e indirecto y que, ante esta situación real, potencial o aparente de conflicto de interés, el servidor público no se declare impedido ante el jefe inmediato, lo que conlleva a la pérdida de la imagen institucional, pérdida de confianza en lo público, Investigaciones disciplinarias, fiscales y penales, detrimento patrimonial y enriquecimiento ilícito de funcionarios y contratistas.</t>
  </si>
  <si>
    <t xml:space="preserve">
CA1. Falta de mecanismos para la detención, prevención, administración y corrección de situaciones o hechos que pueden generar un conflicto de interés.
CA2. Deficiencia en la implementación del código de ética en el Ministerio del Interior.
CA3. Falta de ética profesional.
CA4. Desconocimiento de la normatividad y procedimientos que rigen la declaratoria del conflicto de intereses en el sector público colombiano. 
</t>
  </si>
  <si>
    <t xml:space="preserve">
1. Pérdida de la imagen institucional. 
2. Pérdida de confianza en lo público. 
3. Investigaciones disciplinarias, fiscales y penales.
4. Detrimento patrimonial.
5. Enriquecimiento ilícito de funcionarios y contratistas. </t>
  </si>
  <si>
    <t>Director de la DACNARP
Funcionarios y contratistas</t>
  </si>
  <si>
    <t>Manipular u omitir información para direccionar la toma de decisiones en beneficio propio y/o de terceros en el proceso consultivo</t>
  </si>
  <si>
    <t xml:space="preserve">Posibilidad de que el suministro de información incompleta y/o imprecisa por parte de los ejecutores a las comunidades sobre los POAS o funcionarios de la DCP en situación de conflicto de intereses frente a un ejecutor, puede ocasionar que se manipula u omita información para direccionar la toma de decisiones en beneficio propio y/o de terceros en el proceso consultivo, lo cual puede conllevar a la identificación de impactos y determinación de medidas que no correspondan a una situación real, asi como a la desconfianza e insatisfacción de las comunidades y/o de los ejecutores en el proceso de consulta previa. </t>
  </si>
  <si>
    <t xml:space="preserve">CA1. Suministro de información incompleta y/o imprecisa por parte de los ejecutores a las comunidades sobre los POAS
CA2. Funcionarios de la DCP en situación de conflicto de intereses frente a un ejecutor
</t>
  </si>
  <si>
    <t xml:space="preserve">1. Identificación de impactos y determinación de medidas que no correspondan a una situación real.
2. Desconfianza e insatisfacción de las comunidades y/o de los ejecutores en el proceso de consulta previa, </t>
  </si>
  <si>
    <t>Director de la Autoridad Nacional de Consulta Previa. Subdirector de Gestión. Subdirector de Técnica, funcionarios DANCP</t>
  </si>
  <si>
    <t>Posibilidad de que un supervisor de convenio pueda involucrarse en actividades no éticas que no estén alineadas con los valores del Ministerio, o que busque obtener beneficios personales o favorecer a las entidades territoriales.</t>
  </si>
  <si>
    <t>Posibilidad de  ausencia de integridad y supervisión insuficiente sobre las acciones de los supervisores de convenio debido a que un supervisor de convenio pueda involucrarse en actividades no éticas que no estén alineadas con los valores del Ministerio, o que busque obtener beneficios personales o favorecer a las entidades territoriales lo que puede conllevar a deterioro de la reputación del Ministerio y pérdida de confianza por parte de las partes interesadas.</t>
  </si>
  <si>
    <t xml:space="preserve">CA1. Ausencia de integridad y supervisión insuficiente sobre las acciones de los supervisores de convenio.
</t>
  </si>
  <si>
    <t xml:space="preserve">1. Deterioro de la reputación del Ministerio y pérdida de confianza por parte de las partes interesadas.
</t>
  </si>
  <si>
    <t>Subdirección de Proyectos para la Seguridad y la Convivencia Ciudadana</t>
  </si>
  <si>
    <t>Posibilidad de viabilizar proyectos sin el cumplimiento de los requisitos previstos, en beneficio propio o de tercero.</t>
  </si>
  <si>
    <t>Debido al desconocimiento de los requisitos, desinformación por parte de los interesados, intereses personales e inconsistencia en los estudios previos puede suceder que se viabilicen proyectos sin el cumplimiento de los requisitos minimos previstos, en beneficio propio o de terceros, lo cual puede generar la toma de decisiones inapropiadas, errores en las Viabilidades, investigaciones disciplinarias, fiscales, penales, quejas, reclamos, derechos de petición, pérdida de imagen, credibilidad institucional, entre otras.</t>
  </si>
  <si>
    <t xml:space="preserve">CA1.  Desconocimiento del evaluador en la Verificación de requisitos y priorización de la necesidad.                 
CA2.  Desinformación de los interesados (Entidades Territoriales y/o Gubernamentales) al respecto de los requisitos para la presentación de proyectos.
CA3. Intereses económicos, personales y/o presiones de terceros.
CA4. Inconsistencia en los estudios previos.
</t>
  </si>
  <si>
    <t xml:space="preserve">1.  Tomar decisiones inapropiadas.  
2.  Investigaciones disciplinarias, fiscales, penales. 
3. Errores en las Viabilidades .
4,  Inconsistencia en los estudios previos.
</t>
  </si>
  <si>
    <t>Posibilidad de recibir o solicitar cualquier dádiva a nombre propio o de terceros, con el fin de aprobar programas o proyectos a ejecutarse con los recursos de FONSECON.</t>
  </si>
  <si>
    <t xml:space="preserve">La falta de ética, las presiones indebidas de terceros, la coyuntura política, sumado a la capacidad de eludir al comité de escogencia o evaluación para elegir a  dedo a la Entidad solicitante o receptora,  pueden generar la aprobación de programas o proyectos a ejecutarse con los recursos de FONSECON a cambio de una dádiva, causando la pérdida de la imagen institucional. </t>
  </si>
  <si>
    <t xml:space="preserve">
CA1. Presiones indebidas de terceros.
CA2. Eludir al comité de escogencia o evaluación para elegir a dedo a la Entidad solicitante o receptora.
CA3. Coyuntura política.
CA4. Falta de ética.</t>
  </si>
  <si>
    <t xml:space="preserve">
1. Pérdida de la imagen institucional.
2. Demandas contra la Entidad.
3. Pérdida de confianza en lo público.
4. Investigaciones disciplinarias, penales y fiscales.
5. Detrimento patrimonial.
6. Obras inconclusas.
7. Enrequecimiento ílicito de funcionarios y/o contratistas.</t>
  </si>
  <si>
    <t>Posibilidad de que un funcionario o contratista anteponga sus intereses personales o particulares sobre los intereses generales del Ministerio del Interior, generando un conflicto de interés que permita la obtención de un beneficio directo o indirecto, al no declararse impedido ante su jefe inmediato frente a una situación real, potencial o aparente.</t>
  </si>
  <si>
    <t>La falta de mecanismos para la detención, prevención, administración y corrección de hechos generadores de conflicto de intereses, sumados a la deficiencia en la implementación del código de ética,  desconocimiento de la normatividad y procedimiento que rigen la declaratoria del conflicto de intereses en el sector público colombiano y la falta de ética profesional, pueden generar un riesgos de conflicto de intereses, causando la pérdida de confianza en el sector público.</t>
  </si>
  <si>
    <t xml:space="preserve">
CA1. Falta de mecanismos para la detención, prevención, administración y corrección de situaciones o hechos que pueden generar un conflicto de interés.
CA2. Deficiencia en la implementación del código de ética en el Ministerio del Interior.
CA3. Desconocimiento de la normatividad y procedimientos que rigen la declaratoria del conflicto de intereses en el sector público colombiano. </t>
  </si>
  <si>
    <t xml:space="preserve">1. Pérdida de la imagen institucional. 
2. Pérdida de confianza en lo público. 
3. Investigaciones disciplinarias, fiscales y penales.
4. Detrimento patrimonial.
5. Enriquecimiento ílicito de funcionarios y contratistas. </t>
  </si>
  <si>
    <t>Dirección de Seguridad, Convivencia Ciudadana y Gobierno
Funcionarios y contratistas</t>
  </si>
  <si>
    <t>Posibilidad de recibir o solicitar cualquier dádiva o beneficio a nombre propio o de terceros con el fin de adelantar un trámite o servicio</t>
  </si>
  <si>
    <t>Posibilidad de que por presiones indebidas, desconocimiento y/o experiencia por parte del personal que  presta el servicio o realiza el estudio de la documentación para el reconocimiento de la personería jurídica especial, se puede recibir o solicitar cualquier dádiva o beneficio a nombre propio o de terceros con el fin de adelantar un trámite o servicio, lo que puede conllevar la desconfianza en el servicio,  investigaciones disciplinarias, quejas, reclamos, demandas y a la vez ocasiona retraso en los trámites.</t>
  </si>
  <si>
    <r>
      <rPr>
        <b/>
        <sz val="11"/>
        <color theme="1"/>
        <rFont val="Arial"/>
        <family val="2"/>
      </rPr>
      <t>CA1</t>
    </r>
    <r>
      <rPr>
        <sz val="11"/>
        <color theme="1"/>
        <rFont val="Arial"/>
        <family val="2"/>
      </rPr>
      <t xml:space="preserve">. Presiones indebidas.
</t>
    </r>
    <r>
      <rPr>
        <b/>
        <sz val="11"/>
        <color theme="1"/>
        <rFont val="Arial"/>
        <family val="2"/>
      </rPr>
      <t>CA2.</t>
    </r>
    <r>
      <rPr>
        <sz val="11"/>
        <color theme="1"/>
        <rFont val="Arial"/>
        <family val="2"/>
      </rPr>
      <t xml:space="preserve"> Desconocimiento y/o experiencia por parte del personal que presta el servicio o realiza el estudio de la documentación para el reconocimiento de la personería jurídica especial.
</t>
    </r>
  </si>
  <si>
    <r>
      <rPr>
        <b/>
        <sz val="11"/>
        <color theme="1"/>
        <rFont val="Arial"/>
        <family val="2"/>
      </rPr>
      <t>1.</t>
    </r>
    <r>
      <rPr>
        <sz val="11"/>
        <color theme="1"/>
        <rFont val="Arial"/>
        <family val="2"/>
      </rPr>
      <t xml:space="preserve"> Desconfianza en el servicio.
</t>
    </r>
    <r>
      <rPr>
        <b/>
        <sz val="11"/>
        <color theme="1"/>
        <rFont val="Arial"/>
        <family val="2"/>
      </rPr>
      <t>2</t>
    </r>
    <r>
      <rPr>
        <sz val="11"/>
        <color theme="1"/>
        <rFont val="Arial"/>
        <family val="2"/>
      </rPr>
      <t xml:space="preserve">. Investigaciones disciplinarias, quejas, reclamos, demandas.
</t>
    </r>
    <r>
      <rPr>
        <b/>
        <sz val="11"/>
        <color theme="1"/>
        <rFont val="Arial"/>
        <family val="2"/>
      </rPr>
      <t>3</t>
    </r>
    <r>
      <rPr>
        <sz val="11"/>
        <color theme="1"/>
        <rFont val="Arial"/>
        <family val="2"/>
      </rPr>
      <t>. Retraso en los trámites</t>
    </r>
  </si>
  <si>
    <t>Dirección de Asuntos Religiosos</t>
  </si>
  <si>
    <t>Posibilidad de manipular estadísticas o datos para favorecimieto de terceros en detrimento de la intitucionalidad del ministerio afectando la percepción pública.</t>
  </si>
  <si>
    <t>La falta de controles o supervisión independiente en el manejo de datos, la falta de cultura organizacional orientada a mostrar resutados positivos y de la presión política sobre los funcionarios encargados del análisis o reporte de cifras, existe la posibilidad de manipular estadísticas o datos para fines personales o políticos, afectando la percepción pública, lo que puede conllevar a la distorsión en la toma de decisiones públicas, a la perdida de imegen intitucional y a un impacto negativo en la calidad de indicadores clave de la entidad.</t>
  </si>
  <si>
    <t>CA1.  Falta de controles o supervisión independiente en el manejo de datos.                
CA2.  Cultura organizacional orientada a mostrar resultados positivos
CA3. Presión política sobre los funcionarios encargados del análisis o reporte de cifras</t>
  </si>
  <si>
    <t>1.  Distorsión en la toma de decisiones públicas
2. Perdida de imagen institucional
3.  Impacto negativo en la calidad de indicadores clave de la entidad.</t>
  </si>
  <si>
    <t>2 de 4</t>
  </si>
  <si>
    <r>
      <rPr>
        <b/>
        <sz val="16"/>
        <color indexed="8"/>
        <rFont val="Gill Sans MT"/>
        <family val="2"/>
      </rPr>
      <t>Objetivo:</t>
    </r>
    <r>
      <rPr>
        <sz val="16"/>
        <color indexed="8"/>
        <rFont val="Gill Sans MT"/>
        <family val="2"/>
      </rPr>
      <t xml:space="preserve"> </t>
    </r>
  </si>
  <si>
    <t>Relación Causas - Control</t>
  </si>
  <si>
    <t>Valoración de Riesgos</t>
  </si>
  <si>
    <t>Diseño</t>
  </si>
  <si>
    <t>Ejecución</t>
  </si>
  <si>
    <t>Plan de Tratamiento</t>
  </si>
  <si>
    <t xml:space="preserve"> N° Causa</t>
  </si>
  <si>
    <t>N° Control</t>
  </si>
  <si>
    <t>El Control ayuda a disminuir la probabilidad</t>
  </si>
  <si>
    <t>El Control ayuda a disminuir el impacto</t>
  </si>
  <si>
    <t>¿Existe un responsable asignado a la ejecución del control?</t>
  </si>
  <si>
    <t>¿El responsable tiene la autoridad y adecuada segregación de funciones en la ejecución del control?</t>
  </si>
  <si>
    <t>¿La oportunidad en que se ejecuta el control ayuda a prevenir la mitigación del riesgo o a detectar la materialización del riesgo de manera oportuna?</t>
  </si>
  <si>
    <t>¿Las actividades que se desarrollan en el control realmente buscan por sí solas prevenir o detectar las causas que puedan dar origen al riesgo (verificar, validar o cotejar, comparar, revisar, etc.)?</t>
  </si>
  <si>
    <t>¿La fuente de información que se utiliza en el desarrollo del control es información confiable que permite mitigar el riesgo?</t>
  </si>
  <si>
    <t>¿Las observaciones, desviaciones o diferencias identificadas como resultado de la identificación del control son investigadas y resueltas de manera oportuna?</t>
  </si>
  <si>
    <t>¿Se deja evidencia de la ejecución del control que permita a cualquier tercero con la evidencia, llegar a la misma conclusión?</t>
  </si>
  <si>
    <t>Total diseño</t>
  </si>
  <si>
    <t>Peso - diseño</t>
  </si>
  <si>
    <t>Calificación de Ejecución del Control</t>
  </si>
  <si>
    <t>¿El control se ejecuta por parte del responsable?</t>
  </si>
  <si>
    <t>Peso de la ejecución</t>
  </si>
  <si>
    <t>Solidez individual de cada control</t>
  </si>
  <si>
    <t>Debe establecer acciones para fortalecer el control</t>
  </si>
  <si>
    <t>Calificación solidez del individual o de controles</t>
  </si>
  <si>
    <t>Promedio solidez del conjunto de controles</t>
  </si>
  <si>
    <t>Rango calificación del conjunto de controles</t>
  </si>
  <si>
    <t>Desplazamiento de Probabilidad</t>
  </si>
  <si>
    <t>Desplazamiento  de Probabilidad Ajustada</t>
  </si>
  <si>
    <t xml:space="preserve">Probabilidad Ajustada </t>
  </si>
  <si>
    <t>Desplazamiento Impacto</t>
  </si>
  <si>
    <t>Desplazamiento  de Impacto Ajustado</t>
  </si>
  <si>
    <t xml:space="preserve">Impacto Ajustado </t>
  </si>
  <si>
    <t>Zona de Riesgo Residual</t>
  </si>
  <si>
    <t>Opciones de tratamiento</t>
  </si>
  <si>
    <t>Acciones</t>
  </si>
  <si>
    <t>Soporte de Control</t>
  </si>
  <si>
    <t>Responsable del Control</t>
  </si>
  <si>
    <t>Tiempo de ejecución de la actividad de control</t>
  </si>
  <si>
    <t>Acción de Contingencia</t>
  </si>
  <si>
    <t>Soporte de Acción de Contigencia</t>
  </si>
  <si>
    <t>Responsable de la Acción de Contigencia</t>
  </si>
  <si>
    <t>Tiempo de Ejecución de la Acción de Contigencia (Corto Plazo)</t>
  </si>
  <si>
    <t>Indicador (Por lo menos uno de Eficacia y otro de Efectividad)</t>
  </si>
  <si>
    <t>Seguimiento al 30 de Abril de 2026</t>
  </si>
  <si>
    <t>Seguimiento al 31 de Agosto de 2026</t>
  </si>
  <si>
    <t>El profesional líder del proyecto o programa aplica rigurosamente los criterios de priorización cada vez que se planifica y ejecuta la asistencia técnica a los territorios que demandan acciones en materia de DDHH, según el plan de acción de la Dirección, con el propósito de prevenir posibles acciones inadecuadas, de lo cual se conservan las evidencias en la programación  de dichas asistencias.</t>
  </si>
  <si>
    <t>Asignado</t>
  </si>
  <si>
    <t>Adecuado</t>
  </si>
  <si>
    <t>Oportuna</t>
  </si>
  <si>
    <t>Prevenir</t>
  </si>
  <si>
    <t>Confiable</t>
  </si>
  <si>
    <t>Se investigan y resuelven oportunamente</t>
  </si>
  <si>
    <t>Completa</t>
  </si>
  <si>
    <t>Siempre se ejecuta</t>
  </si>
  <si>
    <t xml:space="preserve">Listados de asistencia </t>
  </si>
  <si>
    <t>Profesional Líder del Proyecto o Programa
Dirección de Derechos Humanos</t>
  </si>
  <si>
    <t xml:space="preserve">Cuando se requiera ( Por demanda ) </t>
  </si>
  <si>
    <t xml:space="preserve">Informe que evidencia la situación presentada, con el fin de tomar los correctivos a lugar. </t>
  </si>
  <si>
    <t>Cuando se requiera</t>
  </si>
  <si>
    <t>1. Eficacia: # de denuncias reportadas en el sistema PQRSD en el periodo actual
2. Efectividad: # de denuncias reportadas en el sistema PQRSD en el periodo actual  menos el # de denuncias reportadas en el sistema PQRSD en el periodo anterior sobre el # de denuncias reportadas en el sistema PQRSD en el periodo anterior X 100</t>
  </si>
  <si>
    <t>NO REPORTA</t>
  </si>
  <si>
    <t>El coordinador del Grupo de Investigación y Registro Dirección de Asuntos indígenas, Rom y Minorías. realizará capacitacionesl ( 2do y 3er trimestre año) dirigida al personal con acceso a las bases de datos para estandarizar y unificar criterios o se emitira comunicación estableciendo lineamientos . En el caso de que se detecte una manipulación de la información, se llevará a cabo la corrección respectiva, seguida de la notificación a la Oficina de Control Disciplinario Interno y Control Interno, quienes se encargarán de iniciar una investigación sobre el funcionario implicado. En el caso; de ser contratista se remitirá el caso a la Procuraduría General de la Nación o a los demás entes de control. Como evidencia se deja  lista de asistencia de la capacitación.</t>
  </si>
  <si>
    <t>La Coordinación del Grupo de Investigación y Registro capacita al personal encargado de la manipulación de las bases de datos anualmente con el fin que el mismo cuente con conocimientos tanto de la base de datos como de la responsabilidad de la información que contiene la misma.  En caso que se detecte la manipulación de la información en las bases se realizará la corrección, se realizará el denuncio respectivo y la persona se relevará de su cargo.  El control se evidencia en la lista de asistencia de la capacitación realizada.</t>
  </si>
  <si>
    <t xml:space="preserve">Listados de asistencia de capacitaciones
</t>
  </si>
  <si>
    <t>Dirección de Asuntos Indigenas, Rom y Minorías
Coordinación del Grupo de Investigación y Registro Dirección de Asuntos indígenas, Rom y Minorías.</t>
  </si>
  <si>
    <t xml:space="preserve">Semestralmente </t>
  </si>
  <si>
    <t>La Coordinación del Grupo de Investigación y Registro capacita al personal encargado de la manipulación de las bases de datos anualmente con el fin que el mismo cuente con conocimientos tanto de la base de datos como de la responsabilidad de la información que contiene la misma. En caso que se detecte la manipulación de la información en las bases se realizará la corrección, se realizará el denuncio respectivo y la persona se relevará de su cargo. El control se evidencia en la lista de asistencia de la capacitación realizada." y "Cuatrimestralmente se realizará un contraste en la información suministrada por la población y la información censal que hace parte del histórico del de la dirección para detectar cualquier tipo de alteración.</t>
  </si>
  <si>
    <t>Trazabilidad en el sistema de información SIIC y bases de datos de la Dirección de Asuntos indígenas, Rom y Minorías.</t>
  </si>
  <si>
    <t>Coordinación del Grupo de Investigación y Registro Dirección de Asuntos indígenas, Rom y Minorías.</t>
  </si>
  <si>
    <t>Inmediato</t>
  </si>
  <si>
    <t xml:space="preserve">
N. de capacitaciones realizadas en el semestre / N. de capacitaciones planeadas en el semestre
</t>
  </si>
  <si>
    <r>
      <rPr>
        <sz val="11"/>
        <color rgb="FF000000"/>
        <rFont val="Arial"/>
        <family val="2"/>
      </rPr>
      <t xml:space="preserve">Para esta vigencia se realizarón capacitaciones frente Flujo de registro en el aplicativo de Indigenas SIIC el 3 de Marzo 2026, Capacitacion SIIC  25 de marzo 2026.
Seguimiento Acciòn de Tratamiento:Se ha realizado seguimiento a la tipificación de iconsistencias a la sistema de censo a travez de correos electronicos para garantizar el cumplimiento de la entrega de la información en cuanto a censos de la comunidads indigenas, se anexa evidencia pantallazo  Reunion de seguimiento al grupo de registro 16 de Marzo 2026.
Seguimiento a la acción de contiingencia - Se aplico la acción de contingencia por cualto el reisgo  se materializó durante el periodo evaluado 
Seguimiento al Inicador: Inicador 1: Durante el semestre se realizaron 1 capacitaciones/ 2 capcitaciones planedas onteniendo un 50% de cumplimiento.
Inicador 2: Riesgo no  materializado"
</t>
    </r>
    <r>
      <rPr>
        <b/>
        <u/>
        <sz val="11"/>
        <color rgb="FFC00000"/>
        <rFont val="Arial"/>
        <family val="2"/>
      </rPr>
      <t>MONITOREO OAP</t>
    </r>
    <r>
      <rPr>
        <sz val="11"/>
        <color rgb="FFC00000"/>
        <rFont val="Arial"/>
        <family val="2"/>
      </rPr>
      <t xml:space="preserve">:
</t>
    </r>
    <r>
      <rPr>
        <sz val="11"/>
        <color rgb="FF000000"/>
        <rFont val="Arial"/>
        <family val="2"/>
      </rPr>
      <t xml:space="preserve">27/04/2026 Se remite correo al enlace solicitando seguimiento Riesgos de Corrupción I cuatrimestre 2026
30/04/2026 Enlace de DAI remite reporte sin evidencias en las carpetas respectivas
04/05/2026 Se le solicita al enlace el cargue de las evidencias siendo ella el enlace segun designación dada por correo el 16/04/2026
06/05/2026 El enlace encargado del reporte confirma por correo electronico el cargue de la evidencias en sus respectivas carpetas </t>
    </r>
  </si>
  <si>
    <t xml:space="preserve">El coordinador  del Grupo de Investigación y Registro, llevará a cabo de manera cuatrimestral la definición de estrategias para socializar los procedimientos y directrices legales que rigen el proceso de registro. Esto se hace con el objetivo de asegurar que los registros se efectúen de manera precisa, minimizando la probabilidad de cometer errores que pudieran incurrir en faltas graves, dada la relevancia de estos registros en las comunidades indígenas. Como evidencia de estas acciones, se tiene en cuenta la lista de asistencia a capacitaciones lo que respalda la formación y sensibilización de los participantes. </t>
  </si>
  <si>
    <t xml:space="preserve">Cuatrimestralmente se realizarán capacitaciones frente a los procedimientos y lineamientos establecidos para los registros de las comunidades indígenas, con el fin de mitigar errores que se puedan presentar en estos procesos </t>
  </si>
  <si>
    <t xml:space="preserve">Listados de asistencia a capacitaciones </t>
  </si>
  <si>
    <t>Cuatrimestralmente</t>
  </si>
  <si>
    <t xml:space="preserve">El GIR programa y capacita a los funcionarios y contratistas en temas de ley referentes a los registros de las comunidades indígenas, con el fin de que se interioricen los procedimientos para cada uno de los registros y de esta manera evitar errores </t>
  </si>
  <si>
    <t xml:space="preserve">Listados de asistencia de capacitaciones. </t>
  </si>
  <si>
    <t>Coordinación del Grupo de Investigación y Registro de la DAI.</t>
  </si>
  <si>
    <t xml:space="preserve">
N. de capacitaciones realizadas en el cuatrimestre / N. de capacitaciones planeadas en el cuatrimestre
</t>
  </si>
  <si>
    <r>
      <rPr>
        <sz val="11"/>
        <color rgb="FF000000"/>
        <rFont val="Arial"/>
        <family val="2"/>
      </rPr>
      <t xml:space="preserve">Seguimiento al Control:Con corte al 30 de abril, la DAI realizarón capacitaciones frente a los lineamientos del grupo de Censo,Capacitación Registro y censos 04/02/2026, Capacitación Censo 09/03/2026, diligenciamiento formatos de Censo 05/02/2026 Lineamientos para el diligenciamiento y presentación de los auto censos o censos propios de los resguardos y comunidades indígenas.
Seguimiento Acciòn de Tratamiento:Se ha realizado seguimiento a la tipificación de iconsistencias a la sistema de censo a travez de correos electronicos para garantizar el cumplimiento de la entrega de la información en cuanto a censos de la comunidads indigenas, se anexa evidencia pantallazo  Reunion de seguimiento al grupo de registro 16 de Marzo 2026.Lienamientos del grupo de Registro y Censo 20/02/2026
Seguimiento a la acción de contingencia - No se aplico la acción de contingencia por cuanto el riesgo no se materializó durante el periodo evaluado 
Seguimiento al Inicador: indicador 1: Durante el semestre se realizaòn 1 capacitaciones/ 2 capcitaciones planedas onteniendo un 50% de cumplimiento.
Inicador 2:No hay Riesgo materializado
</t>
    </r>
    <r>
      <rPr>
        <b/>
        <u/>
        <sz val="11"/>
        <color rgb="FFC00000"/>
        <rFont val="Arial"/>
        <family val="2"/>
      </rPr>
      <t>MONITOREO OAP</t>
    </r>
    <r>
      <rPr>
        <sz val="11"/>
        <color rgb="FF000000"/>
        <rFont val="Arial"/>
        <family val="2"/>
      </rPr>
      <t xml:space="preserve"> 
27/04/2026 Se remite correo al enlace solicitando seguimiento Riesgos de Corrupción I cuatrimestre 2026
30/04/2026 Enlace de DAI remite reporte sin evidencias en las carpetas respectivas
04/05/2026 Se le solicita al enlace el cargue de las evidencias siendo ella el enlace segun designación dada por correo el 16/04/2026
06/05/2026 El enlace encargado del reporte confirma por correo electronico el cargue de la evidencias en sus respectivas carpetas , revisada y validada la información por la OAP</t>
    </r>
  </si>
  <si>
    <t>La Direccion de Asuntos Indígenas, Rom y Minorías , en colaboración con la Oficina de Control  Interno, Grupo de Control Disciplinario Interno; ofrecerán de manera semestral capacitaciones sobre conflicto de intereses, código de integridad y posibles faltas disciplinarias ante el favorecimiento de intereses particulares y el inadecuado manejo de información; estas sesiones buscan promover la conciencia sobre la importancia de mantener una conducta ética y garantizar la integridad de los funcionarios.En caso de detectar que un funcionario o contratista de la DAIRM, no cuente con las herramientas o habilidades para identificar situaciones de conflicto de intereses en las cuales pueda estar inmerso, deberá solicitarse Grupo de Control Interno Disciplinario adelantar el tramite a que haya lugar, Como evidencia se tendrá en cuenta la lista de asistencia a las capacitaciones.</t>
  </si>
  <si>
    <t xml:space="preserve">Semestralmente la Dirección de Asuntos indígenas, Rom y Minorías, en conjunto con la Oficina de Control Interno y Asuntos disciplinarios realizará capacitaciones, sobre conflicto de interés, código de integridad y posibles faltas disciplinarias ante el favorecimiento de intereses particulares y malos manejos de información. </t>
  </si>
  <si>
    <t>Dirección de Asuntos Indigenas, Rom y Minorías
Lider del area Juridica de la DA</t>
  </si>
  <si>
    <t xml:space="preserve">La DAIRM en conjunto con la Oficina de Control Interno y Asuntos disciplinarios realizará capacitaciones, sobre conflicto de interés, código de integridad y posibles faltas disciplinarias ante el favorecimiento de intereses particulares y malos manejos de información. </t>
  </si>
  <si>
    <t>Dirección de Asuntos indígenas, Rom y Minorías de la  DAI.</t>
  </si>
  <si>
    <t xml:space="preserve">N. de capacitaciones realizadas / N. de capacitaciones planeadas durante el año. 
</t>
  </si>
  <si>
    <r>
      <rPr>
        <b/>
        <sz val="11"/>
        <color rgb="FF000000"/>
        <rFont val="Arial"/>
        <family val="2"/>
      </rPr>
      <t>Seguimiento al Control</t>
    </r>
    <r>
      <rPr>
        <sz val="11"/>
        <color rgb="FF000000"/>
        <rFont val="Arial"/>
        <family val="2"/>
      </rPr>
      <t xml:space="preserve">:Con corte al 30 de abril , la Dirección de Asuntos Indigenas no ha realizó capacitación frente al tema, se encuentra programado realizarla durante el semestre. Sin embargo se remitio correo electronico socializacion frente al recordatorio de funciones de la Direccion de asuntos indigenas para el tema de daño antijuridico.
</t>
    </r>
    <r>
      <rPr>
        <b/>
        <sz val="11"/>
        <color rgb="FF000000"/>
        <rFont val="Arial"/>
        <family val="2"/>
      </rPr>
      <t>Seguimiento a la acción de Tratamiento</t>
    </r>
    <r>
      <rPr>
        <sz val="11"/>
        <color rgb="FF000000"/>
        <rFont val="Arial"/>
        <family val="2"/>
      </rPr>
      <t xml:space="preserve">: Se esta realizando una revisión de los procedimientos asociados, para mantener actualizado el sistema de administración documental y garantizar la eficiencia y eficacia en la gestión de la Diección de asusntos indigenas, cn el fin de sersocializados posterior a su actaulizacion.
</t>
    </r>
    <r>
      <rPr>
        <b/>
        <sz val="11"/>
        <color rgb="FF000000"/>
        <rFont val="Arial"/>
        <family val="2"/>
      </rPr>
      <t>Seguimiento a la acción de contingencia</t>
    </r>
    <r>
      <rPr>
        <sz val="11"/>
        <color rgb="FF000000"/>
        <rFont val="Arial"/>
        <family val="2"/>
      </rPr>
      <t xml:space="preserve"> - No se aplico la acción de contingencia por cuanto el riesgo no se materializó durante el periodo evaluado
Seguimiento al Inicador: Indicador 1: Durante el semestre se realizaòn 2 capacitaciones/ 2 capcitaciones planedas onteniendo un 100% de cumplimiento.
Indicador 2:No hay Riesgo materializado
</t>
    </r>
    <r>
      <rPr>
        <b/>
        <u/>
        <sz val="11"/>
        <color rgb="FFC00000"/>
        <rFont val="Arial"/>
        <family val="2"/>
      </rPr>
      <t>MONITOREO OAP</t>
    </r>
    <r>
      <rPr>
        <u/>
        <sz val="11"/>
        <color rgb="FFC00000"/>
        <rFont val="Arial"/>
        <family val="2"/>
      </rPr>
      <t xml:space="preserve">:
</t>
    </r>
    <r>
      <rPr>
        <sz val="11"/>
        <color rgb="FF000000"/>
        <rFont val="Arial"/>
        <family val="2"/>
      </rPr>
      <t xml:space="preserve">27/04/2026 Se remite correo al enlace solicitando seguimiento Riesgos de Corrupción I cuatrimestre 2026
30/04/2026 Enlace de DAI remite reporte sin evidencias en las carpetas respectivas
04/05/2026 Se le solicita al enlace el cargue de las evidencias siendo ella el enlace segun designación dada por correo el 16/04/2026
06/05/2026 El enlace encargado del reporte confirma por correo electronico el cargue de la evidencias en sus respectivas carpetas , revisada y validada la información por la OAP
</t>
    </r>
  </si>
  <si>
    <t xml:space="preserve">La Dirección de  Asuntos Indígenas, Rom y Minorías solicitará como mínimo dos capacitaciones al año a la Subdirección de Gestión Humana y a la Oficina de Control Disciplinario Interno, sobre el procedimiento Trámite de la Declaratoria de Conflicto de Intereses, Código de Ética adoptado por el Ministerio del Interior mediante resolución 904 de 2017 y Guía para la Identificación y Declaración del Conflicto de Intereses en el Sector Público Colombiano expedida por el DAFP, con el propósito de brindarle a los funcionarios o contratistas de ésta dependencia,  las herramientas básicas para identificar situaciones de conflicto de intereses en las cuales puedan estar inmersos dentro de su actuar administrativo. En caso de detectar que un funcionario o contratista de la DAIRM, no cuente con las herramientas o habilidades para identificar situaciones de conflicto de intereses en las cuales pueda estar inmerso, deberá solicitarse a la Subdirección de Gestión Humana y Oficina de Control Disciplinario Interno la capacitación respectiva. </t>
  </si>
  <si>
    <t>Solicitar capacitación para los funcionarios y contratistas de la Dirección de Asuntos indígenas, Rom y Minorías, en el procedimiento Trámite de la Declaratoria de Conflicto de Intereses, Código de Ética adoptado por el Ministerio del Interior mediante resolución 904 de 2017 y Guía para la Identificación y Declaración del Conflicto de Intereses en el Sector Público Colombiano expedida por el Departamento Administrativo de Función Pública.</t>
  </si>
  <si>
    <t>Dirección de Asuntos Indigenas, Rom y Minorías</t>
  </si>
  <si>
    <t>Manifestar en forma motivada la causal del conflicto de interés al jefe inmediato o al supervisor del contrato o por recusación de un tercero y seguir los lineamientos establecidos en el procedimiento Trámite de la Declaratoria de Conflicto de Intereses.</t>
  </si>
  <si>
    <t>Dirección de Asuntos indígenas, Rom y Minorías de la DAI.</t>
  </si>
  <si>
    <r>
      <rPr>
        <b/>
        <sz val="11"/>
        <color rgb="FF000000"/>
        <rFont val="Arial"/>
        <family val="2"/>
      </rPr>
      <t>Seguimiento al control:</t>
    </r>
    <r>
      <rPr>
        <sz val="11"/>
        <color rgb="FF000000"/>
        <rFont val="Arial"/>
        <family val="2"/>
      </rPr>
      <t xml:space="preserve">Con corte al 30 de abril  2026 no ha realizado capacitacion  frente a obre conflicto de interés, código de integridad y posibles faltas disciplinarias ante el favorecimiento de intereses particulares y malos manejos de información.
</t>
    </r>
    <r>
      <rPr>
        <b/>
        <sz val="11"/>
        <color rgb="FF000000"/>
        <rFont val="Arial"/>
        <family val="2"/>
      </rPr>
      <t xml:space="preserve">
Seguimiento a la acción de Tratamiento:</t>
    </r>
    <r>
      <rPr>
        <sz val="11"/>
        <color rgb="FF000000"/>
        <rFont val="Arial"/>
        <family val="2"/>
      </rPr>
      <t xml:space="preserve"> Se encuentra pendiente realizar programacion para la vigencia 2026
</t>
    </r>
    <r>
      <rPr>
        <b/>
        <sz val="11"/>
        <color rgb="FF000000"/>
        <rFont val="Arial"/>
        <family val="2"/>
      </rPr>
      <t xml:space="preserve">
Seguimiento a la acción de contingencia -</t>
    </r>
    <r>
      <rPr>
        <sz val="11"/>
        <color rgb="FF000000"/>
        <rFont val="Arial"/>
        <family val="2"/>
      </rPr>
      <t xml:space="preserve"> No se aplico la acción de contingencia por cuanto el riesgo no se materializó durante el periodo evaluado
</t>
    </r>
    <r>
      <rPr>
        <b/>
        <sz val="11"/>
        <color rgb="FF000000"/>
        <rFont val="Arial"/>
        <family val="2"/>
      </rPr>
      <t>Seguimiento al Inicador:</t>
    </r>
    <r>
      <rPr>
        <sz val="11"/>
        <color rgb="FF000000"/>
        <rFont val="Arial"/>
        <family val="2"/>
      </rPr>
      <t xml:space="preserve"> Indicador 1: Durante el semestre se realizaron  0 capacitaciones/ 2 capcitaciones planedas onteniendo un 100% de cumplimiento.
</t>
    </r>
    <r>
      <rPr>
        <b/>
        <sz val="11"/>
        <color rgb="FF000000"/>
        <rFont val="Arial"/>
        <family val="2"/>
      </rPr>
      <t xml:space="preserve">Indicador 2: </t>
    </r>
    <r>
      <rPr>
        <sz val="11"/>
        <color rgb="FF000000"/>
        <rFont val="Arial"/>
        <family val="2"/>
      </rPr>
      <t xml:space="preserve">No hay Riesgo materializado
</t>
    </r>
    <r>
      <rPr>
        <u/>
        <sz val="11"/>
        <color rgb="FFC00000"/>
        <rFont val="Arial"/>
        <family val="2"/>
      </rPr>
      <t xml:space="preserve">MONITOREO OAP:
</t>
    </r>
    <r>
      <rPr>
        <sz val="11"/>
        <color rgb="FF000000"/>
        <rFont val="Arial"/>
        <family val="2"/>
      </rPr>
      <t>27/04/2026 Se remite correo al enlace solicitando seguimiento Riesgos de Corrupción I cuatrimestre 2026
30/04/2026 Enlace de DAI remite reporte sin evidencias en las carpetas respectivas
04/05/2026 Se le solicita al enlace el cargue de las evidencias siendo ella el enlace segun designación dada por correo el 16/04/2026
06/05/2026 El enlace encargado del reporte confirma por correo electronico el cargue de la evidencias en sus respectivas carpetas. Revisada y validada la información por la OAP</t>
    </r>
  </si>
  <si>
    <t>La DCN de manera permanente como mecanismo de validación y control se asigna líderes de grupo, quienes verifican permanentemente la información que produce la dirección a través de los funcionarios y contratistas con el propósito de encontrar información inconsistente, posteriormente, se  requiere al servidor público que la produjo para ajustar el documento solicitada, en caso de continuar las inconsistencias se realizaran asesorías y capacitaciones con el fin de mejorar la calidad de los servicios. Como evidencia se deja la trazabilidad electrónica, correos electrónicos listas de asistentes.</t>
  </si>
  <si>
    <t>La DACNARP como mecanismo de validación y control se realizan mesas de trabajo técnicas con el Director (a) y con los funcionarios y contratistas de la Dirección, como fortalecimiento técnico en la elaboración de documentos de emite la Dirección como evidencia se deja la trazabilidad electrónica y listas de asistentes.</t>
  </si>
  <si>
    <t>Trazabilidad electrónica,  correos electrónicos listas de asistentes.</t>
  </si>
  <si>
    <t>Remitir al ente competente la denuncia formal</t>
  </si>
  <si>
    <t>Comunicación escrita, dando traslado de la denuncia</t>
  </si>
  <si>
    <t>1dia</t>
  </si>
  <si>
    <r>
      <rPr>
        <sz val="10"/>
        <color indexed="8"/>
        <rFont val="Arial Narrow"/>
        <family val="2"/>
      </rPr>
      <t>EFICACIA: (número de carpetas expedientes entregadas y devueltas/Número de carpetas expedientes solicitados)*100
EFECTIVIDAD: (# de solicitudes contestadas /# de solicitudes allegadas)*100</t>
    </r>
  </si>
  <si>
    <r>
      <t xml:space="preserve">En el primer cuatrimestre se realizaron 33 acciones, de control, los líderes de grupo, verifican permanentemente la información que produce la dirección a través de los funcionarios y contratistas con el propósito de encontrar información inconsistente y realizan asesorías y capacitaciones con el fin de mejorar la calidad de los servicios, realiza semestralmente fortalecimiento, con el propósito de enfatizar la gratuidad de los tramites y servicios ofertados por la Dirección. En caso de que por parte de la comunidad se formalice  una denuncia de  dádivas o presiones y amenazas por parte de los interesados a un funcionario o servidor público. asi;
Fortalecimientos en Mejoramiento Continuo, PQRSD, Riesgos DCN, Autorreconocimientos
Febrero. 18 Fortalecimientos en Mejoramiento Continuo, PQRSD, Riesgos DCN, Autorreconocimientos
Marzo. 3 Fortalecimientos en Mejoramiento Continuo, PQRSD, Riesgos DCN, Autorreconocimientos
Abril. 12 Fortalecimientos en Mejoramiento Continuo, PQRSD, Riesgos DCN, Autorreconocimientos
EFECTIVIDAD: (99 de solicitudes contestadas / 99 de solicitudes allegadas)*100=100%
</t>
    </r>
    <r>
      <rPr>
        <u/>
        <sz val="10"/>
        <color rgb="FFC00000"/>
        <rFont val="Arial Narrow"/>
        <family val="2"/>
      </rPr>
      <t xml:space="preserve">MONITOREO OAP:
</t>
    </r>
    <r>
      <rPr>
        <sz val="10"/>
        <color rgb="FF000000"/>
        <rFont val="Arial Narrow"/>
        <family val="2"/>
      </rPr>
      <t xml:space="preserve">
27/04/2026: Solicitud de reporte
04/05/2026: Envío por parte de la dependencia del reporte requerido. Desde OAP se verificaron y validaron las evidencias entregadas (solo se entregan listado de asistencia) y cargadas en la respectiva carpeta del share point al igual que el reporte de los indicadores
</t>
    </r>
  </si>
  <si>
    <t>La DCN apoyada en su grupo de seguimiento y monitoreo realiza permanentemente la revisión de la actualización de la página institucional del Ministerio del Interior, con el propósito de llegar de forma masiva a la comunidad en general, enfatizando la gratuidad de los tramites y servicios ofertados por la Dirección. En caso de que por parte de la comunidad se formalice  una denuncia de  dádivas o presiones y amenazas por parte de los interesados a un funcionario o servidor público, se dará traslado a las autoridades competentes de acuerdo al tipo de vinculación (Funcionarios y Contratistas), Como evidencia se tiene las piezas publicadas, y el oficio o memorando de traslado al ente competente.</t>
  </si>
  <si>
    <t xml:space="preserve">La DACNARP apoyada en su grupo de seguimiento y monitoreo realiza permanentemente la emisión de piezas de comunicaciones con el propósito de llegar de forma masiva a la comunidad en general, enfatizando la gratuidad y el procedimiento de los tramites. Como evidencia se tiene las piezas publicadas. </t>
  </si>
  <si>
    <t>Piezas publicadas, y el oficio o memorando de traslado al ente competente.</t>
  </si>
  <si>
    <r>
      <t xml:space="preserve">En el primer cuatrimestre se realizaron 33 acciones, de control, los líderes de grupo, verifican permanentemente la información que produce la dirección a través de los funcionarios y contratistas con el propósito de encontrar información inconsistente y realizan asesorías y capacitaciones con el fin de mejorar la calidad de los servicios, realiza semestralmente fortalecimiento, con el propósito de enfatizar la gratuidad de los tramites y servicios ofertados por la Dirección. A la fecha, no se ha materializado el riesgo relacionado con la eventual formalización de denuncias por parte de la comunidad respecto a la presunta entrega de dádivas, presiones o amenazas dirigidas a funcionarios o servidores públicos por parte de terceros interesados. En consecuencia, no ha sido necesario emitir memorando ni realizar traslado a las autoridades competentes.. asi;
Fortalecimientos en Mejoramiento Continuo, PQRSD, Riesgos DCN, Autorreconocimientos
Febrero. 18 Fortalecimientos en Mejoramiento Continuo, PQRSD, Riesgos DCN, Autorreconocimientos
Marzo. 3 Fortalecimientos en Mejoramiento Continuo, PQRSD, Riesgos DCN, Autorreconocimientos
Abril. 12 Fortalecimientos en Mejoramiento Continuo, PQRSD, Riesgos DCN, Autorreconocimientos
EFICACIA: (6 piezas de comunicaciones emitidas/ 6 piezas de comunicaciones programadas)*100= 100%
</t>
    </r>
    <r>
      <rPr>
        <u/>
        <sz val="10"/>
        <color rgb="FFC00000"/>
        <rFont val="Arial Narrow"/>
        <family val="2"/>
      </rPr>
      <t xml:space="preserve">MONITOREO OAP:
</t>
    </r>
    <r>
      <rPr>
        <sz val="10"/>
        <color rgb="FF000000"/>
        <rFont val="Arial Narrow"/>
        <family val="2"/>
      </rPr>
      <t xml:space="preserve">
27/04/2026: Solicitud de reporte
04/05/2026: Envío por parte de la dependencia del reporte requerido. Desde OAP se verificaron y validaron las evidencias entregadas y cargadas en la respectiva carpeta del share point al igual que el reporte de los indicadores</t>
    </r>
  </si>
  <si>
    <t>La DCN de manera permanente como mecanismo de validación y control se asigna líderes de grupo, quienes verifican permanentemente la información que produce la dirección a través de los funcionarios y contratistas con el propósito de encontrar información inconsistente posteriormente se  requiere al servidor público que la produjo para ajustar el documento solicitada, en caso de continuar las inconsistencias se realizaran asesorías y capacitaciones con el fin de mejorar la calidad de los servicios. Como evidencia se deja la trazabilidad electrónica,  correos electrónicos listas de asistentes.</t>
  </si>
  <si>
    <t>La DACNARP como mecanismo de validación y control se realizan mesas de trabajo técnicas con el Director (a), los funcionarios y contratistas de la Dirección, como fortalecimiento técnico en la elaboración de documentos de emite la Dirección como evidencia se deja la trazabilidad electrónica y listas de asistentes.</t>
  </si>
  <si>
    <r>
      <rPr>
        <sz val="10"/>
        <color indexed="8"/>
        <rFont val="Arial Narrow"/>
        <family val="2"/>
      </rPr>
      <t>EFECTIVIDAD: (# de solicitudes rechazadas/ # número de solicitudes allegadas)*100
EFICACIA: (número de expedientes entregados y devueltos/Número de expedientes solicitados)*100</t>
    </r>
  </si>
  <si>
    <r>
      <t xml:space="preserve">En el primer cuatrimestre se realizaron 33 acciones, de control, los líderes de grupo, verifican permanentemente la información que produce la dirección a través de los funcionarios y contratistas con el propósito de encontrar información inconsistente y realizan asesorías y capacitaciones con el fin de mejorar la calidad de los servicios, realiza semestralmente fortalecimiento, con el propósito de enfatizar la gratuidad de los tramites y servicios ofertados por la Dirección. En caso de que por parte de la comunidad se formalice  una denuncia de  dádivas o presiones y amenazas por parte de los interesados a un funcionario o servidor público. asi;
Fortalecimientos en Mejoramiento Continuo, PQRSD, Riesgos DCN, Autorreconocimientos
Febrero. 18 Fortalecimientos en Mejoramiento Continuo, PQRSD, Riesgos DCN, Autorreconocimientos
Marzo. 3 Fortalecimientos en Mejoramiento Continuo, PQRSD, Riesgos DCN, Autorreconocimientos
Abril. 12 Fortalecimientos en Mejoramiento Continuo, PQRSD, Riesgos DCN, Autorreconocimientos
EFICACIA: (6 piezas de comunicaciones emitidas/ 6 piezas de comunicaciones programadas)*100= 100%
</t>
    </r>
    <r>
      <rPr>
        <u/>
        <sz val="10"/>
        <color rgb="FFC00000"/>
        <rFont val="Arial Narrow"/>
        <family val="2"/>
      </rPr>
      <t xml:space="preserve">MONITOREO OAP:
</t>
    </r>
    <r>
      <rPr>
        <sz val="10"/>
        <color rgb="FF000000"/>
        <rFont val="Arial Narrow"/>
        <family val="2"/>
      </rPr>
      <t xml:space="preserve">
27/04/2026: Solicitud de reporte
04/05/2026: Envío por parte de la dependencia del reporte requerido. Desde OAP se verificaron y validaron las evidencias entregadas (solo se entregan listado de asistencia) y cargadas en la respectiva carpeta del share point al igual que el reporte de los indicadores</t>
    </r>
  </si>
  <si>
    <t>El grupo de Soporte Normativo de la DCN realiza cada vez que sea solicitada, control de entrega de información contenida en los expedientes a los servidores públicos que la requieran con el propósito de encontrar alguna inconsistencia de la información y se pueda hacer seguimiento de esta, en caso de encontrar inconsistencias en la información, se informa a la Dirección para tomar medidas como emitir memorando solicitando subsanar las situaciones encontradas. Como evidencia se realiza cuadro de control préstamo de carpetas el cual incluye la fecha de entrega y devolución de estas y memorandos emitidos por la Dirección.</t>
  </si>
  <si>
    <t>El grupo de gestión documental de la DACNARP emitirá un correo electrónico a la Dirección del control de entrega de información contenida en los expedientes a los servidores públicos solicitada. Como evidencia se realiza cuadro de control préstamo de carpetas el cual incluye la fecha de entrega y devolución de estas y correos electrónicos emitidos.</t>
  </si>
  <si>
    <t>Cuadro de control préstamo de carpetas el cual incluye la fecha de entrega y devolución de estas y memorandos emitidos por la Dirección.</t>
  </si>
  <si>
    <r>
      <t xml:space="preserve">En el primer cuatrimestre se realizaron 33 acciones, de control, los líderes de grupo, verifican permanentemente la información que produce la dirección a través de los funcionarios y contratistas con el propósito de encontrar información inconsistente y realizan asesorías y capacitaciones con el fin de mejorar la calidad de los servicios, realiza semestralmente fortalecimiento, con el propósito de enfatizar la gratuidad de los tramites y servicios ofertados por la Dirección. En caso de que por parte de la comunidad se formalice  una denuncia de  dádivas o presiones y amenazas por parte de los interesados a un funcionario o servidor público. asi;
Fortalecimientos en Mejoramiento Continuo, PQRSD, Riesgos DCN, Autorreconocimientos
Febrero. 18 Fortalecimientos en Mejoramiento Continuo, PQRSD, Riesgos DCN, Autorreconocimientos
Marzo. 3 Fortalecimientos en Mejoramiento Continuo, PQRSD, Riesgos DCN, Autorreconocimientos
Abril. 12 Fortalecimientos en Mejoramiento Continuo, PQRSD, Riesgos DCN, Autorreconocimientos
EFICACIA: (6 piezas de comunicaciones emitidas/ 6 piezas de comunicaciones programadas)*100= 100%
</t>
    </r>
    <r>
      <rPr>
        <u/>
        <sz val="10"/>
        <color rgb="FFC00000"/>
        <rFont val="Arial Narrow"/>
        <family val="2"/>
      </rPr>
      <t xml:space="preserve">MONITOREO OAP:
</t>
    </r>
    <r>
      <rPr>
        <sz val="10"/>
        <color rgb="FF000000"/>
        <rFont val="Arial Narrow"/>
        <family val="2"/>
      </rPr>
      <t xml:space="preserve">
27/04/2026: Solicitud de reporte
04/05/2026: Envío por parte de la dependencia del reporte requerido. Desde OAP se verificaron y validaron las evidencias entregadas y cargadas en la respectiva carpeta del share point al igual que el reporte de los indicadores</t>
    </r>
  </si>
  <si>
    <t xml:space="preserve">Los funcionarios y contratistas de la DCN, deben identificar en cada momento dentro de su actuación administrativa, si se encuentran inmersos en una situación o hecho que puede generar un conflicto de interés. En caso de encontrarse en una situación real, potencial o aparente de conflicto de interés, el funcionario o contratista debe manifestar en forma motivada la causal del conflicto de interés al jefe inmediato o al supervisor del contrato o por recusación de un tercero, y seguir los lineamientos establecidos en el procedimiento Trámite de la Declaratoria de Conflicto de Intereses, documento que hace parte del proceso de Gestión de Talento Humano. Como evidencia se deja la solicitud de oficio con soportes de manifestación de conflicto de interés puestos en conocimiento por parte de los funcionarios o contratistas al jefe inmediato. </t>
  </si>
  <si>
    <t>Capacitar a los funcionarios y contratistas de la DACNARP, en normatividad legal vigente en cuanto a las consecuencia fiscales, penales y administrativas encontrarse en situaciones de conflicto de intereses, como evidencia de deja las listas de asistentes</t>
  </si>
  <si>
    <t>Solicitud de oficio con soportes de manifestación de conflicto de interés.</t>
  </si>
  <si>
    <t>Director (a) de comunidades negras, afrocolombianas, raizales y palenqueras
Funcionarios y contratistas</t>
  </si>
  <si>
    <t>Cumplir con los lineamientos establecidos en el procedimiento Trámite de la Declaratoria de Conflicto de Intereses del Ministerio del Interior.</t>
  </si>
  <si>
    <t>Requerimiento mediante memorando al servidor público responsable.</t>
  </si>
  <si>
    <t xml:space="preserve">Debe hacerse dentro de los tiempos establecidos en el procedimiento Trámite de la Declaratoria de Conflicto de Intereses. </t>
  </si>
  <si>
    <t xml:space="preserve">EFECTIVIDAD: Efectividad del plan de manejo de riesgos = (# de situaciones de conflicto de intereses configurados como hechos de corrupción durante el cuatrimestre)
</t>
  </si>
  <si>
    <r>
      <rPr>
        <sz val="10"/>
        <color rgb="FF000000"/>
        <rFont val="Arial Narrow"/>
        <family val="2"/>
      </rPr>
      <t xml:space="preserve">"En el primer cuatrimestre se realizaron 33 acciones, de control, los líderes de grupo, verifican permanentemente la información que produce la dirección a través de los funcionarios y contratistas con el propósito de encontrar información inconsistente y realizan asesorías y capacitaciones con el fin de mejorar la calidad de los servicios, realiza semestralmente fortalecimiento, con el propósito de enfatizar la gratuidad de los tramites y servicios ofertados por la Dirección.En el periodo reportado no se recibieron manifestaciones, recusaciones o solicitudes relacionadas con conflictos de interés, evidenciando el cumplimiento de los principios de transparencia, integridad y responsabilidad en el desarrollo de las actividades institucionales asi;
Fortalecimientos en Mejoramiento Continuo, PQRSD, Riesgos DCN, Autorreconocimientos
Febrero. 18 Fortalecimientos en Mejoramiento Continuo, PQRSD, Riesgos DCN, Autorreconocimientos
Marzo. 3 Fortalecimientos en Mejoramiento Continuo, PQRSD, Riesgos DCN, Autorreconocimientos
Abril. 12 Fortalecimientos en Mejoramiento Continuo, PQRSD, Riesgos DCN, Autorreconocimientos
EFICACIA: (6 piezas de comunicaciones emitidas/ 6 piezas de comunicaciones programadas)*100= 100%
"
</t>
    </r>
    <r>
      <rPr>
        <u/>
        <sz val="10"/>
        <color rgb="FFC00000"/>
        <rFont val="Arial Narrow"/>
        <family val="2"/>
      </rPr>
      <t xml:space="preserve">MONITOREO OAP
</t>
    </r>
    <r>
      <rPr>
        <sz val="10"/>
        <color rgb="FF000000"/>
        <rFont val="Arial Narrow"/>
        <family val="2"/>
      </rPr>
      <t xml:space="preserve">
27/04/2026: Solicitud de reporte
04/05/2026: Envío por parte de la dependencia del reporte requerido. Desde OAP se verificaron y validaron las evidencias entregadas y cargadas en la respectiva carpeta del share point al igual que el reporte de los indicadores</t>
    </r>
  </si>
  <si>
    <t>La Dirección de Asuntos para las Comunidades Negras solicitará como mínimo dos capacitaciones al año a la Subdirección de Gestión Humana y al jefe de la Oficina de Control Interno Disciplinario, sobre el procedimiento Trámite de la Declaratoria de Conflicto de Intereses, Código de Ética adoptado por el Ministerio del Interior mediante resolución 904 de 2017 y Guía para la Identificación y Declaración del Conflicto de Intereses en el Sector Público Colombiano expedida por el DAFP, con el propósito de brindarle a los funcionarios o contratistas de ésta dependencia,  las herramientas básicas para identificar situaciones de conflicto de intereses en las cuales puedan estar inmersos dentro de su actuar administrativo. En caso de detectar que un funcionario o contratista de la DCN, no cuente con las herramientas o habilidades para identificar situaciones de conflicto de intereses en las cuales pueda estar inmerso, deberá solicitarse a la Subdirección de Gestión Humana y al jefe de la Oficina de Control Interno Disciplinario la capacitación respectiva. Como evidencia se deja las listas de asistentes a capacitación.</t>
  </si>
  <si>
    <t>Listas de asistentes a capacitación.</t>
  </si>
  <si>
    <t>Director (a) de comunidades negras, afrocolombianas, raizales y palenqueras
Funcionarios y contratistas
Subdirección de Gestión Humana
Jefe de la Oficina  Control Disciplinario Interno</t>
  </si>
  <si>
    <t>Dos veces al año</t>
  </si>
  <si>
    <r>
      <t xml:space="preserve">EFICACIA: Plan de capacitaciones = </t>
    </r>
    <r>
      <rPr>
        <sz val="10"/>
        <color indexed="8"/>
        <rFont val="Arial Narrow"/>
        <family val="2"/>
      </rPr>
      <t>(# de capacitaciones realizadas/# de capacitaciones programadas)*100</t>
    </r>
  </si>
  <si>
    <r>
      <t xml:space="preserve">En el primer cuatrimestre se realizaron 33 acciones, de control, los líderes de grupo, verifican permanentemente la información que produce la dirección a través de los funcionarios y contratistas con el propósito de encontrar información inconsistente y realizan asesorías y capacitaciones con el fin de mejorar la calidad de los servicios, realiza semestralmente fortalecimiento, con el propósito de enfatizar la gratuidad de los tramites y servicios ofertados por la Dirección. En caso de que por parte de la comunidad se formalice  una denuncia de  dádivas o presiones y amenazas por parte de los interesados a un funcionario o servidor público. asi;
Fortalecimientos en Mejoramiento Continuo, PQRSD, Riesgos DCN, Autorreconocimientos
Febrero. 18 Fortalecimientos en Mejoramiento Continuo, PQRSD, Riesgos DCN, Autorreconocimientos
Marzo. 3 Fortalecimientos en Mejoramiento Continuo, PQRSD, Riesgos DCN, Autorreconocimientos
Abril. 12 Fortalecimientos en Mejoramiento Continuo, PQRSD, Riesgos DCN, Autorreconocimientos
EFICACIA: (6 piezas de comunicaciones emitidas/ 6 piezas de comunicaciones programadas)*100= 100%
</t>
    </r>
    <r>
      <rPr>
        <u/>
        <sz val="10"/>
        <color rgb="FFC00000"/>
        <rFont val="Arial Narrow"/>
        <family val="2"/>
      </rPr>
      <t xml:space="preserve">MONITOREO OAP
</t>
    </r>
    <r>
      <rPr>
        <sz val="10"/>
        <color rgb="FF000000"/>
        <rFont val="Arial Narrow"/>
        <family val="2"/>
      </rPr>
      <t xml:space="preserve">
27/04/2026: Solicitud de reporte
04/05/2026: Envío por parte de la dependencia del reporte requerido. Desde OAP se verificaron y validaron las evidencias entregadas y cargadas en la respectiva carpeta del share point al igual que el reporte de los indicadores</t>
    </r>
  </si>
  <si>
    <r>
      <t xml:space="preserve">En el primer cuatrimestre se realizaron 33 acciones, de control, los líderes de grupo, verifican permanentemente la información que produce la dirección a través de los funcionarios y contratistas con el propósito de encontrar información inconsistente y realizan asesorías y capacitaciones con el fin de mejorar la calidad de los servicios, realiza semestralmente fortalecimiento, con el propósito de enfatizar la gratuidad de los tramites y servicios ofertados por la Dirección. En caso de que por parte de la comunidad se formalice  una denuncia de  dádivas o presiones y amenazas por parte de los interesados a un funcionario o servidor público. asi;
Fortalecimientos en Mejoramiento Continuo, PQRSD, Riesgos DCN, Autorreconocimientos
Febrero. 18 Fortalecimientos en Mejoramiento Continuo, PQRSD, Riesgos DCN, Autorreconocimientos
Marzo. 3 Fortalecimientos en Mejoramiento Continuo, PQRSD, Riesgos DCN, Autorreconocimientos
Abril. 12 Fortalecimientos en Mejoramiento Continuo, PQRSD, Riesgos DCN, Autorreconocimientos
EFICACIA: (6 piezas de comunicaciones emitidas/ 6 piezas de comunicaciones programadas)*100= 100%
</t>
    </r>
    <r>
      <rPr>
        <u/>
        <sz val="10"/>
        <color rgb="FFC00000"/>
        <rFont val="Arial Narrow"/>
        <family val="2"/>
      </rPr>
      <t xml:space="preserve">MONITOREO OAP
</t>
    </r>
    <r>
      <rPr>
        <sz val="10"/>
        <color rgb="FF000000"/>
        <rFont val="Arial Narrow"/>
        <family val="2"/>
      </rPr>
      <t xml:space="preserve">
27/04/2026: Solicitud de reporte
04/05/2026: Envío por parte de la dependencia del reporte requerido. Desde OAP se verificaron y validaron las evidencias entregadas y cargadas en la respectiva carpeta del share point al igual que el reporte de los indicadores
</t>
    </r>
  </si>
  <si>
    <r>
      <t xml:space="preserve">EFICACIA: Plan de capacitaciones = </t>
    </r>
    <r>
      <rPr>
        <sz val="10"/>
        <color indexed="8"/>
        <rFont val="Arial Narrow"/>
        <family val="2"/>
      </rPr>
      <t xml:space="preserve"> (# de capacitaciones realizadas/# de capacitaciones programadas)*10</t>
    </r>
  </si>
  <si>
    <t xml:space="preserve">El Subdirector de Gestión de Consulta Previa y el Coordinador de Formación en Consulta Previa, de manera mensual desarrollan las actividades para la ejecución de las capacitaciones y demás eventos para fortalecer los conocimientos en materia de consulta previa. En caso de presentarse dificultades se tomaran las acciones emergentes para ejecutar los eventos. Como evidencia se encuentran las listas de asistentes. </t>
  </si>
  <si>
    <t>Funcionarios y contratistas de la DCP, periodicamente realizará anuncios informativos indicado la oferta de capacitaciones y eventos en formación del proceso consultivo. Como evidencia se encuentran los anuncios informativos</t>
  </si>
  <si>
    <t>Listados de asistencia</t>
  </si>
  <si>
    <t>El Subdirector de Gestión de Consulta Previa y el Coordinador de Formación en Consulta Previa</t>
  </si>
  <si>
    <t>Establecer un plan de capacitaciones con programación de capacitaciones dirigidas a funcionarios y colaboradores</t>
  </si>
  <si>
    <t xml:space="preserve"> Plan de capacitaciones </t>
  </si>
  <si>
    <t>Subdirector de Gestión, coordinador de formación</t>
  </si>
  <si>
    <t xml:space="preserve">Indicador de eficacia: (número de capacitaciones ejecutadas para funcionarios y colaboradores/total de capacitaciones programadas) x 100                                                                                                                                                      </t>
  </si>
  <si>
    <r>
      <rPr>
        <sz val="13"/>
        <color rgb="FF000000"/>
        <rFont val="Arial Narrow"/>
        <family val="2"/>
      </rPr>
      <t xml:space="preserve">Se han llevado a cabo, las siguientes actividades: 1) 02 de febrero de 2026: Capacitación Planeación Estratégica Grupo Formación; 2) 03 de febrero de 2026: Capacitación nuevo personal. 3) 24 de marzo de 2026: Jornada de inducción y reinducción contratistas y funcionarios de la DCP. 4) 08 de abril de 2026: Capacitación nuevo personal. 5) 15 abril de 2026: Jornada de Capacitación Mensual:  Fortalecimiento de Habilidades pedagógicas . 
</t>
    </r>
    <r>
      <rPr>
        <u/>
        <sz val="13"/>
        <color rgb="FFC00000"/>
        <rFont val="Arial Narrow"/>
        <family val="2"/>
      </rPr>
      <t xml:space="preserve">MONITOREO OAP:
</t>
    </r>
    <r>
      <rPr>
        <sz val="13"/>
        <color rgb="FF000000"/>
        <rFont val="Arial Narrow"/>
        <family val="2"/>
      </rPr>
      <t>27/04/02026 Se remite correo al enlace solicitando seguimiento Riesgos de Corrupción I Cuatrimestre
04/05/2026 Se reitera la solicitud de seguimiento por correo electronico 
04/05/2026 El director de DCP remite el correo con el seguimiento y cargue de las evidencias en las respectivas carpetas designadas</t>
    </r>
  </si>
  <si>
    <t>Los subdirectores, funcionarios y contratistas de la DCP llevarán a cabo de manera permanente la implementación de la declaración de conflictos de interés y la reasignación de proyectos y/o funciones cuando se presente una situación de conflicto en los funcionarios comprometidos en dicha circunstancia. Esto se realizará siguiendo el procedimiento establecidos en "Trámite de la declaratoria de conflicto de intereses" y se tomarán las medidas necesarias para reasignar funciones en los casos pertinentes. Como evidencia se tendrá en cuenta el formato “Declaración de conflicto de intereses”.</t>
  </si>
  <si>
    <t>Formato Declaración de conflicto de intereses</t>
  </si>
  <si>
    <t>Los subdirectores, funcionarios y contratistas de la DCP</t>
  </si>
  <si>
    <t>Establecer un plan de capacitaciones con programación de capacitaciones dirigidas a comunidades, ejecutores y población de interes</t>
  </si>
  <si>
    <t>Indicador de efectividad Número de funcionarios y colaboradores en situación de conflicto de intereses con Formulario Declaratoria de Intereses diligenciado</t>
  </si>
  <si>
    <r>
      <rPr>
        <sz val="13"/>
        <color rgb="FF000000"/>
        <rFont val="Arial Narrow"/>
        <family val="2"/>
      </rPr>
      <t xml:space="preserve">Por parte de la subdireccion de gestion no se registran situaciones de conflicto de intereses
</t>
    </r>
    <r>
      <rPr>
        <u/>
        <sz val="13"/>
        <color rgb="FFC00000"/>
        <rFont val="Arial Narrow"/>
        <family val="2"/>
      </rPr>
      <t xml:space="preserve">MONITOREO OAP:
</t>
    </r>
    <r>
      <rPr>
        <sz val="13"/>
        <color rgb="FF000000"/>
        <rFont val="Arial Narrow"/>
        <family val="2"/>
      </rPr>
      <t>27/04/02026 Se remite correo al enlace solicitando seguimiento Riesgos de Corrupción I Cuatrimestre
04/05/2026 Se reitera la solicitud de seguimiento por correo electronico
04/05/2026 El director de DCP remite el correo con el seguimiento y cargue de las evidencias en las respectivas carpetas designadas</t>
    </r>
  </si>
  <si>
    <t>La subdirección de Proyectos Solicitar dos (2) capacitaciones del Eje 5: Probidad, Ética e Identidad de lo Público a través del Plan Interno de Capacitación (PIC) de la Subdirección de Gestión Humana. Estas sesiones ayudarán a identificar comportamientos y valores, analizar brechas con la cultura deseada y diseñar planes de acción. Como evidencia de este proceso, se suminstra el llistado de asistencia de los colaboradores en dichas capacitaciones.</t>
  </si>
  <si>
    <t>Capacitar a los funcionarios o contratistas  para conocimiento del  Código de Ética adoptado por el Ministerio del Interior mediente resolución 904 de 2017.</t>
  </si>
  <si>
    <t>Actas y listas de asistencia</t>
  </si>
  <si>
    <t>Subdirección de Proyectos para la Seguridad y la Convivencia Ciudadana y Subdirección de Gestión Humana</t>
  </si>
  <si>
    <t>Reportar la información al jefe inmediato sobre el hecho generador del acto de corrupción para tomar las medidas correspondientes.</t>
  </si>
  <si>
    <t>Memorando</t>
  </si>
  <si>
    <t>Inmediata</t>
  </si>
  <si>
    <t>Número de capacitaciones realizadas/número de capacitaciones programadas.</t>
  </si>
  <si>
    <t xml:space="preserve">El control esta programado semestralmente, por lo anterior no se reporta el avance en la actividad de control en el periodo a reportar.
</t>
  </si>
  <si>
    <t>El director  de Seguridad, Convivencia Ciudadana y Gobierno coordina y realiza capacitaciones al personal (funcionarios y contratistas), socializa a Entidades Territoriales y/o Gubernamentales los requisitos y formatos establecidos para la viabilización de proyectos, con una periodicidad permanente y/o cada vez que se requiera, con el propósito de que tengan pleno conocimiento de los requisitos y condiciones mínimos para la cofinanciación de proyectos. En el caso que persista el desconocimiento de los procesos, se realiza nueva de capacitación y/o socialización a la parte interesada que presente la debilidad. De todo lo anterior, se deja evidencia en los formatos de lista de asistencia y formatos de capacitación, los cuales reposan en los diferentes aplicativos que tiene la entidad.</t>
  </si>
  <si>
    <t xml:space="preserve">Realizar socialización y capacitaciones de los funcionarios, contratistas y entidades territoriales tendientes al fortalecimiento de los requisitos y formatos establacidos para la viabilización y radicación de proyectos.
</t>
  </si>
  <si>
    <t>Lista de Asistencias
Actas de Capacitación</t>
  </si>
  <si>
    <t>Director  de Seguridad, Convivencia Ciudadana y Gobierno</t>
  </si>
  <si>
    <t>Asignar el proyecto radicado a un servidor publico que tenga los conocimientos requeridos (experticia profesional)</t>
  </si>
  <si>
    <t>Memorando Interno</t>
  </si>
  <si>
    <t>director Seguridad, Convivencia Ciudadana y Gobierno</t>
  </si>
  <si>
    <t>Semanal</t>
  </si>
  <si>
    <t>(EFECTIVIDAD) Número de capacitaciones realizadas/número de capacitaciones solicitadas.
(EFICACIA) Numero de personas satisfechas con asistencia tecnica/Numero de personas capacitadas.</t>
  </si>
  <si>
    <r>
      <rPr>
        <b/>
        <u/>
        <sz val="10"/>
        <color rgb="FF000000"/>
        <rFont val="Arial"/>
        <family val="2"/>
      </rPr>
      <t>Acción de control</t>
    </r>
    <r>
      <rPr>
        <sz val="10"/>
        <color rgb="FF000000"/>
        <rFont val="Arial"/>
        <family val="2"/>
      </rPr>
      <t xml:space="preserve">: el seguimiento la actividad de control se realiza mediante la verificación de las evidencias de las capacitaciones realizadas a entidades territoriales las cuales se encuentran debidamente registradas en la plataforma SIPI. Estas capacitaciones se realizan periódicamente con el fin de dar a conocer la oferta institucional del ministerio y  a su vez fortalecer el conocimiento de las entidades territoriales y de seguridad del Estado acerca de los requisitos y por ende el diligenciamiento de los formatos establecidos por el ministerio para la viabilización y aprobación de proyectos para la seguridad y convivencia ciudadana. Para el periodo de reporte de seguimiento con corte al 31 de marzo de 2026, se han relizado un total de 10 jornadas de capacitación.
</t>
    </r>
    <r>
      <rPr>
        <b/>
        <u/>
        <sz val="10"/>
        <color rgb="FF000000"/>
        <rFont val="Arial"/>
        <family val="2"/>
      </rPr>
      <t>Responsable:</t>
    </r>
    <r>
      <rPr>
        <sz val="10"/>
        <color rgb="FF000000"/>
        <rFont val="Arial"/>
        <family val="2"/>
      </rPr>
      <t xml:space="preserve"> Subdirector de Proyectos para Seguridad y Convivencia Ciudadana
</t>
    </r>
    <r>
      <rPr>
        <b/>
        <u/>
        <sz val="10"/>
        <color rgb="FF000000"/>
        <rFont val="Arial"/>
        <family val="2"/>
      </rPr>
      <t>Desviación de las evidencias de la actividad de Control</t>
    </r>
    <r>
      <rPr>
        <sz val="10"/>
        <color rgb="FF000000"/>
        <rFont val="Arial"/>
        <family val="2"/>
      </rPr>
      <t xml:space="preserve">: En razon a que las evidencias que soportan la actividad de control se encuentran inmersas en la plataforma SIPI,  es importante indicar que la información que reposa dentro de esta plataforma, se clasifica de carácter sensible, reservado yu de seguridad nacional, en la medida en que puede contener datos personales, incluidos aquellas personas públicamente expuestas, por lo cual  su tratamiento, acceso y custodia se realiza conforme a la normativa vigente en materia de protección de datos personales, garantizando la confidencialidad y seguridad de la información. segun lo dispuesto por la Ley 1581 de 2012 y la resolución 1480 de 2022 en la cual se  se reglamenta el tratamiento de datos personales y la información considerada como de defensa nacional.
</t>
    </r>
    <r>
      <rPr>
        <b/>
        <u/>
        <sz val="10"/>
        <color rgb="FF000000"/>
        <rFont val="Arial"/>
        <family val="2"/>
      </rPr>
      <t>Evidencia:</t>
    </r>
    <r>
      <rPr>
        <sz val="10"/>
        <color rgb="FF000000"/>
        <rFont val="Arial"/>
        <family val="2"/>
      </rPr>
      <t xml:space="preserve"> Como evidencia del seguimiento a la actividad de control se anexa Certificación de cumplimiento firmada por el Subdirector de Proyectos para Seguridad y Convivencia Ciudadana.
</t>
    </r>
    <r>
      <rPr>
        <sz val="10"/>
        <color rgb="FFC00000"/>
        <rFont val="Arial"/>
        <family val="2"/>
      </rPr>
      <t xml:space="preserve">MONITOREO OAP:
</t>
    </r>
    <r>
      <rPr>
        <sz val="10"/>
        <color rgb="FF000000"/>
        <rFont val="Arial"/>
        <family val="2"/>
      </rPr>
      <t xml:space="preserve">25 de abril: Se solicita I seguimiento cuatrimestral 2026
04 de mayo 2026: Se reitera la solicitud de seguimiento
07 de mayo 2026: Se realiza nuevamente reitración de seguimiento, remiten seguimiento completo
</t>
    </r>
    <r>
      <rPr>
        <b/>
        <u/>
        <sz val="10"/>
        <color rgb="FF000000"/>
        <rFont val="Arial"/>
        <family val="2"/>
      </rPr>
      <t xml:space="preserve">
</t>
    </r>
  </si>
  <si>
    <t>El director de Seguridad, Convivencia Ciudadana y Gobierno coordina y realiza capacitaciones al personal (funcionarios y contratistas), socializa a Entidades Territoriales y/o Gubernamentales los requisitos y formatos establecidos para la viabilización de proyectos, con una periodicidad permanente y/o cada vez que se requiera, con el propósito de que tengan pleno conocimiento de los requisitos y condiciones mínimos para la cofinanciación de proyectos. En el caso que persista el desconocimiento de los procesos, se realiza nueva de capacitación y/o socialización a la parte interesada que presente la debilidad. De todo lo anterior, se deja evidencia en los formatos de lista de asistencia y formatos de capacitación, los cuales reposan en los diferentes aplicativos que tiene la entidad.</t>
  </si>
  <si>
    <r>
      <rPr>
        <b/>
        <u/>
        <sz val="10"/>
        <color rgb="FF000000"/>
        <rFont val="Arial"/>
        <family val="2"/>
      </rPr>
      <t>Acción de control</t>
    </r>
    <r>
      <rPr>
        <sz val="10"/>
        <color rgb="FF000000"/>
        <rFont val="Arial"/>
        <family val="2"/>
      </rPr>
      <t xml:space="preserve">: el seguimiento la actividad de control se realiza mediante la verificación de las evidencias de las capacitaciones realizadas a entidades territoriales las cuales se encuentran debidamente registradas en la plataforma SIPI. Estas capacitaciones se realizan periódicamente con el fin de dar a conocer la oferta institucional del ministerio y  a su vez fortalecer el conocimiento de las entidades territoriales y de seguridad del Estado acerca de los requisitos y por ende el diligenciamiento de los formatos establecidos por el ministerio para la viabilización y aprobación de proyectos para la seguridad y convivencia ciudadana. Para el periodo de reporte de seguimiento con corte al 31 de marzo de 2026, se han relizado un total de 10 jornadas de capacitación.
</t>
    </r>
    <r>
      <rPr>
        <b/>
        <u/>
        <sz val="10"/>
        <color rgb="FF000000"/>
        <rFont val="Arial"/>
        <family val="2"/>
      </rPr>
      <t>Responsable:</t>
    </r>
    <r>
      <rPr>
        <sz val="10"/>
        <color rgb="FF000000"/>
        <rFont val="Arial"/>
        <family val="2"/>
      </rPr>
      <t xml:space="preserve"> Subdirector de Proyectos para Seguridad y Convivencia Ciudadana
</t>
    </r>
    <r>
      <rPr>
        <b/>
        <u/>
        <sz val="10"/>
        <color rgb="FF000000"/>
        <rFont val="Arial"/>
        <family val="2"/>
      </rPr>
      <t>Desviación de las evidencias de la actividad de Control</t>
    </r>
    <r>
      <rPr>
        <sz val="10"/>
        <color rgb="FF000000"/>
        <rFont val="Arial"/>
        <family val="2"/>
      </rPr>
      <t xml:space="preserve">: La información que hace parte de las evidencias del seguimiento a la actividad de control se clasifica como de carácter reservado, en la medida en que puede contener datos personales, incluidos aquellos de personas públicamente expuestas. Por lo anterior, su tratamiento, acceso y custodia se realiza conforme a la normativa vigente en materia de protección de datos personales, garantizando la confidencialidad y seguridad de la información.
</t>
    </r>
    <r>
      <rPr>
        <b/>
        <u/>
        <sz val="10"/>
        <color rgb="FF000000"/>
        <rFont val="Arial"/>
        <family val="2"/>
      </rPr>
      <t>Evidencia:</t>
    </r>
    <r>
      <rPr>
        <sz val="10"/>
        <color rgb="FF000000"/>
        <rFont val="Arial"/>
        <family val="2"/>
      </rPr>
      <t xml:space="preserve"> Como evidencia del seguimiento a la actividad de control se anexa Certificación de cumplimiento firmada por el Subdirector de Proyectos para Seguridad y Convivencia Ciudadana.
</t>
    </r>
    <r>
      <rPr>
        <b/>
        <u/>
        <sz val="10"/>
        <color rgb="FFC00000"/>
        <rFont val="Arial"/>
        <family val="2"/>
      </rPr>
      <t xml:space="preserve">MONITOREO OAP:
</t>
    </r>
    <r>
      <rPr>
        <sz val="10"/>
        <color rgb="FF000000"/>
        <rFont val="Arial"/>
        <family val="2"/>
      </rPr>
      <t>25 de abril; Se solicita I seguimiento cuatrimestral 2026
04 de mayo de 2026: se reita la solicitud de seguimiento
07 de mayo de 2026: Se realiza nuevamente reiteración de seguimiento , remiten seguimiento completo</t>
    </r>
  </si>
  <si>
    <t xml:space="preserve">La coordinacion del grupo de planeación y viabilización asigna un  usuario y contraseña único por cada Entidad territorial, para ingresar a la plataforma SIPI, como único medio para cargar los documentos de los proyectos radicados ante el Ministerio del Interior, para evitar que personas ajenas a las entidades interesadas puedan acceder a información de uso confidencial de los proyectos. En caso de uso indebido del usuario la dirección de Seguridad y Convivencia Ciudadana informará a la Oficina de Información Pública para realizar el bloqueo de la cuenta y asignacion de nuevo usuario y se informara a las partes interesadas mediante memorando dirigido a la entidad territorial y reposara en los archivos del Ministerio del Interior. </t>
  </si>
  <si>
    <t xml:space="preserve">
Asignar perfil de usuario unico para cada municipio en donde se podran radicar los proyectos en la plataforma SIPI.
</t>
  </si>
  <si>
    <t xml:space="preserve">
Asignar perfil de usuario unico para cada municipio en donde se podran radicar los proyectos en la plataforma SIPI.
</t>
  </si>
  <si>
    <r>
      <rPr>
        <b/>
        <u/>
        <sz val="10"/>
        <color rgb="FF000000"/>
        <rFont val="Arial"/>
        <family val="2"/>
      </rPr>
      <t>Acción de control</t>
    </r>
    <r>
      <rPr>
        <sz val="10"/>
        <color rgb="FF000000"/>
        <rFont val="Arial"/>
        <family val="2"/>
      </rPr>
      <t xml:space="preserve">: el seguimiento a la actividad de control se realiza mediante la asignación de usuario y contraseña a en la plataforma SIPI de las entidades territoriales y de seguridad del Estado que lo soliciten, con el fin de poder realizar el cargue de la información, de los formatos y demás documentos anexos requeridos por el ministerio para la viabilización y aprobación de proyectos para la seguridad y convivencia ciudadana.
</t>
    </r>
    <r>
      <rPr>
        <b/>
        <u/>
        <sz val="10"/>
        <color rgb="FF000000"/>
        <rFont val="Arial"/>
        <family val="2"/>
      </rPr>
      <t>Responsable:</t>
    </r>
    <r>
      <rPr>
        <sz val="10"/>
        <color rgb="FF000000"/>
        <rFont val="Arial"/>
        <family val="2"/>
      </rPr>
      <t xml:space="preserve"> Subdirector de Proyectos para Seguridad y Convivencia Ciudadana
</t>
    </r>
    <r>
      <rPr>
        <b/>
        <u/>
        <sz val="10"/>
        <color rgb="FF000000"/>
        <rFont val="Arial"/>
        <family val="2"/>
      </rPr>
      <t>Evidencia:</t>
    </r>
    <r>
      <rPr>
        <sz val="10"/>
        <color rgb="FF000000"/>
        <rFont val="Arial"/>
        <family val="2"/>
      </rPr>
      <t xml:space="preserve"> Como evidencia del seguimiento a la actividad de control se anexa Certificación de cumplimiento firmada por el Subdirector de Proyectos para Seguridad y Convivencia Ciudadana.
</t>
    </r>
    <r>
      <rPr>
        <b/>
        <u/>
        <sz val="10"/>
        <color rgb="FFC00000"/>
        <rFont val="Arial"/>
        <family val="2"/>
      </rPr>
      <t xml:space="preserve">MONITOREO OAP:
</t>
    </r>
    <r>
      <rPr>
        <sz val="10"/>
        <color rgb="FF000000"/>
        <rFont val="Arial"/>
        <family val="2"/>
      </rPr>
      <t>25 de abril; Se solicita I seguimiento cuatrimestral 2026
04 de mayo de 2026: se reita la solicitud de seguimiento
07 de mayo de 2026: Se realiza nuevamente reiteración de seguimiento , remiten seguimiento completo</t>
    </r>
  </si>
  <si>
    <t>El director de Seguridad, Convivencia Ciudadana y Gobierno  verifica con el Asesor Jurídico y Asesor Financiero de la dirección, la documentación resultante del estudio previo. Lo anterior, se hace con base en la metodología de revisión de la dirección, y tiene como propósito reducir  la posibilidad de inconsistencias en la documentación y/o estructuración del proceso. En el caso que se detecte la inconsistencia, el director revisara la documentación previa al tramite en contractual y se dejara registro mediante memorando los cuales podran ser consultados en los archivos del Ministerio del Interior.</t>
  </si>
  <si>
    <t xml:space="preserve">Revisar la información resultante  de la  formulación de los estudios previos, para reducir la posibilidad de inconsistencias en la documentación y estructuración del proceso por parte de oficina de gestion contractual.
</t>
  </si>
  <si>
    <t xml:space="preserve">Revisar la información resultante  de la  formulación de los estudios previos, para reducir la posibilidad de inconsistencias en la documentación y estructuración del proceso por parte de Subdirección de Gestión Contractula
</t>
  </si>
  <si>
    <t>Director Seguridad, Convivencia Ciudadana y Gobierno</t>
  </si>
  <si>
    <t>(EFECTIVIDAD) Número de estudios previos realizados/número de estudios previos solicitados,
(EFICACIA) Número de estudios previos verificados/Numero de estudios previos aprobados.</t>
  </si>
  <si>
    <r>
      <rPr>
        <sz val="10"/>
        <color rgb="FF000000"/>
        <rFont val="Arial"/>
        <family val="2"/>
      </rPr>
      <t xml:space="preserve">Para el seguimiento a la actividad de control se eleva la consulta de la inromación a la budireccion de gestion contractual ya que por ser el 2026 un año electoral, a traves de la  Ley de Garantías Electorales Ley 996 de 2005, se establecen establecen restricciones para garantizar transparencia e igualdad durante los procesos electorales. en tal sentido existe restricción para firmar convenios interadministrativos, segun lo estsablecido en el artículo 38 de la Ley 996 de 2005 señala que: dentro de los cuatro (4) meses anteriores a las elecciones de senado, camara y presidenciales y hasta la realización de la segunda vuelta, si la hubiere, queda prohibida la celebración de convenios interadministrativos para la ejecución de recursos públicos. en virtud de lo anterior se eleva consulta al area encargada de la realización de los estudios previos, ya que esta información corresponde a un area externa de la subdirección de proyectos.
</t>
    </r>
    <r>
      <rPr>
        <b/>
        <u/>
        <sz val="10"/>
        <color rgb="FFC00000"/>
        <rFont val="Arial"/>
        <family val="2"/>
      </rPr>
      <t xml:space="preserve">MONITOREO OAP:
</t>
    </r>
    <r>
      <rPr>
        <sz val="10"/>
        <color rgb="FF000000"/>
        <rFont val="Arial"/>
        <family val="2"/>
      </rPr>
      <t>25 de abril; Se solicita I seguimiento cuatrimestral 2026
04 de mayo de 2026: se reita la solicitud de seguimiento
07 de mayo de 2026: Se realiza nuevamente reiteración de seguimiento , remiten seguimiento completo</t>
    </r>
  </si>
  <si>
    <t xml:space="preserve">El Comité Técnico y/o Evaluador de FONSECON cada vez que evalúe un proyecto de la entidad solicitante o receptora para decidir su viabilidad, se debe asegurar que su decisión se base en los criterios técnicos establecidos en el Manual para la Presentación de Proyectos FONSECON. Por lo tanto, el proyecto formulado debe contener toda la documentación requerida para cada tipo de proyecto, cumpliendo con los requisitos exigidos para su financiación o cofinanciación  y cargados en la Plataforma SIPI de manera completa y legible. En caso de presentarse proyectos a FONSECON que no estén formulados integralmente, la SPS requerirá a la entidad solicitante la información, documentos y/o soportes que no se hayan presentado y/o cuando los presentados no cumplan con los requisitos. Como evidencia se deja la respectiva trazabilidad en la Plataforma SIPI. </t>
  </si>
  <si>
    <t xml:space="preserve">Evaluar proyectos de las Entidades solicitantes a financiar con recursos de FONSECON, de acuerdo con los criterios técnicos establecidos en los procedimientos del Ministerio del Interior.  </t>
  </si>
  <si>
    <t>Trazabilidad Plataforma SIPI</t>
  </si>
  <si>
    <t>Comité Técnico y/o Evaluador de FONSECON
director Seguridad, Convivencia Ciudadana y Gobierno</t>
  </si>
  <si>
    <t xml:space="preserve">Cada vez que se evalúe un proyecto </t>
  </si>
  <si>
    <t>Reportar el hecho ante el jefe inmediato para tomar las medidas pertinentes.</t>
  </si>
  <si>
    <t>Memorando
Correo electrónico</t>
  </si>
  <si>
    <t>Una vez se materialice el riesgo.</t>
  </si>
  <si>
    <r>
      <t xml:space="preserve">EFICACIA:
Evaluación Proyectos FONSECON = </t>
    </r>
    <r>
      <rPr>
        <sz val="10"/>
        <rFont val="Arial"/>
        <family val="2"/>
      </rPr>
      <t>Sumatoria proyectos FONSECON evaluados y viabilizados de acuerdo al procedimiento</t>
    </r>
    <r>
      <rPr>
        <b/>
        <sz val="10"/>
        <rFont val="Arial"/>
        <family val="2"/>
      </rPr>
      <t xml:space="preserve">
</t>
    </r>
  </si>
  <si>
    <r>
      <rPr>
        <b/>
        <u/>
        <sz val="10"/>
        <color rgb="FF000000"/>
        <rFont val="Arial"/>
        <family val="2"/>
      </rPr>
      <t>Acción de control:</t>
    </r>
    <r>
      <rPr>
        <sz val="10"/>
        <color rgb="FF000000"/>
        <rFont val="Arial"/>
        <family val="2"/>
      </rPr>
      <t xml:space="preserve"> el seguimiento a la actividad de control se realiza a través del proceso de revisión y evaluación de los proyectos radicados por parte de las Entidades territoriales y de seguridad del Estado que solicitan financiar proyectos para la seguridad y convivencia ciudadana con recursos de FONSECON, de acuerdo con los criterios técnicos establecidos en los procedimientos del Ministerio del Interior.  Con corte al 31 de marzo de 2026 se han radicado un total de 112 proyectos los cuales han sido evaluados en su totalidad.
</t>
    </r>
    <r>
      <rPr>
        <b/>
        <u/>
        <sz val="10"/>
        <color rgb="FF000000"/>
        <rFont val="Arial"/>
        <family val="2"/>
      </rPr>
      <t>Responsable:</t>
    </r>
    <r>
      <rPr>
        <sz val="10"/>
        <color rgb="FF000000"/>
        <rFont val="Arial"/>
        <family val="2"/>
      </rPr>
      <t xml:space="preserve"> Subdirector de Proyectos para Seguridad y Convivencia Ciudadana
</t>
    </r>
    <r>
      <rPr>
        <b/>
        <u/>
        <sz val="10"/>
        <color rgb="FF000000"/>
        <rFont val="Arial"/>
        <family val="2"/>
      </rPr>
      <t>Evidencia</t>
    </r>
    <r>
      <rPr>
        <sz val="10"/>
        <color rgb="FF000000"/>
        <rFont val="Arial"/>
        <family val="2"/>
      </rPr>
      <t xml:space="preserve">: Como evidencia del seguimiento a la actividad de control se anexa Certificación de cumplimiento firmada por el Subdirector de Proyectos para Seguridad y Convivencia Ciudadana.
</t>
    </r>
    <r>
      <rPr>
        <b/>
        <u/>
        <sz val="10"/>
        <color rgb="FFC00000"/>
        <rFont val="Arial"/>
        <family val="2"/>
      </rPr>
      <t xml:space="preserve">MONITOREO OAP:
</t>
    </r>
    <r>
      <rPr>
        <sz val="10"/>
        <color rgb="FF000000"/>
        <rFont val="Arial"/>
        <family val="2"/>
      </rPr>
      <t>25 de abril; Se solicita I seguimiento cuatrimestral 2026
04 de mayo de 2026: se reita la solicitud de seguimiento
07 de mayo de 2026: Se realiza nuevamente reiteración de seguimiento , remiten seguimiento completo</t>
    </r>
  </si>
  <si>
    <r>
      <rPr>
        <u/>
        <sz val="10"/>
        <color rgb="FF000000"/>
        <rFont val="Arial"/>
        <family val="2"/>
      </rPr>
      <t>Acción de control</t>
    </r>
    <r>
      <rPr>
        <sz val="10"/>
        <color rgb="FF000000"/>
        <rFont val="Arial"/>
        <family val="2"/>
      </rPr>
      <t xml:space="preserve">: el seguimiento a la actividad de control se realiza a través del proceso de revisión y evaluación de los proyectos radicados por parte de las Entidades territoriales y de seguridad del Estado que solicitan financiar proyectos para la seguridad y convivencia ciudadana con recursos de FONSECON, de acuerdo con los criterios técnicos establecidos en los procedimientos del Ministerio del Interior.  Con corte al 31 de marzo de 2026 se han radicado un total de 112 proyectos los cuales han sido evaluados en su totalidad.
</t>
    </r>
    <r>
      <rPr>
        <b/>
        <u/>
        <sz val="10"/>
        <color rgb="FF000000"/>
        <rFont val="Arial"/>
        <family val="2"/>
      </rPr>
      <t>Responsable:</t>
    </r>
    <r>
      <rPr>
        <sz val="10"/>
        <color rgb="FF000000"/>
        <rFont val="Arial"/>
        <family val="2"/>
      </rPr>
      <t xml:space="preserve"> Subdirector de Proyectos para Seguridad y Convivencia Ciudadana
</t>
    </r>
    <r>
      <rPr>
        <b/>
        <u/>
        <sz val="10"/>
        <color rgb="FF000000"/>
        <rFont val="Arial"/>
        <family val="2"/>
      </rPr>
      <t>Evidencia:</t>
    </r>
    <r>
      <rPr>
        <sz val="10"/>
        <color rgb="FF000000"/>
        <rFont val="Arial"/>
        <family val="2"/>
      </rPr>
      <t xml:space="preserve"> Como evidencia del seguimiento a la actividad de control se anexa Certificación de cumplimiento firmada por el Subdirector de Proyectos para Seguridad y Convivencia Ciudadana.
</t>
    </r>
    <r>
      <rPr>
        <b/>
        <u/>
        <sz val="10"/>
        <color rgb="FFC00000"/>
        <rFont val="Arial"/>
        <family val="2"/>
      </rPr>
      <t xml:space="preserve">MONITOREO OAP:
</t>
    </r>
    <r>
      <rPr>
        <sz val="10"/>
        <color rgb="FF000000"/>
        <rFont val="Arial"/>
        <family val="2"/>
      </rPr>
      <t>25 de abril; Se solicita I seguimiento cuatrimestral 2026
04 de mayo de 2026: se reita la solicitud de seguimiento
07 de mayo de 2026: Se realiza nuevamente reiteración de seguimiento , remiten seguimiento completo</t>
    </r>
  </si>
  <si>
    <r>
      <rPr>
        <b/>
        <u/>
        <sz val="10"/>
        <color rgb="FF000000"/>
        <rFont val="Arial"/>
        <family val="2"/>
      </rPr>
      <t>Acción de control:</t>
    </r>
    <r>
      <rPr>
        <sz val="10"/>
        <color rgb="FF000000"/>
        <rFont val="Arial"/>
        <family val="2"/>
      </rPr>
      <t xml:space="preserve"> el seguimiento a la actividad de control se realiza a través del proceso de revisión y evaluación de los proyectos radicados por parte de las Entidades territoriales y de seguridad del Estado que solicitan financiar proyectos para la seguridad y convivencia ciudadana con recursos de FONSECON, de acuerdo con los criterios técnicos establecidos en los procedimientos del Ministerio del Interior.  Con corte al 31 de marzo de 2026 se han radicado un total de 112 proyectos los cuales han sido evaluados en su totalidad.
</t>
    </r>
    <r>
      <rPr>
        <b/>
        <u/>
        <sz val="10"/>
        <color rgb="FF000000"/>
        <rFont val="Arial"/>
        <family val="2"/>
      </rPr>
      <t>Responsable:</t>
    </r>
    <r>
      <rPr>
        <sz val="10"/>
        <color rgb="FF000000"/>
        <rFont val="Arial"/>
        <family val="2"/>
      </rPr>
      <t xml:space="preserve"> Subdirector de Proyectos para Seguridad y Convivencia Ciudadana
</t>
    </r>
    <r>
      <rPr>
        <b/>
        <u/>
        <sz val="10"/>
        <color rgb="FF000000"/>
        <rFont val="Arial"/>
        <family val="2"/>
      </rPr>
      <t>Evidencia:</t>
    </r>
    <r>
      <rPr>
        <sz val="10"/>
        <color rgb="FF000000"/>
        <rFont val="Arial"/>
        <family val="2"/>
      </rPr>
      <t xml:space="preserve"> Como evidencia del seguimiento a la actividad de control se anexa Certificación de cumplimiento firmada por el Subdirector de Proyectos para Seguridad y Convivencia Ciudadana. 
</t>
    </r>
    <r>
      <rPr>
        <b/>
        <u/>
        <sz val="10"/>
        <color rgb="FFC00000"/>
        <rFont val="Arial"/>
        <family val="2"/>
      </rPr>
      <t xml:space="preserve">MONITOREO OAP:
</t>
    </r>
    <r>
      <rPr>
        <sz val="10"/>
        <color rgb="FF000000"/>
        <rFont val="Arial"/>
        <family val="2"/>
      </rPr>
      <t>25 de abril; Se solicita I seguimiento cuatrimestral 2026
04 de mayo de 2026: se reita la solicitud de seguimiento
07 de mayo de 2026: Se realiza nuevamente reiteración de seguimiento , remiten seguimiento completo</t>
    </r>
  </si>
  <si>
    <t>La dirección de Seguridad, Convivencia Ciudadana y Gobierno solicitirá como mínimo dos capacitaciones al año a la Subdirección de Gestión Humana, sobre el Código de Ética adoptado por el Ministerio del Interior mediente resolución 904 de 2017, con el próposito de brindarle a los funcionarios o contratistas de ésta dependencia,  las herramientas básicas para identificar posibles situaciones de corrupción en las cuales puedan estar inmersos dentro de su actuar administrativo. En caso de detectar que un funcionario o contratista de la DSC, no cuente con las herramientas o habilidades para identificar posibles situaciones de corrupción en las cuales pueda estar inmerso, deberá solicitarse a la Subdirección de Gestión Humana la capacitación respectiva. Como evidencia se deja las actas de asistencia a capacitación.</t>
  </si>
  <si>
    <t xml:space="preserve">Capacitar a los funcionarios y contratistas de la dirección de Seguridad y Convivencia Ciudadana, en herramientas básicas para identificar posibles situaciones de corrupción en las cuales puedan estar inmersos dentro de su actuar administrativo. </t>
  </si>
  <si>
    <t>Actas de asistencia a capacitación.</t>
  </si>
  <si>
    <r>
      <t xml:space="preserve">EFICACIA:
Plan de capacitaciones = </t>
    </r>
    <r>
      <rPr>
        <sz val="10"/>
        <rFont val="Arial"/>
        <family val="2"/>
      </rPr>
      <t>(# de capacitaciones realizadas / # de capacitaciones programadas)</t>
    </r>
  </si>
  <si>
    <t>El control esta programado semestralmente, por lo anterior no se reporta el avance en la actividad de control en el periodo a reportar.</t>
  </si>
  <si>
    <t xml:space="preserve">Los funcionarios y contratistas de la dirección de Seguridad, Convivencia Ciudadana y Gobierno deben identificar en cada momento dentro de su actuación administrativa, si se encuentran inmersos en una situación o hecho que puede generar un conflicto de interés. En caso de encontrarse en una situación real, potencial o aparente de conflicto de interés, el funcionario o contratista debe manisfestar en forma motivada la causal del conflicto de interés al jefe inmediato o al supervisor del contrato o por recusación de un tercero, y seguir los lineamientos establecidos en el procedimiento Trámite de la Declaratoria de Conflicto de Intereses, documento que hace parte del proceso de Gestión de Talento Humano. Como evidencia se deja oficio con soportes de manifestación de conflicto de interés puestos en conocimiento por parte de los funcionarios o contratistas al jefe inmediato. </t>
  </si>
  <si>
    <t>Identificar y tramitar situaciones de conflicto de intereses en la que puedan estar inmersos funcionarios y contratistas de la dirección de Seguridad y Convivencia Ciudadana, dentro de su actuar administrativo.</t>
  </si>
  <si>
    <t>Oficio con soportes de manifestación de conflicto de interés.</t>
  </si>
  <si>
    <t>Director Seguridad y Convivencia Ciudadana
Funcionarios y contratistas</t>
  </si>
  <si>
    <t>En todo momento</t>
  </si>
  <si>
    <t>Manisfestar en forma motivada la causal del conflicto de interés al jefe inmediato o al supervisor del contrato o por recusación de un tercero y seguir los lineamientos establecidos en el procedimiento Trámite de la Declaratoria de Conflicto de Intereses.</t>
  </si>
  <si>
    <t>Director  para la Seguridad y Convivencia Ciudadana</t>
  </si>
  <si>
    <r>
      <t xml:space="preserve">EFECTIVIDAD:
Efectividad del plan de manejo de riesgos = </t>
    </r>
    <r>
      <rPr>
        <sz val="10"/>
        <color indexed="8"/>
        <rFont val="Arial Narrow"/>
        <family val="2"/>
      </rPr>
      <t xml:space="preserve">(# de situaciones de conflicto de intereses configurados como hechos de corrupción durante el cuatrimestre)
</t>
    </r>
  </si>
  <si>
    <r>
      <rPr>
        <sz val="10"/>
        <color rgb="FF000000"/>
        <rFont val="Arial Narrow"/>
        <family val="2"/>
      </rPr>
      <t xml:space="preserve">En cuanto a la actividad de control y la acción, la Dirección de Seguridad, Convivencia Ciudadana y Gobierno ha gestionado adecuadamente las posibles situaciones de conflicto de interés a través de la solicitud formal de reporte a los supervisores de contratos. La ausencia de situaciones que se hayan configurado como hechos de corrupción sugiere que los procesos de identificación y manejo de conflictos de interés están siendo gestionados de manera efectiva.
Además, la respuesta recibida de los supervisores confirma que las medidas preventivas y correctivas están siendo implementadas con éxito, asegurando que no se generen riesgos asociados a la corrupción ni al conflicto de interés dentro de la administración.
Indicador
•  Número de situaciones de conflicto de interés configuradas como hechos de corrupción = 0
•  Resultado del indicador = 0 situaciones configuradas como hechos de corrupción
</t>
    </r>
    <r>
      <rPr>
        <u/>
        <sz val="10"/>
        <color rgb="FFC00000"/>
        <rFont val="Arial Narrow"/>
        <family val="2"/>
      </rPr>
      <t xml:space="preserve">MONITOREO OAP:
</t>
    </r>
    <r>
      <rPr>
        <sz val="10"/>
        <color rgb="FF000000"/>
        <rFont val="Arial Narrow"/>
        <family val="2"/>
      </rPr>
      <t xml:space="preserve">27/04/2026: Solicitud de reporte
30/04/2026: Envío por parte de la dependencia del reporte requerido. Desde OAP se verificaron y validaron las evidencias entregadas y cargadas en la respectiva carpeta del share point al igual que el reporte de los indicadores
</t>
    </r>
  </si>
  <si>
    <t>El servidor delegado por el director o la directora de Seguridad, Convivencia Ciudadana y Gobierno - DSC realizará como minimo dos socializaciones al año a  funcionarios y contratistas sobre el código de ética adoptado por el Ministerio del Interior mediante resolución 904 de 2017, con el próposito de brindarle a los funcionarios y contratistas de la DSC las herramientas básicas para identificar posibles situaciones de corrupción en las que pueden estar inmersos dentro de su actuar administrativo. En caso de que un funcionario o contratista de la dirección no cuente con los conocimientos para identificar las posibles situaciones de corrupción, se le impartirá la socialización respectiva. Lo anterior se evidenciará con las imagenes de divulgación y/o correos de socialización y/o presentación.</t>
  </si>
  <si>
    <t xml:space="preserve">Capacitar a los funcionarios y contratistas de la dirección de Seguridad y Convivencia Ciudadana, en herramientas básicas para identificar situaciones de conflicto de intereses en las cuales puedan estar inmersos dentro de su actuar administrativo. </t>
  </si>
  <si>
    <t>director Seguridad, Convivencia Ciudadana y Gobierno
Funcionarios y contratistas</t>
  </si>
  <si>
    <t xml:space="preserve">Director  para la Seguridad, Convivencia Ciudadana y Gobierno </t>
  </si>
  <si>
    <r>
      <t xml:space="preserve">EFICACIA:
Plan de capacitaciones = </t>
    </r>
    <r>
      <rPr>
        <sz val="10"/>
        <color indexed="8"/>
        <rFont val="Arial Narrow"/>
        <family val="2"/>
      </rPr>
      <t>(# de capacitaciones realizadas / # de capacitaciones programadas)</t>
    </r>
  </si>
  <si>
    <r>
      <t xml:space="preserve">En cuanto a la actividad de control y acción, la Dirección de Seguridad, Convivencia Ciudadana y Gobierno realizó una socialización para el primer cuatrimestre del 2026 sobre el Código de Etica del Ministerio del Interior (Resolución 904 de 2017), la cual se llevo a cabo de manera virtual a traves de correo electrónico masivo, se adjuntan en este reporte las infografías utilizadas para las socializaciones y correo masivo.
Indicador
Número de socializaciones realizadas / Número de socializaciones programadas
Resultado del Indicador: 1 socialización realizada de 2 socializaciones programadas.
</t>
    </r>
    <r>
      <rPr>
        <u/>
        <sz val="10"/>
        <color rgb="FFC00000"/>
        <rFont val="Arial Narrow"/>
        <family val="2"/>
      </rPr>
      <t xml:space="preserve">MONITOREO OAP:
</t>
    </r>
    <r>
      <rPr>
        <sz val="10"/>
        <color rgb="FF000000"/>
        <rFont val="Arial Narrow"/>
        <family val="2"/>
      </rPr>
      <t xml:space="preserve">
27/04/2026: Solicitud de reporte
30/04/2026: Envío por parte de la dependencia del reporte requerido. Desde OAP se verificaron y validaron las evidencias entregadas y cargadas en la respectiva carpeta del share point al igual que el reporte de los indicadores. </t>
    </r>
  </si>
  <si>
    <t>El profesional designado por el director(a) de Seguridad, Convivencia Ciudadana y Gobierno realizará como mínimo dos socializaciones al año a los funcionarios y contratistas de la dirección, sobre el procedimiento Trámite de la Declaratoria de Conflicto de Intereses y Guía para la Identificación y Declaración del Conflicto de Intereses en el Sector Público Colombiano expedida por el DAFP, con el próposito de brindarle a los funcionarios y contratistas de ésta dependencia,  las herramientas básicas para identificar situaciones de conflicto de intereses en las cuales puedan estar inmersos dentro de su actuar administrativo. En caso de detectar que un funcionario o contratista de la DSC, no cuente con las herramientas o habilidades para identificar situaciones de conflicto de intereses en las cuales pueda estar inmerso, el profesional designado por el director(a) le socializará los lineamientos anteriormente mencionados. Como evidencia se deja las imagenes de divulgación y/o correos de socialización y/o presentación.</t>
  </si>
  <si>
    <t xml:space="preserve">Capacitar a los funcionarios y contratistas de la Dirección de Seguridad, Convivencia Ciudadana y Gobierno, en herramientas básicas para identificar situaciones de conflicto de intereses en las cuales puedan estar inmersos dentro de su actuar administrativo. </t>
  </si>
  <si>
    <r>
      <t xml:space="preserve">En cuanto a la actividad de control y acción, la Dirección de Seguridad, Convivencia Ciudadana y Gobierno realizó una socialización para el primer cuatrimestre de 2026 sobre el procedimiento Trámite de la Declaratoria de Conflicto de Intereses y la Guía para la Identificación y Declaración del Conflicto de Intereses en el Sector Público Colombiano - DAFP, la cual se llevo a cabo de manera virtual a traves de correo electrónico masivo, se adjuntan en este reporte las infografías utilizadas para las socializaciones y correo masivo.
Indicador
Número de socializaciones realizadas / Número de socializaciones programadas
Resultado del Indicador: 1 socialización realizada de 2 socializaciones programadas.
</t>
    </r>
    <r>
      <rPr>
        <sz val="10"/>
        <color rgb="FFC00000"/>
        <rFont val="Arial Narrow"/>
        <family val="2"/>
      </rPr>
      <t xml:space="preserve">MONITOREO OAP:
</t>
    </r>
    <r>
      <rPr>
        <sz val="10"/>
        <color rgb="FF000000"/>
        <rFont val="Arial Narrow"/>
        <family val="2"/>
      </rPr>
      <t xml:space="preserve">
27/04/2026: Solicitud de reporte
30/04/2026: Envío por parte de la dependencia del reporte requerido. Desde OAP se verificaron y validaron las evidencias entregadas y cargadas en la respectiva carpeta del share point al igual que el reporte de los indicadores.</t>
    </r>
  </si>
  <si>
    <t>El Director (a) de la Dirección de Asuntos Religiosos cada vez que realiza una capacitación y/o taller de forma presencial y/o virtual informa al público del sector religioso sobre la gratuidad en los trámites que realiza la DAR, con el fin de evitar que sean estafados por personas inescrupulosas. En caso de presentarse solicitudes o inquietudes por partes del público del sector religioso frente a la gratuidad del servicio, estas serán priorizadas en las capacitaciones o talleres encaminados a dar claridad a los diferentes tramites que realiza la Dirección de Asuntos Religiosos. Se deja evidencia de los comunicados, mensajes de gratuidad emitidos.</t>
  </si>
  <si>
    <t xml:space="preserve">La Dirección de Asuntos Religiosos cada vez que va a realizar capacitaciones a sus colaboradores, verifica la información sobre normatividad, requisitos y controles aplicados a la prestación del servicio a los servidores cada vez que hay una novedad. Se deja evidencia del ejercicio del control en las listas de asistencia. </t>
  </si>
  <si>
    <t>Comunicados, mensajes de gratuidad emitidos.</t>
  </si>
  <si>
    <t>Dirección de Asuntos Religiosos
Director (a) de Asuntos Religiosos</t>
  </si>
  <si>
    <t>Reportar los hechos de corrupción a la Oficina de Control Interno Disciplinario Interno del Ministerio del Interior, en el caso que se presenten estos actos de corrupción a través de los colaboradores  de la Dirección de Asuntos Religiosos.</t>
  </si>
  <si>
    <t>Memorando informando los hechos de corrupción con los respectivos anexos</t>
  </si>
  <si>
    <t>Director (a) de Asuntos Religiosos</t>
  </si>
  <si>
    <t>Cada vez que se presente un hecho de corrupción</t>
  </si>
  <si>
    <r>
      <rPr>
        <b/>
        <sz val="12"/>
        <color theme="1"/>
        <rFont val="Arial"/>
        <family val="2"/>
      </rPr>
      <t xml:space="preserve">Eficacia: </t>
    </r>
    <r>
      <rPr>
        <sz val="12"/>
        <color theme="1"/>
        <rFont val="Arial"/>
        <family val="2"/>
      </rPr>
      <t xml:space="preserve">Capacitaciones relacionadas con la tramitología y conocimiento de la misma 
</t>
    </r>
    <r>
      <rPr>
        <b/>
        <sz val="12"/>
        <color theme="1"/>
        <rFont val="Arial"/>
        <family val="2"/>
      </rPr>
      <t>Efectividad:  (</t>
    </r>
    <r>
      <rPr>
        <sz val="12"/>
        <color theme="1"/>
        <rFont val="Arial"/>
        <family val="2"/>
      </rPr>
      <t>Número de capacitaciones desarrolladas / Número de capacitaciones programadas)*100</t>
    </r>
  </si>
  <si>
    <r>
      <t xml:space="preserve">Durante el primer cuatrimestre del año 2026, el Director de Asuntos Religiosos, a través del coordinador del Grupo de Registro Público y Personerías Jurídicas, ha realizado 3 capacitaciones a funcionarios y contratistas de la dependencia, con el fin de aclarar y actualizar todo lo concerniente a los trámites que se encuentran en la oferta institucional de la Dirección, a saber: Certificados de existencia y representación legal, Solicitudes de personería jurídica especial, Solicitudes de extensión de efectos de personería jurídica, Solicitudes de cambio de dignataros o representante legal y Solicitudes de reforma de estatutos. Para tal fin, se determinan sus procedimientos, formulación de observaciones y términos de respuesta. Como evidencia se adjuntan las listas de asistencia a las reuniones de capacitación.
</t>
    </r>
    <r>
      <rPr>
        <b/>
        <sz val="12"/>
        <color theme="1"/>
        <rFont val="Arial"/>
        <family val="2"/>
      </rPr>
      <t>Eficacia: 3</t>
    </r>
    <r>
      <rPr>
        <sz val="12"/>
        <color theme="1"/>
        <rFont val="Arial"/>
        <family val="2"/>
      </rPr>
      <t xml:space="preserve"> capacitaciones relacionadas con la tramitología y conocimiento de la misma.
</t>
    </r>
    <r>
      <rPr>
        <b/>
        <sz val="12"/>
        <color theme="1"/>
        <rFont val="Arial"/>
        <family val="2"/>
      </rPr>
      <t xml:space="preserve">Efectividad: </t>
    </r>
    <r>
      <rPr>
        <sz val="12"/>
        <color theme="1"/>
        <rFont val="Arial"/>
        <family val="2"/>
      </rPr>
      <t xml:space="preserve">(3/3)*100=100%
</t>
    </r>
    <r>
      <rPr>
        <b/>
        <u/>
        <sz val="12"/>
        <color rgb="FFC00000"/>
        <rFont val="Arial"/>
        <family val="2"/>
      </rPr>
      <t xml:space="preserve">MONITOREO OAP:
</t>
    </r>
    <r>
      <rPr>
        <sz val="12"/>
        <rFont val="Arial"/>
        <family val="2"/>
      </rPr>
      <t>27/04/2026 Se remite correo al enlace solicitando I seguimiento Riesgo de corrupción 2026
30/04/2026 Enlace remite el seguimiento y se evidencia el cargue de los soportes en la carpeta correspondientes, los cuales fueron revisados y validados por la OAP.</t>
    </r>
  </si>
  <si>
    <r>
      <rPr>
        <b/>
        <sz val="12"/>
        <color theme="1"/>
        <rFont val="Arial"/>
        <family val="2"/>
      </rPr>
      <t xml:space="preserve">Eficacia: </t>
    </r>
    <r>
      <rPr>
        <sz val="12"/>
        <color theme="1"/>
        <rFont val="Arial"/>
        <family val="2"/>
      </rPr>
      <t xml:space="preserve">Capacitaciones relacionadas con la gratuidad de los tramites en la DAR   
</t>
    </r>
    <r>
      <rPr>
        <b/>
        <sz val="12"/>
        <color theme="1"/>
        <rFont val="Arial"/>
        <family val="2"/>
      </rPr>
      <t>Efectividad:</t>
    </r>
    <r>
      <rPr>
        <sz val="12"/>
        <color theme="1"/>
        <rFont val="Arial"/>
        <family val="2"/>
      </rPr>
      <t xml:space="preserve"> (número de denuncias  tramitadas / Número de Denuncias recibidas)*100                                       </t>
    </r>
  </si>
  <si>
    <r>
      <t xml:space="preserve">Durante el primer cuatrimestre del año 2026, el Director de Asuntos Religiosos, a través del coordinador del Grupo de Registro Público y Personerías Jurídicas, ha realizado X capacitaciones a funcionarios y contratistas de la dependencia, con el fin de precisar la gratuidad de todos los trámites que ofrece la Dirección en el portafolio institucional, así como la no necesidad de intermediarios. De esta manera, se promueve la cultura de transparencia y ética pública, además de instar a transmitir el mensaje de gratuidad en las comunicaciones y documentos de respuesta a solicitudes que son enviados a los usuarios. Como evidencia se adjuntan las listas de asistencia a las reuniones de capacitación y algunos oficios de respuesta elegidos aleatoriamente.
</t>
    </r>
    <r>
      <rPr>
        <b/>
        <sz val="12"/>
        <color theme="1"/>
        <rFont val="Arial"/>
        <family val="2"/>
      </rPr>
      <t>Eficacia: 3</t>
    </r>
    <r>
      <rPr>
        <sz val="12"/>
        <color theme="1"/>
        <rFont val="Arial"/>
        <family val="2"/>
      </rPr>
      <t xml:space="preserve"> capacitaciones relacionadas con la gratuidad de los trámites en la DAR.
</t>
    </r>
    <r>
      <rPr>
        <b/>
        <sz val="12"/>
        <color theme="1"/>
        <rFont val="Arial"/>
        <family val="2"/>
      </rPr>
      <t xml:space="preserve">Efectividad: </t>
    </r>
    <r>
      <rPr>
        <sz val="12"/>
        <color theme="1"/>
        <rFont val="Arial"/>
        <family val="2"/>
      </rPr>
      <t xml:space="preserve">(0/0)*100=0
</t>
    </r>
    <r>
      <rPr>
        <b/>
        <u/>
        <sz val="12"/>
        <color rgb="FFC00000"/>
        <rFont val="Arial"/>
        <family val="2"/>
      </rPr>
      <t>MONITOREO OAP:</t>
    </r>
    <r>
      <rPr>
        <sz val="12"/>
        <color theme="1"/>
        <rFont val="Arial"/>
        <family val="2"/>
      </rPr>
      <t xml:space="preserve">
27/04/2026 Se remite correo al enlace solicitando I seguimiento Riesgo de corrupción 2026
30/04/2026 Enlace remite el seguimiento y se evidencia el cargue de los soportes en la carpeta correspondientes, los cuales fueron revisados y validados por la OAP.</t>
    </r>
  </si>
  <si>
    <t>El profesional designado por el director o la directora de Seguridad, Convivencia Ciudadana y Gobierno establecerá una metodología que se encuentre vigente en el Sistema Integrado de Gestión Institucional para la recolección y procesamiento de los datos de la direccion. En caso de no contar con una metodología vigente se contará con matriz de datos actualizada. Esto se evidenciará a partir de la metodología vigente.</t>
  </si>
  <si>
    <t>Revisar y actualizar si hay lugar a ello la metodolgía para la recolección y procesamiento de datos de la dirección, una vez al año.</t>
  </si>
  <si>
    <t>Acta de Revisión de documentos del SIGI y/o Metodología Vigente</t>
  </si>
  <si>
    <t>Director o Directora de Seguridad, Convivencia Ciudadana y Gobierno y/o servidor delegado por parte del director (a)</t>
  </si>
  <si>
    <t>Reportar cuatrimestralmente matriz de datos actualizada de la dirección.</t>
  </si>
  <si>
    <t>Matriz de datos actualizada</t>
  </si>
  <si>
    <t>Cuatrimestralemente</t>
  </si>
  <si>
    <t>Indicador: Efectividad:
Efectividad de la metodología: # de casos detectados en la manipulación de datos y estadisticas de la Dirección de Seguridad, Convivencia Ciudadana y Gobierno del Ministerio del Interior</t>
  </si>
  <si>
    <r>
      <t xml:space="preserve">En cuanto a la actividad de control y acción, la Dirección de Seguridad, Convivencia Ciudadana y Gobierno, se dispone a informar que desde la dirección y el equipo de calidad ha trabajado en la contrucción de la metodología para la recolección y el procesamiento de los datos de la dirección la cual esta en proceso de revisión para radicar ante la Oficina Asesora de Planeación; sin embargo se adjunta matrices de datos actualizada para analizar y consolidar información, al igula que borrador de metodología que se encuentra en revisión.
Indicador
Número de casos detectados en la manipulación de datos y estadisticas de la Dirección de Seguridad, Convivencia Ciudadana y Gobierno del Ministerio del Interior.
Resultado del Indicador: 0 casos detectados en la manipulación de datos y estadisticas de la DSC.
</t>
    </r>
    <r>
      <rPr>
        <u/>
        <sz val="10"/>
        <color rgb="FFC00000"/>
        <rFont val="Arial Narrow"/>
        <family val="2"/>
      </rPr>
      <t xml:space="preserve">MONITOREO OAP:
</t>
    </r>
    <r>
      <rPr>
        <sz val="10"/>
        <color rgb="FF000000"/>
        <rFont val="Arial Narrow"/>
        <family val="2"/>
      </rPr>
      <t xml:space="preserve">
27/04/2026: Solicitud de reporte
30/04/2026: Envío por parte de la dependencia del reporte requerido. Desde OAP se verificaron y validaron las evidencias entregadas y cargadas en la respectiva carpeta del share point al igual que el reporte de los indicadores</t>
    </r>
  </si>
  <si>
    <t>El servidor delegado por el director o la directora de Seguridad, Convivencia Ciudadana y Gobierno - DSC realizará como minimo dos socializaciones al año a  funcionarios y contratistas sobre la Politica General de Seguridad de la Información, con el próposito de brindarle a los funcionarios y contratistas de la DSC las herramientas básicas para identificar posibles situaciones de corrupción en las que pueden estar inmersos dentro de su actuar administrativo. En caso de que un funcionario o contratista de la dirección no cuente con los conocimientos para identificar las posibles situaciones de corrupción, se le impartirá la socialización respectiva. Lo anterior se evidenciará con las imagenes de divulgación y/o correos de socialización y/o presentación.</t>
  </si>
  <si>
    <t>Imágenes de divulgación y/o correos de socialización y/o presentación.</t>
  </si>
  <si>
    <t>Anual</t>
  </si>
  <si>
    <t>Indicador: EFICACIA:
Socializaciones (# de socializaciones realizadas / # de socializaciones programadas)</t>
  </si>
  <si>
    <r>
      <t xml:space="preserve">En cuanto a la actividad de control y la acción, la Dirección de Seguridad, Convivencia Ciudadana y Gobierno se permite informar que para el primer cuatrimestre de 2026, no se ha ejecutado el control de actividad, es importante precisar que aún se esta dentro de los términos y tiempos establecidos para dar cumplimiento para lo cuál se informa que estas socializaciones se realizarán en los próximos cuatrimestres.
Indicador:
Número de socializaciones realizadas / Número de socializaciones programadas
Resultado del Indicador: 0 socializaciones realizadas de 2 socializaciones programadas.
</t>
    </r>
    <r>
      <rPr>
        <u/>
        <sz val="10"/>
        <color rgb="FFC00000"/>
        <rFont val="Arial Narrow"/>
        <family val="2"/>
      </rPr>
      <t xml:space="preserve">MONITOREO OAP:
</t>
    </r>
    <r>
      <rPr>
        <sz val="10"/>
        <color rgb="FF000000"/>
        <rFont val="Arial Narrow"/>
        <family val="2"/>
      </rPr>
      <t xml:space="preserve">
27/04/2026: Solicitud de reporte
30/04/2026: Envío por parte de la dependencia del reporte requerido. La dependencia no reporta evidencia y precisa que dará cumplimiento del control de esta actividad en los siguientes cuatrimestres. </t>
    </r>
  </si>
  <si>
    <t>El servidor delegado por el director o la directora de Seguridad, Convivencia Ciudadana y Gobierno - DSC realizará como minimo dos capacitaciones y/o formación al año a  funcionarios y contratistas sobre el código de ética adoptado por el Ministerio del Interior mediante resolución 904 de 2017, con el próposito de brindarle a los funcionarios y contratistas de la DSC las herramientas básicas para identificar posibles situaciones de corrupción en las que pueden estar inmersos dentro de su actuar administrativo. En caso de que un funcionario o contratista de la dirección no cuente con los conocimientos para identificar las posibles situaciones de corrupción, se le impartirá la socialización. Lo anterior se evidenciará con las imagenes de divulgación y/o correos de socialización y/o presentación.</t>
  </si>
  <si>
    <r>
      <t xml:space="preserve">En cuanto a la actividad de control y acción, la Dirección de Seguridad, Convivencia Ciudadana y Gobierno realizó una socialización para el primer cuatrimestre del 2026 sobre el Código de Etica del Ministerio del Interior (Resolución 904 de 2017), la cual se llevo a cabo de manera virtual a traves de correo electrónico masivo, se adjuntan en este reporte las infografías utilizadas para las socializaciones y correo masivo.
Indicador
Número de socializaciones realizadas / Número de socializaciones programadas
Resultado del Indicador: 1 socialización realizada de 2 socializaciones programadas.
</t>
    </r>
    <r>
      <rPr>
        <u/>
        <sz val="10"/>
        <color rgb="FFC00000"/>
        <rFont val="Arial Narrow"/>
        <family val="2"/>
      </rPr>
      <t xml:space="preserve">MONITOREO OAP:
</t>
    </r>
    <r>
      <rPr>
        <sz val="10"/>
        <color rgb="FF000000"/>
        <rFont val="Arial Narrow"/>
        <family val="2"/>
      </rPr>
      <t xml:space="preserve">
27/04/2026: Solicitud de reporte
30/04/2026: Envío por parte de la dependencia del reporte requerido. Desde OAP se verificaron y validaron las evidencias entregadas y cargadas en la respectiva carpeta del share point al igual que el reporte de los indicadores</t>
    </r>
  </si>
  <si>
    <t>,</t>
  </si>
  <si>
    <t xml:space="preserve"> </t>
  </si>
  <si>
    <t>09</t>
  </si>
  <si>
    <t>3 de 4</t>
  </si>
  <si>
    <t>PROBABILIDAD</t>
  </si>
  <si>
    <t>Valor Probabilidad</t>
  </si>
  <si>
    <t>Valor Impacto</t>
  </si>
  <si>
    <t>Casi Seguro</t>
  </si>
  <si>
    <t>Zona A: 5</t>
  </si>
  <si>
    <t>Zona A: 10</t>
  </si>
  <si>
    <t>Zona E: 15</t>
  </si>
  <si>
    <t>Zona E: 20</t>
  </si>
  <si>
    <t>Zona E: 25</t>
  </si>
  <si>
    <t>CASI SEGURO</t>
  </si>
  <si>
    <t>Zona M: 4</t>
  </si>
  <si>
    <t>Zona A: 8</t>
  </si>
  <si>
    <t>Zona A: 12</t>
  </si>
  <si>
    <t>Zona E: 16</t>
  </si>
  <si>
    <t>PROBABL.</t>
  </si>
  <si>
    <t>Zona B: 3</t>
  </si>
  <si>
    <t>Zona M: 6</t>
  </si>
  <si>
    <t>Zona A: 9</t>
  </si>
  <si>
    <t>Zona E: 12</t>
  </si>
  <si>
    <t>POSIBLE</t>
  </si>
  <si>
    <t>Zona B: 2</t>
  </si>
  <si>
    <t>Zona B: 4</t>
  </si>
  <si>
    <t>Zona E: 10</t>
  </si>
  <si>
    <t>IMPROB.</t>
  </si>
  <si>
    <t>Zona B: 1</t>
  </si>
  <si>
    <t>Zona M: 3</t>
  </si>
  <si>
    <t>Zona A: 4</t>
  </si>
  <si>
    <t>Zona E: 5</t>
  </si>
  <si>
    <t>RARA VEZ</t>
  </si>
  <si>
    <t>INSIGNFI.</t>
  </si>
  <si>
    <t>MENOR</t>
  </si>
  <si>
    <t>MODERADO</t>
  </si>
  <si>
    <t>MAYOR</t>
  </si>
  <si>
    <t>CATASTR.</t>
  </si>
  <si>
    <t>Zona Moderada</t>
  </si>
  <si>
    <t>Reducir riesgo</t>
  </si>
  <si>
    <t>Dirección de Derechos Humanos
Profesional Líder del Proyecto o Programa</t>
  </si>
  <si>
    <t>CA1. Falta de criterios y estándares unificados que faciliten la toma de decisiones al personal que maneja las bases de datos.
CA2. Deficiencia en corroborar y constatar la información censal  suministrada por las comunidades para detectar inconsistencias</t>
  </si>
  <si>
    <t>El coordinador del Grupo de Investigación y Registro Dirección de Asuntos indígenas, Rom y Minorías. realizará una capacitación semestral dirigida al personal con acceso a las bases de datos para estandarizar y unificar criterios o se emitira comunicación estableciendo lineamientos . En el caso de que se detecte una manipulación de la información, se llevará a cabo la corrección respectiva, seguida de la notificación a la Oficina de Control Disciplinario Interno y Control Interno, quienes se encargarán de iniciar una investigación sobre el funcionario implicado. En el caso; de ser contratista se remitirá el caso a la Procuraduría General de la Nación o a los demás entes de control. Como evidencia se deja  lista de asistencia de la capacitación.</t>
  </si>
  <si>
    <t xml:space="preserve">Dirección de Asuntos Indigenas, Rom y Minorías
Coordinación del Grupo de Investigación y Registro </t>
  </si>
  <si>
    <t xml:space="preserve">
N. de capacitaciones realizadas en el semestre / N. de capacitaciones planeadas en el semestre
N. de riesgos materializados
</t>
  </si>
  <si>
    <t xml:space="preserve">El coordinador  del Grupo de Investigación y Registro, llevará a cabo, de forma cuatrimestral, una comparación entre la información suministrada por la población y la información censal que hace parte del archivo histórico de la DAIRM. El objetivo de este proceso es detectar cualquier posible alteración utilizando el Sistema de Información SIIC y se contará con el apoyo de la Oficina de Control Disciplinario para tomar las medidas pertinentes en virtud del régimen anticorrupción aplicable a los servidores públicos. Como evidencia de estas actividades se tomará en cuenta las respuestas que hayan sido emitidas y enviadas a través del correo institucional y/o el sistema Control Doc.  </t>
  </si>
  <si>
    <t xml:space="preserve">Respuestas emitidas y enviadas vía correo y/o sistema Control Doc.
</t>
  </si>
  <si>
    <t xml:space="preserve">
N. de capacitaciones realizadas en el cuatrimestre / N. de capacitaciones planeadas en el cuatrimestre. 
N. de riesgos materializados
</t>
  </si>
  <si>
    <t>CA1. Desconocimiento de los lineamientos de Ley establecidos para el registro a las autoridades, comunidades, asociaciones y cargues de censos</t>
  </si>
  <si>
    <t xml:space="preserve">CA1. Intereses individuales por parte de los funcionarios y/o contratistas de la Dirección de Asuntos Indígenas Rom y Minorías
CA2. Intereses particulares de terceros </t>
  </si>
  <si>
    <t>La lider del area Juridica de la DAI, en colaboración con la Oficina de Control Interno, Oficina de Control Disciplinario Interno; ofrecerán de manera semestral capacitaciones sobre conflicto de intereses, código de integridad y posibles faltas disciplinarias ante el favorecimiento de intereses particulares y el inadecuado manejo de información; estas sesiones buscan promover la conciencia sobre la importancia de mantener una conducta ética y garantizar la integridad de los funcionarios.En caso de detectar que un funcionario o contratista de la DAIRM, no cuente con las herramientas o habilidades para identificar situaciones de conflicto de intereses en las cuales pueda estar inmerso, deberá solicitarse Oficina de Control Interno Disciplinario adelantar el tramite a que haya lugar, Como evidencia se tendrá en cuenta la lista de asistencia a las capacitaciones.</t>
  </si>
  <si>
    <t>Dirección de Asuntos indígenas, Rom y Minorías.
Líder del área jurídica de la DAI</t>
  </si>
  <si>
    <t>La lider del area Juridica de la DAI solicitará como mínimo dos capacitaciones al año a la Subdirección de Gestión Humana y al Jefe de la Oficina de Control Disciplinario Interno , sobre el procedimiento Trámite de la Declaratoria de Conflicto de Intereses, Código de Ética adoptado por el Ministerio del Interior mediante resolución 904 de 2017 y Guía para la Identificación y Declaración del Conflicto de Intereses en el Sector Público Colombiano expedida por el DAFP, con el propósito de brindarle a los funcionarios o contratistas de ésta dependencia,  las herramientas básicas para identificar situaciones de conflicto de intereses en las cuales puedan estar inmersos dentro de su actuar administrativo. En caso de detectar que un funcionario o contratista de la DAIRM, no cuente con las herramientas o habilidades para identificar situaciones de conflicto de intereses en las cuales pueda estar inmerso, deberá solicitarse a la Subdirección de Gestión Humana la capacitación respectiva. Como evidencia se deja las actas de asistencia a capacitación.</t>
  </si>
  <si>
    <t>Dirección de Asuntos para Comunidades Negras, Afrocolombianas, Raizales y Palenqueras
Director (a) de comunidades negras, afrocolombianas, raizales y palenqueras</t>
  </si>
  <si>
    <t>EFICACIA: (número de carpetas expedientes entregadas y devueltas/Número de carpetas expedientes solicitados)*100
EFECTIVIDAD: (# de solicitudes contestadas /# de solicitudes allegadas)*100</t>
  </si>
  <si>
    <t>EFECTIVIDAD: (# de solicitudes rechazadas/ # número de solicitudes allegadas)*100
EFICACIA: (número de expedientes entregados y devueltos/Número de expedientes solicitados)*100</t>
  </si>
  <si>
    <t>El grupo de gestión documental de la DCN realiza cada vez que sea solicitada, control de entrega de información contenida en los expedientes a los servidores públicos que la requieran con el propósito de encontrar alguna inconsistencia de la información y se pueda hacer seguimiento de esta, en caso de encontrar inconsistencias en la información, se informa a la Dirección para tomar medidas como emitir memorando solicitando subsanar las situaciones encontradas. Como evidencia se realiza cuadro de control préstamo de carpetas el cual incluye la fecha de entrega y devolución de estas y memorandos emitidos por la Dirección.</t>
  </si>
  <si>
    <t>Dirección de Asuntos para Comunidades Negras, Afrocolombianas, Raizales y Palenqueras
Director (a) de comunidades negras, afrocolombianas, raizales y palenqueras
Funcionarios y contratistas</t>
  </si>
  <si>
    <t>Dirección de Asuntos para Comunidades Negras, Afrocolombianas, Raizales y Palenqueras
Director (a) de comunidades negras, afrocolombianas, raizales y palenqueras
Funcionarios y contratistas
Subdirección de Gestión Humana
Jefe de la Oficina  Control Disciplinario Interno</t>
  </si>
  <si>
    <t>EFICACIA: Plan de capacitaciones = (# de capacitaciones realizadas/# de capacitaciones programadas)*100</t>
  </si>
  <si>
    <t>Dirección de la Autoridad Nacional de Consulta Previa
El Subdirector de Gestión de Consulta Previa y el Coordinador de Formación en Consulta Previa</t>
  </si>
  <si>
    <t>Dirección de la Autoridad Nacional de Consulta Previa
Los subdirectores, funcionarios y contratistas de la DCP</t>
  </si>
  <si>
    <t>CA1. Ausencia de integridad y supervisión insuficiente sobre las acciones de los supervisores de convenio.</t>
  </si>
  <si>
    <t>Subdirecciónn de Proyectos para la Seguridad y la Convivencia Ciudadan
Subdirección de Proyectos para la Seguridad y la Convivencia Ciudadana y Subdirección de Gestión Humana</t>
  </si>
  <si>
    <t>Subdirección de Proyectos para la Seguridad y la Convivencia Ciudadana
Director  de Seguridad, Convivencia Ciudadana y Gobierno</t>
  </si>
  <si>
    <t xml:space="preserve">Revisar la información resultante  de la  formulación de los estudios previos, para reducir la posibilidad de inconsistencias en la documentación y estructuración del proceso por parte de Subdirección de Gestión Contractual
</t>
  </si>
  <si>
    <t>Subdirección de Proyectos para la Seguridad y la Convivencia Ciudadana
Comité Técnico y/o Evaluador de FONSECON
director Seguridad, Convivencia Ciudadana y Gobierno</t>
  </si>
  <si>
    <t xml:space="preserve">EFICACIA:
Evaluación Proyectos FONSECON = Sumatoria proyectos FONSECON evaluados y viabilizados de acuerdo al procedimiento
</t>
  </si>
  <si>
    <t>EFICACIA:
Plan de capacitaciones = (# de capacitaciones realizadas / # de capacitaciones programadas)</t>
  </si>
  <si>
    <t>Posible situación que surja entre los intereses personales o particulares de un funcionario o contratista y los intereses generales del Ministerio del Interior, que puede generar un conflicto de interés, permitiendo obtener un beneficio directo e indirecto y que ante esta situación real, potencial o aparente de conflicto de interés, el servidor público no se declare impedido ante el jefe inmediato.</t>
  </si>
  <si>
    <t xml:space="preserve">
CA1. Falta de mecanismos para la detención, prevención, administración y corrección de situaciones o hechos que pueden generar un conflicto de interés.
CA2. Deficiencia en la implementación del código de ética en el Ministerio del Interior.
CA3. Falta de ética profesional.
CA4. Desconocimiento de la normatividad y procedimientos que rigen la declaratoria del conflicto de intereses en el sector público colombiano. </t>
  </si>
  <si>
    <t>Dirección de Seguridad, Convivencia Ciudadana y Gobierno
Director Seguridad y Convivencia Ciudadana
Funcionarios y contratistas</t>
  </si>
  <si>
    <t xml:space="preserve">EFECTIVIDAD:
Efectividad del plan de manejo de riesgos = (# de situaciones de conflicto de intereses configurados como hechos de corrupción durante el cuatrimestre)
</t>
  </si>
  <si>
    <t>El profesional designado por el director(a) de Seguridad, Convivencia Ciudadana y Gobierno realizará como mínimo dos socializaciones al año a los funcionarios y contratistas de la dirección, sobre el procedimiento Trámite de la Declaratoria de Conflicto de Intereses, Código de Ética adoptado por el Ministerio del Interior mediente resolución 904 de 2017 y Guía para la Identificación y Declaración del Conflicto de Intereses en el Sector Público Colombiano expedida por el DAFP, con el próposito de brindarle a los funcionarios y contratistas de ésta dependencia,  las herramientas básicas para identificar situaciones de conflicto de intereses en las cuales puedan estar inmersos dentro de su actuar administrativo. En caso de detectar que un funcionario o contratista de la DSC, no cuente con las herramientas o habilidades para identificar situaciones de conflicto de intereses en las cuales pueda estar inmerso, el profesional designado por el director(a) le socializará los lineamientos anteriormente mencionados. Como evidencia se deja las actas y/o listas de asistencia a socialización.</t>
  </si>
  <si>
    <t>Dirección de Seguridad, Convivencia Ciudadana y Gobierno
Director Seguridad, Convivencia Ciudadana y Gobierno
Funcionarios y contratistas</t>
  </si>
  <si>
    <t xml:space="preserve">CA1. Presiones indebidas.
CA2. Desconocimiento y/o experiencia por parte del personal que presta el servicio o realiza el estudio de la documentación para el reconocimiento de la personería jurídica especial.
</t>
  </si>
  <si>
    <t>Eficacia: Capacitaciones relacionadas con la tramitología y conocimiento de la misma 
Efectividad:  (Número de capacitaciones desarrolladas / Número de capacitaciones programadas)*100</t>
  </si>
  <si>
    <t>Activo</t>
  </si>
  <si>
    <t>Amenaza</t>
  </si>
  <si>
    <t>Vulnerabilidades</t>
  </si>
  <si>
    <t>Seguimiento al 30 de Junio de 2025</t>
  </si>
  <si>
    <t>Seguimiento al 31 de Diciembre de 2025</t>
  </si>
  <si>
    <t>Anenaza</t>
  </si>
  <si>
    <t>Pérdida de integridad de la información almacenada en el Sistema de información RUSICST</t>
  </si>
  <si>
    <t>Cambios de los enlaces en las alcaldías y gobernaciones quienes son los encargados de diligenciar los reportes dentro del sistema.</t>
  </si>
  <si>
    <t xml:space="preserve">Posibilidad de afectación reputacional por perdida de integridad de la información almacenada en el sistema de información RUSICST, debido a cambios de los enlaces en las alcaldías y gobernaciones quienes son los encargados de diligenciar los reportes dentro del sistema. </t>
  </si>
  <si>
    <t>Seguridad de la Información</t>
  </si>
  <si>
    <t>Error en el uso o abuso de derechos</t>
  </si>
  <si>
    <t>Ausencia de politicas de control de acceso</t>
  </si>
  <si>
    <t>El (la) Coordinador(a) del Grupo de Articulación Interna para la Política de Víctimas realiza semanalmente la revisión de las comunicaciones remitidas por alcaldes y gobernadores, relacionadas con la designación de los enlaces responsables de suministrar información en el RUSICST. En consecuencia, gestiona el bloqueo de los accesos de los enlaces salientes y la asignación de usuarios y contraseñas para los nuevos enlaces designados. Adicionalmente, verifica que las designaciones cumplan con los requisitos establecidos para proceder con el trámite de asignación de permisos. La trazabilidad de las comunicaciones se conserva en el correo electrónico reporteunificado@mininterior.gov.co y en la plataforma RUSICST. La evidencia de seguimiento y control se gestiona mediante un archivo en Excel, en el cual se registra y monitorea la totalidad de las comunicaciones enviadas por los mandatarios territoriales para la designación de enlaces.</t>
  </si>
  <si>
    <t>El (la) Coordinador (a) del Grupo de Articulación Interna para la Política de Víctimas, con el propósito de garantizar la integridad de la información, articula acciones con la Oficina de Información Pública del Ministerio del Interior para verificar la realización periódica de copias de seguridad de los datos almacenados en el RUSICST, los cuales reposan en los servidores del Ministerio. Las evidencias y la trazabilidad de las comunicaciones se conservan en el correo electrónico institucional reporteunificado@mininterior.gov.co, así como en la plataforma RUSICST. El seguimiento y control se efectúan mediante un archivo en Excel, en el cual se registran las comunicaciones remitidas por alcaldes y gobernadores en relación con la designación de los enlaces responsables de suministrar la información correspondiente.</t>
  </si>
  <si>
    <t xml:space="preserve">Coordinador(a) del Grupo de Articulación Interna para la Política de Víctimas </t>
  </si>
  <si>
    <r>
      <rPr>
        <sz val="12"/>
        <color rgb="FF000000"/>
        <rFont val="Arial"/>
        <family val="2"/>
      </rPr>
      <t xml:space="preserve">Durante el periodo de seguimiento, la Coordinadora del Grupo llevó a cabo la verificación de las copias de seguridad del sistema RUSICST, en coordinación con la Oficina de Información Pública del Ministerio del Interior, con el propósito de garantizar la integridad, disponibilidad y respaldo de la información contenida en el sistema.                                                                                                                                                      </t>
    </r>
    <r>
      <rPr>
        <b/>
        <sz val="12"/>
        <color rgb="FFC00000"/>
        <rFont val="Arial"/>
        <family val="2"/>
      </rPr>
      <t xml:space="preserve">Monitoreo OAP:    </t>
    </r>
    <r>
      <rPr>
        <sz val="12"/>
        <color rgb="FFC00000"/>
        <rFont val="Arial"/>
        <family val="2"/>
      </rPr>
      <t xml:space="preserve">                                                                                                                                                                                  La dependencia aportó el seguimiento correspondiente al Plan de acción, y tras revisar las evidencias presentadas, se verificó que estas son coherentes con lo reportado. 
</t>
    </r>
  </si>
  <si>
    <r>
      <rPr>
        <sz val="10"/>
        <color rgb="FF000000"/>
        <rFont val="Arial"/>
        <family val="2"/>
      </rPr>
      <t xml:space="preserve">Durante el primer semestre de 2025, el soporte técnico del Grupo de Articulación Interna para la Política de Víctimas del Conflicto Armado llevó a cabo las respectivas jornadas de soporte técnico orientadas a la verificación y gestión de las copias de seguridad. Adicionalmente, se dio respuesta a las comunicaciones recibidas durante el periodo, distribuidas de la siguiente manera:
Abril: 10 casos atendidos / 10 solicitudes recibidas
Mayo: 6 casos atendidos / 6 solicitudes recibidas
Junio: 18 casos atendidos / 18 solicitudes recibidas
El avance del indicador se calcula mediante la fórmula:
(Número de respuestas a las comunicaciones recibidas en el mes / Número de comunicaciones recibidas en el mes) × 100
Para el periodo reportado, se recibieron y atendieron un total de 34 solicitudes, por lo cual el avance del indicador corresponde a:
(34 / 34) × 100 = 100%                                                                                                                                                                                                                                                                                                                                                                                                              </t>
    </r>
    <r>
      <rPr>
        <b/>
        <sz val="10"/>
        <color rgb="FFC00000"/>
        <rFont val="Arial"/>
        <family val="2"/>
      </rPr>
      <t xml:space="preserve">Monitoreo OAP:   </t>
    </r>
    <r>
      <rPr>
        <sz val="10"/>
        <color rgb="FFC00000"/>
        <rFont val="Arial"/>
        <family val="2"/>
      </rPr>
      <t xml:space="preserve">  La dependencia aportó el seguimiento correspondiente a la actividad de control, y tras revisar las evidencias presentadas, se verificó que estas son coherentes con lo reportado.  </t>
    </r>
  </si>
  <si>
    <t>Perdida de integridad de la información almacenada en el Sistema de Información Indígena de Colombia - SIIC</t>
  </si>
  <si>
    <t>Fallas en el sistema de información, que puede generar pérdida de información sobre las comunidades indígenas</t>
  </si>
  <si>
    <r>
      <t xml:space="preserve">Posibilidad de afectación reputacional por pérdida de integridad de la información almacenada en el Sistema de Información Indígena de Colombia, debido a fallas en el sistema de información que puede generar pérdida de información sobre las comunidades indígenas.
</t>
    </r>
    <r>
      <rPr>
        <sz val="12"/>
        <color indexed="10"/>
        <rFont val="Arial"/>
        <family val="2"/>
      </rPr>
      <t xml:space="preserve">
</t>
    </r>
  </si>
  <si>
    <t xml:space="preserve">Falta de controles de seguridad que impidan la perdida de la información en el Sistema de Información Indígena de Colombia - SIIC.
Carencia de mantenimiento preventivo del Sistema de Información Indígena de Colombia - SIIC, que permita copias continuas de seguridad, frente a la información almacenada  </t>
  </si>
  <si>
    <t>Ausencia de esquemas de reemplazo periódico</t>
  </si>
  <si>
    <t xml:space="preserve">El coordinador de Registro de la DAI solicitarà mensualmente actualizaciones y/o mantenimientos o  backup de la información contenida en el Sistema de Información Indígena de Colombia - SIIC. Como evidencia se deja trazabilidad en correo electrónico de solicitud de Backup y actualzaciones  realizadas.
</t>
  </si>
  <si>
    <r>
      <rPr>
        <sz val="10"/>
        <color rgb="FF000000"/>
        <rFont val="Arial Nova"/>
        <family val="2"/>
      </rPr>
      <t xml:space="preserve">Seguimiento a Control: Se  realizan seguimiento a las actualizaciones y/o mantenimientos o  backup de la información contenida en el Sistema de Información Indígena de Colombia - SIIC, como evidencia se dejan correos electronicos aleatorios desde la coordinación de Registro para pruebas de validador, donde se liberan Migración del módulo de autoridades (MVP)
Solución de bugs encontrados en la primera iteración de pruebas de censos,Creación y vinculación del Rol "Outsourcing" para la gestión de tareas  
Seguimiento a Indicador: N. de actualizaciones realizadas / N. de actualizaciones planeadas. 
En el primer trimestre un total de 760 
En el segundo trimestre un total de 852, para un total de 1.612, de las 1.612 actualizaciones realizadas ( Actualicio y creacion de autoidades, Censos V1, Censos V2)  Se anexa pantallazo reporte de aplicativo.
</t>
    </r>
    <r>
      <rPr>
        <sz val="10"/>
        <color rgb="FFC00000"/>
        <rFont val="Arial Nova"/>
        <family val="2"/>
      </rPr>
      <t>SEGUIMIENTO OAP :
La primera línea de defensa, aporto el seguimiento de la acrtividad del control, una vez revisadas las evidencias este es coherente con lo formulado y reportado por la dependencia. Adicionalmente el área reporto el avance cuantitatico y calitativo clave de riesgo.</t>
    </r>
  </si>
  <si>
    <t>Mantenimiento insuficiente</t>
  </si>
  <si>
    <t>Perdida de confidencialidad de la información que se encuentra registrada en el Sistema de Información Indígena</t>
  </si>
  <si>
    <t>Uso inadecuado de la información para intereses particulares</t>
  </si>
  <si>
    <t xml:space="preserve">Posibilidad de afectación reputacional por pérdida de confidencialidad de la información que se encuentra registrada en el Sistema de Información Indígena de Colombia - SIIC, debido al uso inadecuado de la información para intereses particulares </t>
  </si>
  <si>
    <t>Falta de controles de seguridad frente a la asignación de usuarios de ingreso al Sistema de Información Indígena de Colombia - SIIC
Manipulación de la información del Sistema de Información Indígena de Colombia - SIIC, realizando modificaciones no autorizadas</t>
  </si>
  <si>
    <t xml:space="preserve">Ausencia de políticas de control de acceso </t>
  </si>
  <si>
    <t xml:space="preserve">El coordinador del Grupo de Investigación y Registro, realizará un estudio de la pertinencia de la asignación de usuarios del Sistema de Información Indígena de Colombia - SIIC, con el fin de controlar el acceso a la información contenida en el mismo. Como evidencia se deja trazabilidad en correo electrónico, en los documentos revisados y en actas.
</t>
  </si>
  <si>
    <t>Realizar seguimiento  acuerdos de confidencialidad frente al manejo de la información contenida en el Sistema de Información Indígena. Como evidencia se deja seguimiento a los acuerdos de confidencialidad firmados.</t>
  </si>
  <si>
    <t>Coordinador Grupo Investigación
 y Registro de la DAI</t>
  </si>
  <si>
    <r>
      <rPr>
        <sz val="12"/>
        <color rgb="FF000000"/>
        <rFont val="Arial"/>
        <family val="2"/>
      </rPr>
      <t xml:space="preserve">Seguimiento a Indicador: N. de usuarios de consulta creados 
N. de usuarios de trámites creados: En el primer trimestre un total de 760 
En el segundo trimestre un total de 852, para un total de 1.612, de las 1.612 actualizaciones o creaciones realizadas ( Actualicio y creacion de autoidades, Censos V1, Censos V2)  Se anexa pantallazo reporte de aplicativo.
</t>
    </r>
    <r>
      <rPr>
        <sz val="12"/>
        <color rgb="FFC00000"/>
        <rFont val="Arial"/>
        <family val="2"/>
      </rPr>
      <t>SEGUIMIENTO OAP:
La primera línea de defensa, reportó el seguimiento al plan de acción y este es coherente con el plan de acción formulao</t>
    </r>
  </si>
  <si>
    <r>
      <t xml:space="preserve">Seguimiento Control:Desde la coordinación de registro de la DAI se informa que  662 usuarios iniciales se realizó depuración de los usuarios en el SIIC y se dejaron registraon 62 usuarios con su respectivos correo electronico institucional y perfiles autorizados por la cordinación, como evidencia se deja pantallazos aleatorios de registro en el aplicativo.
Seguimiento a Indicador: N. de usuarios de consulta creados 
N. de usuarios de trámites creados: En el primer trimestre un total de 760 
En el segundo trimestre un total de 852, para un total de 1.612, de las 1.612 actualizaciones o creaciones realizadas ( Actualicio y creacion de autoidades, Censos V1, Censos V2)  Se anexa pantallazo reporte de aplicativo.
</t>
    </r>
    <r>
      <rPr>
        <sz val="12"/>
        <color rgb="FFC00000"/>
        <rFont val="Arial"/>
        <family val="2"/>
      </rPr>
      <t>SEGUIMIENTO OAP :
La primera línea de defensa, aporto el seguimiento de la acrtividad del control, una vez revisadas las evidencias este es coherente con lo formulado y reportado por la dependencia. Adicionalmente el área reporto el avance cuantitatico y calitativo clave de riesgo.</t>
    </r>
  </si>
  <si>
    <t>Ausencia de procedimiento de registro/retiro de usuarios</t>
  </si>
  <si>
    <t>Insuficiente soporte tecnológico a nivel de seguridad de la información para las mejoras en la actualización de plataformas tecnológicas,  mantenimiento de las bases de datos, software y servidores de propiedad del Ministerio del Interior, lo cual, soporte y custodie la información registrada.</t>
  </si>
  <si>
    <t>Carencia de seguridad de la información, que pone en riesgo la información confidencial que utilizan los clientes internos y externos para acceder a la oferta institucional de la DCN.</t>
  </si>
  <si>
    <t xml:space="preserve">Posibilidad de afectación reputacional por insuficiente soporte tecnológico a nivel de seguridad de la información para las mejoras en la actualización de plataformas tecnológicas,  mantenimiento de las bases de datos, software y servidores de propiedad del Ministerio del Interior, lo cual, soporte y custodie la información registrada, debido a la carencia de seguridad de la información,  que pone en riesgo la información confidencial que utilizan los clientes internos y externos para acceder a la oferta institucional de la DCN.
</t>
  </si>
  <si>
    <t>Perdida de información, sustracción, reprocesos.</t>
  </si>
  <si>
    <t>Débil fortalecimiento en la supervisión y verificación en el control de las bases de datos de operación en los procesos, lo cual acarrea fallas en la operación.</t>
  </si>
  <si>
    <t>Los coordinadores de grupo y los profesionales asignados la dirección del DCN, como mecanismo de validación y control asigna líderes de grupo, quienes verifican permanente la información que produce la dirección con el propósito de encontrar información inconsistente y requerir al servidor público que la produjo para que éste la ajuste, como evidencia se deja la trazabilidad electrónica.</t>
  </si>
  <si>
    <t>Revisar y verificar con frecuencia mensual, que los aplicativos, soportes y plataformas asociados a los trámites y servicios de la dirección estén funcionando de forma correcta. Como evidencia se dejan pantallazos de los aplicativos funcionando correctamente.</t>
  </si>
  <si>
    <t xml:space="preserve">Dirección de comunidades negras, afrocolombianas, raizales y palenquera
El Director(a) de la DCN y Coordinadores de grupo </t>
  </si>
  <si>
    <r>
      <t xml:space="preserve">Para el presente semestre se realizaron acciones Los coordinadores de grupo y los profesionales asignados la dirección del DCN, como mecanismo de validación y control asigna líderes de grupo, quienes verifican permanente la información que produce la dirección con el propósito de encontrar información inconsistente por parte de los coordinadores de grupo y los profesionales asignados la dirección del DCN  y supervisores de contrato, frente al informe enviado semanalmente por seguimiento a la gestión de PQRSD - Reporte Semanal, y las reuniones citadas para avanzar en el tema frente a los ID vencidos en la DCN se han tomado acciones de mejora para disminuir y no incrementar más ID, tratado en lo posible verificar, enlazar y proyectar respuestas a las solicitudes radicadas ingresadas por medio de la plataforma control doc, autorreconocimiento https://sidacn.mininterior.gov.co/NDACN/AutoReconocimiento/gestion/reparto
Se han hecho las siguientes acciones:
 1. El área de soporte normativo de la Dirección ha realizado frecuentes reuniones para analizar y avanzar en la disminución de los mismos. 
Verificaran continuamente que los trámites asignados a los funcionarios y contratistas en la plataforma de gestión documental ControlDoc fuente de verificación Seguimiento a la gestión de PQRSDF.
Para el primer trimestre se adelantaron 18.960 acciones en el marco de la expedición de certificaciones de autorreconocimiento, orientadas a: (i) el autorreconocimiento como miembro de las comunidades Negras, Afrocolombianas, Raizales y Palenqueras, y (ii) la exoneración del servicio militar, conforme a lo establecido en la Sentencia C-433 de 2021, para los solicitantes ante la Dirección.
En este contexto, se registraron los siguientes resultados:
Enero (5.351 acciones):
4.634 certificaciones de autorreconocimiento para comunidades Negras, Afrocolombianas, Raizales y Palenqueras. 52 certificaciones de exoneración del servicio militar (Sentencia C-433 de 2021). 665 certificaciones de cupos y/o descuentos.
Febrero (7.644 acciones):
7.056 certificaciones de autorreconocimiento para comunidades Negras, Afrocolombianas, Raizales y Palenqueras. 17 certificaciones de exoneración del servicio militar (Sentencia C-433 de 2021). 571 certificaciones de cupos y/o descuentos.
Marzo (5.965 acciones):
5.483 certificaciones de autorreconocimiento para comunidades Negras, Afrocolombianas, Raizales y Palenqueras. 34 certificaciones de exoneración del servicio militar (Sentencia C-433 de 2021). 448 certificaciones de cupos y/o descuentos.
Para el segundo trimestre se adelantaron 40845 acciones en el marco de la expedición de certificaciones de autorreconocimiento, orientadas a: (i) el autorreconocimiento como miembro de las comunidades Negras, Afrocolombianas, Raizales y Palenqueras, y (ii) la exoneración del servicio militar, conforme a lo establecido en la Sentencia C-433 de 2021, para los solicitantes ante la Dirección. En este contexto, se registraron los siguientes resultados:
Abril (14151) 13274 Auto reconocimientos para comunidades negras, afrocolombianas, raizales y palenqueras. 67 certificaciones de exoneración de servicio militar C-433 de 2021.
810 certificaciones de cupos y/o descuentos
Mayo(13264) 12032 auto reconocimientos para comunidades negras, afrocolombianas, raizales y palenqueras. 53 certificaciones de exoneración de servicio militar C-433 de 2021.
1179 certificaciones de cupos y/o descuentos
Junio(13430) 12544 auto reconocimientos para comunidades negras, afrocolombianas, raizales y palenqueras.14 certificaciones de exoneración de servicio militar C-433 de 2021.
872 certificaciones de cupos y/o descuentos
Respecto al avance del indicador en el semestre es: EFECTIVIDAD=  solicitudes de trámite radicadas 59805 /  59805 numero de solicitudes de trámite radicadas *100 = 62831/62831*100
</t>
    </r>
    <r>
      <rPr>
        <b/>
        <sz val="10"/>
        <color rgb="FFC00000"/>
        <rFont val="Arial"/>
        <family val="2"/>
      </rPr>
      <t xml:space="preserve">MONITOREO OAP:
</t>
    </r>
    <r>
      <rPr>
        <sz val="10"/>
        <color rgb="FFC00000"/>
        <rFont val="Arial"/>
        <family val="2"/>
      </rPr>
      <t>22/07/2026: La dependencia reportó el seguimiento al plan de acción y este es coherente con el plan de acción formulado</t>
    </r>
    <r>
      <rPr>
        <b/>
        <sz val="10"/>
        <color rgb="FFC00000"/>
        <rFont val="Arial"/>
        <family val="2"/>
      </rPr>
      <t xml:space="preserve">
</t>
    </r>
    <r>
      <rPr>
        <sz val="10"/>
        <rFont val="Arial"/>
        <family val="2"/>
      </rPr>
      <t xml:space="preserve">
</t>
    </r>
  </si>
  <si>
    <r>
      <t xml:space="preserve">Para el presente semestre se realizaron acciones Los coordinadores de grupo y los profesionales asignados la dirección del DCN, como mecanismo de validación y control asigna líderes de grupo, quienes verifican permanente la información que produce la dirección con el propósito de encontrar información inconsistente por parte de los coordinadores de grupo y los profesionales asignados la dirección del DCN  y supervisores de contrato, frente al informe enviado semanalmente por seguimiento a la gestión de PQRSD - Reporte Semanal, y las reuniones citadas para avanzar en el tema frente a los ID vencidos en la DCN se han tomado acciones de mejora para disminuir y no incrementar más ID, tratado en lo posible verificar, enlazar y proyectar respuestas a las solicitudes radicadas ingresadas por medio de la plataforma control doc, autorreconocimiento https://sidacn.mininterior.gov.co/NDACN/AutoReconocimiento/gestion/reparto
Se han hecho las siguientes acciones:
 1. El área de soporte normativo de la Dirección ha realizado frecuentes reuniones para analizar y avanzar en la disminución de los mismos. 
Verificaran continuamente que los trámites asignados a los funcionarios y contratistas en la plataforma de gestión documental ControlDoc fuente de verificación Seguimiento a la gestión de PQRSDF. Para el primer trimestre se adelantaron 18.960 acciones en el marco de la expedición de certificaciones de autorreconocimiento, orientadas a: (i) el autorreconocimiento como miembro de las comunidades Negras, Afrocolombianas, Raizales y Palenqueras, y (ii) la exoneración del servicio militar, conforme a lo establecido en la Sentencia C-433 de 2021, para los solicitantes ante la Dirección.
En este contexto, se registraron los siguientes resultados:
Enero (5.351 acciones):
4.634 certificaciones de autorreconocimiento para comunidades Negras, Afrocolombianas, Raizales y Palenqueras. 52 certificaciones de exoneración del servicio militar (Sentencia C-433 de 2021). 665 certificaciones de cupos y/o descuentos.
Febrero (7.644 acciones):
7.056 certificaciones de autorreconocimiento para comunidades Negras, Afrocolombianas, Raizales y Palenqueras. 17 certificaciones de exoneración del servicio militar (Sentencia C-433 de 2021). 571 certificaciones de cupos y/o descuentos.
Marzo (5.965 acciones):
5.483 certificaciones de autorreconocimiento para comunidades Negras, Afrocolombianas, Raizales y Palenqueras. 34 certificaciones de exoneración del servicio militar (Sentencia C-433 de 2021). 448 certificaciones de cupos y/o descuentos.
Para el segundo trimestre se adelantaron 40845 acciones en el marco de la expedición de certificaciones de autorreconocimiento, orientadas a: (i) el autorreconocimiento como miembro de las comunidades Negras, Afrocolombianas, Raizales y Palenqueras, y (ii) la exoneración del servicio militar, conforme a lo establecido en la Sentencia C-433 de 2021, para los solicitantes ante la Dirección. En este contexto, se registraron los siguientes resultados:
Abril (14151) 13274 Auto reconocimientos para comunidades negras, afrocolombianas, raizales y palenqueras. 67 certificaciones de exoneración de servicio militar C-433 de 2021.
810 certificaciones de cupos y/o descuentos
Mayo(13264) 12032 auto reconocimientos para comunidades negras, afrocolombianas, raizales y palenqueras. 53 certificaciones de exoneración de servicio militar C-433 de 2021.
1179 certificaciones de cupos y/o descuentos
Junio(13430) 12544 auto reconocimientos para comunidades negras, afrocolombianas, raizales y palenqueras.14 certificaciones de exoneración de servicio militar C-433 de 2021.
872 certificaciones de cupos y/o descuentos
Respecto al avance del indicador en el semestre es: EFECTIVIDAD=  solicitudes de trámite radicadas 59805 /  59805 numero de solicitudes de trámite radicadas *100 = 62831/62831*100
</t>
    </r>
    <r>
      <rPr>
        <b/>
        <sz val="11"/>
        <color rgb="FFC00000"/>
        <rFont val="Arial"/>
        <family val="2"/>
      </rPr>
      <t xml:space="preserve"> MONITOREO OAP:
</t>
    </r>
    <r>
      <rPr>
        <sz val="11"/>
        <color rgb="FFC00000"/>
        <rFont val="Arial"/>
        <family val="2"/>
      </rPr>
      <t xml:space="preserve">22/07/2026: La dependencia aportó el seguimiento de la actividad del control, sin embargo, no hay evidencias en el share point para este control que soporten el seguimiento realizado. Adicionalmente no se observa el seguimiento cualitativo ni cuantitativo del indicador clave de riesgo
</t>
    </r>
    <r>
      <rPr>
        <sz val="11"/>
        <rFont val="Arial"/>
        <family val="2"/>
      </rPr>
      <t xml:space="preserve">
</t>
    </r>
  </si>
  <si>
    <t>Débil manipulación de información contenida en los sistemas, bases de datos y en el archivo donde se encuentran consignados los documentos.</t>
  </si>
  <si>
    <t>Respuestas fuera de términos de los requerimientos allegados a la DCN, asignados a través del aplicativo ControlDoc.</t>
  </si>
  <si>
    <t>Falta de mantenimiento tecnológico del aplicativo ControlDoc</t>
  </si>
  <si>
    <t>Posibilidad de afectación reputacional por respuestas fuera de términos de los requerimientos allegados a la DCN, asignados a través del aplicativo ControlDoc, debido a la falta de mantenimiento tecnológico del aplicativo ControlDoc</t>
  </si>
  <si>
    <t>El Director(a) los coordinadores de grupo y los funcionarios asignados la dirección del DCN, realizarán una verificación mensual de los requerimiento allegados a la DCN, con el fin de evacuar y brindar prioridad a los requerimientos próximos a vencer. Como evidencia de este Lista de verificación, informes, envío de correos electrónicos</t>
  </si>
  <si>
    <t>Solicitar fortalecimiento y apoyo técnico a la dependencia líder del manejo del el aplicativo ControlDoc para funcionarios y contratistas.  Como evidencia de este plan de acción se tendrá las listas de asistentes con su respectivo registro fotográfico, informes de comisión.</t>
  </si>
  <si>
    <r>
      <t xml:space="preserve">Para el presente semestre se realizaron acciones Los coordinadores de grupo y los profesionales asignados la dirección del DCN, como mecanismo de validación y control asigna líderes de grupo, quienes verifican permanente la información que produce la dirección con el propósito de encontrar información inconsistente por parte de los coordinadores de grupo y los profesionales asignados la dirección del DCN  y supervisores de contrato, frente al informe enviado semanalmente por seguimiento a la gestión de PQRSD - Reporte Semanal, y las reuniones citadas para avanzar en el tema frente a los ID vencidos en la DCN se han tomado acciones de mejora para disminuir y no incrementar más ID, tratado en lo posible verificar, enlazar y proyectar respuestas a las solicitudes radicadas ingresadas por medio de la plataforma control doc, autorreconocimiento https://sidacn.mininterior.gov.co/NDACN/AutoReconocimiento/gestion/reparto
Se han hecho las siguientes acciones:
 1. El área de soporte normativo de la Dirección ha realizado frecuentes reuniones para analizar y avanzar en la disminución de los mismos. 
Verificaran continuamente que los trámites asignados a los funcionarios y contratistas en la plataforma de gestión documental ControlDoc fuente de verificación Seguimiento a la gestión de PQRSDF.
Para el primer trimestre se adelantaron 18.960 acciones en el marco de la expedición de certificaciones de autorreconocimiento, orientadas a: (i) el autorreconocimiento como miembro de las comunidades Negras, Afrocolombianas, Raizales y Palenqueras, y (ii) la exoneración del servicio militar, conforme a lo establecido en la Sentencia C-433 de 2021, para los solicitantes ante la Dirección.
En este contexto, se registraron los siguientes resultados:
Enero (5.351 acciones): 4.634 certificaciones de autorreconocimiento para comunidades Negras, Afrocolombianas, Raizales y Palenqueras. 52 certificaciones de exoneración del servicio militar (Sentencia C-433 de 2021). 665 certificaciones de cupos y/o descuentos.
Febrero (7.644 acciones): 7.056 certificaciones de autorreconocimiento para comunidades Negras, Afrocolombianas, Raizales y Palenqueras. 17 certificaciones de exoneración del servicio militar (Sentencia C-433 de 2021).
571 certificaciones de cupos y/o descuentos.
Marzo (5.965 acciones): 5.483 certificaciones de autorreconocimiento para comunidades Negras, Afrocolombianas, Raizales y Palenqueras. 34 certificaciones de exoneración del servicio militar (Sentencia C-433 de 2021).
448 certificaciones de cupos y/o descuentos.
Para el segundo trimestre se adelantaron 40845 acciones en el marco de la expedición de certificaciones de autorreconocimiento, orientadas a: (i) el autorreconocimiento como miembro de las comunidades Negras, Afrocolombianas, Raizales y Palenqueras, y (ii) la exoneración del servicio militar, conforme a lo establecido en la Sentencia C-433 de 2021, para los solicitantes ante la Dirección. En este contexto, se registraron los siguientes resultados:
Abril (14151) 13274 Auto reconocimientos para comunidades negras, afrocolombianas, raizales y palenqueras. 67 certificaciones de exoneración de servicio militar C-433 de 2021. 810 certificaciones de cupos y/o descuentos
Mayo(13264) 12032 auto reconocimientos para comunidades negras, afrocolombianas, raizales y palenqueras. 53 certificaciones de exoneración de servicio militar C-433 de 2021. 1179 certificaciones de cupos y/o descuentos
Junio(13430) 12544 auto reconocimientos para comunidades negras, afrocolombianas, raizales y palenqueras.14 certificaciones de exoneración de servicio militar C-433 de 2021.
872 certificaciones de cupos y/o descuentos
Respecto al avance del indicador en el semestre es: EFECTIVIDAD= 0 numero de incumplimientos de los requisitos legales en las solicitudes de trámite radicadas/  6080 numero de solicitudes de trámite radicadas *100 = 6080/6080*100
</t>
    </r>
    <r>
      <rPr>
        <b/>
        <sz val="10"/>
        <color rgb="FFC00000"/>
        <rFont val="Arial"/>
        <family val="2"/>
      </rPr>
      <t xml:space="preserve">MONITOREO OAP:
</t>
    </r>
    <r>
      <rPr>
        <sz val="10"/>
        <color rgb="FFC00000"/>
        <rFont val="Arial"/>
        <family val="2"/>
      </rPr>
      <t xml:space="preserve">22/07/2026: La dependencia reportó el seguimiento al plan de acción y este no es coherente con el plan de acción formulado
23/07/2026: Mediante correo la dependencia responde al Monitoreo enviado, en resumen que:  las listas de asistencia, conjuntamente con las actas, agendas e informes de comisión, conforman un conjunto de evidencias que permite verificar la ejecución de las actividades, la implementación de los controles y el seguimiento a los planes de acción definidos para el tratamiento de los riesgos de la Dirección, garantizando la trazabilidad, suficiencia y pertinencia de los soportes aportados. Adicional a esto no se realiza ajuste del indicador de acuerdo al formulado.
</t>
    </r>
    <r>
      <rPr>
        <sz val="10"/>
        <rFont val="Arial"/>
        <family val="2"/>
      </rPr>
      <t xml:space="preserve">
</t>
    </r>
  </si>
  <si>
    <r>
      <t xml:space="preserve">Para el presente semestre se realizaron acciones Los coordinadores de grupo y los profesionales asignados la dirección del DCN, como mecanismo de validación y control asigna líderes de grupo, quienes verifican permanente la información que produce la dirección con el propósito de encontrar información inconsistente por parte de los coordinadores de grupo y los profesionales asignados la dirección del DCN  y supervisores de contrato, frente al informe enviado semanalmente por seguimiento a la gestión de PQRSD - Reporte Semanal, y las reuniones citadas para avanzar en el tema frente a los ID vencidos en la DCN se han tomado acciones de mejora para disminuir y no incrementar más ID, tratado en lo posible verificar, enlazar y proyectar respuestas a las solicitudes radicadas ingresadas por medio de la plataforma control doc, autorreconocimiento https://sidacn.mininterior.gov.co/NDACN/AutoReconocimiento/gestion/reparto
Se han hecho las siguientes acciones:
 1. El área de soporte normativo de la Dirección ha realizado frecuentes reuniones para analizar y avanzar en la disminución de los mismos. 
Verificaran continuamente que los trámites asignados a los funcionarios y contratistas en la plataforma de gestión documental ControlDoc fuente de verificación Seguimiento a la gestión de PQRSDF.
Para el primer trimestre se adelantaron 18.960 acciones en el marco de la expedición de certificaciones de autorreconocimiento, orientadas a: (i) el autorreconocimiento como miembro de las comunidades Negras, Afrocolombianas, Raizales y Palenqueras, y (ii) la exoneración del servicio militar, conforme a lo establecido en la Sentencia C-433 de 2021, para los solicitantes ante la Dirección.
En este contexto, se registraron los siguientes resultados:
Enero (5.351 acciones): 4.634 certificaciones de autorreconocimiento para comunidades Negras, Afrocolombianas, Raizales y Palenqueras. 52 certificaciones de exoneración del servicio militar (Sentencia C-433 de 2021). 665 certificaciones de cupos y/o descuentos.
Febrero (7.644 acciones): 7.056 certificaciones de autorreconocimiento para comunidades Negras, Afrocolombianas, Raizales y Palenqueras. 17 certificaciones de exoneración del servicio militar (Sentencia C-433 de 2021). 571 certificaciones de cupos y/o descuentos.
Marzo (5.965 acciones): 5.483 certificaciones de autorreconocimiento para comunidades Negras, Afrocolombianas, Raizales y Palenqueras. 34 certificaciones de exoneración del servicio militar (Sentencia C-433 de 2021).
448 certificaciones de cupos y/o descuentos.
Para el segundo trimestre se adelantaron 40845 acciones en el marco de la expedición de certificaciones de autorreconocimiento, orientadas a: (i) el autorreconocimiento como miembro de las comunidades Negras, Afrocolombianas, Raizales y Palenqueras, y (ii) la exoneración del servicio militar, conforme a lo establecido en la Sentencia C-433 de 2021, para los solicitantes ante la Dirección. En este contexto, se registraron los siguientes resultados:
Abril (14151) 13274 Auto reconocimientos para comunidades negras, afrocolombianas, raizales y palenqueras. 67 certificaciones de exoneración de servicio militar C-433 de 2021. 810 certificaciones de cupos y/o descuentos
Mayo(13264) 12032 auto reconocimientos para comunidades negras, afrocolombianas, raizales y palenqueras. 53 certificaciones de exoneración de servicio militar C-433 de 2021. 1179 certificaciones de cupos y/o descuentos 
Junio(13430) 12544 auto reconocimientos para comunidades negras, afrocolombianas, raizales y palenqueras.14 certificaciones de exoneración de servicio militar C-433 de 2021. 872 certificaciones de cupos y/o descuentos
Respecto al avance del indicador en el semestre es: EFECTIVIDAD= 0 numero de incumplimientos de los requisitos legales en las solicitudes de trámite radicadas/  6080 numero de solicitudes de trámite radicadas *100 = 6080/6080*100
</t>
    </r>
    <r>
      <rPr>
        <b/>
        <sz val="10"/>
        <color rgb="FFC00000"/>
        <rFont val="Arial"/>
        <family val="2"/>
      </rPr>
      <t xml:space="preserve">MONITOREO OAP :
</t>
    </r>
    <r>
      <rPr>
        <sz val="10"/>
        <color rgb="FFC00000"/>
        <rFont val="Arial"/>
        <family val="2"/>
      </rPr>
      <t xml:space="preserve">22/07/2026: La dependencia aporto el seguimiento de la actividad del control, una vez revisadas las evidencias de este no resultan coherentes con las formuladas por la dependencia. El área reporto el avance del indicador
23/07/2026: Mediante correo la dependencia responde al Monitoreo enviado, en resumen que:  las listas de asistencia, conjuntamente con las actas, agendas e informes de comisión, conforman un conjunto de evidencias que permite verificar la ejecución de las actividades, la implementación de los controles y el seguimiento a los planes de acción definidos para el tratamiento de los riesgos de la Dirección, garantizando la trazabilidad, suficiencia y pertinencia de los soportes aportados. Adicional a esto no se realiza ajuste del indicador de acuerdo al formulado.
</t>
    </r>
  </si>
  <si>
    <t>El Director (a) los coordinadores de grupo y los funcionarios asignados la dirección del DCN, realizarán un análisis de información suministrada por la OIP, mensual de seguimiento de controldoc y pqrsd, con el fin de evacuar y brindar prioridad a los requerimientos próximos a vencer. Como evidencia de este control informe emitido por la OIP</t>
  </si>
  <si>
    <t xml:space="preserve">Socializar con los funcionarios y contratistas de la Dirección los análisis por Direcciones emitidos por la OIP, generar contingencias con los mismos, para reducir en número de respuesta las solicitudes allegadas. Como evidencia de este control se deja correos electrónicos emitidos, aplicativos tecnológicos </t>
  </si>
  <si>
    <r>
      <t xml:space="preserve">Para el semestre se realizaron acciones El Director (a) los coordinadores de grupo y los funcionarios asignados la dirección del DCN, realizarán un análisis de información suministrada por la OIP, mensual de seguimiento de controldoc y pqrsd, con el fin de evacuar y brindar prioridad a los requerimientos próximos a vencer, donde se realizo un análisis de información suministrada por la OIP,  de seguimiento de controldoc y pqrsd, con el fin de evacuar y brindar prioridad a los requerimientos próximos a vencer , con el fin de evacuar y brindar prioridad a los requerimientos próximos a vencer.
Se han hecho las siguientes acciones:
 1. El área de soporte normativo de la Dirección ha realizado frecuentes reuniones para analizar y avanzar en la disminución de los mismos. 
Verificaran continuamente que los trámites asignados a los funcionarios y contratistas en la plataforma de gestión documental ControlDoc fuente de verificación Seguimiento a la gestión de PQRSDF.
Para el primer trimestre se adelantaron 18.960 acciones en el marco de la expedición de certificaciones de autorreconocimiento, orientadas a: (i) el autorreconocimiento como miembro de las comunidades Negras, Afrocolombianas, Raizales y Palenqueras, y (ii) la exoneración del servicio militar, conforme a lo establecido en la Sentencia C-433 de 2021, para los solicitantes ante la Dirección.
En este contexto, se registraron los siguientes resultados:
Enero (5.351 acciones): 4.634 certificaciones de autorreconocimiento para comunidades Negras, Afrocolombianas, Raizales y Palenqueras. 52 certificaciones de exoneración del servicio militar (Sentencia C-433 de 2021).
665 certificaciones de cupos y/o descuentos.
Febrero (7.644 acciones): 7.056 certificaciones de autorreconocimiento para comunidades Negras, Afrocolombianas, Raizales y Palenqueras. 17 certificaciones de exoneración del servicio militar (Sentencia C-433 de 2021).
571 certificaciones de cupos y/o descuentos.
Marzo (5.965 acciones): 5.483 certificaciones de autorreconocimiento para comunidades Negras, Afrocolombianas, Raizales y Palenqueras. 34 certificaciones de exoneración del servicio militar (Sentencia C-433 de 2021).
448 certificaciones de cupos y/o descuentos.
Para el segundo trimestre se adelantaron 40845 acciones en el marco de la expedición de certificaciones de autorreconocimiento, orientadas a: (i) el autorreconocimiento como miembro de las comunidades Negras, Afrocolombianas, Raizales y Palenqueras, y (ii) la exoneración del servicio militar, conforme a lo establecido en la Sentencia C-433 de 2021, para los solicitantes ante la Dirección. En este contexto, se registraron los siguientes resultados:
Abril (14151) 13274 Auto reconocimientos para comunidades negras, afrocolombianas, raizales y palenqueras. 67 certificaciones de exoneración de servicio militar C-433 de 2021. 810 certificaciones de cupos y/o descuentos
Mayo(13264) 12032 auto reconocimientos para comunidades negras, afrocolombianas, raizales y palenqueras. 53 certificaciones de exoneración de servicio militar C-433 de 2021. 1179 certificaciones de cupos y/o descuentos
Junio(13430) 12544 auto reconocimientos para comunidades negras, afrocolombianas, raizales y palenqueras.14 certificaciones de exoneración de servicio militar C-433 de 2021. 872 certificaciones de cupos y/o descuentos
Respecto al avance del indicador en el semestre es: EFECTIVIDAD: (6080 de PQRSD atendidas DACNARP/ 6080 de PQRSD allegadas a la DACNARP)*100
(6080/6080)*100
</t>
    </r>
    <r>
      <rPr>
        <b/>
        <sz val="10"/>
        <color rgb="FFC00000"/>
        <rFont val="Arial"/>
        <family val="2"/>
      </rPr>
      <t xml:space="preserve">MONITOREO OAP:
</t>
    </r>
    <r>
      <rPr>
        <sz val="10"/>
        <color rgb="FFC00000"/>
        <rFont val="Arial"/>
        <family val="2"/>
      </rPr>
      <t xml:space="preserve">22/07/2026: La dependencia reportó el seguimiento al plan de acción y este no es coherente con el plan de acción formulado
23/07/2026: Mediante correo la dependencia responde al Monitoreo enviado, en resumen que:  las listas de asistencia, conjuntamente con las actas, agendas e informes de comisión, conforman un conjunto de evidencias que permite verificar la ejecución de las actividades, la implementación de los controles y el seguimiento a los planes de acción definidos para el tratamiento de los riesgos de la Dirección, garantizando la trazabilidad, suficiencia y pertinencia de los soportes aportados. Adicional a esto no se realiza ajuste del indicador de acuerdo al formulado.
</t>
    </r>
    <r>
      <rPr>
        <sz val="10"/>
        <rFont val="Arial"/>
        <family val="2"/>
      </rPr>
      <t xml:space="preserve">
</t>
    </r>
  </si>
  <si>
    <r>
      <t xml:space="preserve">Para el semestre se realizaron acciones El Director (a) los coordinadores de grupo y los funcionarios asignados la dirección del DCN, realizarán un análisis de información suministrada por la OIP, mensual de seguimiento de controldoc y pqrsd, con el fin de evacuar y brindar prioridad a los requerimientos próximos a vencer, donde se realizo un análisis de información suministrada por la OIP,  de seguimiento de controldoc y pqrsd, con el fin de evacuar y brindar prioridad a los requerimientos próximos a vencer , con el fin de evacuar y brindar prioridad a los requerimientos próximos a vencer.
Se han hecho las siguientes acciones:
 1. El área de soporte normativo de la Dirección ha realizado frecuentes reuniones para analizar y avanzar en la disminución de los mismos. 
Verificaran continuamente que los trámites asignados a los funcionarios y contratistas en la plataforma de gestión documental ControlDoc fuente de verificación Seguimiento a la gestión de PQRSDF.
Para el primer trimestre se adelantaron 18.960 acciones en el marco de la expedición de certificaciones de autorreconocimiento, orientadas a: (i) el autorreconocimiento como miembro de las comunidades Negras, Afrocolombianas, Raizales y Palenqueras, y (ii) la exoneración del servicio militar, conforme a lo establecido en la Sentencia C-433 de 2021, para los solicitantes ante la Dirección.
En este contexto, se registraron los siguientes resultados:
Enero (5.351 acciones): 4.634 certificaciones de autorreconocimiento para comunidades Negras, Afrocolombianas, Raizales y Palenqueras. 52 certificaciones de exoneración del servicio militar (Sentencia C-433 de 2021). 665 certificaciones de cupos y/o descuentos.
Febrero (7.644 acciones): 7.056 certificaciones de autorreconocimiento para comunidades Negras, Afrocolombianas, Raizales y Palenqueras. 17 certificaciones de exoneración del servicio militar (Sentencia C-433 de 2021). 571 certificaciones de cupos y/o descuentos.
Marzo (5.965 acciones): 5.483 certificaciones de autorreconocimiento para comunidades Negras, Afrocolombianas, Raizales y Palenqueras. 34 certificaciones de exoneración del servicio militar (Sentencia C-433 de 2021). 448 certificaciones de cupos y/o descuentos.
Para el segundo trimestre se adelantaron 40845 acciones en el marco de la expedición de certificaciones de autorreconocimiento, orientadas a: (i) el autorreconocimiento como miembro de las comunidades Negras, Afrocolombianas, Raizales y Palenqueras, y (ii) la exoneración del servicio militar, conforme a lo establecido en la Sentencia C-433 de 2021, para los solicitantes ante la Dirección. En este contexto, se registraron los siguientes resultados:
Abril (14151) 13274 Auto reconocimientos para comunidades negras, afrocolombianas, raizales y palenqueras. 67 certificaciones de exoneración de servicio militar C-433 de 2021. 810 certificaciones de cupos y/o descuentos
Mayo(13264) 12032 auto reconocimientos para comunidades negras, afrocolombianas, raizales y palenqueras. 53 certificaciones de exoneración de servicio militar C-433 de 2021. 1179 certificaciones de cupos y/o descuentos
Junio(13430) 12544 auto reconocimientos para comunidades negras, afrocolombianas, raizales y palenqueras.14 certificaciones de exoneración de servicio militar C-433 de 2021. 872 certificaciones de cupos y/o descuentos
Respecto al avance del indicador en el semestre es: EFECTIVIDAD: (6080 de PQRSD atendidas DACNARP/ 6080 de PQRSD allegadas a la DACNARP)*100
(6080/6080)*100
</t>
    </r>
    <r>
      <rPr>
        <b/>
        <sz val="10"/>
        <color rgb="FFC00000"/>
        <rFont val="Arial"/>
        <family val="2"/>
      </rPr>
      <t xml:space="preserve">MONITOREO OAP :
</t>
    </r>
    <r>
      <rPr>
        <sz val="10"/>
        <color rgb="FFC00000"/>
        <rFont val="Arial"/>
        <family val="2"/>
      </rPr>
      <t>22/07/2026: La dependencia aportó el seguimiento de la actividad del control, una vez revisadas las evidencias de este no resultan coherentes con las formuladas por la dependencia.
23/07/2026: Mediante correo la dependencia responde al Monitoreo enviado, en resumen que:  las listas de asistencia, conjuntamente con las actas, agendas e informes de comisión, conforman un conjunto de evidencias que permite verificar la ejecución de las actividades, la implementación de los controles y el seguimiento a los planes de acción definidos para el tratamiento de los riesgos de la Dirección, garantizando la trazabilidad, suficiencia y pertinencia de los soportes aportados. Adicional a esto no se realiza ajuste del indicador de acuerdo al formulado.</t>
    </r>
    <r>
      <rPr>
        <sz val="10"/>
        <rFont val="Arial"/>
        <family val="2"/>
      </rPr>
      <t xml:space="preserve">
</t>
    </r>
  </si>
  <si>
    <t>Respuestas fuera de términos de los requerimientos allegados a la DAR, asignados a través del aplicativo ControlDoc e indebida asignación de correspondencia</t>
  </si>
  <si>
    <t>Falta de fortalecimiento en la respuesta al cliente externo del aplicativo ControlDoc y soporte técnico del mismo</t>
  </si>
  <si>
    <t>Posibilidad de afectación reputacional por respuestas fuera de términos de los requerimientos allegados a la DAR, asignados a través del aplicativo ControlDoc e indebida asignación de correspondencia, debido a la falta de fortalecimiento en la respuesta al cliente externo del aplicativo ControlDoc y soporte técnico del mismo</t>
  </si>
  <si>
    <t xml:space="preserve"> Débil fortalecimiento en la supervisión y verificación en el control de las bases de datos de operación en los procesos, lo cual acarrea fallas en la operación.</t>
  </si>
  <si>
    <t>El Director (a) de la DAR con los equipos de trabajo de la DAR, realizara una verificación semanal de los requerimiento allegados a la DAR, con el fin de evacuar y brindar prioridad a los requerimientos próximos a vencer. Como evidencia se incluyen fichas de relatoría, listas de asistencias, informes periódicos de ControlDoc.</t>
  </si>
  <si>
    <t>El Director de la Dirección de Asuntos Religiosos (DAR), o la persona designada para tal fin, realizará reuniones semestrales con funcionarios y contratistas para identificar los trámites vencidos asignados a la dirección, con el propósito de efectuar su priorización para dar respuesta a los requerimientos en el menor tiempo posible. Como evidencia se incluyen las actas de reuniones de seguimientos, lista de asistencia, evidencia fotográfica e informes de trámites que presentan demoras.</t>
  </si>
  <si>
    <t>Durante primer semestre, el funcionario y el contratista encargados realizan reuniones con los demás funcionarios y contratistas para identificar los trámites vencidos asignados a la dirección, con el propósito de efectuar su priorización para dar respuesta a los requerimientos en el menor tiempo posible. Como evidencia se incluyen las actas o listas de reuniones de seguimientos.                                                                                Monitoreo OAP:                                                                                                                                                                                                     Se reportó el seguimiento al plan de acción y este es coherente con el plan de acción formulado</t>
  </si>
  <si>
    <r>
      <rPr>
        <sz val="10"/>
        <color rgb="FF000000"/>
        <rFont val="Arial"/>
        <family val="2"/>
      </rPr>
      <t xml:space="preserve">Durante el primer semestre, el contratista encargado lleva a cabo la verificación semanal de los trámites asignados a la Dirección de Asuntos Religiosos por parte del aplicativo ControlDoc. Como evidencia se adjunta el informe presentado semana a semana de manera gráfica.
Indicador I Semestre: (421/421)*100=100%                             </t>
    </r>
    <r>
      <rPr>
        <b/>
        <sz val="10"/>
        <color rgb="FFC00000"/>
        <rFont val="Arial"/>
        <family val="2"/>
      </rPr>
      <t xml:space="preserve">                                                                                                                                                         Monitoreo OAP: </t>
    </r>
    <r>
      <rPr>
        <sz val="10"/>
        <color rgb="FFC00000"/>
        <rFont val="Arial"/>
        <family val="2"/>
      </rPr>
      <t xml:space="preserve">                                                                                                                                                                                                                                             La dependencia aportó el seguimiento correspondiente a la actividad de control, y tras revisar las evidencias presentadas, se verificó que estas son coherentes con lo reportado.   </t>
    </r>
  </si>
  <si>
    <t>Demora  en la atención de trámites  y servicios dirigidos a las  Entidades y Organizaciones del Sector Religioso</t>
  </si>
  <si>
    <t>Falta de fortalecimiento tecnológico,  mejoras en la actualización y mantenimiento de las bases de datos, plataformas tecnológicas y software, de propiedad del Ministerio del Interior,  establecidas para los trámites y servicios  dirigidos a las Entidades y Organizaciones Religiosas que desarrolla la Dirección.</t>
  </si>
  <si>
    <t>Posibilidad de afectación económica y reputacional por la demora en la atención de trámites  y servicios dirigidos a las  Entidades y Organizaciones del Sector Religioso, debido a la falta de fortalecimiento tecnológico,  mejoras en la actualización y mantenimiento de las bases de datos, plataformas tecnológicas y software, de propiedad del Ministerio del Interior,  establecidas para los trámites y servicios que desarrolla la Dirección.</t>
  </si>
  <si>
    <t xml:space="preserve"> Debil fortalecimiento en la supervisión y verificación en el control de las bases de datos de operación en los procesos, lo cual acarrea fallas en la operación.</t>
  </si>
  <si>
    <t>El director (a) de la DAR con los equipos de trabajo de la DAR, por medio de los procesos de trámites y servicios dirigidos a las Entidades y Organizaciones Religiosas que desarrolla la Dirección, realizara una verificación semanal de las bases de datos como medidas para el fortalecimiento tecnológico, por medio de mejoras en la actualización y mantenimiento de las bases de datos de propiedad del Ministerio del Interior.  Como Evidencia se incluyen actas de reuniones de seguimientos de la plataforma tecnológica, lista de asistencia e informes y matrices.</t>
  </si>
  <si>
    <t xml:space="preserve">El Director de la Dirección de Asuntos Religiosos, o la persona designada para tal fin, realizará semestralmente acciones para identificar desviaciones que permitan identificar las variaciones entre el sistema de información de reparto y el aplicativo ControlDoc, con el objeto de tener mayor control de la herramienta de gestión documental en la verificación de las asignaciones realizadas y efectuar los requerimientos a los responsables de los mismos, con el fin de prevenir respuestas fuera de términos. Como evidencia se incluyen informes de seguimiento de la plataforma tecnológica, sistema de información de reparto propio de la Dirección y los informes del sistema de gestión documental de la misma.  </t>
  </si>
  <si>
    <t xml:space="preserve">El contratista designado por la Dirección realiza semestralmente acciones para identificar desviaciones que permitan identificar las variaciones entre el sistema de información de reparto y el aplicativo ControlDoc, con el objeto de tener mayor control de la herramienta de gestión documental en la verificación de las asignaciones realizadas y efectuar los requerimientos a los responsables de los mismos, con el fin de prevenir respuestas fuera de términos.                                                                                     Monitoreo OAP:                                                                                                                                                                                                     Se reportó el seguimiento al plan de acción y este es coherente con el plan de acción formulado
</t>
  </si>
  <si>
    <r>
      <rPr>
        <sz val="10"/>
        <color rgb="FF000000"/>
        <rFont val="Arial"/>
        <family val="2"/>
      </rPr>
      <t xml:space="preserve">Durante el primer semestre se lleva a cabo la verificación semanal de las bases de datos como medida para el fortalecimiento tecnológico, por medio de mejoras en la actualización y mantenimiento de las bases de datos de propiedad del Ministerio del Interior. No se han hallado falencias significativas por parte de la Dirección en las bases de datos, de manera que no se lleva a cabo ninguna reunión de seguimiento.Se adjunta como evidencia el seguimiento semanal en ControlDoc y el seguimiento mensual del menú "Pendientes por Usuiario(s)".                                                                                                                         </t>
    </r>
    <r>
      <rPr>
        <b/>
        <sz val="10"/>
        <color rgb="FFC00000"/>
        <rFont val="Arial"/>
        <family val="2"/>
      </rPr>
      <t xml:space="preserve">Monitoreo OAP: </t>
    </r>
    <r>
      <rPr>
        <sz val="10"/>
        <color rgb="FFC00000"/>
        <rFont val="Arial"/>
        <family val="2"/>
      </rPr>
      <t xml:space="preserve">                                                                                                                                                                                                                                 La dependencia aportó el seguimiento correspondiente a la actividad de control, y tras revisar las evidencias presentadas, se verificó que estas son coherentes con lo reportado.   </t>
    </r>
  </si>
  <si>
    <t>R5C2</t>
  </si>
  <si>
    <t>MATRIZ MAPA DE RIESGO SEGURIDAD DE LA INFORMACIÓN</t>
  </si>
  <si>
    <t>Archivo en Excel, en el cual se registra y monitorea la totalidad de las comunicaciones enviadas por los mandatarios territoriales para la designación de enlaces.</t>
  </si>
  <si>
    <t xml:space="preserve">Grupo de Articulación Interna para la Poítica de Victimas del Conflicto Armado
Coordinador(a) del Grupo de Articulación Interna para la Politica de Victimas </t>
  </si>
  <si>
    <t>Eficacia: (No. de respuestas a las comunicaciones allegadas en el mes/No. De comunicaciones allegadas en el mes)*100</t>
  </si>
  <si>
    <t xml:space="preserve">Posibilidad de afectación reputacional por pérdida de integridad de la información almacenada en el Sistema de Información Indígena de Colombia, debido a fallas en el sistema de información que puede generar pérdida de información sobre las comunidades indígenas.
</t>
  </si>
  <si>
    <t>El grupo de sistemas OIP y la DAIRM realizará continuamente actualizaciones y/o mantenimientos en el sistema, para poder tener backup de la información contenida en el Sistema de Información Indígena de Colombia - SIIC. Como evidencia se deja trazabilidad en correo electrónico de solicitud de Backup y/o actualzaciones realizadas</t>
  </si>
  <si>
    <t>Correo electrónico de solicitud de Backup y/o actualzaciones realizadas</t>
  </si>
  <si>
    <t>Dirección de Asuntos Indigenas, ROM y Minorías 
Grupo de Sistemas (OIP) / Dirección de Asuntos Indígenas</t>
  </si>
  <si>
    <t xml:space="preserve">Continuamente </t>
  </si>
  <si>
    <t>N. de actualizaciones realizadas / N. de actualizaciones planeadas.</t>
  </si>
  <si>
    <t>Correo electrónico, en los documentos revisados y en actas.</t>
  </si>
  <si>
    <t xml:space="preserve">Dirección de Asuntos Indígenas, Rom y Minorías
Coordinador del Grupo de Investigación y Registro </t>
  </si>
  <si>
    <t xml:space="preserve">N. de usuarios de consulta creados 
N. de usuarios de trámites creados </t>
  </si>
  <si>
    <t>Trazabilidad electrónica.</t>
  </si>
  <si>
    <t xml:space="preserve">Dirección de Asuntos para comunidades negras, afrocolombianas, raizales y palenqueras
Coordinadores de grupo y los profesionales asignados la dirección del DCN
</t>
  </si>
  <si>
    <t xml:space="preserve"> (# de incumplimientos de los requisitos legales en las solicitudes de trámite radicadas/#Solicitudes de trámite radicadas) *100
</t>
  </si>
  <si>
    <t>Lista de verificación, informes, envío de correos electrónicos</t>
  </si>
  <si>
    <t xml:space="preserve">
Dirección de Asuntos para comunidades negras, afrocolombianas, raizales y palenqueras
El Director (a) los coordinadores de grupo y los funcionarios asignados la dirección del DCN
</t>
  </si>
  <si>
    <t>(# de PQRSD atendidas DCN/ # de PQRSD allegadas a la DCN)*100</t>
  </si>
  <si>
    <t xml:space="preserve">Informe emitido por la OIP, de las PQRSD, pendientes por respuesta </t>
  </si>
  <si>
    <t>Dirección de Asuntos para comunidades negras, afrocolombianas, raizales y palenqueras
El Director (a) los coordinadores de grupo y los funcionarios asignados la dirección del DCN</t>
  </si>
  <si>
    <t>Fichas de relatoría, listas de asistencias, informes periódicos de ControlDoc.</t>
  </si>
  <si>
    <t xml:space="preserve">Número de reuniones de seguimiento de tramites
Número de Tramites vencidos / número de tramites presentados a la DAR
</t>
  </si>
  <si>
    <t>Actas de reuniones de seguimientos de la plataforma tecnológica, lista de asistencia e informes y matrices.</t>
  </si>
  <si>
    <t xml:space="preserve">Número de reuniones de verificación de las bases de datos para el fortalecimiento tecnológico. 
Número de quejas y denuncias presentadas por tramites y servicios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</si>
</sst>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87">
    <font>
      <sz val="11"/>
      <color theme="1"/>
      <name val="Calibri"/>
      <family val="2"/>
      <scheme val="minor"/>
    </font>
    <font>
      <b/>
      <sz val="11"/>
      <color indexed="8"/>
      <name val="Calibri"/>
      <family val="2"/>
    </font>
    <font>
      <b/>
      <sz val="10"/>
      <color indexed="8"/>
      <name val="Arial"/>
      <family val="2"/>
    </font>
    <font>
      <b/>
      <sz val="16"/>
      <color indexed="8"/>
      <name val="Gill Sans MT"/>
      <family val="2"/>
    </font>
    <font>
      <sz val="16"/>
      <color indexed="8"/>
      <name val="Gill Sans MT"/>
      <family val="2"/>
    </font>
    <font>
      <sz val="10"/>
      <name val="Gill Sans MT"/>
      <family val="2"/>
    </font>
    <font>
      <b/>
      <sz val="10"/>
      <color indexed="8"/>
      <name val="Gill Sans MT"/>
      <family val="2"/>
    </font>
    <font>
      <sz val="10"/>
      <color indexed="8"/>
      <name val="Arial"/>
      <family val="2"/>
    </font>
    <font>
      <sz val="12"/>
      <color indexed="8"/>
      <name val="Gill Sans MT"/>
      <family val="2"/>
    </font>
    <font>
      <sz val="8"/>
      <name val="Calibri"/>
      <family val="2"/>
    </font>
    <font>
      <b/>
      <sz val="10"/>
      <name val="Gill Sans MT"/>
      <family val="2"/>
    </font>
    <font>
      <sz val="10"/>
      <name val="Arial"/>
      <family val="2"/>
    </font>
    <font>
      <b/>
      <sz val="14"/>
      <name val="Arial Narrow"/>
      <family val="2"/>
    </font>
    <font>
      <sz val="10"/>
      <name val="Arial Narrow"/>
      <family val="2"/>
    </font>
    <font>
      <b/>
      <sz val="10"/>
      <color indexed="57"/>
      <name val="Arial Narrow"/>
      <family val="2"/>
    </font>
    <font>
      <b/>
      <u/>
      <sz val="11"/>
      <name val="Arial Narrow"/>
      <family val="2"/>
    </font>
    <font>
      <b/>
      <sz val="11"/>
      <name val="Arial Narrow"/>
      <family val="2"/>
    </font>
    <font>
      <sz val="11"/>
      <name val="Arial Narrow"/>
      <family val="2"/>
    </font>
    <font>
      <b/>
      <sz val="11"/>
      <color indexed="57"/>
      <name val="Arial Narrow"/>
      <family val="2"/>
    </font>
    <font>
      <b/>
      <sz val="10"/>
      <name val="Arial Narrow"/>
      <family val="2"/>
    </font>
    <font>
      <sz val="12"/>
      <name val="Times New Roman"/>
      <family val="1"/>
    </font>
    <font>
      <b/>
      <sz val="9"/>
      <name val="Arial Narrow"/>
      <family val="2"/>
    </font>
    <font>
      <sz val="9"/>
      <name val="Arial Narrow"/>
      <family val="2"/>
    </font>
    <font>
      <sz val="11"/>
      <color indexed="8"/>
      <name val="Arial Narrow"/>
      <family val="2"/>
    </font>
    <font>
      <sz val="18"/>
      <name val="Arial"/>
      <family val="2"/>
    </font>
    <font>
      <sz val="24"/>
      <name val="Arial"/>
      <family val="2"/>
    </font>
    <font>
      <b/>
      <sz val="12"/>
      <color indexed="8"/>
      <name val="Arial Narrow"/>
      <family val="2"/>
    </font>
    <font>
      <b/>
      <sz val="12"/>
      <color indexed="57"/>
      <name val="Arial Narrow"/>
      <family val="2"/>
    </font>
    <font>
      <b/>
      <sz val="12"/>
      <name val="Arial Narrow"/>
      <family val="2"/>
    </font>
    <font>
      <sz val="12"/>
      <color indexed="8"/>
      <name val="Arial Narrow"/>
      <family val="2"/>
    </font>
    <font>
      <sz val="12"/>
      <color indexed="8"/>
      <name val="Arial"/>
      <family val="2"/>
    </font>
    <font>
      <sz val="11"/>
      <name val="Arial"/>
      <family val="2"/>
    </font>
    <font>
      <sz val="12"/>
      <color indexed="10"/>
      <name val="Arial"/>
      <family val="2"/>
    </font>
    <font>
      <b/>
      <sz val="10"/>
      <name val="Arial"/>
      <family val="2"/>
    </font>
    <font>
      <b/>
      <sz val="14"/>
      <name val="Calibri"/>
      <family val="2"/>
    </font>
    <font>
      <b/>
      <sz val="12"/>
      <name val="Arial"/>
      <family val="2"/>
    </font>
    <font>
      <sz val="12"/>
      <name val="Arial"/>
      <family val="2"/>
    </font>
    <font>
      <b/>
      <sz val="11"/>
      <name val="Gill Sans MT"/>
      <family val="2"/>
    </font>
    <font>
      <b/>
      <sz val="16"/>
      <name val="Gill Sans MT"/>
      <family val="2"/>
    </font>
    <font>
      <b/>
      <sz val="12"/>
      <color indexed="57"/>
      <name val="Arial"/>
      <family val="2"/>
    </font>
    <font>
      <sz val="14"/>
      <name val="Arial Narrow"/>
      <family val="2"/>
    </font>
    <font>
      <sz val="16"/>
      <color indexed="81"/>
      <name val="Tahoma"/>
      <family val="2"/>
    </font>
    <font>
      <sz val="14"/>
      <color indexed="81"/>
      <name val="Tahoma"/>
      <family val="2"/>
    </font>
    <font>
      <b/>
      <sz val="14"/>
      <color indexed="81"/>
      <name val="Tahoma"/>
      <family val="2"/>
    </font>
    <font>
      <b/>
      <sz val="9"/>
      <color indexed="81"/>
      <name val="Tahoma"/>
      <family val="2"/>
    </font>
    <font>
      <sz val="9"/>
      <color indexed="81"/>
      <name val="Tahoma"/>
      <family val="2"/>
    </font>
    <font>
      <sz val="12"/>
      <color indexed="30"/>
      <name val="Arial"/>
      <family val="2"/>
    </font>
    <font>
      <sz val="10"/>
      <color indexed="81"/>
      <name val="Tahoma"/>
      <family val="2"/>
    </font>
    <font>
      <b/>
      <u/>
      <sz val="10"/>
      <name val="Arial"/>
      <family val="2"/>
    </font>
    <font>
      <sz val="12"/>
      <color indexed="81"/>
      <name val="Tahoma"/>
      <family val="2"/>
    </font>
    <font>
      <sz val="12"/>
      <color indexed="8"/>
      <name val="Arial "/>
    </font>
    <font>
      <sz val="12"/>
      <name val="Arial "/>
    </font>
    <font>
      <sz val="9"/>
      <name val="Arial"/>
      <family val="2"/>
    </font>
    <font>
      <sz val="11"/>
      <color theme="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sz val="11"/>
      <color rgb="FFFF0000"/>
      <name val="Calibri"/>
      <family val="2"/>
      <scheme val="minor"/>
    </font>
    <font>
      <b/>
      <sz val="11"/>
      <color theme="1"/>
      <name val="Calibri"/>
      <family val="2"/>
      <scheme val="minor"/>
    </font>
    <font>
      <sz val="10"/>
      <color indexed="8"/>
      <name val="Calibri"/>
      <family val="2"/>
      <scheme val="minor"/>
    </font>
    <font>
      <sz val="12"/>
      <color theme="1"/>
      <name val="Calibri"/>
      <family val="2"/>
      <scheme val="minor"/>
    </font>
    <font>
      <sz val="10"/>
      <color theme="1"/>
      <name val="Gill Sans MT"/>
      <family val="2"/>
    </font>
    <font>
      <b/>
      <sz val="11"/>
      <color theme="1"/>
      <name val="Gill Sans MT"/>
      <family val="2"/>
    </font>
    <font>
      <sz val="11"/>
      <color theme="1"/>
      <name val="Gill Sans MT"/>
      <family val="2"/>
    </font>
    <font>
      <b/>
      <sz val="10"/>
      <color theme="1"/>
      <name val="Gill Sans MT"/>
      <family val="2"/>
    </font>
    <font>
      <sz val="16"/>
      <color theme="1"/>
      <name val="Gill Sans MT"/>
      <family val="2"/>
    </font>
    <font>
      <sz val="14"/>
      <color theme="1"/>
      <name val="Gill Sans MT"/>
      <family val="2"/>
    </font>
    <font>
      <b/>
      <sz val="16"/>
      <color theme="1"/>
      <name val="Calibri"/>
      <family val="2"/>
      <scheme val="minor"/>
    </font>
    <font>
      <sz val="10"/>
      <color theme="1"/>
      <name val="Arial"/>
      <family val="2"/>
    </font>
    <font>
      <b/>
      <sz val="10"/>
      <color rgb="FF000000"/>
      <name val="Arial"/>
      <family val="2"/>
    </font>
    <font>
      <b/>
      <sz val="10"/>
      <color theme="1"/>
      <name val="Arial"/>
      <family val="2"/>
    </font>
    <font>
      <b/>
      <sz val="10"/>
      <color rgb="FFFFFFFF"/>
      <name val="Arial"/>
      <family val="2"/>
    </font>
    <font>
      <b/>
      <sz val="10"/>
      <color theme="1"/>
      <name val="Calibri"/>
      <family val="2"/>
      <scheme val="minor"/>
    </font>
    <font>
      <b/>
      <sz val="11"/>
      <color theme="1"/>
      <name val="Arial"/>
      <family val="2"/>
    </font>
    <font>
      <b/>
      <sz val="10"/>
      <color theme="0"/>
      <name val="Arial"/>
      <family val="2"/>
    </font>
    <font>
      <sz val="10"/>
      <color theme="0"/>
      <name val="Arial"/>
      <family val="2"/>
    </font>
    <font>
      <sz val="12"/>
      <color theme="1"/>
      <name val="Gill Sans MT"/>
      <family val="2"/>
    </font>
    <font>
      <b/>
      <sz val="14"/>
      <color theme="1"/>
      <name val="Gill Sans MT"/>
      <family val="2"/>
    </font>
    <font>
      <b/>
      <sz val="16"/>
      <color theme="1"/>
      <name val="Gill Sans MT"/>
      <family val="2"/>
    </font>
    <font>
      <sz val="11"/>
      <color theme="1"/>
      <name val="Arial Narrow"/>
      <family val="2"/>
    </font>
    <font>
      <b/>
      <sz val="11"/>
      <color theme="1"/>
      <name val="Arial Narrow"/>
      <family val="2"/>
    </font>
    <font>
      <b/>
      <sz val="12"/>
      <color rgb="FF000000"/>
      <name val="Calibri"/>
      <family val="2"/>
    </font>
    <font>
      <b/>
      <sz val="18"/>
      <color rgb="FF000000"/>
      <name val="Calibri"/>
      <family val="2"/>
    </font>
    <font>
      <b/>
      <sz val="20"/>
      <color rgb="FF000000"/>
      <name val="Arial Narrow"/>
      <family val="2"/>
    </font>
    <font>
      <sz val="20"/>
      <color rgb="FF000000"/>
      <name val="Arial Narrow"/>
      <family val="2"/>
    </font>
    <font>
      <sz val="20"/>
      <color rgb="FFFFFFFF"/>
      <name val="Arial Narrow"/>
      <family val="2"/>
    </font>
    <font>
      <sz val="11"/>
      <name val="Calibri"/>
      <family val="2"/>
      <scheme val="minor"/>
    </font>
    <font>
      <b/>
      <sz val="24"/>
      <color rgb="FF000000"/>
      <name val="Arial Narrow"/>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scheme val="minor"/>
    </font>
    <font>
      <sz val="11"/>
      <color rgb="FF030303"/>
      <name val="Arial"/>
      <family val="2"/>
    </font>
    <font>
      <sz val="10"/>
      <color theme="1"/>
      <name val="Calibri"/>
      <family val="2"/>
      <scheme val="minor"/>
    </font>
    <font>
      <b/>
      <sz val="12"/>
      <color rgb="FF000000"/>
      <name val="Arial Narrow"/>
      <family val="2"/>
    </font>
    <font>
      <sz val="12"/>
      <color rgb="FF000000"/>
      <name val="Arial Narrow"/>
      <family val="2"/>
    </font>
    <font>
      <b/>
      <sz val="9"/>
      <color theme="1"/>
      <name val="Arial Narrow"/>
      <family val="2"/>
    </font>
    <font>
      <sz val="10"/>
      <color rgb="FF000000"/>
      <name val="Arial Narrow"/>
      <family val="2"/>
    </font>
    <font>
      <b/>
      <sz val="11"/>
      <color rgb="FFFF0000"/>
      <name val="Arial Narrow"/>
      <family val="2"/>
    </font>
    <font>
      <b/>
      <sz val="11"/>
      <color theme="0"/>
      <name val="Arial Narrow"/>
      <family val="2"/>
    </font>
    <font>
      <sz val="11"/>
      <color theme="1"/>
      <name val="Arial"/>
      <family val="2"/>
    </font>
    <font>
      <b/>
      <sz val="13"/>
      <color theme="1"/>
      <name val="Gill Sans MT"/>
      <family val="2"/>
    </font>
    <font>
      <b/>
      <sz val="12"/>
      <color theme="1"/>
      <name val="Gill Sans MT"/>
      <family val="2"/>
    </font>
    <font>
      <b/>
      <sz val="14"/>
      <color theme="0"/>
      <name val="Gill Sans MT"/>
      <family val="2"/>
    </font>
    <font>
      <sz val="11"/>
      <color rgb="FFFF0000"/>
      <name val="Arial"/>
      <family val="2"/>
    </font>
    <font>
      <sz val="10"/>
      <color rgb="FFFF0000"/>
      <name val="Gill Sans MT"/>
      <family val="2"/>
    </font>
    <font>
      <b/>
      <sz val="11"/>
      <color theme="0"/>
      <name val="Gill Sans MT"/>
      <family val="2"/>
    </font>
    <font>
      <sz val="11"/>
      <color rgb="FFFF0000"/>
      <name val="Arial Narrow"/>
      <family val="2"/>
    </font>
    <font>
      <sz val="10"/>
      <color rgb="FFFF0000"/>
      <name val="Arial"/>
      <family val="2"/>
    </font>
    <font>
      <sz val="12"/>
      <color rgb="FFFF0000"/>
      <name val="Arial"/>
      <family val="2"/>
    </font>
    <font>
      <sz val="9"/>
      <color rgb="FFFF0000"/>
      <name val="Arial"/>
      <family val="2"/>
    </font>
    <font>
      <sz val="12"/>
      <color theme="1"/>
      <name val="Arial"/>
      <family val="2"/>
    </font>
    <font>
      <b/>
      <sz val="40"/>
      <color rgb="FF000000"/>
      <name val="Calibri"/>
      <family val="2"/>
    </font>
    <font>
      <sz val="16"/>
      <color theme="1"/>
      <name val="Calibri"/>
      <family val="2"/>
      <scheme val="minor"/>
    </font>
    <font>
      <b/>
      <sz val="12"/>
      <color rgb="FFFF0000"/>
      <name val="Arial"/>
      <family val="2"/>
    </font>
    <font>
      <sz val="9"/>
      <color theme="1"/>
      <name val="Arial"/>
      <family val="2"/>
    </font>
    <font>
      <b/>
      <sz val="12"/>
      <color theme="1"/>
      <name val="Arial"/>
      <family val="2"/>
    </font>
    <font>
      <sz val="12"/>
      <color rgb="FF000000"/>
      <name val="Arial"/>
      <family val="2"/>
    </font>
    <font>
      <sz val="10"/>
      <color theme="1"/>
      <name val="Arial Narrow"/>
      <family val="2"/>
    </font>
    <font>
      <sz val="14"/>
      <color theme="1"/>
      <name val="Arial Narrow"/>
      <family val="2"/>
    </font>
    <font>
      <sz val="12"/>
      <color theme="1"/>
      <name val="Arial Narrow"/>
      <family val="2"/>
    </font>
    <font>
      <b/>
      <sz val="12"/>
      <color theme="1"/>
      <name val="Arial Narrow"/>
      <family val="2"/>
    </font>
    <font>
      <sz val="10"/>
      <color rgb="FF000000"/>
      <name val="Arial"/>
      <family val="2"/>
    </font>
    <font>
      <sz val="11"/>
      <color rgb="FF000000"/>
      <name val="Arial"/>
      <family val="2"/>
    </font>
    <font>
      <sz val="11"/>
      <color rgb="FF000000"/>
      <name val="Arial Narrow"/>
      <family val="2"/>
    </font>
    <font>
      <b/>
      <u/>
      <sz val="12"/>
      <color theme="1"/>
      <name val="Arial"/>
      <family val="2"/>
    </font>
    <font>
      <sz val="14"/>
      <color theme="1"/>
      <name val="Arial"/>
      <family val="2"/>
    </font>
    <font>
      <b/>
      <u/>
      <sz val="10"/>
      <color theme="1"/>
      <name val="Arial"/>
      <family val="2"/>
    </font>
    <font>
      <sz val="13"/>
      <color theme="1"/>
      <name val="Arial Narrow"/>
      <family val="2"/>
    </font>
    <font>
      <b/>
      <sz val="10"/>
      <color theme="9" tint="-0.499984740745262"/>
      <name val="Calibri"/>
      <family val="2"/>
      <scheme val="minor"/>
    </font>
    <font>
      <sz val="12"/>
      <color theme="1"/>
      <name val="Arial "/>
    </font>
    <font>
      <b/>
      <sz val="22"/>
      <color rgb="FF000000"/>
      <name val="Calibri"/>
      <family val="2"/>
    </font>
    <font>
      <sz val="28"/>
      <color theme="1"/>
      <name val="Calibri"/>
      <family val="2"/>
      <scheme val="minor"/>
    </font>
    <font>
      <b/>
      <sz val="36"/>
      <color rgb="FF000000"/>
      <name val="Calibri"/>
      <family val="2"/>
    </font>
    <font>
      <b/>
      <sz val="22"/>
      <color theme="1"/>
      <name val="Arial Narrow"/>
      <family val="2"/>
    </font>
    <font>
      <sz val="24"/>
      <color theme="1"/>
      <name val="Arial Narrow"/>
      <family val="2"/>
    </font>
    <font>
      <sz val="18"/>
      <color theme="1"/>
      <name val="Arial Narrow"/>
      <family val="2"/>
    </font>
    <font>
      <b/>
      <sz val="16"/>
      <color rgb="FF000000"/>
      <name val="Calibri"/>
      <family val="2"/>
    </font>
    <font>
      <b/>
      <sz val="20"/>
      <color theme="1"/>
      <name val="Calibri"/>
      <family val="2"/>
      <scheme val="minor"/>
    </font>
    <font>
      <b/>
      <sz val="24"/>
      <color rgb="FF000000"/>
      <name val="Calibri"/>
      <family val="2"/>
    </font>
    <font>
      <b/>
      <sz val="18"/>
      <color theme="1"/>
      <name val="Arial Narrow"/>
      <family val="2"/>
    </font>
    <font>
      <b/>
      <sz val="26"/>
      <color theme="1"/>
      <name val="Arial Narrow"/>
      <family val="2"/>
    </font>
    <font>
      <b/>
      <sz val="14"/>
      <color rgb="FF000000"/>
      <name val="Arial Narrow"/>
      <family val="2"/>
    </font>
    <font>
      <b/>
      <sz val="14"/>
      <color theme="1"/>
      <name val="Arial Narrow"/>
      <family val="2"/>
    </font>
    <font>
      <b/>
      <sz val="20"/>
      <color theme="1"/>
      <name val="Arial Narrow"/>
      <family val="2"/>
    </font>
    <font>
      <b/>
      <sz val="28"/>
      <color rgb="FF000000"/>
      <name val="Calibri"/>
      <family val="2"/>
    </font>
    <font>
      <b/>
      <i/>
      <sz val="14"/>
      <color theme="1"/>
      <name val="Gill Sans MT"/>
      <family val="2"/>
    </font>
    <font>
      <i/>
      <sz val="16"/>
      <color theme="1"/>
      <name val="Gill Sans MT"/>
      <family val="2"/>
    </font>
    <font>
      <sz val="18"/>
      <color theme="1"/>
      <name val="Gill Sans MT"/>
      <family val="2"/>
    </font>
    <font>
      <b/>
      <sz val="9"/>
      <color theme="1"/>
      <name val="Arial"/>
      <family val="2"/>
    </font>
    <font>
      <b/>
      <u/>
      <sz val="10"/>
      <color rgb="FFC00000"/>
      <name val="Arial"/>
      <family val="2"/>
    </font>
    <font>
      <sz val="10"/>
      <color rgb="FF000000"/>
      <name val="Gill Sans MT"/>
      <family val="2"/>
    </font>
    <font>
      <sz val="9"/>
      <color rgb="FF000000"/>
      <name val="Arial"/>
      <family val="2"/>
    </font>
    <font>
      <u/>
      <sz val="10"/>
      <color rgb="FFC00000"/>
      <name val="Arial"/>
      <family val="2"/>
    </font>
    <font>
      <sz val="11"/>
      <color rgb="FF000000"/>
      <name val="Arial Nova"/>
      <family val="2"/>
    </font>
    <font>
      <b/>
      <u/>
      <sz val="11"/>
      <color rgb="FFC00000"/>
      <name val="Arial"/>
      <family val="2"/>
    </font>
    <font>
      <b/>
      <sz val="11"/>
      <color rgb="FF000000"/>
      <name val="Arial"/>
      <family val="2"/>
    </font>
    <font>
      <b/>
      <u/>
      <sz val="12"/>
      <color rgb="FFC00000"/>
      <name val="Arial"/>
      <family val="2"/>
    </font>
    <font>
      <b/>
      <sz val="10"/>
      <color rgb="FF000000"/>
      <name val="Gill Sans MT"/>
      <family val="2"/>
    </font>
    <font>
      <sz val="10"/>
      <color rgb="FF00B0F0"/>
      <name val="Arial"/>
      <family val="2"/>
    </font>
    <font>
      <sz val="11"/>
      <color rgb="FF000000"/>
      <name val="Gill Sans MT"/>
      <family val="2"/>
    </font>
    <font>
      <sz val="10"/>
      <color indexed="8"/>
      <name val="Arial Narrow"/>
      <family val="2"/>
    </font>
    <font>
      <u/>
      <sz val="10"/>
      <color rgb="FFC00000"/>
      <name val="Arial Narrow"/>
      <family val="2"/>
    </font>
    <font>
      <sz val="13"/>
      <name val="Arial Narrow"/>
      <family val="2"/>
    </font>
    <font>
      <sz val="13"/>
      <color rgb="FF000000"/>
      <name val="Arial Narrow"/>
      <family val="2"/>
    </font>
    <font>
      <u/>
      <sz val="13"/>
      <color rgb="FFC00000"/>
      <name val="Arial Narrow"/>
      <family val="2"/>
    </font>
    <font>
      <sz val="10"/>
      <color rgb="FFC00000"/>
      <name val="Arial Narrow"/>
      <family val="2"/>
    </font>
    <font>
      <sz val="11"/>
      <color rgb="FFC00000"/>
      <name val="Arial"/>
      <family val="2"/>
    </font>
    <font>
      <u/>
      <sz val="11"/>
      <color rgb="FFC00000"/>
      <name val="Arial"/>
      <family val="2"/>
    </font>
    <font>
      <b/>
      <sz val="10"/>
      <color rgb="FF0070C0"/>
      <name val="Gill Sans MT"/>
      <family val="2"/>
    </font>
    <font>
      <b/>
      <sz val="11"/>
      <color rgb="FF0070C0"/>
      <name val="Calibri"/>
      <family val="2"/>
      <scheme val="minor"/>
    </font>
    <font>
      <b/>
      <sz val="10"/>
      <color rgb="FF0070C0"/>
      <name val="Arial Narrow"/>
      <family val="2"/>
    </font>
    <font>
      <b/>
      <u/>
      <sz val="10"/>
      <color rgb="FF000000"/>
      <name val="Arial"/>
      <family val="2"/>
    </font>
    <font>
      <sz val="10"/>
      <color rgb="FFC00000"/>
      <name val="Arial"/>
      <family val="2"/>
    </font>
    <font>
      <u/>
      <sz val="10"/>
      <color rgb="FF000000"/>
      <name val="Arial"/>
      <family val="2"/>
    </font>
    <font>
      <u/>
      <sz val="10"/>
      <name val="Arial"/>
      <family val="2"/>
    </font>
    <font>
      <sz val="11"/>
      <color rgb="FFC00000"/>
      <name val="Arial Narrow"/>
      <family val="2"/>
    </font>
    <font>
      <sz val="10"/>
      <color rgb="FF000000"/>
      <name val="Arial Nova"/>
      <family val="2"/>
    </font>
    <font>
      <sz val="10"/>
      <color rgb="FFC00000"/>
      <name val="Arial Nova"/>
      <family val="2"/>
    </font>
    <font>
      <sz val="12"/>
      <color rgb="FFC00000"/>
      <name val="Arial"/>
      <family val="2"/>
    </font>
    <font>
      <b/>
      <sz val="10"/>
      <color rgb="FFC00000"/>
      <name val="Arial"/>
      <family val="2"/>
    </font>
    <font>
      <b/>
      <sz val="11"/>
      <color rgb="FFC00000"/>
      <name val="Arial Narrow"/>
      <family val="2"/>
    </font>
    <font>
      <b/>
      <sz val="12"/>
      <color rgb="FFC00000"/>
      <name val="Arial"/>
      <family val="2"/>
    </font>
    <font>
      <i/>
      <sz val="11"/>
      <color rgb="FF000000"/>
      <name val="Arial"/>
      <family val="2"/>
    </font>
    <font>
      <b/>
      <sz val="11"/>
      <color rgb="FFC00000"/>
      <name val="Arial"/>
      <family val="2"/>
    </font>
    <font>
      <b/>
      <sz val="11"/>
      <name val="Arial"/>
      <family val="2"/>
    </font>
  </fonts>
  <fills count="37">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theme="4"/>
        <bgColor theme="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2"/>
        <bgColor indexed="64"/>
      </patternFill>
    </fill>
    <fill>
      <patternFill patternType="solid">
        <fgColor theme="5"/>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rgb="FFE26B0A"/>
        <bgColor indexed="64"/>
      </patternFill>
    </fill>
    <fill>
      <patternFill patternType="solid">
        <fgColor rgb="FFC00000"/>
        <bgColor indexed="64"/>
      </patternFill>
    </fill>
    <fill>
      <patternFill patternType="solid">
        <fgColor rgb="FFBFBFBF"/>
        <bgColor indexed="64"/>
      </patternFill>
    </fill>
    <fill>
      <patternFill patternType="solid">
        <fgColor rgb="FF00B050"/>
        <bgColor indexed="64"/>
      </patternFill>
    </fill>
    <fill>
      <patternFill patternType="solid">
        <fgColor rgb="FFFFFF66"/>
        <bgColor indexed="64"/>
      </patternFill>
    </fill>
    <fill>
      <patternFill patternType="solid">
        <fgColor rgb="FFFFC000"/>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bgColor indexed="64"/>
      </patternFill>
    </fill>
    <fill>
      <patternFill patternType="solid">
        <fgColor rgb="FFD9D9D9"/>
        <bgColor indexed="64"/>
      </patternFill>
    </fill>
    <fill>
      <patternFill patternType="solid">
        <fgColor rgb="FFFFFFFF"/>
        <bgColor rgb="FF000000"/>
      </patternFill>
    </fill>
    <fill>
      <patternFill patternType="solid">
        <fgColor theme="9"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3" tint="0.39997558519241921"/>
        <bgColor indexed="64"/>
      </patternFill>
    </fill>
    <fill>
      <patternFill patternType="solid">
        <fgColor rgb="FF92D050"/>
        <bgColor rgb="FF000000"/>
      </patternFill>
    </fill>
    <fill>
      <patternFill patternType="solid">
        <fgColor rgb="FF00B050"/>
        <bgColor rgb="FF000000"/>
      </patternFill>
    </fill>
    <fill>
      <patternFill patternType="solid">
        <fgColor rgb="FFFFFFFF"/>
        <bgColor indexed="64"/>
      </patternFill>
    </fill>
    <fill>
      <patternFill patternType="solid">
        <fgColor rgb="FFFFFF00"/>
        <bgColor rgb="FF000000"/>
      </patternFill>
    </fill>
    <fill>
      <patternFill patternType="solid">
        <fgColor rgb="FFFFC000"/>
        <bgColor rgb="FF000000"/>
      </patternFill>
    </fill>
  </fills>
  <borders count="150">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top style="dashed">
        <color indexed="64"/>
      </top>
      <bottom style="dashed">
        <color indexed="64"/>
      </bottom>
      <diagonal/>
    </border>
    <border>
      <left/>
      <right/>
      <top/>
      <bottom style="dashed">
        <color indexed="64"/>
      </bottom>
      <diagonal/>
    </border>
    <border>
      <left/>
      <right style="dashed">
        <color indexed="64"/>
      </right>
      <top style="dashed">
        <color indexed="64"/>
      </top>
      <bottom style="dashed">
        <color indexed="64"/>
      </bottom>
      <diagonal/>
    </border>
    <border>
      <left/>
      <right style="dashed">
        <color indexed="64"/>
      </right>
      <top/>
      <bottom style="dashed">
        <color indexed="64"/>
      </bottom>
      <diagonal/>
    </border>
    <border>
      <left/>
      <right style="thin">
        <color indexed="64"/>
      </right>
      <top/>
      <bottom/>
      <diagonal/>
    </border>
    <border>
      <left/>
      <right style="dashed">
        <color indexed="64"/>
      </right>
      <top/>
      <bottom style="medium">
        <color indexed="64"/>
      </bottom>
      <diagonal/>
    </border>
    <border>
      <left style="dashed">
        <color indexed="64"/>
      </left>
      <right/>
      <top style="dashed">
        <color indexed="64"/>
      </top>
      <bottom style="dashed">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dashed">
        <color indexed="64"/>
      </top>
      <bottom style="medium">
        <color indexed="64"/>
      </bottom>
      <diagonal/>
    </border>
    <border>
      <left style="dashed">
        <color indexed="64"/>
      </left>
      <right style="thin">
        <color indexed="64"/>
      </right>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dashed">
        <color indexed="64"/>
      </left>
      <right/>
      <top/>
      <bottom style="medium">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ck">
        <color indexed="64"/>
      </right>
      <top style="medium">
        <color indexed="64"/>
      </top>
      <bottom style="medium">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hair">
        <color indexed="64"/>
      </right>
      <top style="hair">
        <color indexed="64"/>
      </top>
      <bottom/>
      <diagonal/>
    </border>
    <border>
      <left/>
      <right style="hair">
        <color indexed="64"/>
      </right>
      <top/>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double">
        <color indexed="64"/>
      </top>
      <bottom/>
      <diagonal/>
    </border>
    <border>
      <left/>
      <right style="double">
        <color indexed="64"/>
      </right>
      <top style="double">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dashed">
        <color indexed="64"/>
      </top>
      <bottom/>
      <diagonal/>
    </border>
    <border>
      <left/>
      <right style="medium">
        <color indexed="64"/>
      </right>
      <top style="dashed">
        <color indexed="64"/>
      </top>
      <bottom/>
      <diagonal/>
    </border>
    <border>
      <left/>
      <right/>
      <top style="dashed">
        <color indexed="64"/>
      </top>
      <bottom/>
      <diagonal/>
    </border>
    <border>
      <left/>
      <right style="dashed">
        <color indexed="64"/>
      </right>
      <top style="dashed">
        <color indexed="64"/>
      </top>
      <bottom/>
      <diagonal/>
    </border>
    <border>
      <left style="medium">
        <color indexed="64"/>
      </left>
      <right style="medium">
        <color indexed="64"/>
      </right>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right/>
      <top/>
      <bottom style="thin">
        <color theme="4" tint="0.39997558519241921"/>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right/>
      <top style="thin">
        <color theme="4" tint="0.39997558519241921"/>
      </top>
      <bottom style="thin">
        <color theme="4" tint="0.39997558519241921"/>
      </bottom>
      <diagonal/>
    </border>
    <border>
      <left style="thin">
        <color theme="4" tint="0.39994506668294322"/>
      </left>
      <right/>
      <top style="thin">
        <color theme="4" tint="0.39997558519241921"/>
      </top>
      <bottom style="thin">
        <color theme="4" tint="0.39997558519241921"/>
      </bottom>
      <diagonal/>
    </border>
    <border>
      <left/>
      <right/>
      <top style="thin">
        <color theme="4" tint="0.39997558519241921"/>
      </top>
      <bottom/>
      <diagonal/>
    </border>
    <border>
      <left/>
      <right style="thin">
        <color theme="4" tint="0.39994506668294322"/>
      </right>
      <top style="thin">
        <color theme="4" tint="0.39997558519241921"/>
      </top>
      <bottom style="thin">
        <color theme="4" tint="0.39997558519241921"/>
      </bottom>
      <diagonal/>
    </border>
    <border>
      <left/>
      <right style="thin">
        <color theme="4" tint="0.39994506668294322"/>
      </right>
      <top style="thin">
        <color theme="4" tint="0.39997558519241921"/>
      </top>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style="dashed">
        <color rgb="FF548235"/>
      </left>
      <right style="dashed">
        <color rgb="FF548235"/>
      </right>
      <top style="dashed">
        <color rgb="FF548235"/>
      </top>
      <bottom style="dashed">
        <color rgb="FF548235"/>
      </bottom>
      <diagonal/>
    </border>
    <border>
      <left/>
      <right style="dashed">
        <color rgb="FF548235"/>
      </right>
      <top style="dashed">
        <color rgb="FF548235"/>
      </top>
      <bottom style="dashed">
        <color rgb="FF548235"/>
      </bottom>
      <diagonal/>
    </border>
    <border>
      <left style="dotted">
        <color theme="9" tint="-0.24994659260841701"/>
      </left>
      <right style="dotted">
        <color theme="9" tint="-0.24994659260841701"/>
      </right>
      <top style="dotted">
        <color theme="9" tint="-0.24994659260841701"/>
      </top>
      <bottom style="dotted">
        <color theme="9" tint="-0.24994659260841701"/>
      </bottom>
      <diagonal/>
    </border>
    <border>
      <left/>
      <right style="dashed">
        <color theme="9" tint="-0.24994659260841701"/>
      </right>
      <top/>
      <bottom style="dashed">
        <color theme="9" tint="-0.24994659260841701"/>
      </bottom>
      <diagonal/>
    </border>
    <border>
      <left style="dashed">
        <color rgb="FF548235"/>
      </left>
      <right style="dashed">
        <color rgb="FF548235"/>
      </right>
      <top/>
      <bottom style="dashed">
        <color rgb="FF548235"/>
      </bottom>
      <diagonal/>
    </border>
    <border>
      <left style="dotted">
        <color rgb="FF548235"/>
      </left>
      <right style="dotted">
        <color rgb="FF548235"/>
      </right>
      <top style="dotted">
        <color rgb="FF548235"/>
      </top>
      <bottom style="dotted">
        <color rgb="FF548235"/>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style="dashed">
        <color theme="9" tint="-0.24994659260841701"/>
      </left>
      <right/>
      <top/>
      <bottom style="dashed">
        <color theme="9" tint="-0.24994659260841701"/>
      </bottom>
      <diagonal/>
    </border>
    <border>
      <left style="dashed">
        <color theme="9" tint="-0.24994659260841701"/>
      </left>
      <right/>
      <top style="dashed">
        <color theme="9" tint="-0.24994659260841701"/>
      </top>
      <bottom style="dotted">
        <color theme="9" tint="-0.24994659260841701"/>
      </bottom>
      <diagonal/>
    </border>
    <border>
      <left/>
      <right/>
      <top style="dashed">
        <color theme="9" tint="-0.24994659260841701"/>
      </top>
      <bottom style="dotted">
        <color theme="9" tint="-0.24994659260841701"/>
      </bottom>
      <diagonal/>
    </border>
    <border>
      <left style="dotted">
        <color theme="9" tint="-0.24994659260841701"/>
      </left>
      <right/>
      <top style="dotted">
        <color theme="9" tint="-0.24994659260841701"/>
      </top>
      <bottom style="dotted">
        <color theme="9" tint="-0.24994659260841701"/>
      </bottom>
      <diagonal/>
    </border>
    <border>
      <left/>
      <right/>
      <top style="dotted">
        <color theme="9" tint="-0.24994659260841701"/>
      </top>
      <bottom style="dotted">
        <color theme="9" tint="-0.24994659260841701"/>
      </bottom>
      <diagonal/>
    </border>
    <border>
      <left/>
      <right/>
      <top/>
      <bottom style="dashed">
        <color theme="9" tint="-0.24994659260841701"/>
      </bottom>
      <diagonal/>
    </border>
    <border>
      <left style="dashed">
        <color theme="9" tint="-0.24994659260841701"/>
      </left>
      <right/>
      <top style="dotted">
        <color theme="9" tint="-0.24994659260841701"/>
      </top>
      <bottom style="dashed">
        <color theme="9" tint="-0.24994659260841701"/>
      </bottom>
      <diagonal/>
    </border>
    <border>
      <left/>
      <right/>
      <top style="dotted">
        <color theme="9" tint="-0.24994659260841701"/>
      </top>
      <bottom style="dashed">
        <color theme="9" tint="-0.24994659260841701"/>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right style="dotted">
        <color theme="9" tint="-0.24994659260841701"/>
      </right>
      <top style="dotted">
        <color theme="9" tint="-0.24994659260841701"/>
      </top>
      <bottom style="dotted">
        <color theme="9" tint="-0.24994659260841701"/>
      </bottom>
      <diagonal/>
    </border>
    <border>
      <left style="dotted">
        <color theme="9" tint="-0.24994659260841701"/>
      </left>
      <right/>
      <top style="dotted">
        <color theme="9" tint="-0.24994659260841701"/>
      </top>
      <bottom style="dashed">
        <color theme="9" tint="-0.24994659260841701"/>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s>
  <cellStyleXfs count="6">
    <xf numFmtId="0" fontId="0" fillId="0" borderId="0"/>
    <xf numFmtId="0" fontId="56" fillId="0" borderId="0" applyNumberFormat="0" applyFill="0" applyBorder="0" applyAlignment="0" applyProtection="0"/>
    <xf numFmtId="0" fontId="11" fillId="0" borderId="0"/>
    <xf numFmtId="0" fontId="20" fillId="0" borderId="0"/>
    <xf numFmtId="0" fontId="53" fillId="0" borderId="0"/>
    <xf numFmtId="9" fontId="53" fillId="0" borderId="0" applyFont="0" applyFill="0" applyBorder="0" applyAlignment="0" applyProtection="0"/>
  </cellStyleXfs>
  <cellXfs count="1789">
    <xf numFmtId="0" fontId="0" fillId="0" borderId="0" xfId="0"/>
    <xf numFmtId="0" fontId="58" fillId="0" borderId="0" xfId="0" applyFont="1"/>
    <xf numFmtId="0" fontId="0" fillId="0" borderId="0" xfId="0" applyAlignment="1">
      <alignment vertical="top" wrapText="1"/>
    </xf>
    <xf numFmtId="0" fontId="58" fillId="0" borderId="0" xfId="0" applyFont="1" applyAlignment="1">
      <alignment vertical="top" wrapText="1"/>
    </xf>
    <xf numFmtId="0" fontId="59" fillId="2" borderId="1" xfId="0" applyFont="1" applyFill="1" applyBorder="1" applyAlignment="1">
      <alignment horizontal="left" vertical="center" wrapText="1"/>
    </xf>
    <xf numFmtId="0" fontId="59" fillId="2" borderId="2" xfId="0" applyFont="1" applyFill="1" applyBorder="1" applyAlignment="1">
      <alignment horizontal="left" vertical="center" wrapText="1"/>
    </xf>
    <xf numFmtId="0" fontId="1" fillId="0" borderId="0" xfId="0" applyFont="1" applyAlignment="1">
      <alignment vertical="top" wrapText="1"/>
    </xf>
    <xf numFmtId="0" fontId="58" fillId="0" borderId="0" xfId="0" applyFont="1" applyAlignment="1">
      <alignment horizontal="center"/>
    </xf>
    <xf numFmtId="0" fontId="60" fillId="0" borderId="3" xfId="0" applyFont="1" applyBorder="1" applyAlignment="1">
      <alignment horizontal="left" vertical="center" wrapText="1"/>
    </xf>
    <xf numFmtId="0" fontId="0" fillId="0" borderId="0" xfId="0" applyAlignment="1">
      <alignment horizontal="center" vertical="center"/>
    </xf>
    <xf numFmtId="0" fontId="60" fillId="3" borderId="3" xfId="0" applyFont="1" applyFill="1" applyBorder="1" applyAlignment="1">
      <alignment horizontal="left" vertical="center" wrapText="1"/>
    </xf>
    <xf numFmtId="0" fontId="60" fillId="4" borderId="3" xfId="0" applyFont="1" applyFill="1" applyBorder="1" applyAlignment="1">
      <alignment horizontal="left" vertical="center" wrapText="1"/>
    </xf>
    <xf numFmtId="0" fontId="0" fillId="0" borderId="0" xfId="0" applyAlignment="1">
      <alignment horizontal="center"/>
    </xf>
    <xf numFmtId="0" fontId="0" fillId="5" borderId="0" xfId="0" applyFill="1"/>
    <xf numFmtId="0" fontId="54" fillId="6" borderId="99" xfId="0" applyFont="1" applyFill="1" applyBorder="1" applyAlignment="1">
      <alignment horizontal="center"/>
    </xf>
    <xf numFmtId="0" fontId="0" fillId="5" borderId="99" xfId="0" applyFill="1" applyBorder="1"/>
    <xf numFmtId="0" fontId="5" fillId="0" borderId="4" xfId="0" applyFont="1" applyBorder="1" applyAlignment="1" applyProtection="1">
      <alignment horizontal="center" vertical="center" wrapText="1"/>
      <protection locked="0"/>
    </xf>
    <xf numFmtId="0" fontId="61" fillId="0" borderId="4" xfId="0" applyFont="1" applyBorder="1" applyAlignment="1" applyProtection="1">
      <alignment horizontal="center" vertical="center" wrapText="1"/>
      <protection hidden="1"/>
    </xf>
    <xf numFmtId="0" fontId="61" fillId="0" borderId="4" xfId="0" applyFont="1" applyBorder="1" applyAlignment="1" applyProtection="1">
      <alignment horizontal="center" vertical="center"/>
      <protection locked="0"/>
    </xf>
    <xf numFmtId="0" fontId="61" fillId="0" borderId="3" xfId="0" applyFont="1" applyBorder="1" applyAlignment="1" applyProtection="1">
      <alignment horizontal="center" vertical="center" wrapText="1"/>
      <protection hidden="1"/>
    </xf>
    <xf numFmtId="0" fontId="61" fillId="0" borderId="4" xfId="0" applyFont="1" applyBorder="1" applyAlignment="1" applyProtection="1">
      <alignment horizontal="center" vertical="center" wrapText="1"/>
      <protection locked="0"/>
    </xf>
    <xf numFmtId="0" fontId="61" fillId="0" borderId="3" xfId="0" applyFont="1" applyBorder="1" applyAlignment="1" applyProtection="1">
      <alignment horizontal="center" vertical="center" wrapText="1"/>
      <protection locked="0"/>
    </xf>
    <xf numFmtId="0" fontId="61" fillId="5" borderId="3" xfId="0" applyFont="1" applyFill="1" applyBorder="1" applyAlignment="1" applyProtection="1">
      <alignment horizontal="center" vertical="center" wrapText="1"/>
      <protection hidden="1"/>
    </xf>
    <xf numFmtId="0" fontId="5" fillId="0" borderId="3" xfId="0" applyFont="1" applyBorder="1" applyAlignment="1" applyProtection="1">
      <alignment horizontal="center" vertical="center" wrapText="1"/>
      <protection locked="0"/>
    </xf>
    <xf numFmtId="0" fontId="62" fillId="4" borderId="5" xfId="0" applyFont="1" applyFill="1" applyBorder="1" applyAlignment="1">
      <alignment horizontal="center" vertical="center" wrapText="1"/>
    </xf>
    <xf numFmtId="0" fontId="61" fillId="0" borderId="3" xfId="0" applyFont="1" applyBorder="1" applyAlignment="1" applyProtection="1">
      <alignment horizontal="left" vertical="top" wrapText="1"/>
      <protection locked="0"/>
    </xf>
    <xf numFmtId="0" fontId="62" fillId="7" borderId="6" xfId="0" applyFont="1" applyFill="1" applyBorder="1" applyAlignment="1">
      <alignment horizontal="center" vertical="center" wrapText="1"/>
    </xf>
    <xf numFmtId="0" fontId="0" fillId="0" borderId="5" xfId="0" applyBorder="1"/>
    <xf numFmtId="0" fontId="63" fillId="0" borderId="3" xfId="0" applyFont="1" applyBorder="1" applyAlignment="1" applyProtection="1">
      <alignment horizontal="center" vertical="center" wrapText="1"/>
      <protection hidden="1"/>
    </xf>
    <xf numFmtId="0" fontId="63" fillId="0" borderId="7" xfId="0" applyFont="1" applyBorder="1" applyAlignment="1" applyProtection="1">
      <alignment horizontal="center" vertical="center" wrapText="1"/>
      <protection hidden="1"/>
    </xf>
    <xf numFmtId="0" fontId="63" fillId="0" borderId="8" xfId="0" applyFont="1" applyBorder="1" applyAlignment="1" applyProtection="1">
      <alignment horizontal="center" vertical="center" wrapText="1"/>
      <protection hidden="1"/>
    </xf>
    <xf numFmtId="0" fontId="61" fillId="0" borderId="9" xfId="0" applyFont="1" applyBorder="1" applyAlignment="1" applyProtection="1">
      <alignment horizontal="center" vertical="center" wrapText="1"/>
      <protection locked="0"/>
    </xf>
    <xf numFmtId="0" fontId="61" fillId="0" borderId="0" xfId="0" applyFont="1" applyProtection="1">
      <protection locked="0"/>
    </xf>
    <xf numFmtId="0" fontId="61" fillId="0" borderId="0" xfId="0" applyFont="1" applyAlignment="1" applyProtection="1">
      <alignment horizontal="center" vertical="center"/>
      <protection locked="0"/>
    </xf>
    <xf numFmtId="0" fontId="61" fillId="0" borderId="0" xfId="0" applyFont="1" applyAlignment="1" applyProtection="1">
      <alignment vertical="center"/>
      <protection locked="0"/>
    </xf>
    <xf numFmtId="0" fontId="64" fillId="0" borderId="0" xfId="0" applyFont="1" applyAlignment="1" applyProtection="1">
      <alignment vertical="center" wrapText="1"/>
      <protection locked="0"/>
    </xf>
    <xf numFmtId="0" fontId="0" fillId="0" borderId="0" xfId="0" applyProtection="1">
      <protection locked="0"/>
    </xf>
    <xf numFmtId="0" fontId="61" fillId="0" borderId="3" xfId="0" applyFont="1" applyBorder="1" applyProtection="1">
      <protection locked="0"/>
    </xf>
    <xf numFmtId="0" fontId="64" fillId="5" borderId="0" xfId="0" applyFont="1" applyFill="1" applyAlignment="1" applyProtection="1">
      <alignment vertical="center"/>
      <protection locked="0"/>
    </xf>
    <xf numFmtId="0" fontId="0" fillId="5" borderId="0" xfId="0" applyFill="1" applyAlignment="1" applyProtection="1">
      <alignment horizontal="center"/>
      <protection locked="0"/>
    </xf>
    <xf numFmtId="0" fontId="61" fillId="0" borderId="4" xfId="0" applyFont="1" applyBorder="1" applyAlignment="1" applyProtection="1">
      <alignment horizontal="center" vertical="top" wrapText="1"/>
      <protection hidden="1"/>
    </xf>
    <xf numFmtId="1" fontId="61" fillId="0" borderId="4" xfId="0" applyNumberFormat="1" applyFont="1" applyBorder="1" applyAlignment="1" applyProtection="1">
      <alignment horizontal="center" vertical="center" wrapText="1"/>
      <protection hidden="1"/>
    </xf>
    <xf numFmtId="0" fontId="61" fillId="0" borderId="10" xfId="0" applyFont="1" applyBorder="1" applyProtection="1">
      <protection locked="0"/>
    </xf>
    <xf numFmtId="0" fontId="61" fillId="0" borderId="11" xfId="0" applyFont="1" applyBorder="1" applyProtection="1">
      <protection locked="0"/>
    </xf>
    <xf numFmtId="0" fontId="8" fillId="8" borderId="12" xfId="0" applyFont="1" applyFill="1" applyBorder="1" applyAlignment="1" applyProtection="1">
      <alignment vertical="center"/>
      <protection locked="0"/>
    </xf>
    <xf numFmtId="0" fontId="3" fillId="8" borderId="12" xfId="0" applyFont="1" applyFill="1" applyBorder="1" applyAlignment="1" applyProtection="1">
      <alignment vertical="center"/>
      <protection locked="0"/>
    </xf>
    <xf numFmtId="0" fontId="0" fillId="8" borderId="12" xfId="0" applyFill="1" applyBorder="1" applyProtection="1">
      <protection locked="0"/>
    </xf>
    <xf numFmtId="0" fontId="0" fillId="8" borderId="12" xfId="0" applyFill="1" applyBorder="1" applyAlignment="1" applyProtection="1">
      <alignment horizontal="center" vertical="center"/>
      <protection locked="0"/>
    </xf>
    <xf numFmtId="0" fontId="0" fillId="8" borderId="12" xfId="0" applyFill="1" applyBorder="1" applyAlignment="1" applyProtection="1">
      <alignment vertical="center"/>
      <protection locked="0"/>
    </xf>
    <xf numFmtId="0" fontId="0" fillId="8" borderId="13" xfId="0" applyFill="1" applyBorder="1" applyProtection="1">
      <protection locked="0"/>
    </xf>
    <xf numFmtId="0" fontId="0" fillId="8" borderId="13" xfId="0" applyFill="1" applyBorder="1" applyAlignment="1" applyProtection="1">
      <alignment horizontal="center" vertical="center"/>
      <protection locked="0"/>
    </xf>
    <xf numFmtId="0" fontId="0" fillId="8" borderId="13" xfId="0" applyFill="1" applyBorder="1" applyAlignment="1" applyProtection="1">
      <alignment vertical="center"/>
      <protection locked="0"/>
    </xf>
    <xf numFmtId="0" fontId="3" fillId="8" borderId="14" xfId="0" applyFont="1" applyFill="1" applyBorder="1" applyAlignment="1" applyProtection="1">
      <alignment vertical="center"/>
      <protection locked="0"/>
    </xf>
    <xf numFmtId="0" fontId="65" fillId="9" borderId="15" xfId="0" applyFont="1" applyFill="1" applyBorder="1" applyAlignment="1" applyProtection="1">
      <alignment horizontal="center" vertical="center"/>
      <protection locked="0"/>
    </xf>
    <xf numFmtId="0" fontId="61" fillId="0" borderId="16" xfId="0" applyFont="1" applyBorder="1" applyProtection="1">
      <protection locked="0"/>
    </xf>
    <xf numFmtId="0" fontId="66" fillId="3" borderId="17" xfId="0" applyFont="1" applyFill="1" applyBorder="1" applyAlignment="1" applyProtection="1">
      <alignment vertical="center"/>
      <protection locked="0"/>
    </xf>
    <xf numFmtId="0" fontId="0" fillId="9" borderId="18" xfId="0" applyFill="1" applyBorder="1" applyAlignment="1" applyProtection="1">
      <alignment horizontal="center" vertical="center"/>
      <protection locked="0"/>
    </xf>
    <xf numFmtId="0" fontId="67" fillId="9" borderId="14" xfId="0" applyFont="1" applyFill="1" applyBorder="1" applyAlignment="1" applyProtection="1">
      <alignment horizontal="center" vertical="center"/>
      <protection locked="0"/>
    </xf>
    <xf numFmtId="0" fontId="64" fillId="10" borderId="14" xfId="0" applyFont="1" applyFill="1" applyBorder="1" applyAlignment="1" applyProtection="1">
      <alignment vertical="center"/>
      <protection locked="0"/>
    </xf>
    <xf numFmtId="0" fontId="67" fillId="9" borderId="15" xfId="0" applyFont="1" applyFill="1" applyBorder="1" applyAlignment="1" applyProtection="1">
      <alignment horizontal="center" vertical="center"/>
      <protection locked="0"/>
    </xf>
    <xf numFmtId="0" fontId="68" fillId="0" borderId="3" xfId="0" applyFont="1" applyBorder="1" applyAlignment="1" applyProtection="1">
      <alignment horizontal="center" vertical="center" wrapText="1"/>
      <protection hidden="1"/>
    </xf>
    <xf numFmtId="0" fontId="0" fillId="10" borderId="14" xfId="0" applyFill="1" applyBorder="1" applyProtection="1">
      <protection locked="0"/>
    </xf>
    <xf numFmtId="0" fontId="64" fillId="5" borderId="19" xfId="0" applyFont="1" applyFill="1" applyBorder="1" applyAlignment="1" applyProtection="1">
      <alignment horizontal="center" vertical="center"/>
      <protection locked="0"/>
    </xf>
    <xf numFmtId="0" fontId="64" fillId="5" borderId="0" xfId="0" applyFont="1" applyFill="1" applyAlignment="1" applyProtection="1">
      <alignment horizontal="center" vertical="center"/>
      <protection locked="0"/>
    </xf>
    <xf numFmtId="0" fontId="64" fillId="5" borderId="20" xfId="0" applyFont="1" applyFill="1" applyBorder="1" applyAlignment="1" applyProtection="1">
      <alignment horizontal="center" vertical="center"/>
      <protection locked="0"/>
    </xf>
    <xf numFmtId="0" fontId="61" fillId="0" borderId="4" xfId="0" applyFont="1" applyBorder="1" applyProtection="1">
      <protection locked="0"/>
    </xf>
    <xf numFmtId="0" fontId="0" fillId="0" borderId="0" xfId="0" applyAlignment="1" applyProtection="1">
      <alignment horizontal="center" vertical="center"/>
      <protection locked="0"/>
    </xf>
    <xf numFmtId="0" fontId="61" fillId="5" borderId="0" xfId="0" applyFont="1" applyFill="1" applyProtection="1">
      <protection locked="0"/>
    </xf>
    <xf numFmtId="0" fontId="0" fillId="0" borderId="11" xfId="0" applyBorder="1" applyProtection="1">
      <protection locked="0"/>
    </xf>
    <xf numFmtId="0" fontId="0" fillId="0" borderId="0" xfId="0" applyAlignment="1" applyProtection="1">
      <alignment vertical="top"/>
      <protection locked="0"/>
    </xf>
    <xf numFmtId="0" fontId="0" fillId="0" borderId="21" xfId="0" applyBorder="1" applyAlignment="1" applyProtection="1">
      <alignment vertical="top"/>
      <protection locked="0"/>
    </xf>
    <xf numFmtId="0" fontId="69" fillId="0" borderId="22" xfId="0" applyFont="1" applyBorder="1" applyAlignment="1" applyProtection="1">
      <alignment horizontal="center" vertical="center" wrapText="1"/>
      <protection locked="0"/>
    </xf>
    <xf numFmtId="0" fontId="63" fillId="0" borderId="23" xfId="0" applyFont="1" applyBorder="1" applyAlignment="1" applyProtection="1">
      <alignment horizontal="center" vertical="center" wrapText="1"/>
      <protection locked="0"/>
    </xf>
    <xf numFmtId="0" fontId="0" fillId="0" borderId="0" xfId="0" applyAlignment="1" applyProtection="1">
      <alignment textRotation="90"/>
      <protection locked="0"/>
    </xf>
    <xf numFmtId="0" fontId="0" fillId="0" borderId="21" xfId="0" applyBorder="1" applyProtection="1">
      <protection locked="0"/>
    </xf>
    <xf numFmtId="0" fontId="70" fillId="0" borderId="24" xfId="0" applyFont="1" applyBorder="1" applyAlignment="1" applyProtection="1">
      <alignment vertical="center" wrapText="1"/>
      <protection locked="0"/>
    </xf>
    <xf numFmtId="0" fontId="69" fillId="11" borderId="22" xfId="0" applyFont="1" applyFill="1" applyBorder="1" applyAlignment="1" applyProtection="1">
      <alignment horizontal="center" vertical="center" wrapText="1"/>
      <protection locked="0"/>
    </xf>
    <xf numFmtId="0" fontId="71" fillId="12" borderId="22" xfId="0" applyFont="1" applyFill="1" applyBorder="1" applyAlignment="1" applyProtection="1">
      <alignment horizontal="center" vertical="center" wrapText="1"/>
      <protection locked="0"/>
    </xf>
    <xf numFmtId="0" fontId="72" fillId="0" borderId="0" xfId="0" applyFont="1" applyAlignment="1" applyProtection="1">
      <alignment horizontal="center" vertical="center" textRotation="90" wrapText="1"/>
      <protection locked="0"/>
    </xf>
    <xf numFmtId="0" fontId="69" fillId="13" borderId="22" xfId="0" applyFont="1" applyFill="1" applyBorder="1" applyAlignment="1" applyProtection="1">
      <alignment horizontal="center" vertical="center" wrapText="1"/>
      <protection locked="0"/>
    </xf>
    <xf numFmtId="0" fontId="69" fillId="14" borderId="22" xfId="0" applyFont="1" applyFill="1" applyBorder="1" applyAlignment="1" applyProtection="1">
      <alignment horizontal="center" vertical="center" wrapText="1"/>
      <protection locked="0"/>
    </xf>
    <xf numFmtId="0" fontId="58" fillId="0" borderId="0" xfId="0" applyFont="1" applyAlignment="1" applyProtection="1">
      <alignment vertical="center" textRotation="90"/>
      <protection locked="0"/>
    </xf>
    <xf numFmtId="0" fontId="72" fillId="0" borderId="0" xfId="0" applyFont="1" applyAlignment="1" applyProtection="1">
      <alignment horizontal="right" vertical="top" wrapText="1"/>
      <protection locked="0"/>
    </xf>
    <xf numFmtId="0" fontId="72" fillId="0" borderId="0" xfId="0" applyFont="1" applyAlignment="1" applyProtection="1">
      <alignment horizontal="left" vertical="top" wrapText="1" indent="8"/>
      <protection locked="0"/>
    </xf>
    <xf numFmtId="0" fontId="72" fillId="0" borderId="0" xfId="0" applyFont="1" applyAlignment="1" applyProtection="1">
      <alignment horizontal="left" vertical="top" wrapText="1" indent="3"/>
      <protection locked="0"/>
    </xf>
    <xf numFmtId="0" fontId="72" fillId="0" borderId="0" xfId="0" applyFont="1" applyAlignment="1" applyProtection="1">
      <alignment horizontal="left" vertical="top" wrapText="1"/>
      <protection locked="0"/>
    </xf>
    <xf numFmtId="0" fontId="0" fillId="0" borderId="25" xfId="0" applyBorder="1" applyProtection="1">
      <protection locked="0"/>
    </xf>
    <xf numFmtId="0" fontId="58" fillId="0" borderId="26" xfId="0" applyFont="1" applyBorder="1" applyAlignment="1" applyProtection="1">
      <alignment vertical="center" textRotation="90"/>
      <protection locked="0"/>
    </xf>
    <xf numFmtId="0" fontId="0" fillId="0" borderId="22" xfId="0" applyBorder="1" applyProtection="1">
      <protection locked="0"/>
    </xf>
    <xf numFmtId="0" fontId="58" fillId="0" borderId="0" xfId="0" applyFont="1" applyAlignment="1" applyProtection="1">
      <alignment horizontal="center" vertical="center"/>
      <protection locked="0"/>
    </xf>
    <xf numFmtId="0" fontId="63" fillId="0" borderId="8" xfId="0" applyFont="1" applyBorder="1" applyAlignment="1" applyProtection="1">
      <alignment horizontal="center" vertical="center" wrapText="1"/>
      <protection locked="0"/>
    </xf>
    <xf numFmtId="0" fontId="63" fillId="0" borderId="27" xfId="0" applyFont="1" applyBorder="1" applyAlignment="1" applyProtection="1">
      <alignment horizontal="center" vertical="center" wrapText="1"/>
      <protection locked="0"/>
    </xf>
    <xf numFmtId="0" fontId="63" fillId="0" borderId="28" xfId="0" applyFont="1" applyBorder="1" applyAlignment="1" applyProtection="1">
      <alignment horizontal="center" vertical="center" wrapText="1"/>
      <protection locked="0"/>
    </xf>
    <xf numFmtId="0" fontId="72" fillId="0" borderId="0" xfId="0" applyFont="1" applyAlignment="1" applyProtection="1">
      <alignment horizontal="left" vertical="top" wrapText="1" indent="9"/>
      <protection locked="0"/>
    </xf>
    <xf numFmtId="0" fontId="73" fillId="0" borderId="0" xfId="0" applyFont="1" applyAlignment="1" applyProtection="1">
      <alignment vertical="center" wrapText="1"/>
      <protection locked="0"/>
    </xf>
    <xf numFmtId="0" fontId="73" fillId="0" borderId="21" xfId="0" applyFont="1" applyBorder="1" applyAlignment="1" applyProtection="1">
      <alignment vertical="center" wrapText="1"/>
      <protection locked="0"/>
    </xf>
    <xf numFmtId="0" fontId="0" fillId="0" borderId="0" xfId="0" applyAlignment="1" applyProtection="1">
      <alignment vertical="center"/>
      <protection locked="0"/>
    </xf>
    <xf numFmtId="0" fontId="0" fillId="0" borderId="29" xfId="0" applyBorder="1" applyProtection="1">
      <protection locked="0"/>
    </xf>
    <xf numFmtId="0" fontId="58" fillId="0" borderId="0" xfId="0" applyFont="1" applyAlignment="1" applyProtection="1">
      <alignment vertical="center"/>
      <protection locked="0"/>
    </xf>
    <xf numFmtId="0" fontId="58" fillId="0" borderId="0" xfId="0" applyFont="1" applyProtection="1">
      <protection locked="0"/>
    </xf>
    <xf numFmtId="0" fontId="74" fillId="0" borderId="30" xfId="0" applyFont="1" applyBorder="1" applyAlignment="1" applyProtection="1">
      <alignment horizontal="center" vertical="center" wrapText="1"/>
      <protection hidden="1"/>
    </xf>
    <xf numFmtId="0" fontId="55" fillId="0" borderId="16" xfId="0" applyFont="1" applyBorder="1" applyProtection="1">
      <protection hidden="1"/>
    </xf>
    <xf numFmtId="0" fontId="74" fillId="0" borderId="16" xfId="0" applyFont="1" applyBorder="1" applyAlignment="1" applyProtection="1">
      <alignment horizontal="center" vertical="center" wrapText="1"/>
      <protection hidden="1"/>
    </xf>
    <xf numFmtId="0" fontId="75" fillId="0" borderId="16" xfId="0" applyFont="1" applyBorder="1" applyAlignment="1" applyProtection="1">
      <alignment horizontal="center" vertical="center"/>
      <protection hidden="1"/>
    </xf>
    <xf numFmtId="0" fontId="62" fillId="2" borderId="5" xfId="0" applyFont="1" applyFill="1" applyBorder="1" applyAlignment="1" applyProtection="1">
      <alignment horizontal="center" vertical="center" wrapText="1"/>
      <protection locked="0"/>
    </xf>
    <xf numFmtId="0" fontId="62" fillId="2" borderId="5" xfId="0" applyFont="1" applyFill="1" applyBorder="1" applyAlignment="1" applyProtection="1">
      <alignment horizontal="center" vertical="center" textRotation="90" wrapText="1"/>
      <protection locked="0"/>
    </xf>
    <xf numFmtId="1" fontId="61" fillId="5" borderId="6" xfId="0" applyNumberFormat="1" applyFont="1" applyFill="1" applyBorder="1" applyAlignment="1" applyProtection="1">
      <alignment horizontal="center" vertical="center" wrapText="1"/>
      <protection hidden="1"/>
    </xf>
    <xf numFmtId="0" fontId="76" fillId="10" borderId="18" xfId="0" applyFont="1" applyFill="1" applyBorder="1" applyAlignment="1" applyProtection="1">
      <alignment horizontal="left" vertical="center"/>
      <protection locked="0"/>
    </xf>
    <xf numFmtId="0" fontId="61" fillId="0" borderId="31" xfId="0" applyFont="1" applyBorder="1" applyAlignment="1" applyProtection="1">
      <alignment horizontal="center" vertical="center" wrapText="1"/>
      <protection locked="0"/>
    </xf>
    <xf numFmtId="0" fontId="61" fillId="0" borderId="32" xfId="0" applyFont="1" applyBorder="1" applyProtection="1">
      <protection locked="0"/>
    </xf>
    <xf numFmtId="0" fontId="61" fillId="0" borderId="28" xfId="0" applyFont="1" applyBorder="1" applyAlignment="1" applyProtection="1">
      <alignment horizontal="center" vertical="center" wrapText="1"/>
      <protection locked="0"/>
    </xf>
    <xf numFmtId="0" fontId="61" fillId="0" borderId="33" xfId="0" applyFont="1" applyBorder="1" applyProtection="1">
      <protection locked="0"/>
    </xf>
    <xf numFmtId="0" fontId="64" fillId="0" borderId="34" xfId="0" applyFont="1" applyBorder="1" applyAlignment="1" applyProtection="1">
      <alignment vertical="center" wrapText="1"/>
      <protection locked="0"/>
    </xf>
    <xf numFmtId="0" fontId="0" fillId="0" borderId="34" xfId="0" applyBorder="1" applyProtection="1">
      <protection locked="0"/>
    </xf>
    <xf numFmtId="0" fontId="0" fillId="0" borderId="16" xfId="0" applyBorder="1" applyProtection="1">
      <protection locked="0"/>
    </xf>
    <xf numFmtId="0" fontId="0" fillId="0" borderId="35" xfId="0" applyBorder="1"/>
    <xf numFmtId="0" fontId="64" fillId="0" borderId="19" xfId="0" applyFont="1" applyBorder="1" applyAlignment="1" applyProtection="1">
      <alignment vertical="center" wrapText="1"/>
      <protection locked="0"/>
    </xf>
    <xf numFmtId="0" fontId="0" fillId="0" borderId="20" xfId="0" applyBorder="1"/>
    <xf numFmtId="0" fontId="0" fillId="0" borderId="33" xfId="0" applyBorder="1" applyProtection="1">
      <protection locked="0"/>
    </xf>
    <xf numFmtId="0" fontId="0" fillId="0" borderId="31" xfId="0" applyBorder="1" applyProtection="1">
      <protection locked="0"/>
    </xf>
    <xf numFmtId="0" fontId="70" fillId="0" borderId="34" xfId="0" applyFont="1" applyBorder="1" applyAlignment="1" applyProtection="1">
      <alignment horizontal="center" vertical="center" wrapText="1"/>
      <protection locked="0"/>
    </xf>
    <xf numFmtId="0" fontId="70" fillId="0" borderId="33" xfId="0" applyFont="1" applyBorder="1" applyAlignment="1" applyProtection="1">
      <alignment horizontal="center" vertical="center" wrapText="1"/>
      <protection locked="0"/>
    </xf>
    <xf numFmtId="0" fontId="62" fillId="2" borderId="36" xfId="0" applyFont="1" applyFill="1" applyBorder="1" applyAlignment="1" applyProtection="1">
      <alignment horizontal="center" vertical="center" wrapText="1"/>
      <protection locked="0"/>
    </xf>
    <xf numFmtId="0" fontId="77" fillId="0" borderId="31" xfId="0" applyFont="1" applyBorder="1" applyAlignment="1" applyProtection="1">
      <alignment vertical="center" wrapText="1"/>
      <protection locked="0"/>
    </xf>
    <xf numFmtId="0" fontId="77" fillId="0" borderId="16" xfId="0" applyFont="1" applyBorder="1" applyAlignment="1" applyProtection="1">
      <alignment vertical="center" wrapText="1"/>
      <protection locked="0"/>
    </xf>
    <xf numFmtId="0" fontId="77" fillId="0" borderId="23" xfId="0" applyFont="1" applyBorder="1" applyAlignment="1" applyProtection="1">
      <alignment vertical="center" wrapText="1"/>
      <protection locked="0"/>
    </xf>
    <xf numFmtId="0" fontId="70" fillId="0" borderId="4" xfId="0" applyFont="1" applyBorder="1" applyAlignment="1">
      <alignment horizontal="center" vertical="center"/>
    </xf>
    <xf numFmtId="0" fontId="70" fillId="0" borderId="4" xfId="0" quotePrefix="1" applyFont="1" applyBorder="1" applyAlignment="1">
      <alignment horizontal="center" vertical="center"/>
    </xf>
    <xf numFmtId="14" fontId="70" fillId="0" borderId="4" xfId="0" applyNumberFormat="1" applyFont="1" applyBorder="1" applyAlignment="1" applyProtection="1">
      <alignment horizontal="center" vertical="center"/>
      <protection locked="0"/>
    </xf>
    <xf numFmtId="0" fontId="70" fillId="0" borderId="37" xfId="0" applyFont="1" applyBorder="1" applyAlignment="1" applyProtection="1">
      <alignment horizontal="center" vertical="center" wrapText="1"/>
      <protection locked="0"/>
    </xf>
    <xf numFmtId="0" fontId="61" fillId="0" borderId="4" xfId="0" applyFont="1" applyBorder="1" applyAlignment="1" applyProtection="1">
      <alignment horizontal="justify" vertical="center" wrapText="1"/>
      <protection locked="0"/>
    </xf>
    <xf numFmtId="0" fontId="54" fillId="6" borderId="100" xfId="0" applyFont="1" applyFill="1" applyBorder="1" applyAlignment="1">
      <alignment horizontal="center"/>
    </xf>
    <xf numFmtId="0" fontId="67" fillId="4" borderId="0" xfId="0" applyFont="1" applyFill="1" applyAlignment="1">
      <alignment horizontal="center" vertical="center"/>
    </xf>
    <xf numFmtId="0" fontId="61" fillId="0" borderId="38" xfId="0" applyFont="1" applyBorder="1" applyProtection="1">
      <protection locked="0"/>
    </xf>
    <xf numFmtId="0" fontId="64" fillId="0" borderId="21" xfId="0" applyFont="1" applyBorder="1" applyAlignment="1" applyProtection="1">
      <alignment vertical="center" wrapText="1"/>
      <protection locked="0"/>
    </xf>
    <xf numFmtId="0" fontId="0" fillId="0" borderId="37" xfId="0" applyBorder="1" applyProtection="1">
      <protection locked="0"/>
    </xf>
    <xf numFmtId="0" fontId="78" fillId="0" borderId="38" xfId="0" applyFont="1" applyBorder="1" applyAlignment="1" applyProtection="1">
      <alignment vertical="center"/>
      <protection locked="0"/>
    </xf>
    <xf numFmtId="0" fontId="78" fillId="0" borderId="21" xfId="0" applyFont="1" applyBorder="1" applyAlignment="1" applyProtection="1">
      <alignment vertical="center"/>
      <protection locked="0"/>
    </xf>
    <xf numFmtId="0" fontId="78" fillId="0" borderId="37" xfId="0" applyFont="1" applyBorder="1" applyAlignment="1" applyProtection="1">
      <alignment vertical="center"/>
      <protection locked="0"/>
    </xf>
    <xf numFmtId="0" fontId="68" fillId="0" borderId="3" xfId="0" applyFont="1" applyBorder="1" applyAlignment="1" applyProtection="1">
      <alignment horizontal="justify" vertical="center" wrapText="1"/>
      <protection hidden="1"/>
    </xf>
    <xf numFmtId="0" fontId="68" fillId="0" borderId="37" xfId="0" applyFont="1" applyBorder="1" applyAlignment="1" applyProtection="1">
      <alignment horizontal="justify" vertical="center" wrapText="1"/>
      <protection hidden="1"/>
    </xf>
    <xf numFmtId="0" fontId="61" fillId="0" borderId="4" xfId="0" applyFont="1" applyBorder="1" applyAlignment="1" applyProtection="1">
      <alignment horizontal="justify" vertical="center"/>
      <protection locked="0"/>
    </xf>
    <xf numFmtId="0" fontId="66" fillId="3" borderId="39" xfId="0" applyFont="1" applyFill="1" applyBorder="1" applyAlignment="1" applyProtection="1">
      <alignment horizontal="left" vertical="center"/>
      <protection hidden="1"/>
    </xf>
    <xf numFmtId="0" fontId="13" fillId="5" borderId="40" xfId="2" applyFont="1" applyFill="1" applyBorder="1"/>
    <xf numFmtId="0" fontId="13" fillId="5" borderId="35" xfId="2" applyFont="1" applyFill="1" applyBorder="1"/>
    <xf numFmtId="0" fontId="13" fillId="5" borderId="38" xfId="2" applyFont="1" applyFill="1" applyBorder="1"/>
    <xf numFmtId="0" fontId="15" fillId="5" borderId="11" xfId="2" quotePrefix="1" applyFont="1" applyFill="1" applyBorder="1" applyAlignment="1">
      <alignment horizontal="left" vertical="top" wrapText="1"/>
    </xf>
    <xf numFmtId="0" fontId="16" fillId="5" borderId="0" xfId="2" quotePrefix="1" applyFont="1" applyFill="1" applyAlignment="1">
      <alignment horizontal="left" vertical="top" wrapText="1"/>
    </xf>
    <xf numFmtId="0" fontId="16" fillId="5" borderId="21" xfId="2" quotePrefix="1" applyFont="1" applyFill="1" applyBorder="1" applyAlignment="1">
      <alignment horizontal="left" vertical="top" wrapText="1"/>
    </xf>
    <xf numFmtId="0" fontId="13" fillId="5" borderId="11" xfId="2" applyFont="1" applyFill="1" applyBorder="1"/>
    <xf numFmtId="0" fontId="13" fillId="5" borderId="0" xfId="2" applyFont="1" applyFill="1"/>
    <xf numFmtId="0" fontId="19" fillId="5" borderId="0" xfId="2" applyFont="1" applyFill="1" applyAlignment="1">
      <alignment horizontal="left" vertical="center" wrapText="1"/>
    </xf>
    <xf numFmtId="0" fontId="13" fillId="5" borderId="0" xfId="2" applyFont="1" applyFill="1" applyAlignment="1">
      <alignment horizontal="left" vertical="center" wrapText="1"/>
    </xf>
    <xf numFmtId="0" fontId="13" fillId="5" borderId="0" xfId="2" quotePrefix="1" applyFont="1" applyFill="1" applyAlignment="1">
      <alignment horizontal="left" vertical="center" wrapText="1"/>
    </xf>
    <xf numFmtId="0" fontId="13" fillId="5" borderId="21" xfId="2" applyFont="1" applyFill="1" applyBorder="1"/>
    <xf numFmtId="0" fontId="21" fillId="5" borderId="0" xfId="0" applyFont="1" applyFill="1" applyAlignment="1">
      <alignment horizontal="left" vertical="center" wrapText="1"/>
    </xf>
    <xf numFmtId="0" fontId="22" fillId="5" borderId="0" xfId="0" applyFont="1" applyFill="1" applyAlignment="1">
      <alignment horizontal="left" vertical="top" wrapText="1"/>
    </xf>
    <xf numFmtId="0" fontId="13" fillId="5" borderId="25" xfId="2" applyFont="1" applyFill="1" applyBorder="1"/>
    <xf numFmtId="0" fontId="13" fillId="5" borderId="26" xfId="2" applyFont="1" applyFill="1" applyBorder="1"/>
    <xf numFmtId="0" fontId="13" fillId="5" borderId="22" xfId="2" applyFont="1" applyFill="1" applyBorder="1"/>
    <xf numFmtId="0" fontId="79" fillId="5" borderId="0" xfId="0" applyFont="1" applyFill="1"/>
    <xf numFmtId="0" fontId="79" fillId="0" borderId="0" xfId="0" applyFont="1"/>
    <xf numFmtId="0" fontId="79" fillId="5" borderId="0" xfId="0" applyFont="1" applyFill="1" applyAlignment="1">
      <alignment horizontal="center" vertical="center"/>
    </xf>
    <xf numFmtId="0" fontId="79" fillId="5" borderId="0" xfId="0" applyFont="1" applyFill="1" applyAlignment="1">
      <alignment horizontal="center"/>
    </xf>
    <xf numFmtId="0" fontId="79" fillId="0" borderId="0" xfId="0" applyFont="1" applyAlignment="1">
      <alignment horizontal="center" vertical="center"/>
    </xf>
    <xf numFmtId="0" fontId="79" fillId="0" borderId="0" xfId="0" applyFont="1" applyAlignment="1">
      <alignment horizontal="center"/>
    </xf>
    <xf numFmtId="0" fontId="81" fillId="16" borderId="10" xfId="0" applyFont="1" applyFill="1" applyBorder="1" applyAlignment="1" applyProtection="1">
      <alignment horizontal="center" vertical="center" wrapText="1" readingOrder="1"/>
      <protection hidden="1"/>
    </xf>
    <xf numFmtId="0" fontId="81" fillId="16" borderId="41" xfId="0" applyFont="1" applyFill="1" applyBorder="1" applyAlignment="1" applyProtection="1">
      <alignment horizontal="center" vertical="center" wrapText="1" readingOrder="1"/>
      <protection hidden="1"/>
    </xf>
    <xf numFmtId="0" fontId="81" fillId="16" borderId="42" xfId="0" applyFont="1" applyFill="1" applyBorder="1" applyAlignment="1" applyProtection="1">
      <alignment horizontal="center" vertical="center" wrapText="1" readingOrder="1"/>
      <protection hidden="1"/>
    </xf>
    <xf numFmtId="0" fontId="81" fillId="17" borderId="10" xfId="0" applyFont="1" applyFill="1" applyBorder="1" applyAlignment="1" applyProtection="1">
      <alignment horizontal="center" wrapText="1" readingOrder="1"/>
      <protection hidden="1"/>
    </xf>
    <xf numFmtId="0" fontId="81" fillId="17" borderId="41" xfId="0" applyFont="1" applyFill="1" applyBorder="1" applyAlignment="1" applyProtection="1">
      <alignment horizontal="center" wrapText="1" readingOrder="1"/>
      <protection hidden="1"/>
    </xf>
    <xf numFmtId="0" fontId="81" fillId="17" borderId="42" xfId="0" applyFont="1" applyFill="1" applyBorder="1" applyAlignment="1" applyProtection="1">
      <alignment horizontal="center" wrapText="1" readingOrder="1"/>
      <protection hidden="1"/>
    </xf>
    <xf numFmtId="0" fontId="81" fillId="16" borderId="11" xfId="0" applyFont="1" applyFill="1" applyBorder="1" applyAlignment="1" applyProtection="1">
      <alignment horizontal="center" vertical="center" wrapText="1" readingOrder="1"/>
      <protection hidden="1"/>
    </xf>
    <xf numFmtId="0" fontId="81" fillId="16" borderId="0" xfId="0" applyFont="1" applyFill="1" applyAlignment="1" applyProtection="1">
      <alignment horizontal="center" vertical="center" wrapText="1" readingOrder="1"/>
      <protection hidden="1"/>
    </xf>
    <xf numFmtId="0" fontId="81" fillId="16" borderId="21" xfId="0" applyFont="1" applyFill="1" applyBorder="1" applyAlignment="1" applyProtection="1">
      <alignment horizontal="center" vertical="center" wrapText="1" readingOrder="1"/>
      <protection hidden="1"/>
    </xf>
    <xf numFmtId="0" fontId="81" fillId="17" borderId="11" xfId="0" applyFont="1" applyFill="1" applyBorder="1" applyAlignment="1" applyProtection="1">
      <alignment horizontal="center" wrapText="1" readingOrder="1"/>
      <protection hidden="1"/>
    </xf>
    <xf numFmtId="0" fontId="81" fillId="17" borderId="0" xfId="0" applyFont="1" applyFill="1" applyAlignment="1" applyProtection="1">
      <alignment horizontal="center" wrapText="1" readingOrder="1"/>
      <protection hidden="1"/>
    </xf>
    <xf numFmtId="0" fontId="81" fillId="17" borderId="21" xfId="0" applyFont="1" applyFill="1" applyBorder="1" applyAlignment="1" applyProtection="1">
      <alignment horizontal="center" wrapText="1" readingOrder="1"/>
      <protection hidden="1"/>
    </xf>
    <xf numFmtId="0" fontId="81" fillId="16" borderId="25" xfId="0" applyFont="1" applyFill="1" applyBorder="1" applyAlignment="1" applyProtection="1">
      <alignment horizontal="center" vertical="center" wrapText="1" readingOrder="1"/>
      <protection hidden="1"/>
    </xf>
    <xf numFmtId="0" fontId="81" fillId="16" borderId="26" xfId="0" applyFont="1" applyFill="1" applyBorder="1" applyAlignment="1" applyProtection="1">
      <alignment horizontal="center" vertical="center" wrapText="1" readingOrder="1"/>
      <protection hidden="1"/>
    </xf>
    <xf numFmtId="0" fontId="81" fillId="16" borderId="22" xfId="0" applyFont="1" applyFill="1" applyBorder="1" applyAlignment="1" applyProtection="1">
      <alignment horizontal="center" vertical="center" wrapText="1" readingOrder="1"/>
      <protection hidden="1"/>
    </xf>
    <xf numFmtId="0" fontId="81" fillId="17" borderId="25" xfId="0" applyFont="1" applyFill="1" applyBorder="1" applyAlignment="1" applyProtection="1">
      <alignment horizontal="center" wrapText="1" readingOrder="1"/>
      <protection hidden="1"/>
    </xf>
    <xf numFmtId="0" fontId="81" fillId="17" borderId="26" xfId="0" applyFont="1" applyFill="1" applyBorder="1" applyAlignment="1" applyProtection="1">
      <alignment horizontal="center" wrapText="1" readingOrder="1"/>
      <protection hidden="1"/>
    </xf>
    <xf numFmtId="0" fontId="81" fillId="17" borderId="22" xfId="0" applyFont="1" applyFill="1" applyBorder="1" applyAlignment="1" applyProtection="1">
      <alignment horizontal="center" wrapText="1" readingOrder="1"/>
      <protection hidden="1"/>
    </xf>
    <xf numFmtId="0" fontId="81" fillId="13" borderId="10" xfId="0" applyFont="1" applyFill="1" applyBorder="1" applyAlignment="1" applyProtection="1">
      <alignment horizontal="center" wrapText="1" readingOrder="1"/>
      <protection hidden="1"/>
    </xf>
    <xf numFmtId="0" fontId="81" fillId="13" borderId="41" xfId="0" applyFont="1" applyFill="1" applyBorder="1" applyAlignment="1" applyProtection="1">
      <alignment horizontal="center" wrapText="1" readingOrder="1"/>
      <protection hidden="1"/>
    </xf>
    <xf numFmtId="0" fontId="81" fillId="13" borderId="42" xfId="0" applyFont="1" applyFill="1" applyBorder="1" applyAlignment="1" applyProtection="1">
      <alignment horizontal="center" wrapText="1" readingOrder="1"/>
      <protection hidden="1"/>
    </xf>
    <xf numFmtId="0" fontId="81" fillId="13" borderId="11" xfId="0" applyFont="1" applyFill="1" applyBorder="1" applyAlignment="1" applyProtection="1">
      <alignment horizontal="center" wrapText="1" readingOrder="1"/>
      <protection hidden="1"/>
    </xf>
    <xf numFmtId="0" fontId="81" fillId="13" borderId="0" xfId="0" applyFont="1" applyFill="1" applyAlignment="1" applyProtection="1">
      <alignment horizontal="center" wrapText="1" readingOrder="1"/>
      <protection hidden="1"/>
    </xf>
    <xf numFmtId="0" fontId="81" fillId="13" borderId="21" xfId="0" applyFont="1" applyFill="1" applyBorder="1" applyAlignment="1" applyProtection="1">
      <alignment horizontal="center" wrapText="1" readingOrder="1"/>
      <protection hidden="1"/>
    </xf>
    <xf numFmtId="0" fontId="81" fillId="13" borderId="25" xfId="0" applyFont="1" applyFill="1" applyBorder="1" applyAlignment="1" applyProtection="1">
      <alignment horizontal="center" wrapText="1" readingOrder="1"/>
      <protection hidden="1"/>
    </xf>
    <xf numFmtId="0" fontId="81" fillId="13" borderId="26" xfId="0" applyFont="1" applyFill="1" applyBorder="1" applyAlignment="1" applyProtection="1">
      <alignment horizontal="center" wrapText="1" readingOrder="1"/>
      <protection hidden="1"/>
    </xf>
    <xf numFmtId="0" fontId="81" fillId="13" borderId="22" xfId="0" applyFont="1" applyFill="1" applyBorder="1" applyAlignment="1" applyProtection="1">
      <alignment horizontal="center" wrapText="1" readingOrder="1"/>
      <protection hidden="1"/>
    </xf>
    <xf numFmtId="0" fontId="81" fillId="14" borderId="10" xfId="0" applyFont="1" applyFill="1" applyBorder="1" applyAlignment="1" applyProtection="1">
      <alignment horizontal="center" wrapText="1" readingOrder="1"/>
      <protection hidden="1"/>
    </xf>
    <xf numFmtId="0" fontId="81" fillId="14" borderId="41" xfId="0" applyFont="1" applyFill="1" applyBorder="1" applyAlignment="1" applyProtection="1">
      <alignment horizontal="center" wrapText="1" readingOrder="1"/>
      <protection hidden="1"/>
    </xf>
    <xf numFmtId="0" fontId="81" fillId="14" borderId="42" xfId="0" applyFont="1" applyFill="1" applyBorder="1" applyAlignment="1" applyProtection="1">
      <alignment horizontal="center" wrapText="1" readingOrder="1"/>
      <protection hidden="1"/>
    </xf>
    <xf numFmtId="0" fontId="81" fillId="14" borderId="11" xfId="0" applyFont="1" applyFill="1" applyBorder="1" applyAlignment="1" applyProtection="1">
      <alignment horizontal="center" wrapText="1" readingOrder="1"/>
      <protection hidden="1"/>
    </xf>
    <xf numFmtId="0" fontId="81" fillId="14" borderId="0" xfId="0" applyFont="1" applyFill="1" applyAlignment="1" applyProtection="1">
      <alignment horizontal="center" wrapText="1" readingOrder="1"/>
      <protection hidden="1"/>
    </xf>
    <xf numFmtId="0" fontId="81" fillId="14" borderId="21" xfId="0" applyFont="1" applyFill="1" applyBorder="1" applyAlignment="1" applyProtection="1">
      <alignment horizontal="center" wrapText="1" readingOrder="1"/>
      <protection hidden="1"/>
    </xf>
    <xf numFmtId="0" fontId="81" fillId="14" borderId="25" xfId="0" applyFont="1" applyFill="1" applyBorder="1" applyAlignment="1" applyProtection="1">
      <alignment horizontal="center" wrapText="1" readingOrder="1"/>
      <protection hidden="1"/>
    </xf>
    <xf numFmtId="0" fontId="81" fillId="14" borderId="26" xfId="0" applyFont="1" applyFill="1" applyBorder="1" applyAlignment="1" applyProtection="1">
      <alignment horizontal="center" wrapText="1" readingOrder="1"/>
      <protection hidden="1"/>
    </xf>
    <xf numFmtId="0" fontId="81" fillId="14" borderId="22" xfId="0" applyFont="1" applyFill="1" applyBorder="1" applyAlignment="1" applyProtection="1">
      <alignment horizontal="center" wrapText="1" readingOrder="1"/>
      <protection hidden="1"/>
    </xf>
    <xf numFmtId="0" fontId="82" fillId="13" borderId="41" xfId="0" applyFont="1" applyFill="1" applyBorder="1" applyAlignment="1" applyProtection="1">
      <alignment horizontal="center" wrapText="1" readingOrder="1"/>
      <protection hidden="1"/>
    </xf>
    <xf numFmtId="0" fontId="24" fillId="0" borderId="0" xfId="0" applyFont="1" applyAlignment="1">
      <alignment horizontal="center" vertical="center" wrapText="1"/>
    </xf>
    <xf numFmtId="0" fontId="83" fillId="18" borderId="0" xfId="0" applyFont="1" applyFill="1" applyAlignment="1">
      <alignment horizontal="center" vertical="center" wrapText="1" readingOrder="1"/>
    </xf>
    <xf numFmtId="0" fontId="84" fillId="14" borderId="101" xfId="0" applyFont="1" applyFill="1" applyBorder="1" applyAlignment="1">
      <alignment horizontal="center" vertical="center" wrapText="1" readingOrder="1"/>
    </xf>
    <xf numFmtId="0" fontId="84" fillId="0" borderId="101" xfId="0" applyFont="1" applyBorder="1" applyAlignment="1">
      <alignment horizontal="justify" vertical="center" wrapText="1" readingOrder="1"/>
    </xf>
    <xf numFmtId="9" fontId="84" fillId="0" borderId="101" xfId="0" applyNumberFormat="1" applyFont="1" applyBorder="1" applyAlignment="1">
      <alignment horizontal="center" vertical="center" wrapText="1" readingOrder="1"/>
    </xf>
    <xf numFmtId="0" fontId="84" fillId="19" borderId="102" xfId="0" applyFont="1" applyFill="1" applyBorder="1" applyAlignment="1">
      <alignment horizontal="center" vertical="center" wrapText="1" readingOrder="1"/>
    </xf>
    <xf numFmtId="0" fontId="84" fillId="0" borderId="102" xfId="0" applyFont="1" applyBorder="1" applyAlignment="1">
      <alignment horizontal="justify" vertical="center" wrapText="1" readingOrder="1"/>
    </xf>
    <xf numFmtId="9" fontId="84" fillId="0" borderId="102" xfId="0" applyNumberFormat="1" applyFont="1" applyBorder="1" applyAlignment="1">
      <alignment horizontal="center" vertical="center" wrapText="1" readingOrder="1"/>
    </xf>
    <xf numFmtId="0" fontId="84" fillId="20" borderId="102" xfId="0" applyFont="1" applyFill="1" applyBorder="1" applyAlignment="1">
      <alignment horizontal="center" vertical="center" wrapText="1" readingOrder="1"/>
    </xf>
    <xf numFmtId="0" fontId="84" fillId="21" borderId="102" xfId="0" applyFont="1" applyFill="1" applyBorder="1" applyAlignment="1">
      <alignment horizontal="center" vertical="center" wrapText="1" readingOrder="1"/>
    </xf>
    <xf numFmtId="0" fontId="85" fillId="12" borderId="102" xfId="0" applyFont="1" applyFill="1" applyBorder="1" applyAlignment="1">
      <alignment horizontal="center" vertical="center" wrapText="1" readingOrder="1"/>
    </xf>
    <xf numFmtId="0" fontId="86" fillId="5" borderId="0" xfId="0" applyFont="1" applyFill="1"/>
    <xf numFmtId="0" fontId="25" fillId="5" borderId="0" xfId="0" applyFont="1" applyFill="1" applyAlignment="1">
      <alignment horizontal="center" vertical="center" wrapText="1"/>
    </xf>
    <xf numFmtId="0" fontId="87" fillId="18" borderId="0" xfId="0" applyFont="1" applyFill="1" applyAlignment="1">
      <alignment horizontal="center" vertical="center" wrapText="1" readingOrder="1"/>
    </xf>
    <xf numFmtId="0" fontId="55" fillId="5" borderId="0" xfId="0" applyFont="1" applyFill="1"/>
    <xf numFmtId="0" fontId="88" fillId="14" borderId="101" xfId="0" applyFont="1" applyFill="1" applyBorder="1" applyAlignment="1">
      <alignment horizontal="center" vertical="center" wrapText="1" readingOrder="1"/>
    </xf>
    <xf numFmtId="0" fontId="88" fillId="0" borderId="101" xfId="0" applyFont="1" applyBorder="1" applyAlignment="1">
      <alignment horizontal="center" vertical="center" wrapText="1" readingOrder="1"/>
    </xf>
    <xf numFmtId="0" fontId="88" fillId="0" borderId="101" xfId="0" applyFont="1" applyBorder="1" applyAlignment="1">
      <alignment horizontal="justify" vertical="center" wrapText="1" readingOrder="1"/>
    </xf>
    <xf numFmtId="0" fontId="88" fillId="19" borderId="102" xfId="0" applyFont="1" applyFill="1" applyBorder="1" applyAlignment="1">
      <alignment horizontal="center" vertical="center" wrapText="1" readingOrder="1"/>
    </xf>
    <xf numFmtId="0" fontId="88" fillId="0" borderId="102" xfId="0" applyFont="1" applyBorder="1" applyAlignment="1">
      <alignment horizontal="center" vertical="center" wrapText="1" readingOrder="1"/>
    </xf>
    <xf numFmtId="0" fontId="88" fillId="0" borderId="102" xfId="0" applyFont="1" applyBorder="1" applyAlignment="1">
      <alignment horizontal="justify" vertical="center" wrapText="1" readingOrder="1"/>
    </xf>
    <xf numFmtId="0" fontId="88" fillId="20" borderId="102" xfId="0" applyFont="1" applyFill="1" applyBorder="1" applyAlignment="1">
      <alignment horizontal="center" vertical="center" wrapText="1" readingOrder="1"/>
    </xf>
    <xf numFmtId="0" fontId="88" fillId="21" borderId="102" xfId="0" applyFont="1" applyFill="1" applyBorder="1" applyAlignment="1">
      <alignment horizontal="center" vertical="center" wrapText="1" readingOrder="1"/>
    </xf>
    <xf numFmtId="0" fontId="89" fillId="12" borderId="102" xfId="0" applyFont="1" applyFill="1" applyBorder="1" applyAlignment="1">
      <alignment horizontal="center" vertical="center" wrapText="1" readingOrder="1"/>
    </xf>
    <xf numFmtId="0" fontId="90" fillId="5" borderId="0" xfId="0" applyFont="1" applyFill="1" applyAlignment="1">
      <alignment horizontal="justify" vertical="center" wrapText="1" readingOrder="1"/>
    </xf>
    <xf numFmtId="0" fontId="55" fillId="0" borderId="0" xfId="0" applyFont="1"/>
    <xf numFmtId="0" fontId="90" fillId="0" borderId="0" xfId="0" applyFont="1" applyAlignment="1">
      <alignment horizontal="justify" vertical="center" wrapText="1" readingOrder="1"/>
    </xf>
    <xf numFmtId="0" fontId="91" fillId="0" borderId="0" xfId="0" applyFont="1" applyAlignment="1">
      <alignment vertical="center"/>
    </xf>
    <xf numFmtId="0" fontId="92" fillId="0" borderId="0" xfId="0" applyFont="1"/>
    <xf numFmtId="0" fontId="57" fillId="0" borderId="0" xfId="0" applyFont="1"/>
    <xf numFmtId="0" fontId="93" fillId="0" borderId="0" xfId="0" applyFont="1"/>
    <xf numFmtId="0" fontId="86" fillId="0" borderId="0" xfId="0" applyFont="1"/>
    <xf numFmtId="0" fontId="94" fillId="5" borderId="0" xfId="0" applyFont="1" applyFill="1"/>
    <xf numFmtId="0" fontId="60" fillId="5" borderId="0" xfId="0" applyFont="1" applyFill="1"/>
    <xf numFmtId="0" fontId="95" fillId="7" borderId="43" xfId="0" applyFont="1" applyFill="1" applyBorder="1" applyAlignment="1">
      <alignment horizontal="center" vertical="center" wrapText="1" readingOrder="1"/>
    </xf>
    <xf numFmtId="0" fontId="95" fillId="7" borderId="44" xfId="0" applyFont="1" applyFill="1" applyBorder="1" applyAlignment="1">
      <alignment horizontal="center" vertical="center" wrapText="1" readingOrder="1"/>
    </xf>
    <xf numFmtId="0" fontId="95" fillId="5" borderId="3" xfId="0" applyFont="1" applyFill="1" applyBorder="1" applyAlignment="1">
      <alignment horizontal="center" vertical="center" wrapText="1" readingOrder="1"/>
    </xf>
    <xf numFmtId="0" fontId="96" fillId="5" borderId="3" xfId="0" applyFont="1" applyFill="1" applyBorder="1" applyAlignment="1">
      <alignment horizontal="justify" vertical="center" wrapText="1" readingOrder="1"/>
    </xf>
    <xf numFmtId="9" fontId="95" fillId="5" borderId="7" xfId="0" applyNumberFormat="1" applyFont="1" applyFill="1" applyBorder="1" applyAlignment="1">
      <alignment horizontal="center" vertical="center" wrapText="1" readingOrder="1"/>
    </xf>
    <xf numFmtId="0" fontId="95" fillId="5" borderId="4" xfId="0" applyFont="1" applyFill="1" applyBorder="1" applyAlignment="1">
      <alignment horizontal="center" vertical="center" wrapText="1" readingOrder="1"/>
    </xf>
    <xf numFmtId="0" fontId="96" fillId="5" borderId="4" xfId="0" applyFont="1" applyFill="1" applyBorder="1" applyAlignment="1">
      <alignment horizontal="justify" vertical="center" wrapText="1" readingOrder="1"/>
    </xf>
    <xf numFmtId="9" fontId="95" fillId="5" borderId="32" xfId="0" applyNumberFormat="1" applyFont="1" applyFill="1" applyBorder="1" applyAlignment="1">
      <alignment horizontal="center" vertical="center" wrapText="1" readingOrder="1"/>
    </xf>
    <xf numFmtId="0" fontId="96" fillId="5" borderId="32" xfId="0" applyFont="1" applyFill="1" applyBorder="1" applyAlignment="1">
      <alignment horizontal="center" vertical="center" wrapText="1" readingOrder="1"/>
    </xf>
    <xf numFmtId="0" fontId="95" fillId="5" borderId="8" xfId="0" applyFont="1" applyFill="1" applyBorder="1" applyAlignment="1">
      <alignment horizontal="center" vertical="center" wrapText="1" readingOrder="1"/>
    </xf>
    <xf numFmtId="0" fontId="96" fillId="5" borderId="8" xfId="0" applyFont="1" applyFill="1" applyBorder="1" applyAlignment="1">
      <alignment horizontal="justify" vertical="center" wrapText="1" readingOrder="1"/>
    </xf>
    <xf numFmtId="0" fontId="96" fillId="5" borderId="45" xfId="0" applyFont="1" applyFill="1" applyBorder="1" applyAlignment="1">
      <alignment horizontal="center" vertical="center" wrapText="1" readingOrder="1"/>
    </xf>
    <xf numFmtId="0" fontId="97" fillId="5" borderId="0" xfId="0" applyFont="1" applyFill="1"/>
    <xf numFmtId="0" fontId="98" fillId="0" borderId="102" xfId="0" applyFont="1" applyBorder="1" applyAlignment="1">
      <alignment horizontal="left" vertical="center" wrapText="1" indent="1" readingOrder="1"/>
    </xf>
    <xf numFmtId="0" fontId="94" fillId="0" borderId="0" xfId="0" applyFont="1"/>
    <xf numFmtId="0" fontId="57" fillId="5" borderId="0" xfId="0" applyFont="1" applyFill="1"/>
    <xf numFmtId="0" fontId="99" fillId="5" borderId="0" xfId="0" applyFont="1" applyFill="1" applyAlignment="1">
      <alignment horizontal="left" vertical="center"/>
    </xf>
    <xf numFmtId="0" fontId="91" fillId="5" borderId="0" xfId="0" applyFont="1" applyFill="1" applyAlignment="1">
      <alignment horizontal="justify" vertical="center" wrapText="1" readingOrder="1"/>
    </xf>
    <xf numFmtId="0" fontId="68" fillId="0" borderId="3" xfId="0" quotePrefix="1" applyFont="1" applyBorder="1" applyAlignment="1" applyProtection="1">
      <alignment horizontal="justify" vertical="center" wrapText="1"/>
      <protection hidden="1"/>
    </xf>
    <xf numFmtId="0" fontId="74" fillId="0" borderId="0" xfId="0" applyFont="1" applyAlignment="1" applyProtection="1">
      <alignment horizontal="center" vertical="center" wrapText="1"/>
      <protection hidden="1"/>
    </xf>
    <xf numFmtId="0" fontId="100" fillId="5" borderId="0" xfId="0" applyFont="1" applyFill="1" applyAlignment="1">
      <alignment vertical="center"/>
    </xf>
    <xf numFmtId="0" fontId="101" fillId="0" borderId="0" xfId="4" applyFont="1"/>
    <xf numFmtId="0" fontId="101" fillId="0" borderId="0" xfId="0" applyFont="1"/>
    <xf numFmtId="0" fontId="101" fillId="5" borderId="103" xfId="0" applyFont="1" applyFill="1" applyBorder="1" applyAlignment="1">
      <alignment horizontal="justify" vertical="center" wrapText="1"/>
    </xf>
    <xf numFmtId="0" fontId="101" fillId="0" borderId="0" xfId="0" applyFont="1" applyAlignment="1">
      <alignment vertical="center" wrapText="1"/>
    </xf>
    <xf numFmtId="0" fontId="101" fillId="5" borderId="104" xfId="0" applyFont="1" applyFill="1" applyBorder="1" applyAlignment="1">
      <alignment horizontal="justify" vertical="center" wrapText="1"/>
    </xf>
    <xf numFmtId="0" fontId="101" fillId="5" borderId="105" xfId="0" applyFont="1" applyFill="1" applyBorder="1" applyAlignment="1">
      <alignment horizontal="justify" vertical="center" wrapText="1"/>
    </xf>
    <xf numFmtId="0" fontId="101" fillId="5" borderId="100" xfId="0" applyFont="1" applyFill="1" applyBorder="1" applyAlignment="1">
      <alignment horizontal="justify" vertical="center" wrapText="1"/>
    </xf>
    <xf numFmtId="0" fontId="101" fillId="5" borderId="106" xfId="0" applyFont="1" applyFill="1" applyBorder="1" applyAlignment="1">
      <alignment vertical="center" wrapText="1"/>
    </xf>
    <xf numFmtId="0" fontId="101" fillId="13" borderId="106" xfId="0" applyFont="1" applyFill="1" applyBorder="1" applyAlignment="1">
      <alignment vertical="center" wrapText="1"/>
    </xf>
    <xf numFmtId="0" fontId="101" fillId="13" borderId="0" xfId="0" applyFont="1" applyFill="1" applyAlignment="1">
      <alignment vertical="center" wrapText="1"/>
    </xf>
    <xf numFmtId="0" fontId="101" fillId="13" borderId="107" xfId="0" applyFont="1" applyFill="1" applyBorder="1" applyAlignment="1">
      <alignment vertical="center" wrapText="1"/>
    </xf>
    <xf numFmtId="0" fontId="101" fillId="5" borderId="0" xfId="0" applyFont="1" applyFill="1" applyAlignment="1">
      <alignment vertical="center" wrapText="1"/>
    </xf>
    <xf numFmtId="0" fontId="0" fillId="0" borderId="0" xfId="0" applyAlignment="1">
      <alignment vertical="center"/>
    </xf>
    <xf numFmtId="0" fontId="61" fillId="0" borderId="0" xfId="0" applyFont="1" applyAlignment="1">
      <alignment vertical="center"/>
    </xf>
    <xf numFmtId="0" fontId="65" fillId="22" borderId="35" xfId="0" applyFont="1" applyFill="1" applyBorder="1" applyAlignment="1">
      <alignment wrapText="1"/>
    </xf>
    <xf numFmtId="0" fontId="65" fillId="22" borderId="31" xfId="0" applyFont="1" applyFill="1" applyBorder="1" applyAlignment="1">
      <alignment wrapText="1"/>
    </xf>
    <xf numFmtId="0" fontId="65" fillId="23" borderId="33" xfId="0" applyFont="1" applyFill="1" applyBorder="1" applyAlignment="1">
      <alignment vertical="center"/>
    </xf>
    <xf numFmtId="0" fontId="65" fillId="23" borderId="35" xfId="0" applyFont="1" applyFill="1" applyBorder="1" applyAlignment="1">
      <alignment vertical="center"/>
    </xf>
    <xf numFmtId="0" fontId="61" fillId="23" borderId="31" xfId="0" applyFont="1" applyFill="1" applyBorder="1" applyAlignment="1">
      <alignment horizontal="center" vertical="center"/>
    </xf>
    <xf numFmtId="0" fontId="65" fillId="22" borderId="0" xfId="0" applyFont="1" applyFill="1" applyAlignment="1">
      <alignment horizontal="center" vertical="center"/>
    </xf>
    <xf numFmtId="0" fontId="65" fillId="22" borderId="16" xfId="0" applyFont="1" applyFill="1" applyBorder="1" applyAlignment="1">
      <alignment horizontal="center" vertical="center"/>
    </xf>
    <xf numFmtId="0" fontId="65" fillId="23" borderId="46" xfId="0" applyFont="1" applyFill="1" applyBorder="1" applyAlignment="1">
      <alignment horizontal="center" vertical="center"/>
    </xf>
    <xf numFmtId="0" fontId="61" fillId="23" borderId="47" xfId="0" applyFont="1" applyFill="1" applyBorder="1" applyAlignment="1">
      <alignment horizontal="center" vertical="center"/>
    </xf>
    <xf numFmtId="0" fontId="64" fillId="23" borderId="46" xfId="0" applyFont="1" applyFill="1" applyBorder="1" applyAlignment="1">
      <alignment horizontal="center" vertical="center" wrapText="1"/>
    </xf>
    <xf numFmtId="0" fontId="61" fillId="23" borderId="26" xfId="0" applyFont="1" applyFill="1" applyBorder="1" applyAlignment="1">
      <alignment horizontal="center" vertical="center"/>
    </xf>
    <xf numFmtId="0" fontId="63" fillId="0" borderId="0" xfId="0" applyFont="1" applyAlignment="1">
      <alignment horizontal="center" vertical="center"/>
    </xf>
    <xf numFmtId="0" fontId="62" fillId="2" borderId="5" xfId="0" applyFont="1" applyFill="1" applyBorder="1" applyAlignment="1">
      <alignment horizontal="center" vertical="center" wrapText="1"/>
    </xf>
    <xf numFmtId="0" fontId="61" fillId="0" borderId="4" xfId="0" applyFont="1" applyBorder="1" applyAlignment="1">
      <alignment vertical="center"/>
    </xf>
    <xf numFmtId="0" fontId="61" fillId="0" borderId="6" xfId="0" applyFont="1" applyBorder="1" applyAlignment="1">
      <alignment vertical="center"/>
    </xf>
    <xf numFmtId="0" fontId="62" fillId="0" borderId="6" xfId="0" applyFont="1" applyBorder="1" applyAlignment="1">
      <alignment horizontal="center" vertical="center"/>
    </xf>
    <xf numFmtId="0" fontId="62" fillId="4" borderId="48" xfId="0" applyFont="1" applyFill="1" applyBorder="1" applyAlignment="1">
      <alignment horizontal="center" vertical="center" wrapText="1"/>
    </xf>
    <xf numFmtId="0" fontId="62" fillId="4" borderId="43" xfId="0" applyFont="1" applyFill="1" applyBorder="1" applyAlignment="1">
      <alignment horizontal="center" vertical="center" wrapText="1"/>
    </xf>
    <xf numFmtId="0" fontId="62" fillId="4" borderId="44" xfId="0" applyFont="1" applyFill="1" applyBorder="1" applyAlignment="1">
      <alignment horizontal="center" vertical="center" wrapText="1"/>
    </xf>
    <xf numFmtId="0" fontId="63" fillId="2" borderId="3" xfId="0" applyFont="1" applyFill="1" applyBorder="1" applyAlignment="1">
      <alignment horizontal="center" vertical="center" wrapText="1"/>
    </xf>
    <xf numFmtId="0" fontId="62" fillId="2" borderId="19" xfId="0" applyFont="1" applyFill="1" applyBorder="1" applyAlignment="1">
      <alignment horizontal="center" vertical="center" wrapText="1"/>
    </xf>
    <xf numFmtId="0" fontId="102" fillId="0" borderId="49" xfId="0" applyFont="1" applyBorder="1" applyAlignment="1">
      <alignment horizontal="center" vertical="center"/>
    </xf>
    <xf numFmtId="0" fontId="102" fillId="0" borderId="5" xfId="0" applyFont="1" applyBorder="1" applyAlignment="1">
      <alignment horizontal="center" vertical="center"/>
    </xf>
    <xf numFmtId="0" fontId="65" fillId="9" borderId="15" xfId="0" applyFont="1" applyFill="1" applyBorder="1" applyAlignment="1">
      <alignment horizontal="center" vertical="center"/>
    </xf>
    <xf numFmtId="0" fontId="66" fillId="3" borderId="17" xfId="0" applyFont="1" applyFill="1" applyBorder="1" applyAlignment="1">
      <alignment vertical="center"/>
    </xf>
    <xf numFmtId="0" fontId="0" fillId="0" borderId="29" xfId="0" applyBorder="1"/>
    <xf numFmtId="0" fontId="62" fillId="2" borderId="50" xfId="0" applyFont="1" applyFill="1" applyBorder="1" applyAlignment="1">
      <alignment horizontal="center" vertical="center" wrapText="1"/>
    </xf>
    <xf numFmtId="0" fontId="62" fillId="2" borderId="36" xfId="0" applyFont="1" applyFill="1" applyBorder="1" applyAlignment="1">
      <alignment horizontal="center" vertical="center" wrapText="1"/>
    </xf>
    <xf numFmtId="0" fontId="62" fillId="2" borderId="5" xfId="0" applyFont="1" applyFill="1" applyBorder="1" applyAlignment="1">
      <alignment horizontal="center" vertical="center" textRotation="90" wrapText="1"/>
    </xf>
    <xf numFmtId="0" fontId="58" fillId="0" borderId="0" xfId="0" applyFont="1" applyAlignment="1">
      <alignment vertical="center"/>
    </xf>
    <xf numFmtId="0" fontId="103" fillId="2" borderId="5" xfId="0" applyFont="1" applyFill="1" applyBorder="1" applyAlignment="1">
      <alignment horizontal="center" vertical="center" wrapText="1"/>
    </xf>
    <xf numFmtId="0" fontId="70" fillId="0" borderId="51" xfId="0" applyFont="1" applyBorder="1" applyAlignment="1" applyProtection="1">
      <alignment horizontal="center" vertical="center" wrapText="1"/>
      <protection locked="0"/>
    </xf>
    <xf numFmtId="0" fontId="77" fillId="0" borderId="52" xfId="0" applyFont="1" applyBorder="1" applyAlignment="1" applyProtection="1">
      <alignment vertical="center" wrapText="1"/>
      <protection locked="0"/>
    </xf>
    <xf numFmtId="0" fontId="77" fillId="0" borderId="53" xfId="0" applyFont="1" applyBorder="1" applyAlignment="1" applyProtection="1">
      <alignment vertical="center" wrapText="1"/>
      <protection locked="0"/>
    </xf>
    <xf numFmtId="0" fontId="2" fillId="0" borderId="53" xfId="0" applyFont="1" applyBorder="1" applyAlignment="1" applyProtection="1">
      <alignment vertical="top" wrapText="1"/>
      <protection locked="0"/>
    </xf>
    <xf numFmtId="0" fontId="0" fillId="0" borderId="52" xfId="0" applyBorder="1"/>
    <xf numFmtId="0" fontId="104" fillId="0" borderId="53" xfId="0" applyFont="1" applyBorder="1" applyAlignment="1" applyProtection="1">
      <alignment vertical="center" wrapText="1"/>
      <protection locked="0"/>
    </xf>
    <xf numFmtId="0" fontId="68" fillId="0" borderId="3" xfId="0" applyFont="1" applyBorder="1" applyAlignment="1" applyProtection="1">
      <alignment horizontal="center" vertical="center" textRotation="90" wrapText="1"/>
      <protection hidden="1"/>
    </xf>
    <xf numFmtId="0" fontId="104" fillId="0" borderId="53" xfId="0" applyFont="1" applyBorder="1" applyAlignment="1" applyProtection="1">
      <alignment horizontal="center" vertical="center" wrapText="1"/>
      <protection locked="0"/>
    </xf>
    <xf numFmtId="0" fontId="0" fillId="0" borderId="0" xfId="0" applyAlignment="1" applyProtection="1">
      <alignment horizontal="center"/>
      <protection locked="0"/>
    </xf>
    <xf numFmtId="0" fontId="0" fillId="0" borderId="0" xfId="0" applyAlignment="1" applyProtection="1">
      <alignment horizontal="center" textRotation="90"/>
      <protection locked="0"/>
    </xf>
    <xf numFmtId="0" fontId="103" fillId="2" borderId="5" xfId="0" applyFont="1" applyFill="1" applyBorder="1" applyAlignment="1" applyProtection="1">
      <alignment horizontal="center" vertical="center" wrapText="1"/>
      <protection locked="0"/>
    </xf>
    <xf numFmtId="0" fontId="54" fillId="25" borderId="51" xfId="0" applyFont="1" applyFill="1" applyBorder="1" applyAlignment="1" applyProtection="1">
      <alignment vertical="center"/>
      <protection locked="0"/>
    </xf>
    <xf numFmtId="0" fontId="54" fillId="25" borderId="53" xfId="0" applyFont="1" applyFill="1" applyBorder="1" applyAlignment="1" applyProtection="1">
      <alignment vertical="center"/>
      <protection locked="0"/>
    </xf>
    <xf numFmtId="0" fontId="77" fillId="25" borderId="54" xfId="0" applyFont="1" applyFill="1" applyBorder="1" applyAlignment="1" applyProtection="1">
      <alignment vertical="center"/>
      <protection locked="0"/>
    </xf>
    <xf numFmtId="0" fontId="0" fillId="25" borderId="51" xfId="0" applyFill="1" applyBorder="1" applyProtection="1">
      <protection locked="0"/>
    </xf>
    <xf numFmtId="0" fontId="61" fillId="25" borderId="53" xfId="0" applyFont="1" applyFill="1" applyBorder="1" applyProtection="1">
      <protection locked="0"/>
    </xf>
    <xf numFmtId="0" fontId="78" fillId="25" borderId="53" xfId="0" applyFont="1" applyFill="1" applyBorder="1" applyAlignment="1" applyProtection="1">
      <alignment vertical="center"/>
      <protection locked="0"/>
    </xf>
    <xf numFmtId="0" fontId="0" fillId="25" borderId="52" xfId="0" applyFill="1" applyBorder="1"/>
    <xf numFmtId="0" fontId="3" fillId="8" borderId="12" xfId="0" applyFont="1" applyFill="1" applyBorder="1" applyAlignment="1" applyProtection="1">
      <alignment vertical="top"/>
      <protection locked="0"/>
    </xf>
    <xf numFmtId="0" fontId="64" fillId="5" borderId="0" xfId="0" applyFont="1" applyFill="1" applyAlignment="1" applyProtection="1">
      <alignment horizontal="center" vertical="top"/>
      <protection locked="0"/>
    </xf>
    <xf numFmtId="0" fontId="31" fillId="0" borderId="4" xfId="0" applyFont="1" applyBorder="1" applyAlignment="1" applyProtection="1">
      <alignment horizontal="center" vertical="center" wrapText="1"/>
      <protection hidden="1"/>
    </xf>
    <xf numFmtId="0" fontId="101" fillId="0" borderId="3" xfId="0" applyFont="1" applyBorder="1" applyAlignment="1" applyProtection="1">
      <alignment horizontal="center" vertical="center" wrapText="1"/>
      <protection hidden="1"/>
    </xf>
    <xf numFmtId="0" fontId="101" fillId="0" borderId="3" xfId="0" applyFont="1" applyBorder="1" applyAlignment="1" applyProtection="1">
      <alignment horizontal="center" vertical="center" wrapText="1"/>
      <protection locked="0"/>
    </xf>
    <xf numFmtId="0" fontId="61" fillId="0" borderId="4" xfId="0" applyFont="1" applyBorder="1" applyAlignment="1" applyProtection="1">
      <alignment vertical="center" wrapText="1"/>
      <protection locked="0"/>
    </xf>
    <xf numFmtId="0" fontId="106" fillId="0" borderId="4" xfId="0" applyFont="1" applyBorder="1" applyAlignment="1" applyProtection="1">
      <alignment horizontal="justify" vertical="center" wrapText="1"/>
      <protection locked="0"/>
    </xf>
    <xf numFmtId="0" fontId="61" fillId="0" borderId="4" xfId="0" applyFont="1" applyBorder="1" applyAlignment="1" applyProtection="1">
      <alignment vertical="top"/>
      <protection locked="0"/>
    </xf>
    <xf numFmtId="0" fontId="61" fillId="0" borderId="4" xfId="0" applyFont="1" applyBorder="1" applyAlignment="1" applyProtection="1">
      <alignment wrapText="1"/>
      <protection locked="0"/>
    </xf>
    <xf numFmtId="0" fontId="61" fillId="0" borderId="0" xfId="0" applyFont="1" applyAlignment="1" applyProtection="1">
      <alignment vertical="top"/>
      <protection locked="0"/>
    </xf>
    <xf numFmtId="0" fontId="0" fillId="25" borderId="54" xfId="0" applyFill="1" applyBorder="1" applyProtection="1">
      <protection locked="0"/>
    </xf>
    <xf numFmtId="0" fontId="0" fillId="25" borderId="55" xfId="0" applyFill="1" applyBorder="1" applyProtection="1">
      <protection locked="0"/>
    </xf>
    <xf numFmtId="0" fontId="107" fillId="25" borderId="55" xfId="0" applyFont="1" applyFill="1" applyBorder="1" applyAlignment="1" applyProtection="1">
      <alignment vertical="center"/>
      <protection locked="0"/>
    </xf>
    <xf numFmtId="0" fontId="0" fillId="25" borderId="9" xfId="0" applyFill="1" applyBorder="1" applyProtection="1">
      <protection locked="0"/>
    </xf>
    <xf numFmtId="0" fontId="70" fillId="25" borderId="51" xfId="0" applyFont="1" applyFill="1" applyBorder="1" applyAlignment="1" applyProtection="1">
      <alignment horizontal="center" vertical="center" wrapText="1"/>
      <protection locked="0"/>
    </xf>
    <xf numFmtId="0" fontId="77" fillId="25" borderId="52" xfId="0" applyFont="1" applyFill="1" applyBorder="1" applyAlignment="1" applyProtection="1">
      <alignment vertical="center" wrapText="1"/>
      <protection locked="0"/>
    </xf>
    <xf numFmtId="0" fontId="77" fillId="25" borderId="53" xfId="0" applyFont="1" applyFill="1" applyBorder="1" applyAlignment="1" applyProtection="1">
      <alignment vertical="center" wrapText="1"/>
      <protection locked="0"/>
    </xf>
    <xf numFmtId="0" fontId="2" fillId="25" borderId="53" xfId="0" applyFont="1" applyFill="1" applyBorder="1" applyAlignment="1" applyProtection="1">
      <alignment vertical="top" wrapText="1"/>
      <protection locked="0"/>
    </xf>
    <xf numFmtId="0" fontId="68" fillId="0" borderId="37" xfId="0" applyFont="1" applyBorder="1" applyAlignment="1" applyProtection="1">
      <alignment horizontal="left" vertical="center" wrapText="1"/>
      <protection hidden="1"/>
    </xf>
    <xf numFmtId="0" fontId="79" fillId="5" borderId="0" xfId="0" applyFont="1" applyFill="1" applyAlignment="1">
      <alignment horizontal="center" vertical="top"/>
    </xf>
    <xf numFmtId="0" fontId="79" fillId="5" borderId="0" xfId="0" applyFont="1" applyFill="1" applyAlignment="1">
      <alignment horizontal="left" vertical="top"/>
    </xf>
    <xf numFmtId="0" fontId="79" fillId="0" borderId="0" xfId="0" applyFont="1" applyAlignment="1">
      <alignment vertical="top"/>
    </xf>
    <xf numFmtId="0" fontId="80" fillId="0" borderId="0" xfId="0" applyFont="1" applyAlignment="1">
      <alignment horizontal="left" vertical="top"/>
    </xf>
    <xf numFmtId="0" fontId="79" fillId="0" borderId="0" xfId="0" applyFont="1" applyAlignment="1">
      <alignment horizontal="center" vertical="top"/>
    </xf>
    <xf numFmtId="0" fontId="101" fillId="0" borderId="3" xfId="0" quotePrefix="1" applyFont="1" applyBorder="1" applyAlignment="1" applyProtection="1">
      <alignment horizontal="justify" vertical="center" wrapText="1"/>
      <protection hidden="1"/>
    </xf>
    <xf numFmtId="0" fontId="101" fillId="0" borderId="37" xfId="0" applyFont="1" applyBorder="1" applyAlignment="1" applyProtection="1">
      <alignment horizontal="justify" vertical="center" wrapText="1"/>
      <protection locked="0"/>
    </xf>
    <xf numFmtId="0" fontId="101" fillId="0" borderId="37" xfId="0" applyFont="1" applyBorder="1" applyAlignment="1" applyProtection="1">
      <alignment horizontal="justify" vertical="center" wrapText="1"/>
      <protection hidden="1"/>
    </xf>
    <xf numFmtId="0" fontId="0" fillId="25" borderId="9" xfId="0" applyFill="1" applyBorder="1" applyAlignment="1">
      <alignment vertical="center"/>
    </xf>
    <xf numFmtId="0" fontId="0" fillId="8" borderId="15" xfId="0" applyFill="1" applyBorder="1" applyAlignment="1" applyProtection="1">
      <alignment vertical="center"/>
      <protection locked="0"/>
    </xf>
    <xf numFmtId="0" fontId="0" fillId="5" borderId="0" xfId="0" applyFill="1" applyAlignment="1" applyProtection="1">
      <alignment horizontal="center" vertical="center"/>
      <protection locked="0"/>
    </xf>
    <xf numFmtId="0" fontId="17" fillId="0" borderId="0" xfId="0" applyFont="1"/>
    <xf numFmtId="0" fontId="106" fillId="0" borderId="4" xfId="0" applyFont="1" applyBorder="1" applyAlignment="1" applyProtection="1">
      <alignment horizontal="center" vertical="center" wrapText="1"/>
      <protection locked="0"/>
    </xf>
    <xf numFmtId="0" fontId="106" fillId="0" borderId="4" xfId="0" applyFont="1" applyBorder="1" applyAlignment="1" applyProtection="1">
      <alignment horizontal="center" vertical="center" wrapText="1"/>
      <protection hidden="1"/>
    </xf>
    <xf numFmtId="0" fontId="106" fillId="0" borderId="3" xfId="0" applyFont="1" applyBorder="1" applyAlignment="1" applyProtection="1">
      <alignment horizontal="center" vertical="center" wrapText="1"/>
      <protection hidden="1"/>
    </xf>
    <xf numFmtId="0" fontId="106" fillId="0" borderId="3" xfId="0" applyFont="1" applyBorder="1" applyAlignment="1" applyProtection="1">
      <alignment horizontal="center" vertical="center" wrapText="1"/>
      <protection locked="0"/>
    </xf>
    <xf numFmtId="0" fontId="105" fillId="0" borderId="3" xfId="0" applyFont="1" applyBorder="1" applyAlignment="1" applyProtection="1">
      <alignment horizontal="center" vertical="center" wrapText="1"/>
      <protection locked="0"/>
    </xf>
    <xf numFmtId="0" fontId="108" fillId="0" borderId="4" xfId="0" applyFont="1" applyBorder="1" applyAlignment="1" applyProtection="1">
      <alignment horizontal="justify" vertical="center" wrapText="1"/>
      <protection locked="0"/>
    </xf>
    <xf numFmtId="0" fontId="105" fillId="0" borderId="7" xfId="0" applyFont="1" applyBorder="1" applyAlignment="1" applyProtection="1">
      <alignment horizontal="justify" vertical="center" wrapText="1"/>
      <protection locked="0"/>
    </xf>
    <xf numFmtId="0" fontId="106" fillId="0" borderId="4" xfId="0" applyFont="1" applyBorder="1" applyProtection="1">
      <protection locked="0"/>
    </xf>
    <xf numFmtId="0" fontId="108" fillId="0" borderId="0" xfId="0" applyFont="1"/>
    <xf numFmtId="0" fontId="11" fillId="0" borderId="3" xfId="0" applyFont="1" applyBorder="1" applyAlignment="1" applyProtection="1">
      <alignment horizontal="center" vertical="center" wrapText="1"/>
      <protection locked="0"/>
    </xf>
    <xf numFmtId="0" fontId="108" fillId="0" borderId="0" xfId="0" applyFont="1" applyAlignment="1">
      <alignment vertical="center"/>
    </xf>
    <xf numFmtId="0" fontId="109" fillId="0" borderId="3" xfId="0" applyFont="1" applyBorder="1" applyAlignment="1" applyProtection="1">
      <alignment horizontal="center" vertical="center" wrapText="1"/>
      <protection hidden="1"/>
    </xf>
    <xf numFmtId="0" fontId="3" fillId="8" borderId="12" xfId="0" applyFont="1" applyFill="1" applyBorder="1" applyAlignment="1" applyProtection="1">
      <alignment horizontal="left" vertical="center"/>
      <protection locked="0"/>
    </xf>
    <xf numFmtId="0" fontId="64" fillId="5" borderId="0" xfId="0" applyFont="1" applyFill="1" applyAlignment="1" applyProtection="1">
      <alignment horizontal="left" vertical="center"/>
      <protection locked="0"/>
    </xf>
    <xf numFmtId="0" fontId="61" fillId="0" borderId="4" xfId="0" applyFont="1" applyBorder="1" applyAlignment="1" applyProtection="1">
      <alignment horizontal="left" vertical="center"/>
      <protection locked="0"/>
    </xf>
    <xf numFmtId="0" fontId="61" fillId="0" borderId="4" xfId="0" applyFont="1" applyBorder="1" applyAlignment="1" applyProtection="1">
      <alignment horizontal="left" vertical="center" wrapText="1"/>
      <protection locked="0"/>
    </xf>
    <xf numFmtId="0" fontId="61" fillId="0" borderId="4" xfId="0" applyFont="1" applyBorder="1" applyAlignment="1" applyProtection="1">
      <alignment horizontal="left" wrapText="1"/>
      <protection locked="0"/>
    </xf>
    <xf numFmtId="0" fontId="61" fillId="0" borderId="4" xfId="0" applyFont="1" applyBorder="1" applyAlignment="1" applyProtection="1">
      <alignment horizontal="left"/>
      <protection locked="0"/>
    </xf>
    <xf numFmtId="0" fontId="61" fillId="0" borderId="0" xfId="0" applyFont="1" applyAlignment="1" applyProtection="1">
      <alignment horizontal="left"/>
      <protection locked="0"/>
    </xf>
    <xf numFmtId="0" fontId="12" fillId="5" borderId="0" xfId="0" applyFont="1" applyFill="1" applyAlignment="1">
      <alignment horizontal="center" vertical="top"/>
    </xf>
    <xf numFmtId="0" fontId="12" fillId="0" borderId="0" xfId="0" applyFont="1" applyAlignment="1">
      <alignment vertical="top"/>
    </xf>
    <xf numFmtId="0" fontId="12" fillId="0" borderId="0" xfId="0" applyFont="1" applyAlignment="1">
      <alignment horizontal="center" vertical="top"/>
    </xf>
    <xf numFmtId="0" fontId="109" fillId="0" borderId="16" xfId="0" applyFont="1" applyBorder="1" applyAlignment="1" applyProtection="1">
      <alignment horizontal="center" vertical="center"/>
      <protection hidden="1"/>
    </xf>
    <xf numFmtId="0" fontId="57" fillId="0" borderId="0" xfId="0" applyFont="1" applyProtection="1">
      <protection locked="0"/>
    </xf>
    <xf numFmtId="0" fontId="110" fillId="0" borderId="109" xfId="0" applyFont="1" applyBorder="1" applyAlignment="1" applyProtection="1">
      <alignment horizontal="justify" vertical="top" wrapText="1"/>
      <protection locked="0"/>
    </xf>
    <xf numFmtId="0" fontId="110" fillId="0" borderId="109" xfId="0" applyFont="1" applyBorder="1" applyAlignment="1" applyProtection="1">
      <alignment horizontal="justify" vertical="top"/>
      <protection locked="0"/>
    </xf>
    <xf numFmtId="0" fontId="106" fillId="0" borderId="0" xfId="0" applyFont="1" applyProtection="1">
      <protection locked="0"/>
    </xf>
    <xf numFmtId="0" fontId="109" fillId="0" borderId="0" xfId="0" applyFont="1" applyProtection="1">
      <protection locked="0"/>
    </xf>
    <xf numFmtId="0" fontId="109" fillId="0" borderId="0" xfId="0" applyFont="1" applyAlignment="1" applyProtection="1">
      <alignment horizontal="center"/>
      <protection locked="0"/>
    </xf>
    <xf numFmtId="0" fontId="0" fillId="0" borderId="0" xfId="0" applyAlignment="1" applyProtection="1">
      <alignment vertical="center"/>
      <protection hidden="1"/>
    </xf>
    <xf numFmtId="0" fontId="111" fillId="0" borderId="3" xfId="0" applyFont="1" applyBorder="1" applyAlignment="1" applyProtection="1">
      <alignment horizontal="center" vertical="center" wrapText="1"/>
      <protection locked="0"/>
    </xf>
    <xf numFmtId="0" fontId="111" fillId="0" borderId="37" xfId="0" applyFont="1" applyBorder="1" applyAlignment="1" applyProtection="1">
      <alignment horizontal="justify" vertical="center" wrapText="1"/>
      <protection locked="0"/>
    </xf>
    <xf numFmtId="0" fontId="109" fillId="0" borderId="37" xfId="0" applyFont="1" applyBorder="1" applyAlignment="1" applyProtection="1">
      <alignment horizontal="justify" vertical="center" wrapText="1"/>
      <protection hidden="1"/>
    </xf>
    <xf numFmtId="0" fontId="11" fillId="0" borderId="3" xfId="0" applyFont="1" applyBorder="1" applyAlignment="1" applyProtection="1">
      <alignment horizontal="center" vertical="center" textRotation="90" wrapText="1"/>
      <protection hidden="1"/>
    </xf>
    <xf numFmtId="0" fontId="31" fillId="0" borderId="3" xfId="0" quotePrefix="1" applyFont="1" applyBorder="1" applyAlignment="1" applyProtection="1">
      <alignment horizontal="justify" vertical="center" wrapText="1"/>
      <protection hidden="1"/>
    </xf>
    <xf numFmtId="0" fontId="11" fillId="0" borderId="16" xfId="0" applyFont="1" applyBorder="1" applyAlignment="1" applyProtection="1">
      <alignment horizontal="center" vertical="center"/>
      <protection hidden="1"/>
    </xf>
    <xf numFmtId="0" fontId="61" fillId="0" borderId="0" xfId="0" applyFont="1" applyAlignment="1" applyProtection="1">
      <alignment horizontal="center"/>
      <protection locked="0"/>
    </xf>
    <xf numFmtId="0" fontId="61" fillId="0" borderId="4" xfId="0" applyFont="1" applyBorder="1" applyAlignment="1" applyProtection="1">
      <alignment horizontal="center"/>
      <protection locked="0"/>
    </xf>
    <xf numFmtId="0" fontId="61" fillId="0" borderId="4" xfId="0" applyFont="1" applyBorder="1" applyAlignment="1" applyProtection="1">
      <alignment horizontal="center" wrapText="1"/>
      <protection locked="0"/>
    </xf>
    <xf numFmtId="0" fontId="66" fillId="3" borderId="17" xfId="0" applyFont="1" applyFill="1" applyBorder="1" applyAlignment="1">
      <alignment vertical="center" wrapText="1"/>
    </xf>
    <xf numFmtId="0" fontId="0" fillId="0" borderId="0" xfId="0" applyAlignment="1" applyProtection="1">
      <alignment wrapText="1"/>
      <protection locked="0"/>
    </xf>
    <xf numFmtId="0" fontId="112" fillId="5" borderId="0" xfId="0" applyFont="1" applyFill="1" applyAlignment="1">
      <alignment vertical="top"/>
    </xf>
    <xf numFmtId="0" fontId="112" fillId="0" borderId="0" xfId="0" applyFont="1" applyAlignment="1">
      <alignment vertical="top"/>
    </xf>
    <xf numFmtId="0" fontId="3" fillId="8" borderId="12" xfId="0" applyFont="1" applyFill="1" applyBorder="1" applyAlignment="1" applyProtection="1">
      <alignment horizontal="center" vertical="center"/>
      <protection locked="0"/>
    </xf>
    <xf numFmtId="0" fontId="101" fillId="0" borderId="3" xfId="0" applyFont="1" applyBorder="1" applyAlignment="1" applyProtection="1">
      <alignment horizontal="center" vertical="center" wrapText="1"/>
      <protection locked="0" hidden="1"/>
    </xf>
    <xf numFmtId="0" fontId="101" fillId="0" borderId="3" xfId="0" applyFont="1" applyBorder="1" applyAlignment="1" applyProtection="1">
      <alignment horizontal="justify" vertical="center" wrapText="1"/>
      <protection hidden="1"/>
    </xf>
    <xf numFmtId="0" fontId="113" fillId="26" borderId="0" xfId="0" applyFont="1" applyFill="1" applyAlignment="1">
      <alignment horizontal="center" vertical="center" textRotation="90" wrapText="1" readingOrder="1"/>
    </xf>
    <xf numFmtId="0" fontId="34" fillId="16" borderId="10" xfId="0" applyFont="1" applyFill="1" applyBorder="1" applyAlignment="1" applyProtection="1">
      <alignment horizontal="center" vertical="center" readingOrder="1"/>
      <protection hidden="1"/>
    </xf>
    <xf numFmtId="0" fontId="34" fillId="16" borderId="41" xfId="0" applyFont="1" applyFill="1" applyBorder="1" applyAlignment="1" applyProtection="1">
      <alignment horizontal="center" vertical="center" readingOrder="1"/>
      <protection hidden="1"/>
    </xf>
    <xf numFmtId="0" fontId="34" fillId="16" borderId="42" xfId="0" applyFont="1" applyFill="1" applyBorder="1" applyAlignment="1" applyProtection="1">
      <alignment horizontal="center" vertical="center" readingOrder="1"/>
      <protection hidden="1"/>
    </xf>
    <xf numFmtId="0" fontId="34" fillId="17" borderId="10" xfId="0" applyFont="1" applyFill="1" applyBorder="1" applyAlignment="1" applyProtection="1">
      <alignment horizontal="center" readingOrder="1"/>
      <protection hidden="1"/>
    </xf>
    <xf numFmtId="0" fontId="34" fillId="17" borderId="41" xfId="0" applyFont="1" applyFill="1" applyBorder="1" applyAlignment="1" applyProtection="1">
      <alignment horizontal="center" readingOrder="1"/>
      <protection hidden="1"/>
    </xf>
    <xf numFmtId="0" fontId="34" fillId="17" borderId="42" xfId="0" applyFont="1" applyFill="1" applyBorder="1" applyAlignment="1" applyProtection="1">
      <alignment horizontal="center" readingOrder="1"/>
      <protection hidden="1"/>
    </xf>
    <xf numFmtId="0" fontId="34" fillId="16" borderId="11" xfId="0" applyFont="1" applyFill="1" applyBorder="1" applyAlignment="1" applyProtection="1">
      <alignment horizontal="center" vertical="center" readingOrder="1"/>
      <protection hidden="1"/>
    </xf>
    <xf numFmtId="0" fontId="34" fillId="16" borderId="0" xfId="0" applyFont="1" applyFill="1" applyAlignment="1" applyProtection="1">
      <alignment horizontal="center" vertical="center" readingOrder="1"/>
      <protection hidden="1"/>
    </xf>
    <xf numFmtId="0" fontId="34" fillId="16" borderId="21" xfId="0" applyFont="1" applyFill="1" applyBorder="1" applyAlignment="1" applyProtection="1">
      <alignment horizontal="center" vertical="center" readingOrder="1"/>
      <protection hidden="1"/>
    </xf>
    <xf numFmtId="0" fontId="34" fillId="17" borderId="11" xfId="0" applyFont="1" applyFill="1" applyBorder="1" applyAlignment="1" applyProtection="1">
      <alignment horizontal="center" readingOrder="1"/>
      <protection hidden="1"/>
    </xf>
    <xf numFmtId="0" fontId="34" fillId="17" borderId="0" xfId="0" applyFont="1" applyFill="1" applyAlignment="1" applyProtection="1">
      <alignment horizontal="center" readingOrder="1"/>
      <protection hidden="1"/>
    </xf>
    <xf numFmtId="0" fontId="34" fillId="17" borderId="21" xfId="0" applyFont="1" applyFill="1" applyBorder="1" applyAlignment="1" applyProtection="1">
      <alignment horizontal="center" readingOrder="1"/>
      <protection hidden="1"/>
    </xf>
    <xf numFmtId="0" fontId="34" fillId="13" borderId="10" xfId="0" applyFont="1" applyFill="1" applyBorder="1" applyAlignment="1" applyProtection="1">
      <alignment horizontal="center" vertical="center" readingOrder="1"/>
      <protection hidden="1"/>
    </xf>
    <xf numFmtId="0" fontId="34" fillId="13" borderId="41" xfId="0" applyFont="1" applyFill="1" applyBorder="1" applyAlignment="1" applyProtection="1">
      <alignment horizontal="center" vertical="center" readingOrder="1"/>
      <protection hidden="1"/>
    </xf>
    <xf numFmtId="0" fontId="34" fillId="13" borderId="42" xfId="0" applyFont="1" applyFill="1" applyBorder="1" applyAlignment="1" applyProtection="1">
      <alignment horizontal="center" vertical="center" readingOrder="1"/>
      <protection hidden="1"/>
    </xf>
    <xf numFmtId="0" fontId="34" fillId="13" borderId="11" xfId="0" applyFont="1" applyFill="1" applyBorder="1" applyAlignment="1" applyProtection="1">
      <alignment horizontal="center" vertical="center" readingOrder="1"/>
      <protection hidden="1"/>
    </xf>
    <xf numFmtId="0" fontId="34" fillId="13" borderId="0" xfId="0" applyFont="1" applyFill="1" applyAlignment="1" applyProtection="1">
      <alignment horizontal="center" vertical="center" readingOrder="1"/>
      <protection hidden="1"/>
    </xf>
    <xf numFmtId="0" fontId="34" fillId="13" borderId="21" xfId="0" applyFont="1" applyFill="1" applyBorder="1" applyAlignment="1" applyProtection="1">
      <alignment horizontal="center" vertical="center" readingOrder="1"/>
      <protection hidden="1"/>
    </xf>
    <xf numFmtId="0" fontId="34" fillId="13" borderId="25" xfId="0" applyFont="1" applyFill="1" applyBorder="1" applyAlignment="1" applyProtection="1">
      <alignment horizontal="center" readingOrder="1"/>
      <protection hidden="1"/>
    </xf>
    <xf numFmtId="0" fontId="34" fillId="13" borderId="26" xfId="0" applyFont="1" applyFill="1" applyBorder="1" applyAlignment="1" applyProtection="1">
      <alignment horizontal="center" readingOrder="1"/>
      <protection hidden="1"/>
    </xf>
    <xf numFmtId="0" fontId="34" fillId="13" borderId="22" xfId="0" applyFont="1" applyFill="1" applyBorder="1" applyAlignment="1" applyProtection="1">
      <alignment horizontal="center" readingOrder="1"/>
      <protection hidden="1"/>
    </xf>
    <xf numFmtId="0" fontId="34" fillId="16" borderId="25" xfId="0" applyFont="1" applyFill="1" applyBorder="1" applyAlignment="1" applyProtection="1">
      <alignment horizontal="center" vertical="center" readingOrder="1"/>
      <protection hidden="1"/>
    </xf>
    <xf numFmtId="0" fontId="34" fillId="16" borderId="26" xfId="0" applyFont="1" applyFill="1" applyBorder="1" applyAlignment="1" applyProtection="1">
      <alignment horizontal="center" vertical="center" readingOrder="1"/>
      <protection hidden="1"/>
    </xf>
    <xf numFmtId="0" fontId="34" fillId="16" borderId="22" xfId="0" applyFont="1" applyFill="1" applyBorder="1" applyAlignment="1" applyProtection="1">
      <alignment horizontal="center" vertical="center" readingOrder="1"/>
      <protection hidden="1"/>
    </xf>
    <xf numFmtId="0" fontId="34" fillId="17" borderId="25" xfId="0" applyFont="1" applyFill="1" applyBorder="1" applyAlignment="1" applyProtection="1">
      <alignment horizontal="center" readingOrder="1"/>
      <protection hidden="1"/>
    </xf>
    <xf numFmtId="0" fontId="34" fillId="17" borderId="26" xfId="0" applyFont="1" applyFill="1" applyBorder="1" applyAlignment="1" applyProtection="1">
      <alignment horizontal="center" readingOrder="1"/>
      <protection hidden="1"/>
    </xf>
    <xf numFmtId="0" fontId="34" fillId="17" borderId="22" xfId="0" applyFont="1" applyFill="1" applyBorder="1" applyAlignment="1" applyProtection="1">
      <alignment horizontal="center" readingOrder="1"/>
      <protection hidden="1"/>
    </xf>
    <xf numFmtId="0" fontId="34" fillId="13" borderId="25" xfId="0" applyFont="1" applyFill="1" applyBorder="1" applyAlignment="1" applyProtection="1">
      <alignment horizontal="center" vertical="center" readingOrder="1"/>
      <protection hidden="1"/>
    </xf>
    <xf numFmtId="0" fontId="34" fillId="13" borderId="26" xfId="0" applyFont="1" applyFill="1" applyBorder="1" applyAlignment="1" applyProtection="1">
      <alignment horizontal="center" vertical="center" readingOrder="1"/>
      <protection hidden="1"/>
    </xf>
    <xf numFmtId="0" fontId="34" fillId="13" borderId="22" xfId="0" applyFont="1" applyFill="1" applyBorder="1" applyAlignment="1" applyProtection="1">
      <alignment horizontal="center" vertical="center" readingOrder="1"/>
      <protection hidden="1"/>
    </xf>
    <xf numFmtId="0" fontId="34" fillId="14" borderId="10" xfId="0" applyFont="1" applyFill="1" applyBorder="1" applyAlignment="1" applyProtection="1">
      <alignment horizontal="center" readingOrder="1"/>
      <protection hidden="1"/>
    </xf>
    <xf numFmtId="0" fontId="34" fillId="14" borderId="41" xfId="0" applyFont="1" applyFill="1" applyBorder="1" applyAlignment="1" applyProtection="1">
      <alignment horizontal="center" readingOrder="1"/>
      <protection hidden="1"/>
    </xf>
    <xf numFmtId="0" fontId="34" fillId="14" borderId="42" xfId="0" applyFont="1" applyFill="1" applyBorder="1" applyAlignment="1" applyProtection="1">
      <alignment horizontal="center" readingOrder="1"/>
      <protection hidden="1"/>
    </xf>
    <xf numFmtId="0" fontId="34" fillId="14" borderId="11" xfId="0" applyFont="1" applyFill="1" applyBorder="1" applyAlignment="1" applyProtection="1">
      <alignment horizontal="center" readingOrder="1"/>
      <protection hidden="1"/>
    </xf>
    <xf numFmtId="0" fontId="34" fillId="14" borderId="0" xfId="0" applyFont="1" applyFill="1" applyAlignment="1" applyProtection="1">
      <alignment horizontal="center" readingOrder="1"/>
      <protection hidden="1"/>
    </xf>
    <xf numFmtId="0" fontId="34" fillId="14" borderId="21" xfId="0" applyFont="1" applyFill="1" applyBorder="1" applyAlignment="1" applyProtection="1">
      <alignment horizontal="center" readingOrder="1"/>
      <protection hidden="1"/>
    </xf>
    <xf numFmtId="0" fontId="34" fillId="14" borderId="25" xfId="0" applyFont="1" applyFill="1" applyBorder="1" applyAlignment="1" applyProtection="1">
      <alignment horizontal="center" readingOrder="1"/>
      <protection hidden="1"/>
    </xf>
    <xf numFmtId="0" fontId="34" fillId="14" borderId="26" xfId="0" applyFont="1" applyFill="1" applyBorder="1" applyAlignment="1" applyProtection="1">
      <alignment horizontal="center" readingOrder="1"/>
      <protection hidden="1"/>
    </xf>
    <xf numFmtId="0" fontId="34" fillId="14" borderId="22" xfId="0" applyFont="1" applyFill="1" applyBorder="1" applyAlignment="1" applyProtection="1">
      <alignment horizontal="center" readingOrder="1"/>
      <protection hidden="1"/>
    </xf>
    <xf numFmtId="0" fontId="114" fillId="5" borderId="0" xfId="0" applyFont="1" applyFill="1"/>
    <xf numFmtId="0" fontId="114" fillId="0" borderId="0" xfId="0" applyFont="1"/>
    <xf numFmtId="0" fontId="110" fillId="0" borderId="108" xfId="0" applyFont="1" applyBorder="1" applyAlignment="1" applyProtection="1">
      <alignment horizontal="center" vertical="top" textRotation="90"/>
      <protection locked="0"/>
    </xf>
    <xf numFmtId="0" fontId="110" fillId="0" borderId="109" xfId="0" applyFont="1" applyBorder="1" applyAlignment="1" applyProtection="1">
      <alignment horizontal="center" vertical="center" wrapText="1"/>
      <protection locked="0"/>
    </xf>
    <xf numFmtId="0" fontId="110" fillId="0" borderId="109" xfId="0" applyFont="1" applyBorder="1" applyAlignment="1" applyProtection="1">
      <alignment horizontal="center" vertical="center"/>
      <protection locked="0"/>
    </xf>
    <xf numFmtId="14" fontId="110" fillId="0" borderId="109" xfId="0" applyNumberFormat="1" applyFont="1" applyBorder="1" applyAlignment="1" applyProtection="1">
      <alignment horizontal="center" vertical="center"/>
      <protection locked="0"/>
    </xf>
    <xf numFmtId="0" fontId="110" fillId="0" borderId="109" xfId="0" applyFont="1" applyBorder="1" applyAlignment="1" applyProtection="1">
      <alignment horizontal="left" vertical="center" wrapText="1"/>
      <protection locked="0"/>
    </xf>
    <xf numFmtId="0" fontId="110" fillId="0" borderId="109" xfId="0" applyFont="1" applyBorder="1" applyAlignment="1" applyProtection="1">
      <alignment horizontal="center" vertical="top"/>
      <protection hidden="1"/>
    </xf>
    <xf numFmtId="0" fontId="110" fillId="0" borderId="109" xfId="0" applyFont="1" applyBorder="1" applyAlignment="1" applyProtection="1">
      <alignment horizontal="center" vertical="top" textRotation="90"/>
      <protection locked="0"/>
    </xf>
    <xf numFmtId="9" fontId="110" fillId="0" borderId="109" xfId="0" applyNumberFormat="1" applyFont="1" applyBorder="1" applyAlignment="1" applyProtection="1">
      <alignment horizontal="center" vertical="top"/>
      <protection hidden="1"/>
    </xf>
    <xf numFmtId="165" fontId="110" fillId="0" borderId="109" xfId="5" applyNumberFormat="1" applyFont="1" applyBorder="1" applyAlignment="1">
      <alignment horizontal="center" vertical="top"/>
    </xf>
    <xf numFmtId="0" fontId="115" fillId="0" borderId="109" xfId="0" applyFont="1" applyBorder="1" applyAlignment="1" applyProtection="1">
      <alignment horizontal="center" vertical="top" textRotation="90" wrapText="1"/>
      <protection hidden="1"/>
    </xf>
    <xf numFmtId="9" fontId="110" fillId="0" borderId="108" xfId="0" applyNumberFormat="1" applyFont="1" applyBorder="1" applyAlignment="1" applyProtection="1">
      <alignment horizontal="center" vertical="top"/>
      <protection hidden="1"/>
    </xf>
    <xf numFmtId="0" fontId="115" fillId="0" borderId="109" xfId="0" applyFont="1" applyBorder="1" applyAlignment="1" applyProtection="1">
      <alignment horizontal="center" vertical="top" textRotation="90"/>
      <protection hidden="1"/>
    </xf>
    <xf numFmtId="14" fontId="110" fillId="0" borderId="109" xfId="0" applyNumberFormat="1" applyFont="1" applyBorder="1" applyAlignment="1" applyProtection="1">
      <alignment horizontal="center" vertical="center" wrapText="1"/>
      <protection locked="0"/>
    </xf>
    <xf numFmtId="14" fontId="110" fillId="0" borderId="109" xfId="0" applyNumberFormat="1" applyFont="1" applyBorder="1" applyAlignment="1" applyProtection="1">
      <alignment horizontal="center" vertical="top"/>
      <protection locked="0"/>
    </xf>
    <xf numFmtId="0" fontId="109" fillId="0" borderId="4" xfId="0" applyFont="1" applyBorder="1" applyAlignment="1" applyProtection="1">
      <alignment horizontal="center" vertical="center" wrapText="1"/>
      <protection locked="0"/>
    </xf>
    <xf numFmtId="0" fontId="35" fillId="0" borderId="109" xfId="0" applyFont="1" applyBorder="1" applyAlignment="1">
      <alignment horizontal="center" vertical="top"/>
    </xf>
    <xf numFmtId="0" fontId="36" fillId="0" borderId="109" xfId="0" applyFont="1" applyBorder="1" applyAlignment="1" applyProtection="1">
      <alignment horizontal="justify" vertical="top" wrapText="1"/>
      <protection locked="0"/>
    </xf>
    <xf numFmtId="0" fontId="36" fillId="0" borderId="109" xfId="0" applyFont="1" applyBorder="1" applyAlignment="1" applyProtection="1">
      <alignment horizontal="center" vertical="top"/>
      <protection hidden="1"/>
    </xf>
    <xf numFmtId="0" fontId="36" fillId="0" borderId="109" xfId="0" applyFont="1" applyBorder="1" applyAlignment="1" applyProtection="1">
      <alignment horizontal="center" vertical="top" textRotation="90"/>
      <protection locked="0"/>
    </xf>
    <xf numFmtId="9" fontId="36" fillId="0" borderId="109" xfId="0" applyNumberFormat="1" applyFont="1" applyBorder="1" applyAlignment="1" applyProtection="1">
      <alignment horizontal="center" vertical="top"/>
      <protection hidden="1"/>
    </xf>
    <xf numFmtId="165" fontId="36" fillId="0" borderId="109" xfId="5" applyNumberFormat="1" applyFont="1" applyBorder="1" applyAlignment="1">
      <alignment horizontal="center" vertical="top"/>
    </xf>
    <xf numFmtId="0" fontId="35" fillId="0" borderId="109" xfId="0" applyFont="1" applyBorder="1" applyAlignment="1" applyProtection="1">
      <alignment horizontal="center" vertical="top" textRotation="90" wrapText="1"/>
      <protection hidden="1"/>
    </xf>
    <xf numFmtId="9" fontId="36" fillId="0" borderId="108" xfId="0" applyNumberFormat="1" applyFont="1" applyBorder="1" applyAlignment="1" applyProtection="1">
      <alignment horizontal="center" vertical="top"/>
      <protection hidden="1"/>
    </xf>
    <xf numFmtId="0" fontId="35" fillId="0" borderId="109" xfId="0" applyFont="1" applyBorder="1" applyAlignment="1" applyProtection="1">
      <alignment horizontal="center" vertical="top" textRotation="90"/>
      <protection hidden="1"/>
    </xf>
    <xf numFmtId="0" fontId="36" fillId="0" borderId="108" xfId="0" applyFont="1" applyBorder="1" applyAlignment="1" applyProtection="1">
      <alignment horizontal="center" vertical="top" textRotation="90"/>
      <protection locked="0"/>
    </xf>
    <xf numFmtId="0" fontId="11" fillId="0" borderId="4"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hidden="1"/>
    </xf>
    <xf numFmtId="1" fontId="5" fillId="0" borderId="4" xfId="0" applyNumberFormat="1" applyFont="1" applyBorder="1" applyAlignment="1" applyProtection="1">
      <alignment horizontal="center" vertical="center" wrapText="1"/>
      <protection hidden="1"/>
    </xf>
    <xf numFmtId="0" fontId="5" fillId="0" borderId="32" xfId="0" applyFont="1" applyBorder="1" applyAlignment="1" applyProtection="1">
      <alignment horizontal="left" vertical="center" wrapText="1"/>
      <protection locked="0"/>
    </xf>
    <xf numFmtId="0" fontId="68" fillId="0" borderId="37" xfId="0" applyFont="1" applyBorder="1" applyAlignment="1" applyProtection="1">
      <alignment horizontal="left" vertical="center" wrapText="1"/>
      <protection locked="0"/>
    </xf>
    <xf numFmtId="0" fontId="68" fillId="0" borderId="4" xfId="0" applyFont="1" applyBorder="1" applyAlignment="1" applyProtection="1">
      <alignment horizontal="center" vertical="center" wrapText="1"/>
      <protection locked="0" hidden="1"/>
    </xf>
    <xf numFmtId="0" fontId="116" fillId="0" borderId="4" xfId="0" applyFont="1" applyBorder="1" applyAlignment="1" applyProtection="1">
      <alignment horizontal="center" vertical="center" wrapText="1"/>
      <protection locked="0"/>
    </xf>
    <xf numFmtId="0" fontId="68" fillId="0" borderId="4" xfId="0" applyFont="1" applyBorder="1" applyAlignment="1" applyProtection="1">
      <alignment horizontal="center" vertical="center" wrapText="1"/>
      <protection locked="0"/>
    </xf>
    <xf numFmtId="0" fontId="36" fillId="0" borderId="109" xfId="0" applyFont="1" applyBorder="1" applyAlignment="1" applyProtection="1">
      <alignment horizontal="center" vertical="center" wrapText="1"/>
      <protection locked="0"/>
    </xf>
    <xf numFmtId="14" fontId="36" fillId="0" borderId="109" xfId="0" applyNumberFormat="1" applyFont="1" applyBorder="1" applyAlignment="1" applyProtection="1">
      <alignment horizontal="center" vertical="center"/>
      <protection locked="0"/>
    </xf>
    <xf numFmtId="0" fontId="36" fillId="0" borderId="109" xfId="0" applyFont="1" applyBorder="1" applyAlignment="1" applyProtection="1">
      <alignment horizontal="center" vertical="center"/>
      <protection locked="0"/>
    </xf>
    <xf numFmtId="14" fontId="36" fillId="0" borderId="109" xfId="0" applyNumberFormat="1" applyFont="1" applyBorder="1" applyAlignment="1" applyProtection="1">
      <alignment horizontal="center" vertical="center" wrapText="1"/>
      <protection locked="0"/>
    </xf>
    <xf numFmtId="0" fontId="68" fillId="0" borderId="3" xfId="0" applyFont="1" applyBorder="1" applyAlignment="1" applyProtection="1">
      <alignment horizontal="center" vertical="center" wrapText="1"/>
      <protection locked="0" hidden="1"/>
    </xf>
    <xf numFmtId="0" fontId="112" fillId="5" borderId="109" xfId="0" applyFont="1" applyFill="1" applyBorder="1" applyAlignment="1" applyProtection="1">
      <alignment horizontal="justify" vertical="top" wrapText="1"/>
      <protection locked="0"/>
    </xf>
    <xf numFmtId="0" fontId="36" fillId="0" borderId="109" xfId="0" applyFont="1" applyBorder="1" applyAlignment="1" applyProtection="1">
      <alignment horizontal="justify" vertical="top"/>
      <protection locked="0"/>
    </xf>
    <xf numFmtId="0" fontId="117" fillId="0" borderId="109" xfId="0" applyFont="1" applyBorder="1" applyAlignment="1">
      <alignment horizontal="center" vertical="top"/>
    </xf>
    <xf numFmtId="0" fontId="112" fillId="0" borderId="109" xfId="0" applyFont="1" applyBorder="1" applyAlignment="1" applyProtection="1">
      <alignment horizontal="center" vertical="top"/>
      <protection hidden="1"/>
    </xf>
    <xf numFmtId="0" fontId="112" fillId="0" borderId="109" xfId="0" applyFont="1" applyBorder="1" applyAlignment="1" applyProtection="1">
      <alignment horizontal="center" vertical="top" textRotation="90"/>
      <protection locked="0"/>
    </xf>
    <xf numFmtId="9" fontId="112" fillId="0" borderId="109" xfId="0" applyNumberFormat="1" applyFont="1" applyBorder="1" applyAlignment="1" applyProtection="1">
      <alignment horizontal="center" vertical="top"/>
      <protection hidden="1"/>
    </xf>
    <xf numFmtId="165" fontId="112" fillId="0" borderId="109" xfId="5" applyNumberFormat="1" applyFont="1" applyBorder="1" applyAlignment="1">
      <alignment horizontal="center" vertical="top"/>
    </xf>
    <xf numFmtId="0" fontId="117" fillId="0" borderId="109" xfId="0" applyFont="1" applyBorder="1" applyAlignment="1" applyProtection="1">
      <alignment horizontal="center" vertical="top" textRotation="90" wrapText="1"/>
      <protection hidden="1"/>
    </xf>
    <xf numFmtId="9" fontId="112" fillId="0" borderId="108" xfId="0" applyNumberFormat="1" applyFont="1" applyBorder="1" applyAlignment="1" applyProtection="1">
      <alignment horizontal="center" vertical="top"/>
      <protection hidden="1"/>
    </xf>
    <xf numFmtId="0" fontId="117" fillId="0" borderId="109" xfId="0" applyFont="1" applyBorder="1" applyAlignment="1" applyProtection="1">
      <alignment horizontal="center" vertical="top" textRotation="90"/>
      <protection hidden="1"/>
    </xf>
    <xf numFmtId="0" fontId="112" fillId="0" borderId="108" xfId="0" applyFont="1" applyBorder="1" applyAlignment="1" applyProtection="1">
      <alignment horizontal="center" vertical="top" textRotation="90"/>
      <protection locked="0"/>
    </xf>
    <xf numFmtId="0" fontId="68" fillId="0" borderId="0" xfId="0" applyFont="1" applyAlignment="1" applyProtection="1">
      <alignment horizontal="center" vertical="center"/>
      <protection locked="0"/>
    </xf>
    <xf numFmtId="0" fontId="68" fillId="0" borderId="3" xfId="0" applyFont="1" applyBorder="1" applyAlignment="1" applyProtection="1">
      <alignment horizontal="center" vertical="center" wrapText="1"/>
      <protection locked="0"/>
    </xf>
    <xf numFmtId="0" fontId="68" fillId="0" borderId="0" xfId="0" applyFont="1" applyProtection="1">
      <protection locked="0"/>
    </xf>
    <xf numFmtId="0" fontId="68" fillId="0" borderId="4" xfId="0" applyFont="1" applyBorder="1" applyAlignment="1" applyProtection="1">
      <alignment horizontal="center" vertical="center" wrapText="1"/>
      <protection hidden="1"/>
    </xf>
    <xf numFmtId="0" fontId="101" fillId="0" borderId="32" xfId="0" applyFont="1" applyBorder="1" applyAlignment="1" applyProtection="1">
      <alignment horizontal="justify" vertical="center" wrapText="1"/>
      <protection locked="0"/>
    </xf>
    <xf numFmtId="0" fontId="101" fillId="0" borderId="4" xfId="0" applyFont="1" applyBorder="1" applyAlignment="1" applyProtection="1">
      <alignment horizontal="center" vertical="center" wrapText="1"/>
      <protection locked="0"/>
    </xf>
    <xf numFmtId="0" fontId="101" fillId="0" borderId="4" xfId="0" applyFont="1" applyBorder="1" applyAlignment="1" applyProtection="1">
      <alignment horizontal="center" vertical="center" wrapText="1"/>
      <protection hidden="1"/>
    </xf>
    <xf numFmtId="0" fontId="101" fillId="5" borderId="4" xfId="0" applyFont="1" applyFill="1" applyBorder="1" applyAlignment="1" applyProtection="1">
      <alignment horizontal="center" vertical="center" wrapText="1"/>
      <protection hidden="1"/>
    </xf>
    <xf numFmtId="0" fontId="112" fillId="0" borderId="109" xfId="0" applyFont="1" applyBorder="1" applyAlignment="1" applyProtection="1">
      <alignment horizontal="center" vertical="center" wrapText="1"/>
      <protection locked="0"/>
    </xf>
    <xf numFmtId="0" fontId="112" fillId="0" borderId="109" xfId="0" applyFont="1" applyBorder="1" applyAlignment="1" applyProtection="1">
      <alignment horizontal="center" vertical="center"/>
      <protection locked="0"/>
    </xf>
    <xf numFmtId="14" fontId="112" fillId="0" borderId="109" xfId="0" applyNumberFormat="1" applyFont="1" applyBorder="1" applyAlignment="1" applyProtection="1">
      <alignment horizontal="center" vertical="center"/>
      <protection locked="0"/>
    </xf>
    <xf numFmtId="165" fontId="112" fillId="0" borderId="109" xfId="5" applyNumberFormat="1" applyFont="1" applyFill="1" applyBorder="1" applyAlignment="1">
      <alignment horizontal="center" vertical="top"/>
    </xf>
    <xf numFmtId="0" fontId="112" fillId="0" borderId="109" xfId="0" applyFont="1" applyBorder="1" applyAlignment="1" applyProtection="1">
      <alignment horizontal="left" vertical="center" wrapText="1"/>
      <protection locked="0"/>
    </xf>
    <xf numFmtId="0" fontId="68" fillId="0" borderId="56" xfId="0" applyFont="1" applyBorder="1" applyAlignment="1" applyProtection="1">
      <alignment horizontal="center" vertical="center" wrapText="1"/>
      <protection hidden="1"/>
    </xf>
    <xf numFmtId="0" fontId="112" fillId="0" borderId="109" xfId="0" applyFont="1" applyBorder="1" applyAlignment="1" applyProtection="1">
      <alignment horizontal="justify" vertical="center" wrapText="1"/>
      <protection locked="0"/>
    </xf>
    <xf numFmtId="0" fontId="112" fillId="5" borderId="109" xfId="0" applyFont="1" applyFill="1" applyBorder="1" applyAlignment="1" applyProtection="1">
      <alignment horizontal="left" vertical="center" wrapText="1"/>
      <protection locked="0"/>
    </xf>
    <xf numFmtId="0" fontId="112" fillId="0" borderId="109" xfId="0" applyFont="1" applyBorder="1" applyAlignment="1" applyProtection="1">
      <alignment horizontal="justify" vertical="top"/>
      <protection locked="0"/>
    </xf>
    <xf numFmtId="0" fontId="112" fillId="0" borderId="109" xfId="0" applyFont="1" applyBorder="1" applyAlignment="1" applyProtection="1">
      <alignment horizontal="justify" vertical="top" wrapText="1"/>
      <protection locked="0"/>
    </xf>
    <xf numFmtId="0" fontId="68" fillId="0" borderId="0" xfId="0" applyFont="1" applyAlignment="1" applyProtection="1">
      <alignment horizontal="center"/>
      <protection locked="0"/>
    </xf>
    <xf numFmtId="14" fontId="112" fillId="0" borderId="109" xfId="0" applyNumberFormat="1" applyFont="1" applyBorder="1" applyAlignment="1" applyProtection="1">
      <alignment horizontal="center" vertical="center" wrapText="1"/>
      <protection locked="0"/>
    </xf>
    <xf numFmtId="0" fontId="36" fillId="0" borderId="109" xfId="0" applyFont="1" applyBorder="1" applyAlignment="1" applyProtection="1">
      <alignment horizontal="left" vertical="center" wrapText="1"/>
      <protection locked="0"/>
    </xf>
    <xf numFmtId="0" fontId="86" fillId="0" borderId="0" xfId="0" applyFont="1" applyProtection="1">
      <protection locked="0"/>
    </xf>
    <xf numFmtId="0" fontId="38" fillId="8" borderId="12" xfId="0" applyFont="1" applyFill="1" applyBorder="1" applyAlignment="1" applyProtection="1">
      <alignment vertical="center"/>
      <protection locked="0"/>
    </xf>
    <xf numFmtId="0" fontId="10" fillId="5" borderId="0" xfId="0" applyFont="1" applyFill="1" applyAlignment="1" applyProtection="1">
      <alignment horizontal="center" vertical="center"/>
      <protection locked="0"/>
    </xf>
    <xf numFmtId="0" fontId="37" fillId="2" borderId="0" xfId="0" applyFont="1" applyFill="1" applyAlignment="1">
      <alignment horizontal="center" vertical="center" wrapText="1"/>
    </xf>
    <xf numFmtId="0" fontId="5" fillId="0" borderId="0" xfId="0" applyFont="1" applyProtection="1">
      <protection locked="0"/>
    </xf>
    <xf numFmtId="0" fontId="86" fillId="0" borderId="0" xfId="0" applyFont="1" applyAlignment="1" applyProtection="1">
      <alignment vertical="center"/>
      <protection hidden="1"/>
    </xf>
    <xf numFmtId="0" fontId="5" fillId="0" borderId="4" xfId="0" applyFont="1" applyBorder="1" applyAlignment="1" applyProtection="1">
      <alignment horizontal="justify" vertical="center" wrapText="1"/>
      <protection locked="0"/>
    </xf>
    <xf numFmtId="0" fontId="57" fillId="0" borderId="0" xfId="0" applyFont="1" applyAlignment="1" applyProtection="1">
      <alignment vertical="center"/>
      <protection hidden="1"/>
    </xf>
    <xf numFmtId="0" fontId="110" fillId="0" borderId="109" xfId="0" applyFont="1" applyBorder="1" applyAlignment="1" applyProtection="1">
      <alignment horizontal="center" vertical="top" wrapText="1"/>
      <protection locked="0"/>
    </xf>
    <xf numFmtId="0" fontId="36" fillId="0" borderId="108" xfId="0" applyFont="1" applyBorder="1" applyAlignment="1" applyProtection="1">
      <alignment horizontal="center" vertical="top" wrapText="1"/>
      <protection locked="0"/>
    </xf>
    <xf numFmtId="0" fontId="36" fillId="0" borderId="110" xfId="0" applyFont="1" applyBorder="1" applyAlignment="1" applyProtection="1">
      <alignment horizontal="center" vertical="top" wrapText="1"/>
      <protection locked="0"/>
    </xf>
    <xf numFmtId="0" fontId="36" fillId="0" borderId="111" xfId="0" applyFont="1" applyBorder="1" applyAlignment="1" applyProtection="1">
      <alignment horizontal="center" vertical="top" wrapText="1"/>
      <protection locked="0"/>
    </xf>
    <xf numFmtId="0" fontId="112" fillId="0" borderId="108" xfId="0" applyFont="1" applyBorder="1" applyAlignment="1" applyProtection="1">
      <alignment horizontal="center" vertical="top" wrapText="1"/>
      <protection locked="0"/>
    </xf>
    <xf numFmtId="0" fontId="112" fillId="0" borderId="110" xfId="0" applyFont="1" applyBorder="1" applyAlignment="1" applyProtection="1">
      <alignment horizontal="center" vertical="top" wrapText="1"/>
      <protection locked="0"/>
    </xf>
    <xf numFmtId="0" fontId="112" fillId="0" borderId="111" xfId="0" applyFont="1" applyBorder="1" applyAlignment="1" applyProtection="1">
      <alignment horizontal="center" vertical="top" wrapText="1"/>
      <protection locked="0"/>
    </xf>
    <xf numFmtId="0" fontId="110" fillId="0" borderId="110" xfId="0" applyFont="1" applyBorder="1" applyAlignment="1" applyProtection="1">
      <alignment horizontal="center" vertical="top" wrapText="1"/>
      <protection locked="0"/>
    </xf>
    <xf numFmtId="0" fontId="110" fillId="0" borderId="111" xfId="0" applyFont="1" applyBorder="1" applyAlignment="1" applyProtection="1">
      <alignment horizontal="center" vertical="top" wrapText="1"/>
      <protection locked="0"/>
    </xf>
    <xf numFmtId="0" fontId="31" fillId="0" borderId="4" xfId="0" applyFont="1" applyBorder="1" applyAlignment="1" applyProtection="1">
      <alignment horizontal="center" vertical="center" wrapText="1"/>
      <protection locked="0"/>
    </xf>
    <xf numFmtId="0" fontId="35" fillId="5" borderId="0" xfId="0" applyFont="1" applyFill="1" applyAlignment="1">
      <alignment vertical="top"/>
    </xf>
    <xf numFmtId="0" fontId="117" fillId="15" borderId="109" xfId="0" applyFont="1" applyFill="1" applyBorder="1" applyAlignment="1">
      <alignment horizontal="center" vertical="center" textRotation="90"/>
    </xf>
    <xf numFmtId="0" fontId="112" fillId="0" borderId="109" xfId="0" applyFont="1" applyBorder="1" applyAlignment="1" applyProtection="1">
      <alignment horizontal="center" vertical="top" wrapText="1"/>
      <protection locked="0"/>
    </xf>
    <xf numFmtId="0" fontId="35" fillId="0" borderId="0" xfId="0" applyFont="1" applyAlignment="1">
      <alignment vertical="top"/>
    </xf>
    <xf numFmtId="0" fontId="112" fillId="0" borderId="0" xfId="0" applyFont="1"/>
    <xf numFmtId="0" fontId="35" fillId="5" borderId="0" xfId="0" applyFont="1" applyFill="1" applyAlignment="1">
      <alignment horizontal="center" vertical="top"/>
    </xf>
    <xf numFmtId="0" fontId="36" fillId="5" borderId="0" xfId="0" applyFont="1" applyFill="1" applyAlignment="1">
      <alignment horizontal="left" vertical="top"/>
    </xf>
    <xf numFmtId="0" fontId="112" fillId="5" borderId="0" xfId="0" applyFont="1" applyFill="1" applyAlignment="1">
      <alignment horizontal="center" vertical="top"/>
    </xf>
    <xf numFmtId="0" fontId="112" fillId="5" borderId="0" xfId="0" applyFont="1" applyFill="1"/>
    <xf numFmtId="0" fontId="112" fillId="5" borderId="0" xfId="0" applyFont="1" applyFill="1" applyAlignment="1">
      <alignment vertical="center"/>
    </xf>
    <xf numFmtId="0" fontId="112" fillId="0" borderId="0" xfId="0" applyFont="1" applyAlignment="1">
      <alignment vertical="center"/>
    </xf>
    <xf numFmtId="0" fontId="112" fillId="0" borderId="109" xfId="0" applyFont="1" applyBorder="1" applyAlignment="1" applyProtection="1">
      <alignment horizontal="center" vertical="top"/>
      <protection locked="0"/>
    </xf>
    <xf numFmtId="14" fontId="112" fillId="0" borderId="109" xfId="0" applyNumberFormat="1" applyFont="1" applyBorder="1" applyAlignment="1" applyProtection="1">
      <alignment horizontal="center" vertical="top"/>
      <protection locked="0"/>
    </xf>
    <xf numFmtId="0" fontId="36" fillId="0" borderId="112" xfId="0" applyFont="1" applyBorder="1" applyAlignment="1" applyProtection="1">
      <alignment horizontal="center" vertical="top"/>
      <protection locked="0"/>
    </xf>
    <xf numFmtId="0" fontId="110" fillId="0" borderId="109" xfId="0" applyFont="1" applyBorder="1" applyAlignment="1" applyProtection="1">
      <alignment horizontal="center" vertical="top"/>
      <protection locked="0"/>
    </xf>
    <xf numFmtId="0" fontId="110" fillId="0" borderId="0" xfId="0" applyFont="1"/>
    <xf numFmtId="14" fontId="118" fillId="0" borderId="113" xfId="0" applyNumberFormat="1" applyFont="1" applyBorder="1" applyAlignment="1" applyProtection="1">
      <alignment horizontal="center" vertical="top"/>
      <protection locked="0"/>
    </xf>
    <xf numFmtId="14" fontId="118" fillId="0" borderId="114" xfId="0" applyNumberFormat="1" applyFont="1" applyBorder="1" applyAlignment="1" applyProtection="1">
      <alignment horizontal="center" vertical="top"/>
      <protection locked="0"/>
    </xf>
    <xf numFmtId="0" fontId="36" fillId="0" borderId="109" xfId="0" applyFont="1" applyBorder="1" applyAlignment="1" applyProtection="1">
      <alignment horizontal="center" vertical="top" wrapText="1"/>
      <protection locked="0"/>
    </xf>
    <xf numFmtId="0" fontId="36" fillId="0" borderId="109" xfId="0" applyFont="1" applyBorder="1" applyAlignment="1" applyProtection="1">
      <alignment horizontal="center" vertical="top"/>
      <protection locked="0"/>
    </xf>
    <xf numFmtId="0" fontId="36" fillId="0" borderId="0" xfId="0" applyFont="1"/>
    <xf numFmtId="0" fontId="110" fillId="0" borderId="109" xfId="0" applyFont="1" applyBorder="1" applyAlignment="1" applyProtection="1">
      <alignment horizontal="left" vertical="top" wrapText="1"/>
      <protection locked="0"/>
    </xf>
    <xf numFmtId="0" fontId="35" fillId="0" borderId="0" xfId="0" applyFont="1" applyAlignment="1">
      <alignment horizontal="left" vertical="top"/>
    </xf>
    <xf numFmtId="0" fontId="35" fillId="0" borderId="0" xfId="0" applyFont="1" applyAlignment="1">
      <alignment horizontal="center" vertical="top"/>
    </xf>
    <xf numFmtId="0" fontId="36" fillId="0" borderId="0" xfId="0" applyFont="1" applyAlignment="1">
      <alignment horizontal="center" vertical="top"/>
    </xf>
    <xf numFmtId="0" fontId="112" fillId="0" borderId="0" xfId="0" applyFont="1" applyAlignment="1">
      <alignment horizontal="center" vertical="top"/>
    </xf>
    <xf numFmtId="0" fontId="36" fillId="0" borderId="109" xfId="0" applyFont="1" applyBorder="1" applyAlignment="1">
      <alignment horizontal="center" vertical="top"/>
    </xf>
    <xf numFmtId="0" fontId="110" fillId="0" borderId="112" xfId="0" applyFont="1" applyBorder="1" applyAlignment="1" applyProtection="1">
      <alignment horizontal="center" vertical="top"/>
      <protection locked="0"/>
    </xf>
    <xf numFmtId="0" fontId="110" fillId="5" borderId="115" xfId="0" applyFont="1" applyFill="1" applyBorder="1"/>
    <xf numFmtId="0" fontId="110" fillId="0" borderId="109" xfId="0" applyFont="1" applyBorder="1" applyAlignment="1" applyProtection="1">
      <alignment horizontal="left" vertical="top"/>
      <protection locked="0"/>
    </xf>
    <xf numFmtId="0" fontId="112" fillId="0" borderId="109" xfId="0" applyFont="1" applyBorder="1" applyAlignment="1">
      <alignment horizontal="center" vertical="top"/>
    </xf>
    <xf numFmtId="165" fontId="112" fillId="12" borderId="109" xfId="5" applyNumberFormat="1" applyFont="1" applyFill="1" applyBorder="1" applyAlignment="1">
      <alignment horizontal="center" vertical="top"/>
    </xf>
    <xf numFmtId="0" fontId="112" fillId="0" borderId="109" xfId="0" applyFont="1" applyBorder="1" applyAlignment="1" applyProtection="1">
      <alignment horizontal="left" vertical="top"/>
      <protection locked="0"/>
    </xf>
    <xf numFmtId="0" fontId="112" fillId="0" borderId="109" xfId="0" applyFont="1" applyBorder="1" applyAlignment="1" applyProtection="1">
      <alignment horizontal="left" vertical="top" wrapText="1"/>
      <protection locked="0"/>
    </xf>
    <xf numFmtId="14" fontId="110" fillId="0" borderId="109" xfId="0" applyNumberFormat="1" applyFont="1" applyBorder="1" applyAlignment="1" applyProtection="1">
      <alignment horizontal="center" vertical="top" wrapText="1"/>
      <protection locked="0"/>
    </xf>
    <xf numFmtId="14" fontId="36" fillId="0" borderId="109" xfId="0" applyNumberFormat="1" applyFont="1" applyBorder="1" applyAlignment="1" applyProtection="1">
      <alignment horizontal="center" vertical="top"/>
      <protection locked="0"/>
    </xf>
    <xf numFmtId="0" fontId="36" fillId="5" borderId="115" xfId="0" applyFont="1" applyFill="1" applyBorder="1"/>
    <xf numFmtId="0" fontId="112" fillId="0" borderId="112" xfId="0" applyFont="1" applyBorder="1" applyAlignment="1">
      <alignment horizontal="center" vertical="top"/>
    </xf>
    <xf numFmtId="0" fontId="68" fillId="0" borderId="4" xfId="0" applyFont="1" applyBorder="1" applyAlignment="1" applyProtection="1">
      <alignment horizontal="justify" vertical="center" wrapText="1"/>
      <protection locked="0"/>
    </xf>
    <xf numFmtId="0" fontId="31" fillId="0" borderId="32" xfId="0" applyFont="1" applyBorder="1" applyAlignment="1" applyProtection="1">
      <alignment horizontal="justify" vertical="center" wrapText="1"/>
      <protection locked="0"/>
    </xf>
    <xf numFmtId="0" fontId="101" fillId="5" borderId="0" xfId="0" applyFont="1" applyFill="1"/>
    <xf numFmtId="0" fontId="31" fillId="0" borderId="109" xfId="0" applyFont="1" applyBorder="1" applyAlignment="1" applyProtection="1">
      <alignment horizontal="justify" vertical="top" wrapText="1"/>
      <protection locked="0"/>
    </xf>
    <xf numFmtId="0" fontId="105" fillId="5" borderId="115" xfId="0" applyFont="1" applyFill="1" applyBorder="1"/>
    <xf numFmtId="0" fontId="101" fillId="5" borderId="115" xfId="0" applyFont="1" applyFill="1" applyBorder="1"/>
    <xf numFmtId="0" fontId="31" fillId="5" borderId="115" xfId="0" applyFont="1" applyFill="1" applyBorder="1"/>
    <xf numFmtId="0" fontId="31" fillId="0" borderId="115" xfId="0" applyFont="1" applyBorder="1"/>
    <xf numFmtId="0" fontId="79" fillId="5" borderId="0" xfId="0" applyFont="1" applyFill="1" applyAlignment="1">
      <alignment vertical="top"/>
    </xf>
    <xf numFmtId="0" fontId="70" fillId="0" borderId="20" xfId="0" applyFont="1" applyBorder="1" applyAlignment="1" applyProtection="1">
      <alignment horizontal="center" vertical="center"/>
      <protection locked="0"/>
    </xf>
    <xf numFmtId="0" fontId="70" fillId="0" borderId="37" xfId="0" applyFont="1" applyBorder="1" applyAlignment="1" applyProtection="1">
      <alignment horizontal="center" vertical="center"/>
      <protection locked="0"/>
    </xf>
    <xf numFmtId="0" fontId="70" fillId="0" borderId="4" xfId="0" applyFont="1" applyBorder="1" applyAlignment="1" applyProtection="1">
      <alignment horizontal="center" vertical="center"/>
      <protection locked="0"/>
    </xf>
    <xf numFmtId="0" fontId="69" fillId="0" borderId="4" xfId="0" applyFont="1" applyBorder="1" applyAlignment="1">
      <alignment horizontal="center" vertical="center" readingOrder="1"/>
    </xf>
    <xf numFmtId="0" fontId="0" fillId="0" borderId="19" xfId="0" applyBorder="1" applyProtection="1">
      <protection locked="0"/>
    </xf>
    <xf numFmtId="0" fontId="0" fillId="0" borderId="23" xfId="0" applyBorder="1" applyProtection="1">
      <protection locked="0"/>
    </xf>
    <xf numFmtId="0" fontId="63" fillId="0" borderId="4" xfId="0" applyFont="1" applyBorder="1" applyAlignment="1" applyProtection="1">
      <alignment horizontal="center" vertical="center" wrapText="1"/>
      <protection hidden="1"/>
    </xf>
    <xf numFmtId="0" fontId="63" fillId="0" borderId="32" xfId="0" applyFont="1" applyBorder="1" applyAlignment="1" applyProtection="1">
      <alignment horizontal="center" vertical="center" wrapText="1"/>
      <protection hidden="1"/>
    </xf>
    <xf numFmtId="0" fontId="63" fillId="0" borderId="57" xfId="0" applyFont="1" applyBorder="1" applyAlignment="1" applyProtection="1">
      <alignment horizontal="center" vertical="center" wrapText="1"/>
      <protection hidden="1"/>
    </xf>
    <xf numFmtId="0" fontId="63" fillId="0" borderId="58" xfId="0" applyFont="1" applyBorder="1" applyAlignment="1" applyProtection="1">
      <alignment horizontal="center" vertical="center" wrapText="1"/>
      <protection hidden="1"/>
    </xf>
    <xf numFmtId="0" fontId="63" fillId="0" borderId="59" xfId="0" applyFont="1" applyBorder="1" applyAlignment="1" applyProtection="1">
      <alignment horizontal="center" vertical="center" wrapText="1"/>
      <protection hidden="1"/>
    </xf>
    <xf numFmtId="0" fontId="63" fillId="0" borderId="60" xfId="0" applyFont="1" applyBorder="1" applyAlignment="1" applyProtection="1">
      <alignment horizontal="center" vertical="center" wrapText="1"/>
      <protection locked="0"/>
    </xf>
    <xf numFmtId="0" fontId="63" fillId="0" borderId="61" xfId="0" applyFont="1" applyBorder="1" applyAlignment="1" applyProtection="1">
      <alignment horizontal="center" vertical="center" wrapText="1"/>
      <protection locked="0"/>
    </xf>
    <xf numFmtId="0" fontId="79" fillId="5" borderId="0" xfId="0" applyFont="1" applyFill="1" applyAlignment="1">
      <alignment horizontal="left" vertical="center"/>
    </xf>
    <xf numFmtId="0" fontId="119" fillId="0" borderId="109" xfId="0" applyFont="1" applyBorder="1" applyAlignment="1" applyProtection="1">
      <alignment horizontal="justify" vertical="top" wrapText="1"/>
      <protection locked="0"/>
    </xf>
    <xf numFmtId="0" fontId="79" fillId="0" borderId="109" xfId="0" applyFont="1" applyBorder="1" applyAlignment="1" applyProtection="1">
      <alignment horizontal="center" vertical="top"/>
      <protection hidden="1"/>
    </xf>
    <xf numFmtId="0" fontId="79" fillId="0" borderId="109" xfId="0" applyFont="1" applyBorder="1" applyAlignment="1" applyProtection="1">
      <alignment horizontal="center" vertical="top" textRotation="90"/>
      <protection locked="0"/>
    </xf>
    <xf numFmtId="9" fontId="79" fillId="0" borderId="109" xfId="0" applyNumberFormat="1" applyFont="1" applyBorder="1" applyAlignment="1" applyProtection="1">
      <alignment horizontal="center" vertical="top"/>
      <protection hidden="1"/>
    </xf>
    <xf numFmtId="165" fontId="79" fillId="0" borderId="109" xfId="5" applyNumberFormat="1" applyFont="1" applyBorder="1" applyAlignment="1">
      <alignment horizontal="center" vertical="top"/>
    </xf>
    <xf numFmtId="0" fontId="80" fillId="0" borderId="109" xfId="0" applyFont="1" applyBorder="1" applyAlignment="1" applyProtection="1">
      <alignment horizontal="center" vertical="top" textRotation="90" wrapText="1"/>
      <protection hidden="1"/>
    </xf>
    <xf numFmtId="9" fontId="79" fillId="0" borderId="108" xfId="0" applyNumberFormat="1" applyFont="1" applyBorder="1" applyAlignment="1" applyProtection="1">
      <alignment horizontal="center" vertical="top"/>
      <protection hidden="1"/>
    </xf>
    <xf numFmtId="0" fontId="80" fillId="0" borderId="109" xfId="0" applyFont="1" applyBorder="1" applyAlignment="1" applyProtection="1">
      <alignment horizontal="center" vertical="top" textRotation="90"/>
      <protection hidden="1"/>
    </xf>
    <xf numFmtId="0" fontId="79" fillId="0" borderId="109" xfId="0" applyFont="1" applyBorder="1" applyAlignment="1" applyProtection="1">
      <alignment horizontal="center" vertical="top" wrapText="1"/>
      <protection locked="0"/>
    </xf>
    <xf numFmtId="0" fontId="79" fillId="0" borderId="109" xfId="0" applyFont="1" applyBorder="1" applyAlignment="1" applyProtection="1">
      <alignment horizontal="center" vertical="top"/>
      <protection locked="0"/>
    </xf>
    <xf numFmtId="14" fontId="79" fillId="0" borderId="109" xfId="0" applyNumberFormat="1" applyFont="1" applyBorder="1" applyAlignment="1" applyProtection="1">
      <alignment horizontal="center" vertical="top"/>
      <protection locked="0"/>
    </xf>
    <xf numFmtId="0" fontId="79" fillId="0" borderId="0" xfId="0" applyFont="1" applyAlignment="1">
      <alignment vertical="center"/>
    </xf>
    <xf numFmtId="0" fontId="79" fillId="0" borderId="109" xfId="0" applyFont="1" applyBorder="1" applyAlignment="1" applyProtection="1">
      <alignment horizontal="justify" vertical="top"/>
      <protection locked="0"/>
    </xf>
    <xf numFmtId="165" fontId="79" fillId="12" borderId="109" xfId="5" applyNumberFormat="1" applyFont="1" applyFill="1" applyBorder="1" applyAlignment="1">
      <alignment horizontal="center" vertical="top"/>
    </xf>
    <xf numFmtId="0" fontId="79" fillId="0" borderId="109" xfId="0" applyFont="1" applyBorder="1" applyAlignment="1">
      <alignment horizontal="center" vertical="center"/>
    </xf>
    <xf numFmtId="0" fontId="80" fillId="0" borderId="0" xfId="0" applyFont="1" applyAlignment="1">
      <alignment horizontal="left" vertical="center"/>
    </xf>
    <xf numFmtId="0" fontId="80" fillId="0" borderId="109" xfId="0" applyFont="1" applyBorder="1" applyAlignment="1">
      <alignment horizontal="center" vertical="top"/>
    </xf>
    <xf numFmtId="0" fontId="101" fillId="0" borderId="108" xfId="0" applyFont="1" applyBorder="1" applyAlignment="1" applyProtection="1">
      <alignment horizontal="center" vertical="top" textRotation="90"/>
      <protection locked="0"/>
    </xf>
    <xf numFmtId="0" fontId="80" fillId="5" borderId="0" xfId="0" applyFont="1" applyFill="1"/>
    <xf numFmtId="0" fontId="80" fillId="0" borderId="0" xfId="0" applyFont="1"/>
    <xf numFmtId="0" fontId="120" fillId="5" borderId="0" xfId="0" applyFont="1" applyFill="1" applyAlignment="1" applyProtection="1">
      <alignment vertical="center"/>
      <protection locked="0"/>
    </xf>
    <xf numFmtId="0" fontId="121" fillId="0" borderId="0" xfId="0" applyFont="1"/>
    <xf numFmtId="0" fontId="122" fillId="15" borderId="109" xfId="0" applyFont="1" applyFill="1" applyBorder="1" applyAlignment="1">
      <alignment horizontal="center" vertical="center" textRotation="90"/>
    </xf>
    <xf numFmtId="0" fontId="122" fillId="15" borderId="0" xfId="0" applyFont="1" applyFill="1" applyAlignment="1">
      <alignment horizontal="center" vertical="center"/>
    </xf>
    <xf numFmtId="0" fontId="68" fillId="0" borderId="3" xfId="0" applyFont="1" applyBorder="1" applyAlignment="1" applyProtection="1">
      <alignment vertical="center" textRotation="90" wrapText="1"/>
      <protection hidden="1"/>
    </xf>
    <xf numFmtId="0" fontId="103" fillId="2" borderId="5" xfId="0" applyFont="1" applyFill="1" applyBorder="1" applyAlignment="1" applyProtection="1">
      <alignment horizontal="center" vertical="center" textRotation="90" wrapText="1"/>
      <protection locked="0"/>
    </xf>
    <xf numFmtId="0" fontId="103" fillId="2" borderId="36" xfId="0" applyFont="1" applyFill="1" applyBorder="1" applyAlignment="1" applyProtection="1">
      <alignment horizontal="center" vertical="center" wrapText="1"/>
      <protection locked="0"/>
    </xf>
    <xf numFmtId="0" fontId="103" fillId="2" borderId="50" xfId="0" applyFont="1" applyFill="1" applyBorder="1" applyAlignment="1" applyProtection="1">
      <alignment horizontal="center" vertical="center" wrapText="1"/>
      <protection locked="0"/>
    </xf>
    <xf numFmtId="0" fontId="103" fillId="2" borderId="44" xfId="0" applyFont="1" applyFill="1" applyBorder="1" applyAlignment="1" applyProtection="1">
      <alignment horizontal="center" vertical="center" wrapText="1"/>
      <protection locked="0"/>
    </xf>
    <xf numFmtId="0" fontId="112" fillId="0" borderId="3" xfId="0" applyFont="1" applyBorder="1" applyAlignment="1" applyProtection="1">
      <alignment horizontal="center" vertical="center" textRotation="90" wrapText="1"/>
      <protection hidden="1"/>
    </xf>
    <xf numFmtId="0" fontId="112" fillId="0" borderId="3" xfId="0" quotePrefix="1" applyFont="1" applyBorder="1" applyAlignment="1" applyProtection="1">
      <alignment horizontal="justify" vertical="center" wrapText="1"/>
      <protection hidden="1"/>
    </xf>
    <xf numFmtId="0" fontId="112" fillId="0" borderId="3" xfId="0" applyFont="1" applyBorder="1" applyAlignment="1" applyProtection="1">
      <alignment horizontal="center" vertical="center" wrapText="1"/>
      <protection hidden="1"/>
    </xf>
    <xf numFmtId="0" fontId="36" fillId="0" borderId="109" xfId="0" applyFont="1" applyBorder="1" applyAlignment="1" applyProtection="1">
      <alignment horizontal="justify" vertical="center" wrapText="1"/>
      <protection locked="0"/>
    </xf>
    <xf numFmtId="0" fontId="101" fillId="0" borderId="109" xfId="0" applyFont="1" applyBorder="1" applyAlignment="1" applyProtection="1">
      <alignment horizontal="center" vertical="top" wrapText="1"/>
      <protection locked="0"/>
    </xf>
    <xf numFmtId="0" fontId="11" fillId="0" borderId="109" xfId="0" applyFont="1" applyBorder="1" applyAlignment="1" applyProtection="1">
      <alignment horizontal="justify" vertical="top" wrapText="1"/>
      <protection locked="0"/>
    </xf>
    <xf numFmtId="0" fontId="119" fillId="0" borderId="109" xfId="0" applyFont="1" applyBorder="1" applyAlignment="1" applyProtection="1">
      <alignment horizontal="center" vertical="top" wrapText="1"/>
      <protection locked="0"/>
    </xf>
    <xf numFmtId="0" fontId="31" fillId="0" borderId="4" xfId="0" applyFont="1" applyBorder="1" applyAlignment="1" applyProtection="1">
      <alignment horizontal="center" vertical="center" wrapText="1"/>
      <protection locked="0" hidden="1"/>
    </xf>
    <xf numFmtId="0" fontId="31" fillId="0" borderId="32" xfId="0" applyFont="1" applyBorder="1" applyAlignment="1" applyProtection="1">
      <alignment horizontal="justify" vertical="center" wrapText="1"/>
      <protection locked="0" hidden="1"/>
    </xf>
    <xf numFmtId="0" fontId="101" fillId="0" borderId="4" xfId="0" quotePrefix="1" applyFont="1" applyBorder="1" applyAlignment="1" applyProtection="1">
      <alignment horizontal="justify" vertical="center" wrapText="1"/>
      <protection hidden="1"/>
    </xf>
    <xf numFmtId="0" fontId="101" fillId="0" borderId="32" xfId="0" applyFont="1" applyBorder="1" applyAlignment="1" applyProtection="1">
      <alignment horizontal="justify" vertical="center" wrapText="1"/>
      <protection hidden="1"/>
    </xf>
    <xf numFmtId="0" fontId="68" fillId="0" borderId="32" xfId="0" applyFont="1" applyBorder="1" applyAlignment="1" applyProtection="1">
      <alignment horizontal="justify" vertical="center" wrapText="1"/>
      <protection hidden="1"/>
    </xf>
    <xf numFmtId="0" fontId="112" fillId="5" borderId="3" xfId="0" applyFont="1" applyFill="1" applyBorder="1" applyAlignment="1" applyProtection="1">
      <alignment horizontal="center" vertical="center" wrapText="1"/>
      <protection hidden="1"/>
    </xf>
    <xf numFmtId="0" fontId="36" fillId="0" borderId="37" xfId="0" applyFont="1" applyBorder="1" applyAlignment="1" applyProtection="1">
      <alignment horizontal="justify" vertical="center" wrapText="1"/>
      <protection hidden="1"/>
    </xf>
    <xf numFmtId="0" fontId="118" fillId="5" borderId="109" xfId="0" applyFont="1" applyFill="1" applyBorder="1" applyAlignment="1" applyProtection="1">
      <alignment horizontal="left" vertical="top" wrapText="1"/>
      <protection locked="0"/>
    </xf>
    <xf numFmtId="0" fontId="11" fillId="0" borderId="3" xfId="0" applyFont="1" applyBorder="1" applyAlignment="1" applyProtection="1">
      <alignment horizontal="justify" vertical="center" wrapText="1"/>
      <protection locked="0"/>
    </xf>
    <xf numFmtId="14" fontId="11" fillId="0" borderId="4" xfId="0" applyNumberFormat="1" applyFont="1" applyBorder="1" applyAlignment="1" applyProtection="1">
      <alignment horizontal="center" vertical="center" wrapText="1"/>
      <protection locked="0"/>
    </xf>
    <xf numFmtId="0" fontId="11" fillId="0" borderId="4" xfId="0" applyFont="1" applyBorder="1" applyAlignment="1" applyProtection="1">
      <alignment horizontal="justify" vertical="center" wrapText="1"/>
      <protection locked="0"/>
    </xf>
    <xf numFmtId="0" fontId="11" fillId="0" borderId="6" xfId="0" applyFont="1" applyBorder="1" applyAlignment="1" applyProtection="1">
      <alignment horizontal="center" vertical="center" wrapText="1"/>
      <protection locked="0"/>
    </xf>
    <xf numFmtId="0" fontId="68" fillId="5" borderId="4" xfId="0" applyFont="1" applyFill="1" applyBorder="1" applyAlignment="1" applyProtection="1">
      <alignment horizontal="center" vertical="center" wrapText="1"/>
      <protection hidden="1"/>
    </xf>
    <xf numFmtId="0" fontId="11" fillId="0" borderId="32" xfId="0" applyFont="1" applyBorder="1" applyAlignment="1" applyProtection="1">
      <alignment horizontal="justify" vertical="center" wrapText="1"/>
      <protection locked="0"/>
    </xf>
    <xf numFmtId="0" fontId="61" fillId="5" borderId="4" xfId="0" applyFont="1" applyFill="1" applyBorder="1" applyAlignment="1" applyProtection="1">
      <alignment horizontal="center" vertical="center" wrapText="1"/>
      <protection hidden="1"/>
    </xf>
    <xf numFmtId="0" fontId="68" fillId="0" borderId="4" xfId="0" applyFont="1" applyBorder="1" applyAlignment="1" applyProtection="1">
      <alignment horizontal="center" vertical="center" textRotation="90" wrapText="1"/>
      <protection hidden="1"/>
    </xf>
    <xf numFmtId="0" fontId="61" fillId="0" borderId="65" xfId="0" applyFont="1" applyBorder="1" applyAlignment="1" applyProtection="1">
      <alignment horizontal="center" vertical="center" wrapText="1"/>
      <protection locked="0"/>
    </xf>
    <xf numFmtId="14" fontId="101" fillId="0" borderId="109" xfId="0" applyNumberFormat="1" applyFont="1" applyBorder="1" applyAlignment="1" applyProtection="1">
      <alignment horizontal="center" vertical="top"/>
      <protection locked="0"/>
    </xf>
    <xf numFmtId="0" fontId="11" fillId="0" borderId="37" xfId="0" applyFont="1" applyBorder="1" applyAlignment="1" applyProtection="1">
      <alignment horizontal="justify" vertical="center" wrapText="1"/>
      <protection locked="0" hidden="1"/>
    </xf>
    <xf numFmtId="0" fontId="122" fillId="15" borderId="116" xfId="0" applyFont="1" applyFill="1" applyBorder="1" applyAlignment="1">
      <alignment vertical="center"/>
    </xf>
    <xf numFmtId="0" fontId="101" fillId="0" borderId="109" xfId="0" applyFont="1" applyBorder="1" applyAlignment="1" applyProtection="1">
      <alignment horizontal="center" vertical="top"/>
      <protection locked="0"/>
    </xf>
    <xf numFmtId="14" fontId="68" fillId="0" borderId="109" xfId="0" applyNumberFormat="1" applyFont="1" applyBorder="1" applyAlignment="1" applyProtection="1">
      <alignment horizontal="center" vertical="top"/>
      <protection locked="0"/>
    </xf>
    <xf numFmtId="0" fontId="36" fillId="5" borderId="109" xfId="0" applyFont="1" applyFill="1" applyBorder="1" applyAlignment="1" applyProtection="1">
      <alignment horizontal="justify" vertical="top" wrapText="1"/>
      <protection locked="0"/>
    </xf>
    <xf numFmtId="14" fontId="101" fillId="5" borderId="109" xfId="0" applyNumberFormat="1" applyFont="1" applyFill="1" applyBorder="1" applyAlignment="1" applyProtection="1">
      <alignment horizontal="center" vertical="top"/>
      <protection locked="0"/>
    </xf>
    <xf numFmtId="0" fontId="68" fillId="0" borderId="63" xfId="0" applyFont="1" applyBorder="1" applyAlignment="1" applyProtection="1">
      <alignment horizontal="center" vertical="center" textRotation="90" wrapText="1"/>
      <protection hidden="1"/>
    </xf>
    <xf numFmtId="0" fontId="101" fillId="0" borderId="63" xfId="0" quotePrefix="1" applyFont="1" applyBorder="1" applyAlignment="1" applyProtection="1">
      <alignment horizontal="justify" vertical="center" wrapText="1"/>
      <protection hidden="1"/>
    </xf>
    <xf numFmtId="0" fontId="101" fillId="0" borderId="63" xfId="0" applyFont="1" applyBorder="1" applyAlignment="1" applyProtection="1">
      <alignment horizontal="center" vertical="center" wrapText="1"/>
      <protection locked="0"/>
    </xf>
    <xf numFmtId="0" fontId="101" fillId="0" borderId="21" xfId="0" applyFont="1" applyBorder="1" applyAlignment="1" applyProtection="1">
      <alignment horizontal="justify" vertical="center" wrapText="1"/>
      <protection locked="0"/>
    </xf>
    <xf numFmtId="0" fontId="126" fillId="5" borderId="109" xfId="0" applyFont="1" applyFill="1" applyBorder="1" applyAlignment="1" applyProtection="1">
      <alignment horizontal="justify" vertical="top" wrapText="1"/>
      <protection locked="0"/>
    </xf>
    <xf numFmtId="0" fontId="36" fillId="0" borderId="109" xfId="0" applyFont="1" applyBorder="1" applyAlignment="1" applyProtection="1">
      <alignment horizontal="left" vertical="top" wrapText="1"/>
      <protection locked="0"/>
    </xf>
    <xf numFmtId="0" fontId="127" fillId="5" borderId="0" xfId="0" applyFont="1" applyFill="1" applyAlignment="1" applyProtection="1">
      <alignment vertical="top"/>
      <protection locked="0"/>
    </xf>
    <xf numFmtId="0" fontId="127" fillId="5" borderId="0" xfId="0" applyFont="1" applyFill="1" applyAlignment="1" applyProtection="1">
      <alignment vertical="center"/>
      <protection locked="0"/>
    </xf>
    <xf numFmtId="0" fontId="68" fillId="5" borderId="0" xfId="0" applyFont="1" applyFill="1"/>
    <xf numFmtId="0" fontId="68" fillId="5" borderId="0" xfId="0" applyFont="1" applyFill="1" applyAlignment="1" applyProtection="1">
      <alignment vertical="center"/>
      <protection locked="0"/>
    </xf>
    <xf numFmtId="0" fontId="68" fillId="5" borderId="109" xfId="0" applyFont="1" applyFill="1" applyBorder="1" applyAlignment="1" applyProtection="1">
      <alignment horizontal="justify" vertical="top" wrapText="1"/>
      <protection locked="0"/>
    </xf>
    <xf numFmtId="0" fontId="68" fillId="0" borderId="109" xfId="0" applyFont="1" applyBorder="1" applyAlignment="1" applyProtection="1">
      <alignment horizontal="center" vertical="top"/>
      <protection locked="0"/>
    </xf>
    <xf numFmtId="0" fontId="11" fillId="0" borderId="112" xfId="0" applyFont="1" applyBorder="1" applyAlignment="1" applyProtection="1">
      <alignment horizontal="center" vertical="top"/>
      <protection locked="0"/>
    </xf>
    <xf numFmtId="0" fontId="109" fillId="0" borderId="109" xfId="0" applyFont="1" applyBorder="1" applyAlignment="1" applyProtection="1">
      <alignment horizontal="center" vertical="top"/>
      <protection locked="0"/>
    </xf>
    <xf numFmtId="0" fontId="68" fillId="0" borderId="109" xfId="0" applyFont="1" applyBorder="1" applyAlignment="1" applyProtection="1">
      <alignment horizontal="justify" vertical="top" wrapText="1"/>
      <protection locked="0"/>
    </xf>
    <xf numFmtId="14" fontId="68" fillId="0" borderId="109" xfId="0" applyNumberFormat="1" applyFont="1" applyBorder="1" applyAlignment="1" applyProtection="1">
      <alignment horizontal="center" vertical="top" wrapText="1"/>
      <protection locked="0"/>
    </xf>
    <xf numFmtId="0" fontId="68" fillId="0" borderId="109" xfId="0" applyFont="1" applyBorder="1" applyAlignment="1" applyProtection="1">
      <alignment horizontal="justify" vertical="top"/>
      <protection locked="0"/>
    </xf>
    <xf numFmtId="0" fontId="68" fillId="0" borderId="109" xfId="0" applyFont="1" applyBorder="1" applyAlignment="1" applyProtection="1">
      <alignment horizontal="center" vertical="top" wrapText="1"/>
      <protection locked="0"/>
    </xf>
    <xf numFmtId="0" fontId="11" fillId="0" borderId="112" xfId="0" applyFont="1" applyBorder="1" applyAlignment="1" applyProtection="1">
      <alignment horizontal="center" vertical="center"/>
      <protection locked="0"/>
    </xf>
    <xf numFmtId="0" fontId="11" fillId="0" borderId="109" xfId="0" applyFont="1" applyBorder="1" applyAlignment="1" applyProtection="1">
      <alignment horizontal="center" vertical="center" wrapText="1"/>
      <protection locked="0"/>
    </xf>
    <xf numFmtId="0" fontId="128" fillId="5" borderId="109" xfId="0" applyFont="1" applyFill="1" applyBorder="1" applyAlignment="1" applyProtection="1">
      <alignment horizontal="justify" vertical="center" wrapText="1"/>
      <protection locked="0"/>
    </xf>
    <xf numFmtId="0" fontId="11" fillId="0" borderId="109" xfId="0" applyFont="1" applyBorder="1" applyAlignment="1" applyProtection="1">
      <alignment horizontal="center" vertical="top"/>
      <protection locked="0"/>
    </xf>
    <xf numFmtId="0" fontId="68" fillId="0" borderId="109" xfId="0" applyFont="1" applyBorder="1" applyAlignment="1" applyProtection="1">
      <alignment horizontal="center" vertical="center"/>
      <protection locked="0"/>
    </xf>
    <xf numFmtId="0" fontId="128" fillId="5" borderId="109" xfId="0" applyFont="1" applyFill="1" applyBorder="1" applyAlignment="1" applyProtection="1">
      <alignment horizontal="justify" vertical="top" wrapText="1"/>
      <protection locked="0"/>
    </xf>
    <xf numFmtId="0" fontId="109" fillId="0" borderId="109" xfId="0" applyFont="1" applyBorder="1" applyAlignment="1" applyProtection="1">
      <alignment horizontal="center" vertical="top" wrapText="1"/>
      <protection locked="0"/>
    </xf>
    <xf numFmtId="0" fontId="68" fillId="0" borderId="0" xfId="0" applyFont="1"/>
    <xf numFmtId="0" fontId="11" fillId="5" borderId="115" xfId="0" applyFont="1" applyFill="1" applyBorder="1"/>
    <xf numFmtId="0" fontId="11" fillId="0" borderId="115" xfId="0" applyFont="1" applyBorder="1"/>
    <xf numFmtId="0" fontId="119" fillId="0" borderId="0" xfId="0" applyFont="1"/>
    <xf numFmtId="0" fontId="101" fillId="0" borderId="109" xfId="1" applyFont="1" applyBorder="1" applyAlignment="1" applyProtection="1">
      <alignment horizontal="justify" vertical="top" wrapText="1"/>
      <protection locked="0"/>
    </xf>
    <xf numFmtId="0" fontId="31" fillId="0" borderId="113" xfId="0" applyFont="1" applyBorder="1" applyAlignment="1">
      <alignment vertical="top" wrapText="1"/>
    </xf>
    <xf numFmtId="14" fontId="17" fillId="0" borderId="109" xfId="0" applyNumberFormat="1" applyFont="1" applyBorder="1" applyAlignment="1" applyProtection="1">
      <alignment horizontal="left" vertical="top" wrapText="1"/>
      <protection locked="0"/>
    </xf>
    <xf numFmtId="0" fontId="101" fillId="0" borderId="108" xfId="0" applyFont="1" applyBorder="1" applyAlignment="1" applyProtection="1">
      <alignment horizontal="center" vertical="top" wrapText="1"/>
      <protection locked="0"/>
    </xf>
    <xf numFmtId="0" fontId="101" fillId="0" borderId="110" xfId="0" applyFont="1" applyBorder="1" applyAlignment="1" applyProtection="1">
      <alignment horizontal="center" vertical="top" wrapText="1"/>
      <protection locked="0"/>
    </xf>
    <xf numFmtId="14" fontId="79" fillId="5" borderId="109" xfId="0" applyNumberFormat="1" applyFont="1" applyFill="1" applyBorder="1" applyAlignment="1" applyProtection="1">
      <alignment horizontal="center" vertical="top"/>
      <protection locked="0"/>
    </xf>
    <xf numFmtId="0" fontId="101" fillId="0" borderId="109" xfId="0" applyFont="1" applyBorder="1" applyAlignment="1" applyProtection="1">
      <alignment horizontal="justify" vertical="top" wrapText="1"/>
      <protection locked="0"/>
    </xf>
    <xf numFmtId="0" fontId="101" fillId="5" borderId="109" xfId="0" applyFont="1" applyFill="1" applyBorder="1" applyAlignment="1" applyProtection="1">
      <alignment vertical="top" wrapText="1"/>
      <protection locked="0"/>
    </xf>
    <xf numFmtId="0" fontId="68" fillId="5" borderId="3" xfId="0" applyFont="1" applyFill="1" applyBorder="1" applyAlignment="1" applyProtection="1">
      <alignment horizontal="justify" vertical="center" wrapText="1"/>
      <protection hidden="1"/>
    </xf>
    <xf numFmtId="0" fontId="68" fillId="5" borderId="3" xfId="0" applyFont="1" applyFill="1" applyBorder="1" applyAlignment="1" applyProtection="1">
      <alignment horizontal="center" vertical="center" wrapText="1"/>
      <protection hidden="1"/>
    </xf>
    <xf numFmtId="0" fontId="68" fillId="5" borderId="37" xfId="0" applyFont="1" applyFill="1" applyBorder="1" applyAlignment="1" applyProtection="1">
      <alignment horizontal="justify" vertical="center" wrapText="1"/>
      <protection hidden="1"/>
    </xf>
    <xf numFmtId="0" fontId="79" fillId="5" borderId="109" xfId="0" applyFont="1" applyFill="1" applyBorder="1" applyAlignment="1" applyProtection="1">
      <alignment horizontal="center" vertical="top" wrapText="1"/>
      <protection locked="0"/>
    </xf>
    <xf numFmtId="0" fontId="99" fillId="5" borderId="0" xfId="0" applyFont="1" applyFill="1" applyAlignment="1">
      <alignment vertical="center"/>
    </xf>
    <xf numFmtId="0" fontId="116" fillId="0" borderId="56" xfId="0" applyFont="1" applyBorder="1" applyAlignment="1" applyProtection="1">
      <alignment horizontal="justify" vertical="center" wrapText="1"/>
      <protection locked="0"/>
    </xf>
    <xf numFmtId="0" fontId="101" fillId="0" borderId="4" xfId="0" applyFont="1" applyBorder="1" applyAlignment="1" applyProtection="1">
      <alignment vertical="center" wrapText="1"/>
      <protection locked="0"/>
    </xf>
    <xf numFmtId="0" fontId="116" fillId="0" borderId="4" xfId="0" applyFont="1" applyBorder="1" applyAlignment="1">
      <alignment horizontal="justify" vertical="top" wrapText="1"/>
    </xf>
    <xf numFmtId="0" fontId="68" fillId="0" borderId="4" xfId="0" applyFont="1" applyBorder="1" applyAlignment="1">
      <alignment horizontal="justify" vertical="top" wrapText="1"/>
    </xf>
    <xf numFmtId="0" fontId="109" fillId="0" borderId="4" xfId="0" applyFont="1" applyBorder="1" applyAlignment="1">
      <alignment horizontal="justify" vertical="center" wrapText="1"/>
    </xf>
    <xf numFmtId="0" fontId="68" fillId="0" borderId="4" xfId="0" applyFont="1" applyBorder="1" applyAlignment="1">
      <alignment horizontal="justify" vertical="center" wrapText="1"/>
    </xf>
    <xf numFmtId="0" fontId="129" fillId="0" borderId="4" xfId="0" applyFont="1" applyBorder="1" applyAlignment="1" applyProtection="1">
      <alignment horizontal="justify" vertical="center" wrapText="1"/>
      <protection locked="0"/>
    </xf>
    <xf numFmtId="0" fontId="61" fillId="5" borderId="4" xfId="0" applyFont="1" applyFill="1" applyBorder="1" applyAlignment="1" applyProtection="1">
      <alignment horizontal="justify" vertical="center" wrapText="1"/>
      <protection locked="0"/>
    </xf>
    <xf numFmtId="0" fontId="109" fillId="0" borderId="4" xfId="0" applyFont="1" applyBorder="1" applyAlignment="1" applyProtection="1">
      <alignment horizontal="justify" vertical="center" wrapText="1"/>
      <protection locked="0"/>
    </xf>
    <xf numFmtId="0" fontId="63" fillId="13" borderId="23" xfId="0" applyFont="1" applyFill="1" applyBorder="1" applyAlignment="1" applyProtection="1">
      <alignment horizontal="center" vertical="center" wrapText="1"/>
      <protection locked="0"/>
    </xf>
    <xf numFmtId="0" fontId="63" fillId="13" borderId="3" xfId="0" applyFont="1" applyFill="1" applyBorder="1" applyAlignment="1" applyProtection="1">
      <alignment horizontal="center" vertical="center" wrapText="1"/>
      <protection hidden="1"/>
    </xf>
    <xf numFmtId="0" fontId="63" fillId="13" borderId="7" xfId="0" applyFont="1" applyFill="1" applyBorder="1" applyAlignment="1" applyProtection="1">
      <alignment horizontal="center" vertical="center" wrapText="1"/>
      <protection hidden="1"/>
    </xf>
    <xf numFmtId="0" fontId="123" fillId="0" borderId="4" xfId="0" applyFont="1" applyBorder="1" applyAlignment="1" applyProtection="1">
      <alignment horizontal="left" vertical="center" wrapText="1"/>
      <protection locked="0"/>
    </xf>
    <xf numFmtId="0" fontId="123" fillId="0" borderId="113" xfId="0" applyFont="1" applyBorder="1" applyAlignment="1">
      <alignment vertical="top" wrapText="1"/>
    </xf>
    <xf numFmtId="14" fontId="124" fillId="27" borderId="113" xfId="0" applyNumberFormat="1" applyFont="1" applyFill="1" applyBorder="1" applyAlignment="1">
      <alignment vertical="top"/>
    </xf>
    <xf numFmtId="0" fontId="17" fillId="27" borderId="0" xfId="0" applyFont="1" applyFill="1" applyAlignment="1">
      <alignment vertical="top" wrapText="1"/>
    </xf>
    <xf numFmtId="0" fontId="124" fillId="27" borderId="113" xfId="0" applyFont="1" applyFill="1" applyBorder="1" applyAlignment="1">
      <alignment horizontal="center" vertical="center" wrapText="1"/>
    </xf>
    <xf numFmtId="0" fontId="124" fillId="27" borderId="113" xfId="0" applyFont="1" applyFill="1" applyBorder="1" applyAlignment="1">
      <alignment vertical="top" wrapText="1"/>
    </xf>
    <xf numFmtId="14" fontId="124" fillId="27" borderId="113" xfId="0" applyNumberFormat="1" applyFont="1" applyFill="1" applyBorder="1" applyAlignment="1">
      <alignment horizontal="center" vertical="top"/>
    </xf>
    <xf numFmtId="0" fontId="124" fillId="27" borderId="113" xfId="0" applyFont="1" applyFill="1" applyBorder="1" applyAlignment="1">
      <alignment horizontal="center" vertical="top" wrapText="1"/>
    </xf>
    <xf numFmtId="0" fontId="125" fillId="0" borderId="114" xfId="0" applyFont="1" applyBorder="1" applyAlignment="1">
      <alignment vertical="top" wrapText="1"/>
    </xf>
    <xf numFmtId="0" fontId="79" fillId="0" borderId="109" xfId="0" applyFont="1" applyBorder="1" applyAlignment="1" applyProtection="1">
      <alignment horizontal="center" vertical="center"/>
      <protection locked="0"/>
    </xf>
    <xf numFmtId="0" fontId="124" fillId="27" borderId="114" xfId="0" applyFont="1" applyFill="1" applyBorder="1" applyAlignment="1">
      <alignment vertical="top" wrapText="1"/>
    </xf>
    <xf numFmtId="0" fontId="98" fillId="27" borderId="113" xfId="0" applyFont="1" applyFill="1" applyBorder="1" applyAlignment="1">
      <alignment vertical="top" wrapText="1"/>
    </xf>
    <xf numFmtId="14" fontId="124" fillId="5" borderId="113" xfId="0" applyNumberFormat="1" applyFont="1" applyFill="1" applyBorder="1" applyAlignment="1">
      <alignment horizontal="center" vertical="top"/>
    </xf>
    <xf numFmtId="0" fontId="124" fillId="5" borderId="113" xfId="0" applyFont="1" applyFill="1" applyBorder="1" applyAlignment="1">
      <alignment vertical="top" wrapText="1"/>
    </xf>
    <xf numFmtId="0" fontId="80" fillId="0" borderId="0" xfId="0" applyFont="1" applyAlignment="1">
      <alignment horizontal="center" vertical="center"/>
    </xf>
    <xf numFmtId="14" fontId="124" fillId="27" borderId="113" xfId="0" applyNumberFormat="1" applyFont="1" applyFill="1" applyBorder="1" applyAlignment="1">
      <alignment horizontal="left" vertical="top"/>
    </xf>
    <xf numFmtId="0" fontId="153" fillId="0" borderId="114" xfId="0" applyFont="1" applyBorder="1" applyAlignment="1">
      <alignment horizontal="left" vertical="top"/>
    </xf>
    <xf numFmtId="0" fontId="153" fillId="0" borderId="114" xfId="0" applyFont="1" applyBorder="1" applyAlignment="1">
      <alignment horizontal="center" vertical="top"/>
    </xf>
    <xf numFmtId="0" fontId="11" fillId="27" borderId="113" xfId="0" applyFont="1" applyFill="1" applyBorder="1" applyAlignment="1">
      <alignment wrapText="1"/>
    </xf>
    <xf numFmtId="0" fontId="11" fillId="27" borderId="113" xfId="0" applyFont="1" applyFill="1" applyBorder="1" applyAlignment="1">
      <alignment vertical="top" wrapText="1"/>
    </xf>
    <xf numFmtId="0" fontId="11" fillId="27" borderId="117" xfId="0" applyFont="1" applyFill="1" applyBorder="1" applyAlignment="1">
      <alignment wrapText="1"/>
    </xf>
    <xf numFmtId="0" fontId="11" fillId="27" borderId="117" xfId="0" applyFont="1" applyFill="1" applyBorder="1" applyAlignment="1">
      <alignment vertical="top" wrapText="1"/>
    </xf>
    <xf numFmtId="14" fontId="124" fillId="0" borderId="113" xfId="0" applyNumberFormat="1" applyFont="1" applyBorder="1" applyAlignment="1">
      <alignment vertical="top"/>
    </xf>
    <xf numFmtId="14" fontId="124" fillId="0" borderId="113" xfId="0" applyNumberFormat="1" applyFont="1" applyBorder="1" applyAlignment="1">
      <alignment horizontal="left" vertical="top"/>
    </xf>
    <xf numFmtId="0" fontId="124" fillId="0" borderId="114" xfId="0" applyFont="1" applyBorder="1" applyAlignment="1">
      <alignment vertical="center"/>
    </xf>
    <xf numFmtId="0" fontId="68" fillId="5" borderId="109" xfId="0" applyFont="1" applyFill="1" applyBorder="1" applyAlignment="1" applyProtection="1">
      <alignment horizontal="left" vertical="top" wrapText="1"/>
      <protection locked="0"/>
    </xf>
    <xf numFmtId="0" fontId="11" fillId="0" borderId="109" xfId="0" applyFont="1" applyBorder="1" applyAlignment="1" applyProtection="1">
      <alignment vertical="top" wrapText="1"/>
      <protection locked="0"/>
    </xf>
    <xf numFmtId="0" fontId="112" fillId="0" borderId="110" xfId="0" applyFont="1" applyBorder="1" applyAlignment="1" applyProtection="1">
      <alignment horizontal="left" vertical="top" wrapText="1"/>
      <protection locked="0"/>
    </xf>
    <xf numFmtId="0" fontId="68" fillId="5" borderId="0" xfId="0" applyFont="1" applyFill="1" applyAlignment="1">
      <alignment horizontal="left" vertical="top"/>
    </xf>
    <xf numFmtId="0" fontId="112" fillId="5" borderId="0" xfId="0" applyFont="1" applyFill="1" applyAlignment="1">
      <alignment horizontal="left"/>
    </xf>
    <xf numFmtId="0" fontId="68" fillId="5" borderId="0" xfId="0" applyFont="1" applyFill="1" applyAlignment="1" applyProtection="1">
      <alignment horizontal="left" vertical="top"/>
      <protection locked="0"/>
    </xf>
    <xf numFmtId="0" fontId="127" fillId="5" borderId="0" xfId="0" applyFont="1" applyFill="1" applyAlignment="1" applyProtection="1">
      <alignment horizontal="left" vertical="center"/>
      <protection locked="0"/>
    </xf>
    <xf numFmtId="0" fontId="123" fillId="0" borderId="113" xfId="0" applyFont="1" applyBorder="1" applyAlignment="1">
      <alignment horizontal="left" vertical="top" wrapText="1"/>
    </xf>
    <xf numFmtId="0" fontId="124" fillId="0" borderId="113" xfId="0" applyFont="1" applyBorder="1" applyAlignment="1">
      <alignment horizontal="left" vertical="top" wrapText="1"/>
    </xf>
    <xf numFmtId="0" fontId="112" fillId="5" borderId="109" xfId="0" applyFont="1" applyFill="1" applyBorder="1" applyAlignment="1" applyProtection="1">
      <alignment horizontal="left" vertical="top" wrapText="1"/>
      <protection locked="0"/>
    </xf>
    <xf numFmtId="0" fontId="68" fillId="0" borderId="109" xfId="0" applyFont="1" applyBorder="1" applyAlignment="1" applyProtection="1">
      <alignment horizontal="left" vertical="top" wrapText="1"/>
      <protection locked="0"/>
    </xf>
    <xf numFmtId="0" fontId="52" fillId="0" borderId="113" xfId="0" applyFont="1" applyBorder="1" applyAlignment="1">
      <alignment horizontal="left" vertical="top" wrapText="1"/>
    </xf>
    <xf numFmtId="0" fontId="153" fillId="27" borderId="113" xfId="0" applyFont="1" applyFill="1" applyBorder="1" applyAlignment="1">
      <alignment horizontal="left" vertical="top" wrapText="1"/>
    </xf>
    <xf numFmtId="0" fontId="153" fillId="27" borderId="117" xfId="0" applyFont="1" applyFill="1" applyBorder="1" applyAlignment="1">
      <alignment horizontal="left" vertical="top" wrapText="1"/>
    </xf>
    <xf numFmtId="0" fontId="153" fillId="0" borderId="113" xfId="0" applyFont="1" applyBorder="1" applyAlignment="1">
      <alignment horizontal="left" vertical="top" wrapText="1"/>
    </xf>
    <xf numFmtId="0" fontId="123" fillId="0" borderId="109" xfId="0" applyFont="1" applyBorder="1" applyAlignment="1" applyProtection="1">
      <alignment horizontal="left" vertical="top" wrapText="1"/>
      <protection locked="0"/>
    </xf>
    <xf numFmtId="0" fontId="52" fillId="0" borderId="117" xfId="0" applyFont="1" applyBorder="1" applyAlignment="1">
      <alignment horizontal="left" vertical="top" wrapText="1"/>
    </xf>
    <xf numFmtId="0" fontId="33" fillId="0" borderId="113" xfId="0" applyFont="1" applyBorder="1" applyAlignment="1" applyProtection="1">
      <alignment horizontal="left" vertical="top" wrapText="1"/>
      <protection locked="0"/>
    </xf>
    <xf numFmtId="0" fontId="11" fillId="0" borderId="117" xfId="0" applyFont="1" applyBorder="1" applyAlignment="1">
      <alignment horizontal="left" vertical="top" wrapText="1"/>
    </xf>
    <xf numFmtId="0" fontId="128" fillId="5" borderId="109" xfId="0" applyFont="1" applyFill="1" applyBorder="1" applyAlignment="1" applyProtection="1">
      <alignment horizontal="left" vertical="top" wrapText="1"/>
      <protection locked="0"/>
    </xf>
    <xf numFmtId="0" fontId="123" fillId="27" borderId="0" xfId="0" applyFont="1" applyFill="1" applyAlignment="1">
      <alignment horizontal="left" vertical="top" wrapText="1"/>
    </xf>
    <xf numFmtId="0" fontId="123" fillId="27" borderId="113" xfId="0" applyFont="1" applyFill="1" applyBorder="1" applyAlignment="1">
      <alignment horizontal="left" vertical="top" wrapText="1"/>
    </xf>
    <xf numFmtId="0" fontId="123" fillId="27" borderId="117" xfId="0" applyFont="1" applyFill="1" applyBorder="1" applyAlignment="1">
      <alignment horizontal="left" vertical="top" wrapText="1"/>
    </xf>
    <xf numFmtId="0" fontId="36" fillId="5" borderId="109" xfId="0" applyFont="1" applyFill="1" applyBorder="1" applyAlignment="1" applyProtection="1">
      <alignment horizontal="left" vertical="center" wrapText="1"/>
      <protection locked="0"/>
    </xf>
    <xf numFmtId="0" fontId="68" fillId="0" borderId="109" xfId="0" applyFont="1" applyBorder="1" applyAlignment="1" applyProtection="1">
      <alignment horizontal="left" vertical="top"/>
      <protection locked="0"/>
    </xf>
    <xf numFmtId="0" fontId="123" fillId="27" borderId="113" xfId="0" applyFont="1" applyFill="1" applyBorder="1" applyAlignment="1">
      <alignment horizontal="left" wrapText="1"/>
    </xf>
    <xf numFmtId="0" fontId="123" fillId="27" borderId="117" xfId="0" applyFont="1" applyFill="1" applyBorder="1" applyAlignment="1">
      <alignment horizontal="left" wrapText="1"/>
    </xf>
    <xf numFmtId="0" fontId="109" fillId="0" borderId="109" xfId="0" applyFont="1" applyBorder="1" applyAlignment="1" applyProtection="1">
      <alignment horizontal="left" vertical="top"/>
      <protection locked="0"/>
    </xf>
    <xf numFmtId="0" fontId="68" fillId="0" borderId="0" xfId="0" applyFont="1" applyAlignment="1">
      <alignment horizontal="left" vertical="top"/>
    </xf>
    <xf numFmtId="0" fontId="112" fillId="0" borderId="0" xfId="0" applyFont="1" applyAlignment="1">
      <alignment horizontal="left"/>
    </xf>
    <xf numFmtId="0" fontId="98" fillId="0" borderId="114" xfId="0" applyFont="1" applyBorder="1" applyAlignment="1">
      <alignment vertical="center"/>
    </xf>
    <xf numFmtId="0" fontId="68" fillId="0" borderId="23" xfId="0" applyFont="1" applyBorder="1" applyAlignment="1" applyProtection="1">
      <alignment horizontal="justify" vertical="center" wrapText="1"/>
      <protection hidden="1"/>
    </xf>
    <xf numFmtId="0" fontId="112" fillId="0" borderId="110" xfId="0" applyFont="1" applyBorder="1" applyAlignment="1" applyProtection="1">
      <alignment vertical="top" wrapText="1"/>
      <protection locked="0"/>
    </xf>
    <xf numFmtId="0" fontId="112" fillId="0" borderId="111" xfId="0" applyFont="1" applyBorder="1" applyAlignment="1" applyProtection="1">
      <alignment vertical="top" wrapText="1"/>
      <protection locked="0"/>
    </xf>
    <xf numFmtId="0" fontId="118" fillId="0" borderId="110" xfId="0" applyFont="1" applyBorder="1" applyAlignment="1" applyProtection="1">
      <alignment vertical="top" wrapText="1"/>
      <protection locked="0"/>
    </xf>
    <xf numFmtId="0" fontId="118" fillId="0" borderId="111" xfId="0" applyFont="1" applyBorder="1" applyAlignment="1" applyProtection="1">
      <alignment vertical="top" wrapText="1"/>
      <protection locked="0"/>
    </xf>
    <xf numFmtId="0" fontId="11" fillId="0" borderId="32" xfId="0" applyFont="1" applyBorder="1" applyAlignment="1" applyProtection="1">
      <alignment horizontal="center" vertical="center" wrapText="1"/>
      <protection locked="0"/>
    </xf>
    <xf numFmtId="0" fontId="11" fillId="0" borderId="23" xfId="0" applyFont="1" applyBorder="1" applyAlignment="1">
      <alignment horizontal="center" vertical="center" textRotation="90" wrapText="1"/>
    </xf>
    <xf numFmtId="0" fontId="48" fillId="5" borderId="109" xfId="0" applyFont="1" applyFill="1" applyBorder="1" applyAlignment="1" applyProtection="1">
      <alignment horizontal="justify" vertical="center" wrapText="1"/>
      <protection locked="0"/>
    </xf>
    <xf numFmtId="14" fontId="36" fillId="0" borderId="109" xfId="0" applyNumberFormat="1" applyFont="1" applyBorder="1" applyAlignment="1" applyProtection="1">
      <alignment horizontal="center" vertical="top" wrapText="1"/>
      <protection locked="0"/>
    </xf>
    <xf numFmtId="0" fontId="17" fillId="0" borderId="109" xfId="0" applyFont="1" applyBorder="1" applyAlignment="1" applyProtection="1">
      <alignment horizontal="center" vertical="top"/>
      <protection locked="0"/>
    </xf>
    <xf numFmtId="0" fontId="11" fillId="5" borderId="109" xfId="0" applyFont="1" applyFill="1" applyBorder="1" applyAlignment="1" applyProtection="1">
      <alignment horizontal="left" vertical="top" wrapText="1"/>
      <protection locked="0"/>
    </xf>
    <xf numFmtId="0" fontId="11" fillId="5" borderId="109" xfId="0" applyFont="1" applyFill="1" applyBorder="1" applyAlignment="1" applyProtection="1">
      <alignment horizontal="justify" vertical="top" wrapText="1"/>
      <protection locked="0"/>
    </xf>
    <xf numFmtId="0" fontId="11" fillId="27" borderId="113" xfId="0" applyFont="1" applyFill="1" applyBorder="1" applyAlignment="1">
      <alignment horizontal="left" wrapText="1"/>
    </xf>
    <xf numFmtId="14" fontId="31" fillId="27" borderId="113" xfId="0" applyNumberFormat="1" applyFont="1" applyFill="1" applyBorder="1" applyAlignment="1">
      <alignment vertical="center"/>
    </xf>
    <xf numFmtId="0" fontId="31" fillId="27" borderId="113" xfId="0" applyFont="1" applyFill="1" applyBorder="1" applyAlignment="1">
      <alignment vertical="center" wrapText="1"/>
    </xf>
    <xf numFmtId="0" fontId="11" fillId="27" borderId="117" xfId="0" applyFont="1" applyFill="1" applyBorder="1" applyAlignment="1">
      <alignment horizontal="left" wrapText="1"/>
    </xf>
    <xf numFmtId="0" fontId="36" fillId="5" borderId="109" xfId="0" applyFont="1" applyFill="1" applyBorder="1" applyAlignment="1" applyProtection="1">
      <alignment horizontal="left" vertical="top" wrapText="1"/>
      <protection locked="0"/>
    </xf>
    <xf numFmtId="0" fontId="125" fillId="0" borderId="113" xfId="0" applyFont="1" applyBorder="1" applyAlignment="1">
      <alignment horizontal="left" vertical="top" wrapText="1"/>
    </xf>
    <xf numFmtId="0" fontId="112" fillId="0" borderId="108" xfId="0" applyFont="1" applyBorder="1" applyAlignment="1" applyProtection="1">
      <alignment vertical="top" wrapText="1"/>
      <protection locked="0"/>
    </xf>
    <xf numFmtId="0" fontId="118" fillId="0" borderId="108" xfId="0" applyFont="1" applyBorder="1" applyAlignment="1" applyProtection="1">
      <alignment vertical="top" wrapText="1"/>
      <protection locked="0"/>
    </xf>
    <xf numFmtId="0" fontId="11" fillId="0" borderId="3" xfId="0" quotePrefix="1" applyFont="1" applyBorder="1" applyAlignment="1" applyProtection="1">
      <alignment horizontal="justify" vertical="center" wrapText="1"/>
      <protection hidden="1"/>
    </xf>
    <xf numFmtId="0" fontId="11" fillId="0" borderId="37" xfId="0" applyFont="1" applyBorder="1" applyAlignment="1" applyProtection="1">
      <alignment horizontal="justify" vertical="center" wrapText="1"/>
      <protection locked="0"/>
    </xf>
    <xf numFmtId="0" fontId="11" fillId="0" borderId="0" xfId="0" applyFont="1" applyProtection="1">
      <protection locked="0"/>
    </xf>
    <xf numFmtId="0" fontId="11" fillId="0" borderId="32" xfId="0" applyFont="1" applyBorder="1" applyAlignment="1" applyProtection="1">
      <alignment horizontal="left" vertical="center" wrapText="1"/>
      <protection hidden="1"/>
    </xf>
    <xf numFmtId="0" fontId="11" fillId="0" borderId="63" xfId="0" applyFont="1" applyBorder="1" applyAlignment="1" applyProtection="1">
      <alignment horizontal="center" vertical="center" wrapText="1"/>
      <protection locked="0"/>
    </xf>
    <xf numFmtId="0" fontId="11" fillId="0" borderId="66" xfId="0" applyFont="1" applyBorder="1" applyAlignment="1" applyProtection="1">
      <alignment horizontal="justify" vertical="center" wrapText="1"/>
      <protection locked="0"/>
    </xf>
    <xf numFmtId="0" fontId="11" fillId="5" borderId="4" xfId="0" applyFont="1" applyFill="1" applyBorder="1" applyAlignment="1" applyProtection="1">
      <alignment horizontal="center" vertical="center" wrapText="1"/>
      <protection locked="0" hidden="1"/>
    </xf>
    <xf numFmtId="0" fontId="11" fillId="0" borderId="4" xfId="0" applyFont="1" applyBorder="1" applyAlignment="1" applyProtection="1">
      <alignment horizontal="center" vertical="center" wrapText="1"/>
      <protection locked="0" hidden="1"/>
    </xf>
    <xf numFmtId="0" fontId="11" fillId="0" borderId="32" xfId="0" applyFont="1" applyBorder="1" applyAlignment="1" applyProtection="1">
      <alignment vertical="center" wrapText="1"/>
      <protection locked="0" hidden="1"/>
    </xf>
    <xf numFmtId="0" fontId="11" fillId="5" borderId="32" xfId="0" applyFont="1" applyFill="1" applyBorder="1" applyAlignment="1" applyProtection="1">
      <alignment vertical="center" wrapText="1"/>
      <protection locked="0" hidden="1"/>
    </xf>
    <xf numFmtId="14" fontId="11" fillId="0" borderId="3" xfId="0" applyNumberFormat="1" applyFont="1" applyBorder="1" applyAlignment="1" applyProtection="1">
      <alignment horizontal="center" vertical="center" wrapText="1"/>
      <protection locked="0"/>
    </xf>
    <xf numFmtId="0" fontId="11" fillId="0" borderId="3" xfId="0" applyFont="1" applyBorder="1" applyAlignment="1" applyProtection="1">
      <alignment horizontal="center" vertical="top" wrapText="1"/>
      <protection locked="0"/>
    </xf>
    <xf numFmtId="14" fontId="11" fillId="0" borderId="3" xfId="0" applyNumberFormat="1" applyFont="1" applyBorder="1" applyAlignment="1" applyProtection="1">
      <alignment horizontal="center" vertical="top" wrapText="1"/>
      <protection locked="0"/>
    </xf>
    <xf numFmtId="0" fontId="11" fillId="0" borderId="3" xfId="0" applyFont="1" applyBorder="1" applyAlignment="1" applyProtection="1">
      <alignment horizontal="center" vertical="center" wrapText="1"/>
      <protection locked="0" hidden="1"/>
    </xf>
    <xf numFmtId="0" fontId="11" fillId="5" borderId="3" xfId="0" applyFont="1" applyFill="1" applyBorder="1" applyAlignment="1" applyProtection="1">
      <alignment horizontal="center" vertical="center" wrapText="1"/>
      <protection locked="0"/>
    </xf>
    <xf numFmtId="0" fontId="11" fillId="0" borderId="32" xfId="0" applyFont="1" applyBorder="1" applyAlignment="1" applyProtection="1">
      <alignment horizontal="justify" vertical="center" wrapText="1"/>
      <protection locked="0" hidden="1"/>
    </xf>
    <xf numFmtId="0" fontId="11" fillId="5" borderId="3" xfId="0" applyFont="1" applyFill="1" applyBorder="1" applyAlignment="1" applyProtection="1">
      <alignment horizontal="center" vertical="center" wrapText="1"/>
      <protection locked="0" hidden="1"/>
    </xf>
    <xf numFmtId="0" fontId="11" fillId="5" borderId="37" xfId="0" applyFont="1" applyFill="1" applyBorder="1" applyAlignment="1" applyProtection="1">
      <alignment horizontal="justify" vertical="center" wrapText="1"/>
      <protection locked="0" hidden="1"/>
    </xf>
    <xf numFmtId="0" fontId="11" fillId="0" borderId="4" xfId="0" applyFont="1" applyBorder="1" applyAlignment="1">
      <alignment horizontal="center" vertical="center" wrapText="1"/>
    </xf>
    <xf numFmtId="0" fontId="11" fillId="0" borderId="32" xfId="0" applyFont="1" applyBorder="1" applyAlignment="1">
      <alignment vertical="center" wrapText="1"/>
    </xf>
    <xf numFmtId="0" fontId="11" fillId="0" borderId="3" xfId="0" applyFont="1" applyBorder="1" applyAlignment="1">
      <alignment vertical="top" wrapText="1"/>
    </xf>
    <xf numFmtId="0" fontId="11" fillId="27" borderId="23"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0" borderId="37" xfId="0" applyFont="1" applyBorder="1" applyAlignment="1">
      <alignment horizontal="center" vertical="center" wrapText="1"/>
    </xf>
    <xf numFmtId="0" fontId="11" fillId="0" borderId="4" xfId="0" quotePrefix="1" applyFont="1" applyBorder="1" applyAlignment="1" applyProtection="1">
      <alignment horizontal="justify" vertical="center" wrapText="1"/>
      <protection hidden="1"/>
    </xf>
    <xf numFmtId="0" fontId="11" fillId="0" borderId="3" xfId="0" applyFont="1" applyBorder="1" applyAlignment="1">
      <alignment wrapText="1"/>
    </xf>
    <xf numFmtId="0" fontId="11" fillId="0" borderId="23" xfId="0" applyFont="1" applyBorder="1" applyAlignment="1">
      <alignment wrapText="1"/>
    </xf>
    <xf numFmtId="0" fontId="109" fillId="5" borderId="0" xfId="0" applyFont="1" applyFill="1" applyProtection="1">
      <protection locked="0"/>
    </xf>
    <xf numFmtId="0" fontId="124" fillId="0" borderId="4" xfId="0" applyFont="1" applyBorder="1" applyAlignment="1">
      <alignment horizontal="left" vertical="top" wrapText="1"/>
    </xf>
    <xf numFmtId="0" fontId="5" fillId="0" borderId="4" xfId="0" applyFont="1" applyBorder="1" applyAlignment="1" applyProtection="1">
      <alignment horizontal="left" vertical="top" wrapText="1"/>
      <protection locked="0"/>
    </xf>
    <xf numFmtId="0" fontId="68" fillId="0" borderId="4" xfId="0" applyFont="1" applyBorder="1" applyAlignment="1" applyProtection="1">
      <alignment horizontal="left" vertical="top" wrapText="1"/>
      <protection locked="0"/>
    </xf>
    <xf numFmtId="0" fontId="61" fillId="0" borderId="4" xfId="0" applyFont="1" applyBorder="1" applyAlignment="1" applyProtection="1">
      <alignment horizontal="left" vertical="top" wrapText="1"/>
      <protection locked="0"/>
    </xf>
    <xf numFmtId="0" fontId="152" fillId="0" borderId="4" xfId="0" applyFont="1" applyBorder="1" applyAlignment="1">
      <alignment horizontal="left" vertical="top" wrapText="1"/>
    </xf>
    <xf numFmtId="0" fontId="123" fillId="0" borderId="4" xfId="0" applyFont="1" applyBorder="1" applyAlignment="1">
      <alignment horizontal="left" vertical="top" wrapText="1"/>
    </xf>
    <xf numFmtId="0" fontId="11" fillId="0" borderId="4" xfId="0" applyFont="1" applyBorder="1" applyAlignment="1">
      <alignment horizontal="left" vertical="top" wrapText="1"/>
    </xf>
    <xf numFmtId="0" fontId="154" fillId="27" borderId="56" xfId="0" applyFont="1" applyFill="1" applyBorder="1" applyAlignment="1">
      <alignment horizontal="left" vertical="top" wrapText="1"/>
    </xf>
    <xf numFmtId="0" fontId="11" fillId="0" borderId="4" xfId="0" applyFont="1" applyBorder="1" applyAlignment="1" applyProtection="1">
      <alignment horizontal="left" vertical="top" wrapText="1"/>
      <protection locked="0"/>
    </xf>
    <xf numFmtId="0" fontId="5" fillId="27" borderId="56" xfId="0" applyFont="1" applyFill="1" applyBorder="1" applyAlignment="1">
      <alignment horizontal="left" vertical="top" wrapText="1"/>
    </xf>
    <xf numFmtId="0" fontId="152" fillId="27" borderId="9" xfId="0" applyFont="1" applyFill="1" applyBorder="1" applyAlignment="1">
      <alignment horizontal="left" vertical="top" wrapText="1"/>
    </xf>
    <xf numFmtId="0" fontId="5" fillId="27" borderId="4" xfId="0" applyFont="1" applyFill="1" applyBorder="1" applyAlignment="1">
      <alignment horizontal="left" vertical="top" wrapText="1"/>
    </xf>
    <xf numFmtId="0" fontId="5" fillId="27" borderId="3" xfId="0" applyFont="1" applyFill="1" applyBorder="1" applyAlignment="1">
      <alignment horizontal="left" vertical="top" wrapText="1"/>
    </xf>
    <xf numFmtId="0" fontId="160" fillId="0" borderId="4" xfId="0" applyFont="1" applyBorder="1" applyAlignment="1" applyProtection="1">
      <alignment horizontal="justify" vertical="center" wrapText="1"/>
      <protection locked="0"/>
    </xf>
    <xf numFmtId="0" fontId="61" fillId="5" borderId="3" xfId="0" applyFont="1" applyFill="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159" fillId="0" borderId="3" xfId="0" applyFont="1" applyBorder="1" applyAlignment="1" applyProtection="1">
      <alignment horizontal="center" vertical="center" wrapText="1"/>
      <protection locked="0"/>
    </xf>
    <xf numFmtId="0" fontId="61" fillId="0" borderId="23" xfId="0" applyFont="1" applyBorder="1" applyAlignment="1" applyProtection="1">
      <alignment horizontal="center" vertical="center" wrapText="1"/>
      <protection locked="0"/>
    </xf>
    <xf numFmtId="0" fontId="61" fillId="0" borderId="3" xfId="0" applyFont="1" applyBorder="1" applyAlignment="1" applyProtection="1">
      <alignment horizontal="center" vertical="top" wrapText="1"/>
      <protection hidden="1"/>
    </xf>
    <xf numFmtId="0" fontId="7" fillId="0" borderId="4" xfId="0" applyFont="1" applyBorder="1" applyAlignment="1" applyProtection="1">
      <alignment horizontal="justify" vertical="center" wrapText="1"/>
      <protection locked="0"/>
    </xf>
    <xf numFmtId="0" fontId="152" fillId="0" borderId="4" xfId="0" applyFont="1" applyBorder="1" applyAlignment="1" applyProtection="1">
      <alignment vertical="center" wrapText="1"/>
      <protection locked="0"/>
    </xf>
    <xf numFmtId="0" fontId="152" fillId="0" borderId="4" xfId="0" applyFont="1" applyBorder="1" applyAlignment="1" applyProtection="1">
      <alignment wrapText="1"/>
      <protection locked="0"/>
    </xf>
    <xf numFmtId="0" fontId="109" fillId="0" borderId="4" xfId="0" applyFont="1" applyBorder="1" applyAlignment="1" applyProtection="1">
      <alignment horizontal="left" vertical="top" wrapText="1"/>
      <protection locked="0"/>
    </xf>
    <xf numFmtId="0" fontId="98" fillId="0" borderId="114" xfId="0" applyFont="1" applyBorder="1" applyAlignment="1">
      <alignment vertical="center" wrapText="1"/>
    </xf>
    <xf numFmtId="0" fontId="123" fillId="27" borderId="113" xfId="0" applyFont="1" applyFill="1" applyBorder="1" applyAlignment="1">
      <alignment vertical="top" wrapText="1"/>
    </xf>
    <xf numFmtId="0" fontId="155" fillId="0" borderId="118" xfId="0" applyFont="1" applyBorder="1" applyAlignment="1">
      <alignment vertical="center" wrapText="1"/>
    </xf>
    <xf numFmtId="0" fontId="155" fillId="0" borderId="118" xfId="0" applyFont="1" applyBorder="1" applyAlignment="1">
      <alignment wrapText="1"/>
    </xf>
    <xf numFmtId="0" fontId="161" fillId="0" borderId="5" xfId="0" applyFont="1" applyBorder="1" applyAlignment="1">
      <alignment horizontal="center" vertical="center"/>
    </xf>
    <xf numFmtId="0" fontId="123" fillId="0" borderId="6" xfId="0" applyFont="1" applyBorder="1" applyAlignment="1" applyProtection="1">
      <alignment horizontal="justify" vertical="center" wrapText="1"/>
      <protection locked="0"/>
    </xf>
    <xf numFmtId="0" fontId="123" fillId="0" borderId="31" xfId="0" applyFont="1" applyBorder="1" applyAlignment="1" applyProtection="1">
      <alignment horizontal="center" vertical="center" wrapText="1"/>
      <protection locked="0"/>
    </xf>
    <xf numFmtId="0" fontId="123" fillId="0" borderId="63" xfId="0" applyFont="1" applyBorder="1" applyAlignment="1" applyProtection="1">
      <alignment horizontal="left" vertical="center" wrapText="1"/>
      <protection locked="0"/>
    </xf>
    <xf numFmtId="0" fontId="123" fillId="0" borderId="145" xfId="0" applyFont="1" applyBorder="1" applyAlignment="1" applyProtection="1">
      <alignment horizontal="center" vertical="center" wrapText="1"/>
      <protection locked="0"/>
    </xf>
    <xf numFmtId="0" fontId="123" fillId="0" borderId="145" xfId="0" applyFont="1" applyBorder="1" applyAlignment="1" applyProtection="1">
      <alignment horizontal="center" vertical="center" wrapText="1"/>
      <protection hidden="1"/>
    </xf>
    <xf numFmtId="0" fontId="123" fillId="5" borderId="145" xfId="0" applyFont="1" applyFill="1" applyBorder="1" applyAlignment="1" applyProtection="1">
      <alignment horizontal="center" vertical="center" wrapText="1"/>
      <protection hidden="1"/>
    </xf>
    <xf numFmtId="0" fontId="123" fillId="5" borderId="56" xfId="0" applyFont="1" applyFill="1" applyBorder="1" applyAlignment="1" applyProtection="1">
      <alignment horizontal="center" vertical="center" wrapText="1"/>
      <protection locked="0"/>
    </xf>
    <xf numFmtId="0" fontId="123" fillId="0" borderId="56" xfId="0" applyFont="1" applyBorder="1" applyAlignment="1" applyProtection="1">
      <alignment horizontal="center" vertical="center" wrapText="1"/>
      <protection hidden="1"/>
    </xf>
    <xf numFmtId="0" fontId="123" fillId="0" borderId="56" xfId="0" applyFont="1" applyBorder="1" applyAlignment="1" applyProtection="1">
      <alignment horizontal="center" vertical="center" wrapText="1"/>
      <protection locked="0"/>
    </xf>
    <xf numFmtId="0" fontId="123" fillId="0" borderId="4" xfId="0" applyFont="1" applyBorder="1" applyAlignment="1" applyProtection="1">
      <alignment horizontal="justify" vertical="center" wrapText="1"/>
      <protection locked="0"/>
    </xf>
    <xf numFmtId="0" fontId="123" fillId="0" borderId="4" xfId="0" applyFont="1" applyBorder="1" applyAlignment="1" applyProtection="1">
      <alignment horizontal="center" vertical="center" wrapText="1"/>
      <protection locked="0"/>
    </xf>
    <xf numFmtId="0" fontId="123" fillId="0" borderId="4" xfId="0" applyFont="1" applyBorder="1" applyAlignment="1" applyProtection="1">
      <alignment horizontal="center" vertical="center" wrapText="1"/>
      <protection hidden="1"/>
    </xf>
    <xf numFmtId="0" fontId="123" fillId="5" borderId="4" xfId="0" applyFont="1" applyFill="1" applyBorder="1" applyAlignment="1" applyProtection="1">
      <alignment horizontal="center" vertical="center" wrapText="1"/>
      <protection hidden="1"/>
    </xf>
    <xf numFmtId="0" fontId="123" fillId="5" borderId="3" xfId="0" applyFont="1" applyFill="1" applyBorder="1" applyAlignment="1" applyProtection="1">
      <alignment horizontal="center" vertical="center" wrapText="1"/>
      <protection locked="0"/>
    </xf>
    <xf numFmtId="0" fontId="123" fillId="0" borderId="3" xfId="0" applyFont="1" applyBorder="1" applyAlignment="1" applyProtection="1">
      <alignment horizontal="center" vertical="center" wrapText="1"/>
      <protection hidden="1"/>
    </xf>
    <xf numFmtId="0" fontId="123" fillId="0" borderId="3" xfId="0" applyFont="1" applyBorder="1" applyAlignment="1" applyProtection="1">
      <alignment horizontal="center" vertical="center" wrapText="1"/>
      <protection locked="0"/>
    </xf>
    <xf numFmtId="0" fontId="152" fillId="0" borderId="65" xfId="0" applyFont="1" applyBorder="1" applyAlignment="1" applyProtection="1">
      <alignment horizontal="center" vertical="center" wrapText="1"/>
      <protection locked="0"/>
    </xf>
    <xf numFmtId="0" fontId="123" fillId="0" borderId="4" xfId="0" applyFont="1" applyBorder="1" applyAlignment="1" applyProtection="1">
      <alignment vertical="top" wrapText="1"/>
      <protection locked="0"/>
    </xf>
    <xf numFmtId="0" fontId="123" fillId="0" borderId="4" xfId="0" applyFont="1" applyBorder="1" applyAlignment="1" applyProtection="1">
      <alignment horizontal="left" vertical="top" wrapText="1"/>
      <protection locked="0"/>
    </xf>
    <xf numFmtId="0" fontId="123" fillId="13" borderId="4" xfId="0" applyFont="1" applyFill="1" applyBorder="1" applyAlignment="1" applyProtection="1">
      <alignment horizontal="center" vertical="center" wrapText="1"/>
      <protection hidden="1"/>
    </xf>
    <xf numFmtId="0" fontId="123" fillId="13" borderId="3" xfId="0" applyFont="1" applyFill="1" applyBorder="1" applyAlignment="1" applyProtection="1">
      <alignment horizontal="center" vertical="center" wrapText="1"/>
      <protection hidden="1"/>
    </xf>
    <xf numFmtId="0" fontId="123" fillId="5" borderId="4" xfId="0" applyFont="1" applyFill="1" applyBorder="1" applyAlignment="1" applyProtection="1">
      <alignment horizontal="justify" vertical="center" wrapText="1"/>
      <protection locked="0"/>
    </xf>
    <xf numFmtId="0" fontId="123" fillId="5" borderId="4" xfId="0" applyFont="1" applyFill="1" applyBorder="1" applyAlignment="1" applyProtection="1">
      <alignment horizontal="center" vertical="center" wrapText="1"/>
      <protection locked="0"/>
    </xf>
    <xf numFmtId="0" fontId="123" fillId="5" borderId="3" xfId="0" applyFont="1" applyFill="1" applyBorder="1" applyAlignment="1" applyProtection="1">
      <alignment horizontal="center" vertical="center" wrapText="1"/>
      <protection hidden="1"/>
    </xf>
    <xf numFmtId="0" fontId="161" fillId="4" borderId="5" xfId="0" applyFont="1" applyFill="1" applyBorder="1" applyAlignment="1">
      <alignment horizontal="center" vertical="center" wrapText="1"/>
    </xf>
    <xf numFmtId="0" fontId="161" fillId="4" borderId="49" xfId="0" applyFont="1" applyFill="1" applyBorder="1" applyAlignment="1">
      <alignment horizontal="center" vertical="center" wrapText="1"/>
    </xf>
    <xf numFmtId="0" fontId="161" fillId="4" borderId="42" xfId="0" applyFont="1" applyFill="1" applyBorder="1" applyAlignment="1">
      <alignment horizontal="center" vertical="center" wrapText="1"/>
    </xf>
    <xf numFmtId="0" fontId="161" fillId="2" borderId="5" xfId="0" applyFont="1" applyFill="1" applyBorder="1" applyAlignment="1">
      <alignment horizontal="center" vertical="center" wrapText="1"/>
    </xf>
    <xf numFmtId="0" fontId="161" fillId="24" borderId="5" xfId="0" applyFont="1" applyFill="1" applyBorder="1" applyAlignment="1">
      <alignment horizontal="center" vertical="center" wrapText="1"/>
    </xf>
    <xf numFmtId="0" fontId="161" fillId="2" borderId="5" xfId="0" applyFont="1" applyFill="1" applyBorder="1" applyAlignment="1">
      <alignment horizontal="center" vertical="center"/>
    </xf>
    <xf numFmtId="0" fontId="161" fillId="13" borderId="5" xfId="0" applyFont="1" applyFill="1" applyBorder="1" applyAlignment="1">
      <alignment horizontal="center" vertical="center" wrapText="1"/>
    </xf>
    <xf numFmtId="0" fontId="123" fillId="0" borderId="4" xfId="0" applyFont="1" applyBorder="1" applyAlignment="1" applyProtection="1">
      <alignment wrapText="1"/>
      <protection locked="0"/>
    </xf>
    <xf numFmtId="0" fontId="164" fillId="0" borderId="4" xfId="0" applyFont="1" applyBorder="1" applyAlignment="1" applyProtection="1">
      <alignment wrapText="1"/>
      <protection locked="0"/>
    </xf>
    <xf numFmtId="0" fontId="164" fillId="0" borderId="4" xfId="0" applyFont="1" applyBorder="1" applyAlignment="1" applyProtection="1">
      <alignment vertical="top" wrapText="1"/>
      <protection locked="0"/>
    </xf>
    <xf numFmtId="0" fontId="123" fillId="5" borderId="0" xfId="0" applyFont="1" applyFill="1" applyAlignment="1" applyProtection="1">
      <alignment horizontal="center" vertical="center" wrapText="1"/>
      <protection hidden="1"/>
    </xf>
    <xf numFmtId="0" fontId="123" fillId="5" borderId="0" xfId="0" applyFont="1" applyFill="1" applyAlignment="1" applyProtection="1">
      <alignment horizontal="center" vertical="center" wrapText="1"/>
      <protection locked="0"/>
    </xf>
    <xf numFmtId="0" fontId="152" fillId="5" borderId="0" xfId="0" applyFont="1" applyFill="1" applyAlignment="1" applyProtection="1">
      <alignment horizontal="center" vertical="center" wrapText="1"/>
      <protection locked="0"/>
    </xf>
    <xf numFmtId="0" fontId="101" fillId="0" borderId="4" xfId="0" applyFont="1" applyBorder="1" applyAlignment="1" applyProtection="1">
      <alignment horizontal="left" vertical="top" wrapText="1"/>
      <protection locked="0"/>
    </xf>
    <xf numFmtId="0" fontId="124" fillId="0" borderId="4" xfId="0" applyFont="1" applyBorder="1" applyAlignment="1" applyProtection="1">
      <alignment horizontal="left" vertical="center" wrapText="1"/>
      <protection locked="0"/>
    </xf>
    <xf numFmtId="0" fontId="124" fillId="0" borderId="4" xfId="0" applyFont="1" applyBorder="1" applyAlignment="1">
      <alignment wrapText="1"/>
    </xf>
    <xf numFmtId="0" fontId="157" fillId="0" borderId="4" xfId="0" applyFont="1" applyBorder="1" applyAlignment="1">
      <alignment horizontal="left" vertical="top" wrapText="1"/>
    </xf>
    <xf numFmtId="0" fontId="170" fillId="0" borderId="4" xfId="0" applyFont="1" applyBorder="1" applyAlignment="1" applyProtection="1">
      <alignment horizontal="center" vertical="center"/>
      <protection locked="0"/>
    </xf>
    <xf numFmtId="0" fontId="171" fillId="0" borderId="0" xfId="0" applyFont="1" applyAlignment="1" applyProtection="1">
      <alignment vertical="center"/>
      <protection hidden="1"/>
    </xf>
    <xf numFmtId="0" fontId="172" fillId="0" borderId="4" xfId="0" applyFont="1" applyBorder="1" applyAlignment="1" applyProtection="1">
      <alignment horizontal="center" vertical="center" wrapText="1"/>
      <protection hidden="1"/>
    </xf>
    <xf numFmtId="0" fontId="52" fillId="0" borderId="4" xfId="0" applyFont="1" applyBorder="1" applyAlignment="1" applyProtection="1">
      <alignment vertical="center" wrapText="1"/>
      <protection locked="0"/>
    </xf>
    <xf numFmtId="0" fontId="11" fillId="0" borderId="7" xfId="0" applyFont="1" applyBorder="1" applyAlignment="1" applyProtection="1">
      <alignment horizontal="justify" vertical="center" wrapText="1"/>
      <protection locked="0"/>
    </xf>
    <xf numFmtId="0" fontId="11" fillId="0" borderId="28" xfId="0" applyFont="1" applyBorder="1" applyAlignment="1" applyProtection="1">
      <alignment horizontal="justify" vertical="center" wrapText="1"/>
      <protection locked="0"/>
    </xf>
    <xf numFmtId="0" fontId="11" fillId="0" borderId="9" xfId="0" applyFont="1" applyBorder="1" applyAlignment="1" applyProtection="1">
      <alignment horizontal="justify" vertical="center" wrapText="1"/>
      <protection locked="0"/>
    </xf>
    <xf numFmtId="0" fontId="70" fillId="0" borderId="3" xfId="0" applyFont="1" applyBorder="1" applyAlignment="1" applyProtection="1">
      <alignment horizontal="left" vertical="center" wrapText="1"/>
      <protection locked="0"/>
    </xf>
    <xf numFmtId="0" fontId="70" fillId="0" borderId="3" xfId="0" applyFont="1" applyBorder="1" applyAlignment="1" applyProtection="1">
      <alignment horizontal="left" vertical="top" wrapText="1"/>
      <protection locked="0"/>
    </xf>
    <xf numFmtId="0" fontId="33" fillId="0" borderId="3" xfId="0" applyFont="1" applyBorder="1" applyAlignment="1" applyProtection="1">
      <alignment horizontal="justify" vertical="center" wrapText="1"/>
      <protection locked="0"/>
    </xf>
    <xf numFmtId="0" fontId="68" fillId="0" borderId="3" xfId="0" applyFont="1" applyBorder="1" applyAlignment="1" applyProtection="1">
      <alignment horizontal="left" vertical="center" wrapText="1"/>
      <protection locked="0"/>
    </xf>
    <xf numFmtId="0" fontId="101" fillId="0" borderId="4" xfId="0" applyFont="1" applyBorder="1" applyAlignment="1" applyProtection="1">
      <alignment horizontal="justify" vertical="center" wrapText="1"/>
      <protection locked="0"/>
    </xf>
    <xf numFmtId="14" fontId="101" fillId="0" borderId="4" xfId="0" applyNumberFormat="1" applyFont="1" applyBorder="1" applyAlignment="1" applyProtection="1">
      <alignment horizontal="center" vertical="center" wrapText="1"/>
      <protection locked="0"/>
    </xf>
    <xf numFmtId="14" fontId="101" fillId="0" borderId="4" xfId="0" applyNumberFormat="1" applyFont="1" applyBorder="1" applyAlignment="1" applyProtection="1">
      <alignment horizontal="justify" vertical="center" wrapText="1"/>
      <protection locked="0"/>
    </xf>
    <xf numFmtId="0" fontId="101" fillId="0" borderId="4" xfId="0" applyFont="1" applyBorder="1" applyAlignment="1" applyProtection="1">
      <alignment horizontal="left" vertical="center" wrapText="1"/>
      <protection locked="0"/>
    </xf>
    <xf numFmtId="14" fontId="68" fillId="0" borderId="4" xfId="0" applyNumberFormat="1" applyFont="1" applyBorder="1" applyAlignment="1" applyProtection="1">
      <alignment horizontal="justify" vertical="center" wrapText="1"/>
      <protection locked="0"/>
    </xf>
    <xf numFmtId="14" fontId="68" fillId="0" borderId="4" xfId="0" applyNumberFormat="1" applyFont="1" applyBorder="1" applyAlignment="1" applyProtection="1">
      <alignment horizontal="center" vertical="center" wrapText="1"/>
      <protection locked="0"/>
    </xf>
    <xf numFmtId="14" fontId="68" fillId="0" borderId="4" xfId="0" applyNumberFormat="1" applyFont="1" applyBorder="1" applyAlignment="1" applyProtection="1">
      <alignment horizontal="left" vertical="center" wrapText="1"/>
      <protection locked="0"/>
    </xf>
    <xf numFmtId="0" fontId="13" fillId="0" borderId="23" xfId="0" applyFont="1" applyBorder="1" applyAlignment="1" applyProtection="1">
      <alignment horizontal="center" vertical="center" wrapText="1"/>
      <protection locked="0"/>
    </xf>
    <xf numFmtId="0" fontId="13" fillId="0" borderId="4" xfId="0" applyFont="1" applyBorder="1" applyAlignment="1" applyProtection="1">
      <alignment horizontal="center" vertical="center" wrapText="1"/>
      <protection locked="0"/>
    </xf>
    <xf numFmtId="0" fontId="13" fillId="0" borderId="4" xfId="0" applyFont="1" applyBorder="1" applyAlignment="1" applyProtection="1">
      <alignment horizontal="center" vertical="center" wrapText="1"/>
      <protection hidden="1"/>
    </xf>
    <xf numFmtId="0" fontId="13" fillId="0" borderId="3" xfId="0" applyFont="1" applyBorder="1" applyAlignment="1" applyProtection="1">
      <alignment horizontal="center" vertical="center" wrapText="1"/>
      <protection hidden="1"/>
    </xf>
    <xf numFmtId="0" fontId="13" fillId="0" borderId="3" xfId="0" applyFont="1" applyBorder="1" applyAlignment="1" applyProtection="1">
      <alignment horizontal="center" vertical="center" wrapText="1"/>
      <protection locked="0"/>
    </xf>
    <xf numFmtId="1" fontId="13" fillId="5" borderId="3" xfId="0" applyNumberFormat="1" applyFont="1" applyFill="1" applyBorder="1" applyAlignment="1" applyProtection="1">
      <alignment horizontal="center" vertical="center" wrapText="1"/>
      <protection hidden="1"/>
    </xf>
    <xf numFmtId="1" fontId="13" fillId="0" borderId="4" xfId="0" applyNumberFormat="1" applyFont="1" applyBorder="1" applyAlignment="1" applyProtection="1">
      <alignment horizontal="center" vertical="center" wrapText="1"/>
      <protection hidden="1"/>
    </xf>
    <xf numFmtId="1" fontId="13" fillId="0" borderId="3" xfId="0" applyNumberFormat="1" applyFont="1" applyBorder="1" applyAlignment="1" applyProtection="1">
      <alignment horizontal="center" vertical="center" wrapText="1"/>
      <protection hidden="1"/>
    </xf>
    <xf numFmtId="0" fontId="13" fillId="5" borderId="4" xfId="0" applyFont="1" applyFill="1" applyBorder="1" applyAlignment="1" applyProtection="1">
      <alignment horizontal="center" vertical="center" wrapText="1"/>
      <protection hidden="1"/>
    </xf>
    <xf numFmtId="164" fontId="13" fillId="0" borderId="4" xfId="0" applyNumberFormat="1" applyFont="1" applyBorder="1" applyAlignment="1" applyProtection="1">
      <alignment horizontal="center" vertical="center" wrapText="1"/>
      <protection hidden="1"/>
    </xf>
    <xf numFmtId="0" fontId="13" fillId="0" borderId="9" xfId="0" applyFont="1" applyBorder="1" applyAlignment="1" applyProtection="1">
      <alignment horizontal="center" vertical="center" wrapText="1"/>
      <protection locked="0"/>
    </xf>
    <xf numFmtId="1" fontId="13" fillId="5" borderId="4" xfId="0" applyNumberFormat="1" applyFont="1" applyFill="1" applyBorder="1" applyAlignment="1" applyProtection="1">
      <alignment horizontal="center" vertical="center" wrapText="1"/>
      <protection hidden="1"/>
    </xf>
    <xf numFmtId="0" fontId="13" fillId="0" borderId="32" xfId="0" applyFont="1" applyBorder="1" applyAlignment="1" applyProtection="1">
      <alignment horizontal="justify" vertical="center" wrapText="1"/>
      <protection locked="0"/>
    </xf>
    <xf numFmtId="0" fontId="17" fillId="0" borderId="4" xfId="0" applyFont="1" applyBorder="1" applyAlignment="1" applyProtection="1">
      <alignment horizontal="center" vertical="center" wrapText="1"/>
      <protection hidden="1"/>
    </xf>
    <xf numFmtId="0" fontId="13" fillId="27" borderId="32" xfId="0" applyFont="1" applyFill="1" applyBorder="1" applyAlignment="1">
      <alignment wrapText="1"/>
    </xf>
    <xf numFmtId="0" fontId="17" fillId="0" borderId="9" xfId="0" applyFont="1" applyBorder="1" applyAlignment="1" applyProtection="1">
      <alignment horizontal="center" vertical="center" wrapText="1"/>
      <protection locked="0"/>
    </xf>
    <xf numFmtId="0" fontId="13" fillId="5" borderId="32" xfId="0" applyFont="1" applyFill="1" applyBorder="1" applyAlignment="1">
      <alignment horizontal="justify" vertical="center"/>
    </xf>
    <xf numFmtId="1" fontId="13" fillId="5" borderId="63" xfId="0" applyNumberFormat="1" applyFont="1" applyFill="1" applyBorder="1" applyAlignment="1" applyProtection="1">
      <alignment horizontal="center" vertical="center" wrapText="1"/>
      <protection hidden="1"/>
    </xf>
    <xf numFmtId="1" fontId="13" fillId="5" borderId="6" xfId="0" applyNumberFormat="1" applyFont="1" applyFill="1" applyBorder="1" applyAlignment="1" applyProtection="1">
      <alignment horizontal="center" vertical="center" wrapText="1"/>
      <protection hidden="1"/>
    </xf>
    <xf numFmtId="0" fontId="5" fillId="0" borderId="32" xfId="0" applyFont="1" applyBorder="1" applyAlignment="1" applyProtection="1">
      <alignment horizontal="justify" vertical="center" wrapText="1"/>
      <protection locked="0"/>
    </xf>
    <xf numFmtId="0" fontId="5" fillId="0" borderId="9"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hidden="1"/>
    </xf>
    <xf numFmtId="0" fontId="31" fillId="0" borderId="3" xfId="0" applyFont="1" applyBorder="1" applyAlignment="1" applyProtection="1">
      <alignment horizontal="center" vertical="center" wrapText="1"/>
      <protection hidden="1"/>
    </xf>
    <xf numFmtId="0" fontId="5" fillId="0" borderId="3" xfId="0" applyFont="1" applyBorder="1" applyAlignment="1" applyProtection="1">
      <alignment horizontal="center" vertical="center" wrapText="1"/>
      <protection hidden="1"/>
    </xf>
    <xf numFmtId="1" fontId="5" fillId="5" borderId="6" xfId="0" applyNumberFormat="1" applyFont="1" applyFill="1" applyBorder="1" applyAlignment="1" applyProtection="1">
      <alignment horizontal="center" vertical="center" wrapText="1"/>
      <protection hidden="1"/>
    </xf>
    <xf numFmtId="0" fontId="31" fillId="5" borderId="4" xfId="0" applyFont="1" applyFill="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locked="0"/>
    </xf>
    <xf numFmtId="0" fontId="5" fillId="0" borderId="32" xfId="0" applyFont="1" applyBorder="1" applyAlignment="1" applyProtection="1">
      <alignment wrapText="1"/>
      <protection locked="0"/>
    </xf>
    <xf numFmtId="0" fontId="5" fillId="0" borderId="32" xfId="0" applyFont="1" applyBorder="1" applyProtection="1">
      <protection locked="0"/>
    </xf>
    <xf numFmtId="0" fontId="5" fillId="5" borderId="4" xfId="0" applyFont="1" applyFill="1" applyBorder="1" applyAlignment="1" applyProtection="1">
      <alignment horizontal="center" vertical="center" wrapText="1"/>
      <protection locked="0"/>
    </xf>
    <xf numFmtId="0" fontId="5" fillId="5" borderId="3" xfId="0" applyFont="1" applyFill="1" applyBorder="1" applyAlignment="1" applyProtection="1">
      <alignment horizontal="center" vertical="center" wrapText="1"/>
      <protection locked="0"/>
    </xf>
    <xf numFmtId="1" fontId="61" fillId="5" borderId="63" xfId="0" applyNumberFormat="1" applyFont="1" applyFill="1" applyBorder="1" applyAlignment="1" applyProtection="1">
      <alignment horizontal="center" vertical="center" wrapText="1"/>
      <protection hidden="1"/>
    </xf>
    <xf numFmtId="1" fontId="61" fillId="0" borderId="3" xfId="0" applyNumberFormat="1" applyFont="1" applyBorder="1" applyAlignment="1" applyProtection="1">
      <alignment horizontal="center" vertical="center" wrapText="1"/>
      <protection hidden="1"/>
    </xf>
    <xf numFmtId="0" fontId="112" fillId="0" borderId="4" xfId="0" applyFont="1" applyBorder="1" applyAlignment="1" applyProtection="1">
      <alignment horizontal="justify" vertical="center" wrapText="1"/>
      <protection locked="0"/>
    </xf>
    <xf numFmtId="0" fontId="36" fillId="0" borderId="4" xfId="0" applyFont="1" applyBorder="1" applyAlignment="1" applyProtection="1">
      <alignment horizontal="center" vertical="center" wrapText="1"/>
      <protection locked="0"/>
    </xf>
    <xf numFmtId="0" fontId="112" fillId="0" borderId="4" xfId="0" applyFont="1" applyBorder="1" applyAlignment="1" applyProtection="1">
      <alignment horizontal="center" vertical="center" wrapText="1"/>
      <protection locked="0"/>
    </xf>
    <xf numFmtId="0" fontId="36" fillId="0" borderId="4" xfId="0" applyFont="1" applyBorder="1" applyAlignment="1" applyProtection="1">
      <alignment horizontal="justify" vertical="center" wrapText="1"/>
      <protection locked="0"/>
    </xf>
    <xf numFmtId="0" fontId="112" fillId="0" borderId="4" xfId="0" applyFont="1" applyBorder="1" applyAlignment="1" applyProtection="1">
      <alignment horizontal="left" vertical="center" wrapText="1"/>
      <protection locked="0"/>
    </xf>
    <xf numFmtId="0" fontId="101" fillId="5" borderId="4" xfId="0" applyFont="1" applyFill="1" applyBorder="1" applyAlignment="1" applyProtection="1">
      <alignment horizontal="justify" vertical="center" wrapText="1"/>
      <protection locked="0"/>
    </xf>
    <xf numFmtId="0" fontId="123" fillId="11" borderId="3" xfId="0" applyFont="1" applyFill="1" applyBorder="1" applyAlignment="1" applyProtection="1">
      <alignment horizontal="center" vertical="center" wrapText="1"/>
      <protection locked="0"/>
    </xf>
    <xf numFmtId="0" fontId="11" fillId="5" borderId="32" xfId="0" applyFont="1" applyFill="1" applyBorder="1" applyAlignment="1">
      <alignment horizontal="justify" vertical="center"/>
    </xf>
    <xf numFmtId="0" fontId="119" fillId="0" borderId="3" xfId="0" applyFont="1" applyBorder="1" applyAlignment="1" applyProtection="1">
      <alignment horizontal="center" vertical="center" wrapText="1"/>
      <protection hidden="1"/>
    </xf>
    <xf numFmtId="0" fontId="119" fillId="0" borderId="56" xfId="0" applyFont="1" applyBorder="1" applyAlignment="1" applyProtection="1">
      <alignment horizontal="justify" vertical="center" wrapText="1"/>
      <protection locked="0"/>
    </xf>
    <xf numFmtId="0" fontId="119" fillId="0" borderId="56" xfId="0" applyFont="1" applyBorder="1" applyAlignment="1" applyProtection="1">
      <alignment horizontal="center" vertical="center" wrapText="1"/>
      <protection locked="0"/>
    </xf>
    <xf numFmtId="0" fontId="119" fillId="0" borderId="62" xfId="0" applyFont="1" applyBorder="1" applyAlignment="1" applyProtection="1">
      <alignment horizontal="center" vertical="center" wrapText="1"/>
      <protection locked="0"/>
    </xf>
    <xf numFmtId="0" fontId="119" fillId="0" borderId="56" xfId="0" applyFont="1" applyBorder="1" applyAlignment="1" applyProtection="1">
      <alignment horizontal="left" vertical="center" wrapText="1"/>
      <protection locked="0"/>
    </xf>
    <xf numFmtId="0" fontId="125" fillId="0" borderId="56" xfId="0" applyFont="1" applyBorder="1" applyAlignment="1">
      <alignment horizontal="center" vertical="center" wrapText="1"/>
    </xf>
    <xf numFmtId="0" fontId="119" fillId="0" borderId="4" xfId="0" applyFont="1" applyBorder="1" applyAlignment="1" applyProtection="1">
      <alignment horizontal="center" vertical="center" wrapText="1"/>
      <protection hidden="1"/>
    </xf>
    <xf numFmtId="0" fontId="119" fillId="0" borderId="3" xfId="0" applyFont="1" applyBorder="1" applyAlignment="1" applyProtection="1">
      <alignment horizontal="justify" vertical="center" wrapText="1"/>
      <protection locked="0"/>
    </xf>
    <xf numFmtId="0" fontId="119" fillId="0" borderId="4" xfId="0" applyFont="1" applyBorder="1" applyAlignment="1" applyProtection="1">
      <alignment horizontal="center" vertical="center" wrapText="1"/>
      <protection locked="0"/>
    </xf>
    <xf numFmtId="0" fontId="119" fillId="5" borderId="4" xfId="0" applyFont="1" applyFill="1" applyBorder="1" applyAlignment="1" applyProtection="1">
      <alignment horizontal="center" vertical="center"/>
      <protection locked="0"/>
    </xf>
    <xf numFmtId="14" fontId="119" fillId="5" borderId="4" xfId="0" applyNumberFormat="1" applyFont="1" applyFill="1" applyBorder="1" applyAlignment="1" applyProtection="1">
      <alignment horizontal="center" vertical="center" wrapText="1"/>
      <protection locked="0"/>
    </xf>
    <xf numFmtId="0" fontId="119" fillId="5" borderId="3" xfId="0" applyFont="1" applyFill="1" applyBorder="1" applyAlignment="1" applyProtection="1">
      <alignment horizontal="center" vertical="center" wrapText="1"/>
      <protection locked="0"/>
    </xf>
    <xf numFmtId="14" fontId="119" fillId="0" borderId="4" xfId="0" applyNumberFormat="1" applyFont="1" applyBorder="1" applyAlignment="1" applyProtection="1">
      <alignment horizontal="center" vertical="center" wrapText="1"/>
      <protection locked="0"/>
    </xf>
    <xf numFmtId="0" fontId="119" fillId="0" borderId="4" xfId="0" applyFont="1" applyBorder="1" applyAlignment="1" applyProtection="1">
      <alignment horizontal="justify" vertical="center" wrapText="1"/>
      <protection locked="0"/>
    </xf>
    <xf numFmtId="0" fontId="98" fillId="0" borderId="4" xfId="0" applyFont="1" applyBorder="1" applyAlignment="1">
      <alignment vertical="center" wrapText="1"/>
    </xf>
    <xf numFmtId="0" fontId="119" fillId="5" borderId="4" xfId="0" applyFont="1" applyFill="1" applyBorder="1" applyAlignment="1" applyProtection="1">
      <alignment horizontal="justify" vertical="center" wrapText="1"/>
      <protection locked="0"/>
    </xf>
    <xf numFmtId="0" fontId="119" fillId="5" borderId="4" xfId="0" applyFont="1" applyFill="1" applyBorder="1" applyAlignment="1" applyProtection="1">
      <alignment horizontal="center" vertical="center" wrapText="1"/>
      <protection locked="0"/>
    </xf>
    <xf numFmtId="0" fontId="119" fillId="0" borderId="6" xfId="0" applyFont="1" applyBorder="1" applyAlignment="1" applyProtection="1">
      <alignment horizontal="justify" vertical="center" wrapText="1"/>
      <protection locked="0"/>
    </xf>
    <xf numFmtId="0" fontId="119" fillId="5" borderId="6" xfId="0" applyFont="1" applyFill="1" applyBorder="1" applyAlignment="1" applyProtection="1">
      <alignment horizontal="justify" vertical="center" wrapText="1"/>
      <protection locked="0"/>
    </xf>
    <xf numFmtId="14" fontId="119" fillId="0" borderId="6" xfId="0" applyNumberFormat="1" applyFont="1" applyBorder="1" applyAlignment="1" applyProtection="1">
      <alignment horizontal="center" vertical="center" wrapText="1"/>
      <protection locked="0"/>
    </xf>
    <xf numFmtId="0" fontId="98" fillId="0" borderId="4" xfId="0" applyFont="1" applyBorder="1" applyAlignment="1">
      <alignment wrapText="1"/>
    </xf>
    <xf numFmtId="0" fontId="119" fillId="0" borderId="4" xfId="0" applyFont="1" applyBorder="1" applyAlignment="1" applyProtection="1">
      <alignment horizontal="center" vertical="center"/>
      <protection locked="0"/>
    </xf>
    <xf numFmtId="14" fontId="119" fillId="5" borderId="4" xfId="0" applyNumberFormat="1" applyFont="1" applyFill="1" applyBorder="1" applyAlignment="1" applyProtection="1">
      <alignment horizontal="justify" vertical="center" wrapText="1"/>
      <protection locked="0"/>
    </xf>
    <xf numFmtId="14" fontId="119" fillId="0" borderId="4" xfId="0" applyNumberFormat="1" applyFont="1" applyBorder="1" applyAlignment="1" applyProtection="1">
      <alignment horizontal="left" vertical="center" wrapText="1"/>
      <protection locked="0"/>
    </xf>
    <xf numFmtId="0" fontId="119" fillId="0" borderId="9" xfId="0" applyFont="1" applyBorder="1" applyAlignment="1" applyProtection="1">
      <alignment horizontal="justify" vertical="center"/>
      <protection locked="0"/>
    </xf>
    <xf numFmtId="14" fontId="119" fillId="5" borderId="63" xfId="0" applyNumberFormat="1" applyFont="1" applyFill="1" applyBorder="1" applyAlignment="1" applyProtection="1">
      <alignment horizontal="justify" vertical="center" wrapText="1"/>
      <protection locked="0"/>
    </xf>
    <xf numFmtId="14" fontId="119" fillId="5" borderId="6" xfId="0" applyNumberFormat="1" applyFont="1" applyFill="1" applyBorder="1" applyAlignment="1" applyProtection="1">
      <alignment horizontal="justify" vertical="center" wrapText="1"/>
      <protection locked="0"/>
    </xf>
    <xf numFmtId="0" fontId="17" fillId="0" borderId="3" xfId="0" applyFont="1" applyBorder="1" applyAlignment="1" applyProtection="1">
      <alignment horizontal="justify" vertical="center" wrapText="1"/>
      <protection locked="0"/>
    </xf>
    <xf numFmtId="0" fontId="17" fillId="5" borderId="56" xfId="0" applyFont="1" applyFill="1" applyBorder="1" applyAlignment="1" applyProtection="1">
      <alignment horizontal="left" vertical="center" wrapText="1"/>
      <protection locked="0"/>
    </xf>
    <xf numFmtId="0" fontId="17" fillId="5" borderId="4" xfId="0" applyFont="1" applyFill="1" applyBorder="1" applyAlignment="1" applyProtection="1">
      <alignment horizontal="justify" vertical="center" wrapText="1"/>
      <protection locked="0"/>
    </xf>
    <xf numFmtId="14" fontId="17" fillId="0" borderId="4" xfId="0" applyNumberFormat="1" applyFont="1" applyBorder="1" applyAlignment="1" applyProtection="1">
      <alignment horizontal="center" vertical="center" wrapText="1"/>
      <protection locked="0"/>
    </xf>
    <xf numFmtId="0" fontId="119" fillId="0" borderId="54" xfId="0" applyFont="1" applyBorder="1" applyAlignment="1" applyProtection="1">
      <alignment horizontal="center" vertical="center" wrapText="1"/>
      <protection locked="0"/>
    </xf>
    <xf numFmtId="0" fontId="17" fillId="0" borderId="4" xfId="0" applyFont="1" applyBorder="1" applyAlignment="1" applyProtection="1">
      <alignment vertical="center" wrapText="1"/>
      <protection locked="0"/>
    </xf>
    <xf numFmtId="0" fontId="17" fillId="0" borderId="4" xfId="0" applyFont="1" applyBorder="1" applyAlignment="1" applyProtection="1">
      <alignment horizontal="left" vertical="center" wrapText="1"/>
      <protection locked="0"/>
    </xf>
    <xf numFmtId="0" fontId="13" fillId="0" borderId="4" xfId="0" applyFont="1" applyBorder="1" applyAlignment="1">
      <alignment wrapText="1"/>
    </xf>
    <xf numFmtId="0" fontId="98" fillId="27" borderId="4" xfId="0" applyFont="1" applyFill="1" applyBorder="1"/>
    <xf numFmtId="0" fontId="13" fillId="0" borderId="4" xfId="0" applyFont="1" applyBorder="1" applyAlignment="1" applyProtection="1">
      <alignment horizontal="justify" vertical="center" wrapText="1"/>
      <protection locked="0"/>
    </xf>
    <xf numFmtId="0" fontId="13" fillId="0" borderId="6" xfId="0" applyFont="1" applyBorder="1" applyAlignment="1" applyProtection="1">
      <alignment horizontal="justify" vertical="center"/>
      <protection locked="0"/>
    </xf>
    <xf numFmtId="0" fontId="119" fillId="0" borderId="6" xfId="0" applyFont="1" applyBorder="1" applyAlignment="1" applyProtection="1">
      <alignment horizontal="center" vertical="center" wrapText="1"/>
      <protection locked="0"/>
    </xf>
    <xf numFmtId="14" fontId="119" fillId="0" borderId="6" xfId="0" applyNumberFormat="1" applyFont="1" applyBorder="1" applyAlignment="1" applyProtection="1">
      <alignment horizontal="justify" vertical="center" wrapText="1"/>
      <protection locked="0"/>
    </xf>
    <xf numFmtId="14" fontId="119" fillId="0" borderId="4" xfId="0" applyNumberFormat="1" applyFont="1" applyBorder="1" applyAlignment="1" applyProtection="1">
      <alignment horizontal="justify" vertical="center" wrapText="1"/>
      <protection locked="0"/>
    </xf>
    <xf numFmtId="0" fontId="13" fillId="0" borderId="9" xfId="0" applyFont="1" applyBorder="1" applyAlignment="1" applyProtection="1">
      <alignment horizontal="center" vertical="center"/>
      <protection locked="0"/>
    </xf>
    <xf numFmtId="0" fontId="13" fillId="0" borderId="3" xfId="0" applyFont="1" applyBorder="1" applyAlignment="1">
      <alignment wrapText="1"/>
    </xf>
    <xf numFmtId="0" fontId="98" fillId="0" borderId="37" xfId="0" applyFont="1" applyBorder="1" applyAlignment="1">
      <alignment wrapText="1"/>
    </xf>
    <xf numFmtId="0" fontId="5" fillId="27" borderId="23" xfId="0" applyFont="1" applyFill="1" applyBorder="1" applyAlignment="1">
      <alignment horizontal="left" vertical="top" wrapText="1"/>
    </xf>
    <xf numFmtId="0" fontId="5" fillId="0" borderId="9" xfId="0" applyFont="1" applyBorder="1" applyAlignment="1">
      <alignment wrapText="1"/>
    </xf>
    <xf numFmtId="0" fontId="152" fillId="0" borderId="23" xfId="0" applyFont="1" applyBorder="1" applyAlignment="1">
      <alignment wrapText="1"/>
    </xf>
    <xf numFmtId="0" fontId="152" fillId="32" borderId="3" xfId="0" applyFont="1" applyFill="1" applyBorder="1" applyAlignment="1">
      <alignment wrapText="1"/>
    </xf>
    <xf numFmtId="0" fontId="152" fillId="33" borderId="3" xfId="0" applyFont="1" applyFill="1" applyBorder="1" applyAlignment="1">
      <alignment wrapText="1"/>
    </xf>
    <xf numFmtId="0" fontId="5" fillId="0" borderId="23" xfId="0" applyFont="1" applyBorder="1" applyAlignment="1">
      <alignment wrapText="1"/>
    </xf>
    <xf numFmtId="0" fontId="152" fillId="32" borderId="4" xfId="0" applyFont="1" applyFill="1" applyBorder="1" applyAlignment="1">
      <alignment wrapText="1"/>
    </xf>
    <xf numFmtId="0" fontId="152" fillId="33" borderId="4" xfId="0" applyFont="1" applyFill="1" applyBorder="1" applyAlignment="1">
      <alignment wrapText="1"/>
    </xf>
    <xf numFmtId="0" fontId="98" fillId="0" borderId="113" xfId="0" applyFont="1" applyBorder="1" applyAlignment="1">
      <alignment wrapText="1"/>
    </xf>
    <xf numFmtId="0" fontId="68" fillId="0" borderId="54" xfId="0" applyFont="1" applyBorder="1" applyAlignment="1" applyProtection="1">
      <alignment horizontal="center" vertical="center" wrapText="1"/>
      <protection locked="0"/>
    </xf>
    <xf numFmtId="0" fontId="68" fillId="0" borderId="4" xfId="0" applyFont="1" applyBorder="1" applyAlignment="1" applyProtection="1">
      <alignment horizontal="left" vertical="center" wrapText="1"/>
      <protection locked="0"/>
    </xf>
    <xf numFmtId="0" fontId="79" fillId="0" borderId="0" xfId="0" applyFont="1" applyAlignment="1" applyProtection="1">
      <alignment horizontal="left" vertical="center" wrapText="1"/>
      <protection locked="0"/>
    </xf>
    <xf numFmtId="14" fontId="11" fillId="0" borderId="4" xfId="0" applyNumberFormat="1" applyFont="1" applyBorder="1" applyAlignment="1" applyProtection="1">
      <alignment horizontal="justify" vertical="center" wrapText="1"/>
      <protection locked="0"/>
    </xf>
    <xf numFmtId="0" fontId="11" fillId="0" borderId="4" xfId="0" applyFont="1" applyBorder="1" applyAlignment="1" applyProtection="1">
      <alignment horizontal="center" vertical="center"/>
      <protection locked="0"/>
    </xf>
    <xf numFmtId="14" fontId="33" fillId="0" borderId="4" xfId="0" applyNumberFormat="1" applyFont="1" applyBorder="1" applyAlignment="1" applyProtection="1">
      <alignment horizontal="justify" vertical="center" wrapText="1"/>
      <protection locked="0"/>
    </xf>
    <xf numFmtId="0" fontId="11" fillId="0" borderId="6" xfId="0" applyFont="1" applyBorder="1" applyAlignment="1" applyProtection="1">
      <alignment horizontal="justify" vertical="center" wrapText="1"/>
      <protection locked="0"/>
    </xf>
    <xf numFmtId="0" fontId="11" fillId="0" borderId="31" xfId="0" applyFont="1" applyBorder="1" applyAlignment="1" applyProtection="1">
      <alignment horizontal="center" vertical="center"/>
      <protection locked="0"/>
    </xf>
    <xf numFmtId="0" fontId="11" fillId="0" borderId="6" xfId="0" applyFont="1" applyBorder="1" applyAlignment="1" applyProtection="1">
      <alignment horizontal="center" vertical="center"/>
      <protection locked="0"/>
    </xf>
    <xf numFmtId="14" fontId="11" fillId="0" borderId="6" xfId="0" applyNumberFormat="1" applyFont="1" applyBorder="1" applyAlignment="1" applyProtection="1">
      <alignment horizontal="justify" vertical="center" wrapText="1"/>
      <protection locked="0"/>
    </xf>
    <xf numFmtId="14" fontId="11" fillId="0" borderId="6" xfId="0" applyNumberFormat="1" applyFont="1" applyBorder="1" applyAlignment="1" applyProtection="1">
      <alignment horizontal="center" vertical="center" wrapText="1"/>
      <protection locked="0"/>
    </xf>
    <xf numFmtId="0" fontId="173" fillId="0" borderId="4" xfId="0" applyFont="1" applyBorder="1" applyAlignment="1">
      <alignment wrapText="1"/>
    </xf>
    <xf numFmtId="0" fontId="124" fillId="0" borderId="0" xfId="0" applyFont="1" applyAlignment="1">
      <alignment horizontal="left" vertical="center" wrapText="1"/>
    </xf>
    <xf numFmtId="0" fontId="173" fillId="0" borderId="3" xfId="0" applyFont="1" applyBorder="1" applyAlignment="1">
      <alignment wrapText="1"/>
    </xf>
    <xf numFmtId="0" fontId="173" fillId="27" borderId="4" xfId="0" applyFont="1" applyFill="1" applyBorder="1" applyAlignment="1">
      <alignment wrapText="1"/>
    </xf>
    <xf numFmtId="0" fontId="176" fillId="27" borderId="4" xfId="0" applyFont="1" applyFill="1" applyBorder="1" applyAlignment="1">
      <alignment wrapText="1"/>
    </xf>
    <xf numFmtId="0" fontId="159" fillId="0" borderId="3" xfId="0" applyFont="1" applyBorder="1" applyAlignment="1">
      <alignment horizontal="center" vertical="center" wrapText="1"/>
    </xf>
    <xf numFmtId="0" fontId="159" fillId="0" borderId="9" xfId="0" applyFont="1" applyBorder="1" applyAlignment="1">
      <alignment horizontal="center" vertical="center" wrapText="1"/>
    </xf>
    <xf numFmtId="0" fontId="159" fillId="0" borderId="23" xfId="0" applyFont="1" applyBorder="1" applyAlignment="1">
      <alignment horizontal="center" vertical="center" wrapText="1"/>
    </xf>
    <xf numFmtId="0" fontId="33" fillId="0" borderId="4" xfId="0" applyFont="1" applyBorder="1" applyAlignment="1" applyProtection="1">
      <alignment horizontal="center" vertical="center" wrapText="1"/>
      <protection locked="0"/>
    </xf>
    <xf numFmtId="0" fontId="33" fillId="0" borderId="3" xfId="0" applyFont="1" applyBorder="1" applyAlignment="1" applyProtection="1">
      <alignment horizontal="center" vertical="center" wrapText="1"/>
      <protection locked="0"/>
    </xf>
    <xf numFmtId="0" fontId="13" fillId="0" borderId="58" xfId="0" applyFont="1" applyBorder="1" applyAlignment="1" applyProtection="1">
      <alignment horizontal="justify" vertical="center"/>
      <protection locked="0"/>
    </xf>
    <xf numFmtId="0" fontId="31" fillId="0" borderId="58" xfId="0" applyFont="1" applyBorder="1" applyAlignment="1" applyProtection="1">
      <alignment horizontal="justify" vertical="center"/>
      <protection locked="0"/>
    </xf>
    <xf numFmtId="0" fontId="31" fillId="0" borderId="32" xfId="0" applyFont="1" applyBorder="1" applyAlignment="1" applyProtection="1">
      <alignment horizontal="justify" vertical="center"/>
      <protection locked="0"/>
    </xf>
    <xf numFmtId="0" fontId="13" fillId="0" borderId="7" xfId="0" applyFont="1" applyBorder="1" applyAlignment="1" applyProtection="1">
      <alignment horizontal="justify" vertical="center"/>
      <protection locked="0"/>
    </xf>
    <xf numFmtId="0" fontId="13" fillId="0" borderId="32" xfId="0" applyFont="1" applyBorder="1" applyAlignment="1" applyProtection="1">
      <alignment horizontal="justify" vertical="center"/>
      <protection locked="0"/>
    </xf>
    <xf numFmtId="0" fontId="112" fillId="5" borderId="56" xfId="0" applyFont="1" applyFill="1" applyBorder="1" applyAlignment="1" applyProtection="1">
      <alignment horizontal="justify" vertical="center"/>
      <protection locked="0"/>
    </xf>
    <xf numFmtId="0" fontId="112" fillId="5" borderId="4" xfId="0" applyFont="1" applyFill="1" applyBorder="1" applyAlignment="1" applyProtection="1">
      <alignment horizontal="justify" vertical="center"/>
      <protection locked="0"/>
    </xf>
    <xf numFmtId="0" fontId="152" fillId="0" borderId="148" xfId="0" applyFont="1" applyBorder="1" applyAlignment="1">
      <alignment horizontal="justify" vertical="center" wrapText="1"/>
    </xf>
    <xf numFmtId="0" fontId="11" fillId="0" borderId="37" xfId="0" applyFont="1" applyBorder="1" applyAlignment="1">
      <alignment horizontal="justify" vertical="center" wrapText="1"/>
    </xf>
    <xf numFmtId="0" fontId="11" fillId="27" borderId="37" xfId="0" applyFont="1" applyFill="1" applyBorder="1" applyAlignment="1">
      <alignment horizontal="justify" vertical="center" wrapText="1"/>
    </xf>
    <xf numFmtId="0" fontId="123" fillId="27" borderId="37" xfId="0" applyFont="1" applyFill="1" applyBorder="1" applyAlignment="1">
      <alignment horizontal="justify" vertical="center" wrapText="1"/>
    </xf>
    <xf numFmtId="0" fontId="13" fillId="27" borderId="32" xfId="0" applyFont="1" applyFill="1" applyBorder="1" applyAlignment="1">
      <alignment horizontal="justify" vertical="center" wrapText="1"/>
    </xf>
    <xf numFmtId="0" fontId="112" fillId="5" borderId="109" xfId="0" applyFont="1" applyFill="1" applyBorder="1" applyAlignment="1">
      <alignment horizontal="left" vertical="center" wrapText="1"/>
    </xf>
    <xf numFmtId="0" fontId="112" fillId="5" borderId="109" xfId="0" applyFont="1" applyFill="1" applyBorder="1" applyAlignment="1">
      <alignment horizontal="left" vertical="top" wrapText="1"/>
    </xf>
    <xf numFmtId="0" fontId="75" fillId="0" borderId="0" xfId="0" applyFont="1" applyAlignment="1" applyProtection="1">
      <alignment horizontal="center" vertical="center"/>
      <protection hidden="1"/>
    </xf>
    <xf numFmtId="0" fontId="68" fillId="0" borderId="7" xfId="0" applyFont="1" applyBorder="1" applyAlignment="1" applyProtection="1">
      <alignment horizontal="justify" vertical="center" wrapText="1"/>
      <protection hidden="1"/>
    </xf>
    <xf numFmtId="0" fontId="13" fillId="0" borderId="32" xfId="0" applyFont="1" applyBorder="1" applyAlignment="1">
      <alignment wrapText="1"/>
    </xf>
    <xf numFmtId="0" fontId="123" fillId="5" borderId="32" xfId="0" applyFont="1" applyFill="1" applyBorder="1" applyAlignment="1" applyProtection="1">
      <alignment horizontal="center" vertical="center" wrapText="1"/>
      <protection locked="0"/>
    </xf>
    <xf numFmtId="0" fontId="123" fillId="5" borderId="8" xfId="0" applyFont="1" applyFill="1" applyBorder="1" applyAlignment="1" applyProtection="1">
      <alignment horizontal="center" vertical="center" wrapText="1"/>
      <protection locked="0"/>
    </xf>
    <xf numFmtId="0" fontId="123" fillId="0" borderId="8" xfId="0" applyFont="1" applyBorder="1" applyAlignment="1" applyProtection="1">
      <alignment horizontal="center" vertical="center" wrapText="1"/>
      <protection hidden="1"/>
    </xf>
    <xf numFmtId="0" fontId="123" fillId="5" borderId="45" xfId="0" applyFont="1" applyFill="1" applyBorder="1" applyAlignment="1" applyProtection="1">
      <alignment horizontal="center" vertical="center" wrapText="1"/>
      <protection locked="0"/>
    </xf>
    <xf numFmtId="0" fontId="159" fillId="0" borderId="64" xfId="0" applyFont="1" applyBorder="1" applyAlignment="1" applyProtection="1">
      <alignment horizontal="center" vertical="center" wrapText="1"/>
      <protection locked="0"/>
    </xf>
    <xf numFmtId="0" fontId="159" fillId="0" borderId="65" xfId="0" applyFont="1" applyBorder="1" applyAlignment="1" applyProtection="1">
      <alignment horizontal="center" vertical="center" wrapText="1"/>
      <protection locked="0"/>
    </xf>
    <xf numFmtId="0" fontId="11" fillId="0" borderId="4" xfId="0" applyFont="1" applyBorder="1" applyAlignment="1">
      <alignment wrapText="1"/>
    </xf>
    <xf numFmtId="0" fontId="98" fillId="0" borderId="113" xfId="0" applyFont="1" applyBorder="1" applyAlignment="1">
      <alignment vertical="center" wrapText="1"/>
    </xf>
    <xf numFmtId="14" fontId="101" fillId="0" borderId="109" xfId="0" applyNumberFormat="1" applyFont="1" applyBorder="1" applyAlignment="1" applyProtection="1">
      <alignment horizontal="center" vertical="top" wrapText="1"/>
      <protection locked="0"/>
    </xf>
    <xf numFmtId="0" fontId="119" fillId="0" borderId="109" xfId="0" quotePrefix="1" applyFont="1" applyBorder="1" applyAlignment="1" applyProtection="1">
      <alignment horizontal="justify" vertical="top" wrapText="1"/>
      <protection locked="0"/>
    </xf>
    <xf numFmtId="0" fontId="79" fillId="0" borderId="109" xfId="0" quotePrefix="1" applyFont="1" applyBorder="1" applyAlignment="1" applyProtection="1">
      <alignment horizontal="center" vertical="top" textRotation="90"/>
      <protection locked="0"/>
    </xf>
    <xf numFmtId="0" fontId="178" fillId="0" borderId="118" xfId="0" applyFont="1" applyBorder="1" applyAlignment="1">
      <alignment wrapText="1"/>
    </xf>
    <xf numFmtId="0" fontId="79" fillId="0" borderId="109" xfId="0" applyFont="1" applyBorder="1" applyAlignment="1" applyProtection="1">
      <alignment horizontal="left" vertical="top" wrapText="1"/>
      <protection locked="0"/>
    </xf>
    <xf numFmtId="0" fontId="101" fillId="5" borderId="0" xfId="0" applyFont="1" applyFill="1" applyAlignment="1">
      <alignment vertical="top"/>
    </xf>
    <xf numFmtId="0" fontId="101" fillId="0" borderId="108" xfId="0" applyFont="1" applyBorder="1" applyAlignment="1" applyProtection="1">
      <alignment horizontal="left" vertical="top" wrapText="1"/>
      <protection locked="0"/>
    </xf>
    <xf numFmtId="0" fontId="31" fillId="0" borderId="109" xfId="0" applyFont="1" applyBorder="1" applyAlignment="1" applyProtection="1">
      <alignment horizontal="justify" vertical="top"/>
      <protection locked="0"/>
    </xf>
    <xf numFmtId="0" fontId="31" fillId="0" borderId="108" xfId="0" applyFont="1" applyBorder="1" applyAlignment="1" applyProtection="1">
      <alignment horizontal="left" vertical="top" wrapText="1"/>
      <protection locked="0"/>
    </xf>
    <xf numFmtId="0" fontId="101" fillId="0" borderId="109" xfId="0" applyFont="1" applyBorder="1" applyAlignment="1" applyProtection="1">
      <alignment horizontal="justify" vertical="top"/>
      <protection locked="0"/>
    </xf>
    <xf numFmtId="0" fontId="105" fillId="0" borderId="108" xfId="0" applyFont="1" applyBorder="1" applyAlignment="1" applyProtection="1">
      <alignment horizontal="left" vertical="top" wrapText="1"/>
      <protection locked="0"/>
    </xf>
    <xf numFmtId="0" fontId="105" fillId="0" borderId="109" xfId="0" applyFont="1" applyBorder="1" applyAlignment="1" applyProtection="1">
      <alignment horizontal="left" vertical="top" wrapText="1"/>
      <protection locked="0" hidden="1"/>
    </xf>
    <xf numFmtId="0" fontId="105" fillId="0" borderId="108" xfId="0" applyFont="1" applyBorder="1" applyAlignment="1" applyProtection="1">
      <alignment horizontal="left" vertical="top" wrapText="1"/>
      <protection locked="0" hidden="1"/>
    </xf>
    <xf numFmtId="0" fontId="101" fillId="0" borderId="109" xfId="0" quotePrefix="1" applyFont="1" applyBorder="1" applyAlignment="1" applyProtection="1">
      <alignment horizontal="justify" vertical="top" wrapText="1"/>
      <protection locked="0"/>
    </xf>
    <xf numFmtId="0" fontId="105" fillId="0" borderId="109" xfId="0" applyFont="1" applyBorder="1" applyAlignment="1" applyProtection="1">
      <alignment horizontal="justify" vertical="top" wrapText="1"/>
      <protection locked="0"/>
    </xf>
    <xf numFmtId="0" fontId="105" fillId="0" borderId="109" xfId="0" applyFont="1" applyBorder="1" applyAlignment="1" applyProtection="1">
      <alignment horizontal="justify" vertical="top"/>
      <protection locked="0"/>
    </xf>
    <xf numFmtId="0" fontId="31" fillId="5" borderId="109" xfId="0" applyFont="1" applyFill="1" applyBorder="1" applyAlignment="1" applyProtection="1">
      <alignment horizontal="justify" vertical="top" wrapText="1"/>
      <protection locked="0"/>
    </xf>
    <xf numFmtId="0" fontId="31" fillId="0" borderId="109" xfId="0" quotePrefix="1" applyFont="1" applyBorder="1" applyAlignment="1" applyProtection="1">
      <alignment horizontal="justify" vertical="top" wrapText="1"/>
      <protection locked="0"/>
    </xf>
    <xf numFmtId="0" fontId="101" fillId="5" borderId="109" xfId="0" applyFont="1" applyFill="1" applyBorder="1" applyAlignment="1" applyProtection="1">
      <alignment horizontal="justify" vertical="top" wrapText="1"/>
      <protection locked="0"/>
    </xf>
    <xf numFmtId="0" fontId="124" fillId="0" borderId="113" xfId="0" applyFont="1" applyBorder="1" applyAlignment="1">
      <alignment vertical="center" wrapText="1"/>
    </xf>
    <xf numFmtId="0" fontId="31" fillId="0" borderId="117" xfId="0" applyFont="1" applyBorder="1" applyAlignment="1">
      <alignment vertical="center" wrapText="1"/>
    </xf>
    <xf numFmtId="0" fontId="101" fillId="0" borderId="0" xfId="0" applyFont="1" applyAlignment="1">
      <alignment vertical="top"/>
    </xf>
    <xf numFmtId="0" fontId="11" fillId="0" borderId="109" xfId="0" applyFont="1" applyBorder="1" applyAlignment="1">
      <alignment horizontal="justify" vertical="top" wrapText="1"/>
    </xf>
    <xf numFmtId="0" fontId="68" fillId="5" borderId="109" xfId="0" applyFont="1" applyFill="1" applyBorder="1" applyAlignment="1">
      <alignment horizontal="justify" vertical="top" wrapText="1"/>
    </xf>
    <xf numFmtId="0" fontId="68" fillId="0" borderId="109" xfId="0" applyFont="1" applyBorder="1" applyAlignment="1">
      <alignment horizontal="justify" vertical="top" wrapText="1"/>
    </xf>
    <xf numFmtId="0" fontId="36" fillId="0" borderId="109" xfId="0" applyFont="1" applyBorder="1" applyAlignment="1">
      <alignment horizontal="justify" vertical="top" wrapText="1"/>
    </xf>
    <xf numFmtId="0" fontId="11" fillId="5" borderId="109" xfId="0" applyFont="1" applyFill="1" applyBorder="1" applyAlignment="1">
      <alignment horizontal="justify" vertical="top" wrapText="1"/>
    </xf>
    <xf numFmtId="0" fontId="68" fillId="0" borderId="112" xfId="0" applyFont="1" applyBorder="1" applyAlignment="1" applyProtection="1">
      <alignment horizontal="center" vertical="top"/>
      <protection locked="0"/>
    </xf>
    <xf numFmtId="0" fontId="31" fillId="5" borderId="109" xfId="0" applyFont="1" applyFill="1" applyBorder="1" applyAlignment="1">
      <alignment horizontal="justify" vertical="top" wrapText="1"/>
    </xf>
    <xf numFmtId="0" fontId="101" fillId="0" borderId="109" xfId="0" applyFont="1" applyBorder="1" applyAlignment="1" applyProtection="1">
      <alignment horizontal="center" vertical="top"/>
      <protection hidden="1"/>
    </xf>
    <xf numFmtId="0" fontId="101" fillId="0" borderId="109" xfId="0" applyFont="1" applyBorder="1" applyAlignment="1" applyProtection="1">
      <alignment horizontal="center" vertical="top" textRotation="90"/>
      <protection locked="0"/>
    </xf>
    <xf numFmtId="9" fontId="101" fillId="0" borderId="109" xfId="0" applyNumberFormat="1" applyFont="1" applyBorder="1" applyAlignment="1" applyProtection="1">
      <alignment horizontal="center" vertical="top"/>
      <protection hidden="1"/>
    </xf>
    <xf numFmtId="0" fontId="117" fillId="5" borderId="0" xfId="0" applyFont="1" applyFill="1" applyAlignment="1">
      <alignment horizontal="center" vertical="center"/>
    </xf>
    <xf numFmtId="0" fontId="110" fillId="5" borderId="0" xfId="0" applyFont="1" applyFill="1"/>
    <xf numFmtId="0" fontId="110" fillId="5" borderId="0" xfId="0" applyFont="1" applyFill="1" applyAlignment="1">
      <alignment vertical="center"/>
    </xf>
    <xf numFmtId="0" fontId="36" fillId="5" borderId="0" xfId="0" applyFont="1" applyFill="1"/>
    <xf numFmtId="165" fontId="101" fillId="0" borderId="109" xfId="5" applyNumberFormat="1" applyFont="1" applyBorder="1" applyAlignment="1">
      <alignment horizontal="center" vertical="top"/>
    </xf>
    <xf numFmtId="0" fontId="73" fillId="0" borderId="109" xfId="0" applyFont="1" applyBorder="1" applyAlignment="1" applyProtection="1">
      <alignment horizontal="center" vertical="top" textRotation="90" wrapText="1"/>
      <protection hidden="1"/>
    </xf>
    <xf numFmtId="9" fontId="101" fillId="0" borderId="108" xfId="0" applyNumberFormat="1" applyFont="1" applyBorder="1" applyAlignment="1" applyProtection="1">
      <alignment horizontal="center" vertical="top"/>
      <protection hidden="1"/>
    </xf>
    <xf numFmtId="0" fontId="73" fillId="0" borderId="109" xfId="0" applyFont="1" applyBorder="1" applyAlignment="1" applyProtection="1">
      <alignment horizontal="center" vertical="top" textRotation="90"/>
      <protection hidden="1"/>
    </xf>
    <xf numFmtId="0" fontId="70" fillId="5" borderId="109" xfId="0" applyFont="1" applyFill="1" applyBorder="1" applyAlignment="1" applyProtection="1">
      <alignment horizontal="left" vertical="top" wrapText="1"/>
      <protection locked="0"/>
    </xf>
    <xf numFmtId="165" fontId="101" fillId="0" borderId="109" xfId="5" applyNumberFormat="1" applyFont="1" applyFill="1" applyBorder="1" applyAlignment="1">
      <alignment horizontal="center" vertical="top"/>
    </xf>
    <xf numFmtId="0" fontId="101" fillId="0" borderId="109" xfId="0" applyFont="1" applyBorder="1" applyAlignment="1" applyProtection="1">
      <alignment horizontal="justify" vertical="center"/>
      <protection locked="0"/>
    </xf>
    <xf numFmtId="165" fontId="101" fillId="12" borderId="109" xfId="5" applyNumberFormat="1" applyFont="1" applyFill="1" applyBorder="1" applyAlignment="1">
      <alignment horizontal="center" vertical="top"/>
    </xf>
    <xf numFmtId="0" fontId="123" fillId="0" borderId="114" xfId="0" applyFont="1" applyBorder="1" applyAlignment="1">
      <alignment vertical="top" wrapText="1"/>
    </xf>
    <xf numFmtId="9" fontId="123" fillId="0" borderId="109" xfId="0" applyNumberFormat="1" applyFont="1" applyBorder="1" applyAlignment="1" applyProtection="1">
      <alignment horizontal="left" vertical="top" wrapText="1"/>
      <protection locked="0"/>
    </xf>
    <xf numFmtId="9" fontId="11" fillId="0" borderId="109" xfId="0" applyNumberFormat="1" applyFont="1" applyBorder="1" applyAlignment="1" applyProtection="1">
      <alignment horizontal="left" vertical="top" wrapText="1"/>
      <protection locked="0"/>
    </xf>
    <xf numFmtId="0" fontId="123" fillId="0" borderId="117" xfId="0" applyFont="1" applyBorder="1" applyAlignment="1">
      <alignment horizontal="left" vertical="top" wrapText="1"/>
    </xf>
    <xf numFmtId="0" fontId="68" fillId="5" borderId="109" xfId="0" applyFont="1" applyFill="1" applyBorder="1" applyAlignment="1">
      <alignment horizontal="left" vertical="top" wrapText="1"/>
    </xf>
    <xf numFmtId="0" fontId="11" fillId="0" borderId="113" xfId="0" applyFont="1" applyBorder="1" applyAlignment="1">
      <alignment horizontal="left" vertical="top" wrapText="1"/>
    </xf>
    <xf numFmtId="0" fontId="17" fillId="0" borderId="0" xfId="0" applyFont="1" applyAlignment="1">
      <alignment vertical="top" wrapText="1"/>
    </xf>
    <xf numFmtId="0" fontId="33" fillId="5" borderId="109" xfId="0" applyFont="1" applyFill="1" applyBorder="1" applyAlignment="1" applyProtection="1">
      <alignment horizontal="left" vertical="top" wrapText="1"/>
      <protection locked="0"/>
    </xf>
    <xf numFmtId="0" fontId="123" fillId="5" borderId="109" xfId="0" applyFont="1" applyFill="1" applyBorder="1" applyAlignment="1" applyProtection="1">
      <alignment horizontal="left" vertical="top" wrapText="1"/>
      <protection locked="0"/>
    </xf>
    <xf numFmtId="0" fontId="110" fillId="5" borderId="0" xfId="0" applyFont="1" applyFill="1" applyAlignment="1">
      <alignment wrapText="1"/>
    </xf>
    <xf numFmtId="0" fontId="125" fillId="34" borderId="0" xfId="0" applyFont="1" applyFill="1" applyAlignment="1">
      <alignment vertical="top" wrapText="1"/>
    </xf>
    <xf numFmtId="0" fontId="124" fillId="34" borderId="0" xfId="0" applyFont="1" applyFill="1" applyAlignment="1">
      <alignment horizontal="center" vertical="center" wrapText="1"/>
    </xf>
    <xf numFmtId="0" fontId="124" fillId="34" borderId="0" xfId="0" applyFont="1" applyFill="1"/>
    <xf numFmtId="0" fontId="17" fillId="0" borderId="114" xfId="0" applyFont="1" applyBorder="1" applyAlignment="1">
      <alignment vertical="top" wrapText="1"/>
    </xf>
    <xf numFmtId="14" fontId="125" fillId="0" borderId="0" xfId="0" applyNumberFormat="1" applyFont="1" applyAlignment="1">
      <alignment horizontal="left" vertical="top"/>
    </xf>
    <xf numFmtId="0" fontId="125" fillId="0" borderId="113" xfId="0" applyFont="1" applyBorder="1" applyAlignment="1">
      <alignment vertical="center" wrapText="1"/>
    </xf>
    <xf numFmtId="0" fontId="118" fillId="0" borderId="118" xfId="0" applyFont="1" applyBorder="1" applyAlignment="1">
      <alignment wrapText="1"/>
    </xf>
    <xf numFmtId="0" fontId="17" fillId="5" borderId="0" xfId="0" applyFont="1" applyFill="1" applyAlignment="1">
      <alignment vertical="top" wrapText="1"/>
    </xf>
    <xf numFmtId="0" fontId="70" fillId="5" borderId="109" xfId="0" applyFont="1" applyFill="1" applyBorder="1" applyAlignment="1" applyProtection="1">
      <alignment horizontal="justify" vertical="top" wrapText="1"/>
      <protection locked="0"/>
    </xf>
    <xf numFmtId="0" fontId="123" fillId="0" borderId="23" xfId="0" applyFont="1" applyBorder="1" applyAlignment="1">
      <alignment textRotation="90" wrapText="1"/>
    </xf>
    <xf numFmtId="0" fontId="125" fillId="0" borderId="23" xfId="0" applyFont="1" applyBorder="1" applyAlignment="1">
      <alignment wrapText="1"/>
    </xf>
    <xf numFmtId="0" fontId="123" fillId="0" borderId="23" xfId="0" applyFont="1" applyBorder="1" applyAlignment="1">
      <alignment wrapText="1"/>
    </xf>
    <xf numFmtId="0" fontId="123" fillId="0" borderId="37" xfId="0" applyFont="1" applyBorder="1" applyAlignment="1">
      <alignment wrapText="1"/>
    </xf>
    <xf numFmtId="0" fontId="123" fillId="0" borderId="23" xfId="0" applyFont="1" applyBorder="1" applyAlignment="1">
      <alignment vertical="center" textRotation="90" wrapText="1"/>
    </xf>
    <xf numFmtId="0" fontId="123" fillId="36" borderId="3" xfId="0" applyFont="1" applyFill="1" applyBorder="1" applyAlignment="1">
      <alignment vertical="center" textRotation="90" wrapText="1"/>
    </xf>
    <xf numFmtId="0" fontId="125" fillId="0" borderId="23" xfId="0" applyFont="1" applyBorder="1" applyAlignment="1">
      <alignment vertical="center" wrapText="1"/>
    </xf>
    <xf numFmtId="0" fontId="124" fillId="0" borderId="23" xfId="0" applyFont="1" applyBorder="1" applyAlignment="1">
      <alignment vertical="center" wrapText="1"/>
    </xf>
    <xf numFmtId="0" fontId="125" fillId="0" borderId="37" xfId="0" applyFont="1" applyBorder="1" applyAlignment="1">
      <alignment vertical="center" wrapText="1"/>
    </xf>
    <xf numFmtId="0" fontId="124" fillId="0" borderId="3" xfId="0" applyFont="1" applyBorder="1" applyAlignment="1">
      <alignment vertical="center" wrapText="1"/>
    </xf>
    <xf numFmtId="0" fontId="124" fillId="0" borderId="37" xfId="0" applyFont="1" applyBorder="1" applyAlignment="1">
      <alignment vertical="center" wrapText="1"/>
    </xf>
    <xf numFmtId="0" fontId="125" fillId="0" borderId="3" xfId="0" applyFont="1" applyBorder="1" applyAlignment="1">
      <alignment vertical="center" wrapText="1"/>
    </xf>
    <xf numFmtId="0" fontId="123" fillId="0" borderId="37" xfId="0" applyFont="1" applyBorder="1" applyAlignment="1">
      <alignment vertical="center" wrapText="1"/>
    </xf>
    <xf numFmtId="0" fontId="123" fillId="0" borderId="3" xfId="0" applyFont="1" applyBorder="1" applyAlignment="1">
      <alignment horizontal="center" vertical="center" textRotation="90" wrapText="1"/>
    </xf>
    <xf numFmtId="0" fontId="58" fillId="0" borderId="89" xfId="0" applyFont="1" applyBorder="1" applyAlignment="1" applyProtection="1">
      <alignment horizontal="left" vertical="center"/>
      <protection locked="0"/>
    </xf>
    <xf numFmtId="0" fontId="58" fillId="0" borderId="36" xfId="0" applyFont="1" applyBorder="1" applyAlignment="1" applyProtection="1">
      <alignment horizontal="left" vertical="center"/>
      <protection locked="0"/>
    </xf>
    <xf numFmtId="0" fontId="70" fillId="0" borderId="55" xfId="0" applyFont="1" applyBorder="1" applyAlignment="1" applyProtection="1">
      <alignment horizontal="center" vertical="center" wrapText="1"/>
      <protection locked="0"/>
    </xf>
    <xf numFmtId="0" fontId="70" fillId="0" borderId="9" xfId="0" applyFont="1" applyBorder="1" applyAlignment="1" applyProtection="1">
      <alignment horizontal="center" vertical="center" wrapText="1"/>
      <protection locked="0"/>
    </xf>
    <xf numFmtId="0" fontId="2" fillId="0" borderId="89" xfId="0" applyFont="1" applyBorder="1" applyAlignment="1" applyProtection="1">
      <alignment horizontal="left" vertical="top" wrapText="1"/>
      <protection locked="0"/>
    </xf>
    <xf numFmtId="0" fontId="2" fillId="0" borderId="36" xfId="0" applyFont="1" applyBorder="1" applyAlignment="1" applyProtection="1">
      <alignment horizontal="left" vertical="top" wrapText="1"/>
      <protection locked="0"/>
    </xf>
    <xf numFmtId="0" fontId="33" fillId="0" borderId="23" xfId="0" applyFont="1" applyBorder="1" applyAlignment="1" applyProtection="1">
      <alignment horizontal="center" vertical="center"/>
      <protection locked="0"/>
    </xf>
    <xf numFmtId="0" fontId="33" fillId="0" borderId="9" xfId="0" applyFont="1" applyBorder="1" applyAlignment="1" applyProtection="1">
      <alignment horizontal="center" vertical="center"/>
      <protection locked="0"/>
    </xf>
    <xf numFmtId="0" fontId="11" fillId="0" borderId="23" xfId="0" applyFont="1" applyBorder="1" applyAlignment="1" applyProtection="1">
      <alignment horizontal="justify" vertical="center" wrapText="1"/>
      <protection hidden="1"/>
    </xf>
    <xf numFmtId="0" fontId="11" fillId="0" borderId="9" xfId="0" applyFont="1" applyBorder="1" applyAlignment="1" applyProtection="1">
      <alignment horizontal="justify" vertical="center" wrapText="1"/>
      <protection hidden="1"/>
    </xf>
    <xf numFmtId="0" fontId="11" fillId="0" borderId="7" xfId="0" applyFont="1" applyBorder="1" applyAlignment="1" applyProtection="1">
      <alignment horizontal="center" vertical="center" wrapText="1"/>
      <protection hidden="1"/>
    </xf>
    <xf numFmtId="0" fontId="11" fillId="0" borderId="32" xfId="0" applyFont="1" applyBorder="1" applyAlignment="1" applyProtection="1">
      <alignment horizontal="center" vertical="center" wrapText="1"/>
      <protection hidden="1"/>
    </xf>
    <xf numFmtId="0" fontId="11" fillId="0" borderId="3" xfId="0" applyFont="1" applyBorder="1" applyAlignment="1" applyProtection="1">
      <alignment horizontal="center" vertical="center" textRotation="90" wrapText="1"/>
      <protection hidden="1"/>
    </xf>
    <xf numFmtId="0" fontId="11" fillId="0" borderId="4" xfId="0" applyFont="1" applyBorder="1" applyAlignment="1" applyProtection="1">
      <alignment horizontal="center" vertical="center" textRotation="90" wrapText="1"/>
      <protection hidden="1"/>
    </xf>
    <xf numFmtId="0" fontId="70" fillId="0" borderId="88" xfId="0" applyFont="1" applyBorder="1" applyAlignment="1" applyProtection="1">
      <alignment horizontal="center" vertical="center" wrapText="1"/>
      <protection locked="0"/>
    </xf>
    <xf numFmtId="0" fontId="70" fillId="0" borderId="7" xfId="0" applyFont="1" applyBorder="1" applyAlignment="1" applyProtection="1">
      <alignment horizontal="center" vertical="center" wrapText="1"/>
      <protection locked="0"/>
    </xf>
    <xf numFmtId="0" fontId="70" fillId="0" borderId="4"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textRotation="90" wrapText="1"/>
      <protection hidden="1"/>
    </xf>
    <xf numFmtId="0" fontId="5" fillId="0" borderId="4" xfId="0" applyFont="1" applyBorder="1" applyAlignment="1" applyProtection="1">
      <alignment horizontal="center" vertical="center" textRotation="90" wrapText="1"/>
      <protection hidden="1"/>
    </xf>
    <xf numFmtId="0" fontId="123" fillId="0" borderId="16" xfId="0" applyFont="1" applyBorder="1" applyAlignment="1">
      <alignment vertical="center" wrapText="1"/>
    </xf>
    <xf numFmtId="0" fontId="123" fillId="0" borderId="23" xfId="0" applyFont="1" applyBorder="1" applyAlignment="1">
      <alignment vertical="center" wrapText="1"/>
    </xf>
    <xf numFmtId="0" fontId="31" fillId="0" borderId="32" xfId="0" applyFont="1" applyBorder="1" applyAlignment="1" applyProtection="1">
      <alignment horizontal="center" vertical="center" wrapText="1"/>
      <protection hidden="1"/>
    </xf>
    <xf numFmtId="0" fontId="31" fillId="0" borderId="23" xfId="0" applyFont="1" applyBorder="1" applyAlignment="1" applyProtection="1">
      <alignment horizontal="justify" vertical="center" wrapText="1"/>
      <protection hidden="1"/>
    </xf>
    <xf numFmtId="0" fontId="31" fillId="0" borderId="9" xfId="0" applyFont="1" applyBorder="1" applyAlignment="1" applyProtection="1">
      <alignment horizontal="justify" vertical="center" wrapText="1"/>
      <protection hidden="1"/>
    </xf>
    <xf numFmtId="0" fontId="123" fillId="0" borderId="6" xfId="0" applyFont="1" applyBorder="1" applyAlignment="1">
      <alignment horizontal="center" vertical="center" textRotation="90" wrapText="1"/>
    </xf>
    <xf numFmtId="0" fontId="123" fillId="0" borderId="63" xfId="0" applyFont="1" applyBorder="1" applyAlignment="1">
      <alignment horizontal="center" vertical="center" textRotation="90" wrapText="1"/>
    </xf>
    <xf numFmtId="0" fontId="123" fillId="0" borderId="3" xfId="0" applyFont="1" applyBorder="1" applyAlignment="1">
      <alignment horizontal="center" vertical="center" textRotation="90" wrapText="1"/>
    </xf>
    <xf numFmtId="0" fontId="152" fillId="35" borderId="6" xfId="0" applyFont="1" applyFill="1" applyBorder="1" applyAlignment="1">
      <alignment horizontal="center" vertical="center" textRotation="90" wrapText="1"/>
    </xf>
    <xf numFmtId="0" fontId="152" fillId="35" borderId="63" xfId="0" applyFont="1" applyFill="1" applyBorder="1" applyAlignment="1">
      <alignment horizontal="center" vertical="center" textRotation="90" wrapText="1"/>
    </xf>
    <xf numFmtId="0" fontId="152" fillId="35" borderId="3" xfId="0" applyFont="1" applyFill="1" applyBorder="1" applyAlignment="1">
      <alignment horizontal="center" vertical="center" textRotation="90" wrapText="1"/>
    </xf>
    <xf numFmtId="0" fontId="70" fillId="0" borderId="23" xfId="0" applyFont="1" applyBorder="1" applyAlignment="1" applyProtection="1">
      <alignment horizontal="center" vertical="center"/>
      <protection locked="0"/>
    </xf>
    <xf numFmtId="0" fontId="70" fillId="0" borderId="9" xfId="0" applyFont="1" applyBorder="1" applyAlignment="1" applyProtection="1">
      <alignment horizontal="center" vertical="center"/>
      <protection locked="0"/>
    </xf>
    <xf numFmtId="0" fontId="68" fillId="0" borderId="23" xfId="0" applyFont="1" applyBorder="1" applyAlignment="1" applyProtection="1">
      <alignment horizontal="justify" vertical="center" wrapText="1"/>
      <protection hidden="1"/>
    </xf>
    <xf numFmtId="0" fontId="68" fillId="0" borderId="9" xfId="0" applyFont="1" applyBorder="1" applyAlignment="1" applyProtection="1">
      <alignment horizontal="justify" vertical="center" wrapText="1"/>
      <protection hidden="1"/>
    </xf>
    <xf numFmtId="0" fontId="68" fillId="0" borderId="7" xfId="0" applyFont="1" applyBorder="1" applyAlignment="1" applyProtection="1">
      <alignment horizontal="center" vertical="center"/>
      <protection hidden="1"/>
    </xf>
    <xf numFmtId="0" fontId="68" fillId="0" borderId="32" xfId="0" applyFont="1" applyBorder="1" applyAlignment="1" applyProtection="1">
      <alignment horizontal="center" vertical="center"/>
      <protection hidden="1"/>
    </xf>
    <xf numFmtId="0" fontId="68" fillId="0" borderId="3" xfId="0" applyFont="1" applyBorder="1" applyAlignment="1" applyProtection="1">
      <alignment horizontal="center" vertical="center" textRotation="90" wrapText="1"/>
      <protection hidden="1"/>
    </xf>
    <xf numFmtId="0" fontId="68" fillId="0" borderId="4" xfId="0" applyFont="1" applyBorder="1" applyAlignment="1" applyProtection="1">
      <alignment horizontal="center" vertical="center" textRotation="90" wrapText="1"/>
      <protection hidden="1"/>
    </xf>
    <xf numFmtId="0" fontId="61" fillId="0" borderId="4" xfId="0" applyFont="1" applyBorder="1" applyAlignment="1" applyProtection="1">
      <alignment horizontal="center" vertical="center" textRotation="90" wrapText="1"/>
      <protection hidden="1"/>
    </xf>
    <xf numFmtId="0" fontId="101" fillId="0" borderId="23" xfId="0" applyFont="1" applyBorder="1" applyAlignment="1" applyProtection="1">
      <alignment horizontal="justify" vertical="center" wrapText="1"/>
      <protection hidden="1"/>
    </xf>
    <xf numFmtId="0" fontId="101" fillId="0" borderId="9" xfId="0" applyFont="1" applyBorder="1" applyAlignment="1" applyProtection="1">
      <alignment horizontal="justify" vertical="center" wrapText="1"/>
      <protection hidden="1"/>
    </xf>
    <xf numFmtId="0" fontId="130" fillId="7" borderId="1" xfId="0" applyFont="1" applyFill="1" applyBorder="1" applyAlignment="1">
      <alignment horizontal="left" vertical="center" wrapText="1"/>
    </xf>
    <xf numFmtId="0" fontId="130" fillId="7" borderId="67" xfId="0" applyFont="1" applyFill="1" applyBorder="1" applyAlignment="1">
      <alignment horizontal="center" vertical="center" wrapText="1"/>
    </xf>
    <xf numFmtId="0" fontId="130" fillId="7" borderId="68" xfId="0" applyFont="1" applyFill="1" applyBorder="1" applyAlignment="1">
      <alignment horizontal="center" vertical="center" wrapText="1"/>
    </xf>
    <xf numFmtId="0" fontId="58" fillId="0" borderId="0" xfId="0" applyFont="1" applyAlignment="1">
      <alignment horizontal="center"/>
    </xf>
    <xf numFmtId="0" fontId="19" fillId="28" borderId="82" xfId="3" applyFont="1" applyFill="1" applyBorder="1" applyAlignment="1">
      <alignment horizontal="center" vertical="center" wrapText="1"/>
    </xf>
    <xf numFmtId="0" fontId="19" fillId="28" borderId="119" xfId="3" applyFont="1" applyFill="1" applyBorder="1" applyAlignment="1">
      <alignment horizontal="center" vertical="center" wrapText="1"/>
    </xf>
    <xf numFmtId="0" fontId="19" fillId="28" borderId="120" xfId="2" applyFont="1" applyFill="1" applyBorder="1" applyAlignment="1">
      <alignment horizontal="center" vertical="center"/>
    </xf>
    <xf numFmtId="0" fontId="19" fillId="28" borderId="83" xfId="2" applyFont="1" applyFill="1" applyBorder="1" applyAlignment="1">
      <alignment horizontal="center" vertical="center"/>
    </xf>
    <xf numFmtId="0" fontId="12" fillId="28" borderId="84" xfId="2" applyFont="1" applyFill="1" applyBorder="1" applyAlignment="1">
      <alignment horizontal="center" vertical="center" wrapText="1"/>
    </xf>
    <xf numFmtId="0" fontId="12" fillId="28" borderId="85" xfId="2" applyFont="1" applyFill="1" applyBorder="1" applyAlignment="1">
      <alignment horizontal="center" vertical="center" wrapText="1"/>
    </xf>
    <xf numFmtId="0" fontId="12" fillId="28" borderId="86" xfId="2" applyFont="1" applyFill="1" applyBorder="1" applyAlignment="1">
      <alignment horizontal="center" vertical="center" wrapText="1"/>
    </xf>
    <xf numFmtId="0" fontId="13" fillId="0" borderId="11" xfId="2" quotePrefix="1" applyFont="1" applyBorder="1" applyAlignment="1">
      <alignment horizontal="left" vertical="center" wrapText="1"/>
    </xf>
    <xf numFmtId="0" fontId="13" fillId="0" borderId="0" xfId="2" quotePrefix="1" applyFont="1" applyAlignment="1">
      <alignment horizontal="left" vertical="center" wrapText="1"/>
    </xf>
    <xf numFmtId="0" fontId="13" fillId="0" borderId="21" xfId="2" quotePrefix="1" applyFont="1" applyBorder="1" applyAlignment="1">
      <alignment horizontal="left" vertical="center" wrapText="1"/>
    </xf>
    <xf numFmtId="0" fontId="13" fillId="0" borderId="87" xfId="2" quotePrefix="1" applyFont="1" applyBorder="1" applyAlignment="1">
      <alignment horizontal="left" vertical="center" wrapText="1"/>
    </xf>
    <xf numFmtId="0" fontId="13" fillId="0" borderId="20" xfId="2" quotePrefix="1" applyFont="1" applyBorder="1" applyAlignment="1">
      <alignment horizontal="left" vertical="center" wrapText="1"/>
    </xf>
    <xf numFmtId="0" fontId="13" fillId="0" borderId="37" xfId="2" quotePrefix="1" applyFont="1" applyBorder="1" applyAlignment="1">
      <alignment horizontal="left" vertical="center" wrapText="1"/>
    </xf>
    <xf numFmtId="0" fontId="15" fillId="5" borderId="40" xfId="2" quotePrefix="1" applyFont="1" applyFill="1" applyBorder="1" applyAlignment="1">
      <alignment horizontal="left" vertical="top" wrapText="1"/>
    </xf>
    <xf numFmtId="0" fontId="16" fillId="5" borderId="35" xfId="2" quotePrefix="1" applyFont="1" applyFill="1" applyBorder="1" applyAlignment="1">
      <alignment horizontal="left" vertical="top" wrapText="1"/>
    </xf>
    <xf numFmtId="0" fontId="16" fillId="5" borderId="38" xfId="2" quotePrefix="1" applyFont="1" applyFill="1" applyBorder="1" applyAlignment="1">
      <alignment horizontal="left" vertical="top" wrapText="1"/>
    </xf>
    <xf numFmtId="0" fontId="17" fillId="5" borderId="87" xfId="2" quotePrefix="1" applyFont="1" applyFill="1" applyBorder="1" applyAlignment="1">
      <alignment horizontal="justify" vertical="center"/>
    </xf>
    <xf numFmtId="0" fontId="17" fillId="5" borderId="20" xfId="2" quotePrefix="1" applyFont="1" applyFill="1" applyBorder="1" applyAlignment="1">
      <alignment horizontal="justify" vertical="center"/>
    </xf>
    <xf numFmtId="0" fontId="17" fillId="5" borderId="37" xfId="2" quotePrefix="1" applyFont="1" applyFill="1" applyBorder="1" applyAlignment="1">
      <alignment horizontal="justify" vertical="center"/>
    </xf>
    <xf numFmtId="0" fontId="13" fillId="0" borderId="11" xfId="2" quotePrefix="1" applyFont="1" applyBorder="1" applyAlignment="1">
      <alignment horizontal="left" vertical="top" wrapText="1"/>
    </xf>
    <xf numFmtId="0" fontId="13" fillId="0" borderId="0" xfId="2" quotePrefix="1" applyFont="1" applyAlignment="1">
      <alignment horizontal="left" vertical="top" wrapText="1"/>
    </xf>
    <xf numFmtId="0" fontId="13" fillId="0" borderId="21" xfId="2" quotePrefix="1" applyFont="1" applyBorder="1" applyAlignment="1">
      <alignment horizontal="left" vertical="top" wrapText="1"/>
    </xf>
    <xf numFmtId="0" fontId="19" fillId="5" borderId="78" xfId="3" applyFont="1" applyFill="1" applyBorder="1" applyAlignment="1">
      <alignment horizontal="left" vertical="top" wrapText="1" readingOrder="1"/>
    </xf>
    <xf numFmtId="0" fontId="19" fillId="5" borderId="79" xfId="3" applyFont="1" applyFill="1" applyBorder="1" applyAlignment="1">
      <alignment horizontal="left" vertical="top" wrapText="1" readingOrder="1"/>
    </xf>
    <xf numFmtId="0" fontId="13" fillId="5" borderId="80" xfId="2" applyFont="1" applyFill="1" applyBorder="1" applyAlignment="1">
      <alignment horizontal="justify" vertical="center" wrapText="1"/>
    </xf>
    <xf numFmtId="0" fontId="13" fillId="5" borderId="81" xfId="2" applyFont="1" applyFill="1" applyBorder="1" applyAlignment="1">
      <alignment horizontal="justify" vertical="center" wrapText="1"/>
    </xf>
    <xf numFmtId="0" fontId="19" fillId="5" borderId="77" xfId="0" applyFont="1" applyFill="1" applyBorder="1" applyAlignment="1">
      <alignment horizontal="left" vertical="center" wrapText="1"/>
    </xf>
    <xf numFmtId="0" fontId="19" fillId="5" borderId="1" xfId="0" applyFont="1" applyFill="1" applyBorder="1" applyAlignment="1">
      <alignment horizontal="left" vertical="center" wrapText="1"/>
    </xf>
    <xf numFmtId="0" fontId="13" fillId="5" borderId="71" xfId="2" applyFont="1" applyFill="1" applyBorder="1" applyAlignment="1">
      <alignment horizontal="justify" vertical="center" wrapText="1"/>
    </xf>
    <xf numFmtId="0" fontId="13" fillId="5" borderId="72" xfId="2" applyFont="1" applyFill="1" applyBorder="1" applyAlignment="1">
      <alignment horizontal="justify" vertical="center" wrapText="1"/>
    </xf>
    <xf numFmtId="0" fontId="19" fillId="5" borderId="69" xfId="0" applyFont="1" applyFill="1" applyBorder="1" applyAlignment="1">
      <alignment horizontal="left" vertical="center" wrapText="1"/>
    </xf>
    <xf numFmtId="0" fontId="19" fillId="5" borderId="70" xfId="0" applyFont="1" applyFill="1" applyBorder="1" applyAlignment="1">
      <alignment horizontal="left" vertical="center" wrapText="1"/>
    </xf>
    <xf numFmtId="0" fontId="13" fillId="5" borderId="11" xfId="2" applyFont="1" applyFill="1" applyBorder="1" applyAlignment="1">
      <alignment horizontal="left" vertical="top" wrapText="1"/>
    </xf>
    <xf numFmtId="0" fontId="13" fillId="5" borderId="0" xfId="2" applyFont="1" applyFill="1" applyAlignment="1">
      <alignment horizontal="left" vertical="top" wrapText="1"/>
    </xf>
    <xf numFmtId="0" fontId="13" fillId="5" borderId="21" xfId="2" applyFont="1" applyFill="1" applyBorder="1" applyAlignment="1">
      <alignment horizontal="left" vertical="top" wrapText="1"/>
    </xf>
    <xf numFmtId="0" fontId="21" fillId="5" borderId="73" xfId="0" applyFont="1" applyFill="1" applyBorder="1" applyAlignment="1">
      <alignment horizontal="left" vertical="center" wrapText="1"/>
    </xf>
    <xf numFmtId="0" fontId="21" fillId="5" borderId="74" xfId="0" applyFont="1" applyFill="1" applyBorder="1" applyAlignment="1">
      <alignment horizontal="left" vertical="center" wrapText="1"/>
    </xf>
    <xf numFmtId="0" fontId="22" fillId="5" borderId="75" xfId="0" applyFont="1" applyFill="1" applyBorder="1" applyAlignment="1">
      <alignment horizontal="justify" vertical="center" wrapText="1"/>
    </xf>
    <xf numFmtId="0" fontId="22" fillId="5" borderId="76" xfId="0" applyFont="1" applyFill="1" applyBorder="1" applyAlignment="1">
      <alignment horizontal="justify" vertical="center" wrapText="1"/>
    </xf>
    <xf numFmtId="0" fontId="117" fillId="15" borderId="109" xfId="0" applyFont="1" applyFill="1" applyBorder="1" applyAlignment="1">
      <alignment horizontal="center" vertical="center" textRotation="90" wrapText="1"/>
    </xf>
    <xf numFmtId="0" fontId="73" fillId="15" borderId="109" xfId="0" applyFont="1" applyFill="1" applyBorder="1" applyAlignment="1">
      <alignment horizontal="center" vertical="center" wrapText="1"/>
    </xf>
    <xf numFmtId="0" fontId="117" fillId="15" borderId="133" xfId="0" applyFont="1" applyFill="1" applyBorder="1" applyAlignment="1">
      <alignment horizontal="left" vertical="center"/>
    </xf>
    <xf numFmtId="0" fontId="117" fillId="15" borderId="134" xfId="0" applyFont="1" applyFill="1" applyBorder="1" applyAlignment="1">
      <alignment horizontal="left" vertical="center"/>
    </xf>
    <xf numFmtId="0" fontId="117" fillId="15" borderId="127" xfId="0" applyFont="1" applyFill="1" applyBorder="1" applyAlignment="1">
      <alignment horizontal="center" vertical="center"/>
    </xf>
    <xf numFmtId="0" fontId="117" fillId="15" borderId="132" xfId="0" applyFont="1" applyFill="1" applyBorder="1" applyAlignment="1">
      <alignment horizontal="center" vertical="center"/>
    </xf>
    <xf numFmtId="0" fontId="117" fillId="15" borderId="116" xfId="0" applyFont="1" applyFill="1" applyBorder="1" applyAlignment="1">
      <alignment horizontal="center" vertical="center"/>
    </xf>
    <xf numFmtId="0" fontId="117" fillId="15" borderId="109" xfId="0" applyFont="1" applyFill="1" applyBorder="1" applyAlignment="1">
      <alignment horizontal="center" vertical="center" wrapText="1"/>
    </xf>
    <xf numFmtId="0" fontId="73" fillId="15" borderId="112" xfId="0" applyFont="1" applyFill="1" applyBorder="1" applyAlignment="1">
      <alignment horizontal="center" vertical="center" wrapText="1"/>
    </xf>
    <xf numFmtId="0" fontId="117" fillId="15" borderId="127" xfId="0" applyFont="1" applyFill="1" applyBorder="1" applyAlignment="1">
      <alignment horizontal="center" vertical="top"/>
    </xf>
    <xf numFmtId="0" fontId="117" fillId="15" borderId="132" xfId="0" applyFont="1" applyFill="1" applyBorder="1" applyAlignment="1">
      <alignment horizontal="center" vertical="top"/>
    </xf>
    <xf numFmtId="0" fontId="117" fillId="15" borderId="116" xfId="0" applyFont="1" applyFill="1" applyBorder="1" applyAlignment="1">
      <alignment horizontal="center" vertical="top"/>
    </xf>
    <xf numFmtId="0" fontId="117" fillId="15" borderId="108" xfId="0" applyFont="1" applyFill="1" applyBorder="1" applyAlignment="1">
      <alignment horizontal="center" vertical="center" textRotation="90" wrapText="1"/>
    </xf>
    <xf numFmtId="0" fontId="117" fillId="15" borderId="111" xfId="0" applyFont="1" applyFill="1" applyBorder="1" applyAlignment="1">
      <alignment horizontal="center" vertical="center" textRotation="90" wrapText="1"/>
    </xf>
    <xf numFmtId="0" fontId="117" fillId="15" borderId="108" xfId="0" applyFont="1" applyFill="1" applyBorder="1" applyAlignment="1">
      <alignment horizontal="center" vertical="center" wrapText="1"/>
    </xf>
    <xf numFmtId="0" fontId="117" fillId="15" borderId="111" xfId="0" applyFont="1" applyFill="1" applyBorder="1" applyAlignment="1">
      <alignment horizontal="center" vertical="center" wrapText="1"/>
    </xf>
    <xf numFmtId="0" fontId="35" fillId="15" borderId="112" xfId="0" applyFont="1" applyFill="1" applyBorder="1" applyAlignment="1">
      <alignment horizontal="left" vertical="top"/>
    </xf>
    <xf numFmtId="0" fontId="35" fillId="15" borderId="123" xfId="0" applyFont="1" applyFill="1" applyBorder="1" applyAlignment="1">
      <alignment horizontal="left" vertical="top"/>
    </xf>
    <xf numFmtId="0" fontId="127" fillId="5" borderId="124" xfId="0" applyFont="1" applyFill="1" applyBorder="1" applyAlignment="1" applyProtection="1">
      <alignment horizontal="left" vertical="center"/>
      <protection locked="0"/>
    </xf>
    <xf numFmtId="0" fontId="127" fillId="5" borderId="125" xfId="0" applyFont="1" applyFill="1" applyBorder="1" applyAlignment="1" applyProtection="1">
      <alignment horizontal="left" vertical="center"/>
      <protection locked="0"/>
    </xf>
    <xf numFmtId="0" fontId="127" fillId="5" borderId="126" xfId="0" applyFont="1" applyFill="1" applyBorder="1" applyAlignment="1" applyProtection="1">
      <alignment horizontal="left" vertical="center"/>
      <protection locked="0"/>
    </xf>
    <xf numFmtId="0" fontId="117" fillId="15" borderId="121" xfId="0" applyFont="1" applyFill="1" applyBorder="1" applyAlignment="1">
      <alignment horizontal="center" vertical="center" wrapText="1"/>
    </xf>
    <xf numFmtId="0" fontId="117" fillId="15" borderId="121" xfId="0" applyFont="1" applyFill="1" applyBorder="1" applyAlignment="1">
      <alignment horizontal="center" vertical="center"/>
    </xf>
    <xf numFmtId="0" fontId="35" fillId="15" borderId="108" xfId="0" applyFont="1" applyFill="1" applyBorder="1" applyAlignment="1">
      <alignment horizontal="center" vertical="top" textRotation="90" wrapText="1"/>
    </xf>
    <xf numFmtId="0" fontId="35" fillId="15" borderId="111" xfId="0" applyFont="1" applyFill="1" applyBorder="1" applyAlignment="1">
      <alignment horizontal="center" vertical="top" textRotation="90" wrapText="1"/>
    </xf>
    <xf numFmtId="0" fontId="35" fillId="15" borderId="108" xfId="0" applyFont="1" applyFill="1" applyBorder="1" applyAlignment="1">
      <alignment horizontal="center" vertical="center" textRotation="90"/>
    </xf>
    <xf numFmtId="0" fontId="35" fillId="15" borderId="111" xfId="0" applyFont="1" applyFill="1" applyBorder="1" applyAlignment="1">
      <alignment horizontal="center" vertical="center" textRotation="90"/>
    </xf>
    <xf numFmtId="0" fontId="35" fillId="15" borderId="109" xfId="0" applyFont="1" applyFill="1" applyBorder="1" applyAlignment="1">
      <alignment horizontal="center" vertical="center"/>
    </xf>
    <xf numFmtId="0" fontId="117" fillId="15" borderId="111" xfId="0" applyFont="1" applyFill="1" applyBorder="1" applyAlignment="1">
      <alignment horizontal="center" vertical="center"/>
    </xf>
    <xf numFmtId="0" fontId="117" fillId="15" borderId="109" xfId="0" applyFont="1" applyFill="1" applyBorder="1" applyAlignment="1">
      <alignment horizontal="center" vertical="center"/>
    </xf>
    <xf numFmtId="0" fontId="117" fillId="15" borderId="110" xfId="0" applyFont="1" applyFill="1" applyBorder="1" applyAlignment="1">
      <alignment horizontal="center" vertical="center" wrapText="1"/>
    </xf>
    <xf numFmtId="0" fontId="127" fillId="5" borderId="128" xfId="0" applyFont="1" applyFill="1" applyBorder="1" applyAlignment="1" applyProtection="1">
      <alignment horizontal="left" vertical="center" wrapText="1"/>
      <protection locked="0"/>
    </xf>
    <xf numFmtId="0" fontId="127" fillId="5" borderId="129" xfId="0" applyFont="1" applyFill="1" applyBorder="1" applyAlignment="1" applyProtection="1">
      <alignment horizontal="left" vertical="center" wrapText="1"/>
      <protection locked="0"/>
    </xf>
    <xf numFmtId="0" fontId="127" fillId="5" borderId="130" xfId="0" applyFont="1" applyFill="1" applyBorder="1" applyAlignment="1" applyProtection="1">
      <alignment horizontal="left" vertical="center"/>
      <protection locked="0"/>
    </xf>
    <xf numFmtId="0" fontId="127" fillId="5" borderId="131" xfId="0" applyFont="1" applyFill="1" applyBorder="1" applyAlignment="1" applyProtection="1">
      <alignment horizontal="left" vertical="center"/>
      <protection locked="0"/>
    </xf>
    <xf numFmtId="0" fontId="35" fillId="15" borderId="122" xfId="0" applyFont="1" applyFill="1" applyBorder="1" applyAlignment="1">
      <alignment horizontal="left" vertical="top"/>
    </xf>
    <xf numFmtId="0" fontId="117" fillId="15" borderId="112" xfId="0" applyFont="1" applyFill="1" applyBorder="1" applyAlignment="1">
      <alignment horizontal="center" vertical="center"/>
    </xf>
    <xf numFmtId="0" fontId="117" fillId="15" borderId="122" xfId="0" applyFont="1" applyFill="1" applyBorder="1" applyAlignment="1">
      <alignment horizontal="center" vertical="center"/>
    </xf>
    <xf numFmtId="0" fontId="35" fillId="0" borderId="108" xfId="0" applyFont="1" applyBorder="1" applyAlignment="1" applyProtection="1">
      <alignment horizontal="center" vertical="top"/>
      <protection hidden="1"/>
    </xf>
    <xf numFmtId="0" fontId="35" fillId="0" borderId="110" xfId="0" applyFont="1" applyBorder="1" applyAlignment="1" applyProtection="1">
      <alignment horizontal="center" vertical="top"/>
      <protection hidden="1"/>
    </xf>
    <xf numFmtId="0" fontId="35" fillId="0" borderId="111" xfId="0" applyFont="1" applyBorder="1" applyAlignment="1" applyProtection="1">
      <alignment horizontal="center" vertical="top"/>
      <protection hidden="1"/>
    </xf>
    <xf numFmtId="9" fontId="112" fillId="0" borderId="108" xfId="0" applyNumberFormat="1" applyFont="1" applyBorder="1" applyAlignment="1" applyProtection="1">
      <alignment horizontal="center" vertical="top" wrapText="1"/>
      <protection hidden="1"/>
    </xf>
    <xf numFmtId="9" fontId="112" fillId="0" borderId="110" xfId="0" applyNumberFormat="1" applyFont="1" applyBorder="1" applyAlignment="1" applyProtection="1">
      <alignment horizontal="center" vertical="top" wrapText="1"/>
      <protection hidden="1"/>
    </xf>
    <xf numFmtId="9" fontId="112" fillId="0" borderId="111" xfId="0" applyNumberFormat="1" applyFont="1" applyBorder="1" applyAlignment="1" applyProtection="1">
      <alignment horizontal="center" vertical="top" wrapText="1"/>
      <protection hidden="1"/>
    </xf>
    <xf numFmtId="0" fontId="117" fillId="0" borderId="108" xfId="0" applyFont="1" applyBorder="1" applyAlignment="1" applyProtection="1">
      <alignment horizontal="center" vertical="top"/>
      <protection hidden="1"/>
    </xf>
    <xf numFmtId="0" fontId="117" fillId="0" borderId="110" xfId="0" applyFont="1" applyBorder="1" applyAlignment="1" applyProtection="1">
      <alignment horizontal="center" vertical="top"/>
      <protection hidden="1"/>
    </xf>
    <xf numFmtId="0" fontId="117" fillId="0" borderId="111" xfId="0" applyFont="1" applyBorder="1" applyAlignment="1" applyProtection="1">
      <alignment horizontal="center" vertical="top"/>
      <protection hidden="1"/>
    </xf>
    <xf numFmtId="0" fontId="35" fillId="0" borderId="108" xfId="0" applyFont="1" applyBorder="1" applyAlignment="1">
      <alignment horizontal="center" vertical="top"/>
    </xf>
    <xf numFmtId="0" fontId="35" fillId="0" borderId="110" xfId="0" applyFont="1" applyBorder="1" applyAlignment="1">
      <alignment horizontal="center" vertical="top"/>
    </xf>
    <xf numFmtId="0" fontId="35" fillId="0" borderId="111" xfId="0" applyFont="1" applyBorder="1" applyAlignment="1">
      <alignment horizontal="center" vertical="top"/>
    </xf>
    <xf numFmtId="0" fontId="36" fillId="0" borderId="108" xfId="0" applyFont="1" applyBorder="1" applyAlignment="1" applyProtection="1">
      <alignment horizontal="center" vertical="top" wrapText="1"/>
      <protection locked="0"/>
    </xf>
    <xf numFmtId="0" fontId="36" fillId="0" borderId="110" xfId="0" applyFont="1" applyBorder="1" applyAlignment="1" applyProtection="1">
      <alignment horizontal="center" vertical="top" wrapText="1"/>
      <protection locked="0"/>
    </xf>
    <xf numFmtId="0" fontId="36" fillId="0" borderId="111" xfId="0" applyFont="1" applyBorder="1" applyAlignment="1" applyProtection="1">
      <alignment horizontal="center" vertical="top" wrapText="1"/>
      <protection locked="0"/>
    </xf>
    <xf numFmtId="0" fontId="112" fillId="0" borderId="108" xfId="0" applyFont="1" applyBorder="1" applyAlignment="1" applyProtection="1">
      <alignment horizontal="center" vertical="top" wrapText="1"/>
      <protection locked="0"/>
    </xf>
    <xf numFmtId="0" fontId="112" fillId="0" borderId="110" xfId="0" applyFont="1" applyBorder="1" applyAlignment="1" applyProtection="1">
      <alignment horizontal="center" vertical="top" wrapText="1"/>
      <protection locked="0"/>
    </xf>
    <xf numFmtId="0" fontId="112" fillId="0" borderId="111" xfId="0" applyFont="1" applyBorder="1" applyAlignment="1" applyProtection="1">
      <alignment horizontal="center" vertical="top" wrapText="1"/>
      <protection locked="0"/>
    </xf>
    <xf numFmtId="0" fontId="112" fillId="0" borderId="108" xfId="0" applyFont="1" applyBorder="1" applyAlignment="1" applyProtection="1">
      <alignment horizontal="center" vertical="top"/>
      <protection locked="0"/>
    </xf>
    <xf numFmtId="0" fontId="112" fillId="0" borderId="110" xfId="0" applyFont="1" applyBorder="1" applyAlignment="1" applyProtection="1">
      <alignment horizontal="center" vertical="top"/>
      <protection locked="0"/>
    </xf>
    <xf numFmtId="0" fontId="112" fillId="0" borderId="111" xfId="0" applyFont="1" applyBorder="1" applyAlignment="1" applyProtection="1">
      <alignment horizontal="center" vertical="top"/>
      <protection locked="0"/>
    </xf>
    <xf numFmtId="0" fontId="35" fillId="0" borderId="108" xfId="0" applyFont="1" applyBorder="1" applyAlignment="1" applyProtection="1">
      <alignment horizontal="center" vertical="top" wrapText="1"/>
      <protection hidden="1"/>
    </xf>
    <xf numFmtId="0" fontId="35" fillId="0" borderId="110" xfId="0" applyFont="1" applyBorder="1" applyAlignment="1" applyProtection="1">
      <alignment horizontal="center" vertical="top" wrapText="1"/>
      <protection hidden="1"/>
    </xf>
    <xf numFmtId="0" fontId="35" fillId="0" borderId="111" xfId="0" applyFont="1" applyBorder="1" applyAlignment="1" applyProtection="1">
      <alignment horizontal="center" vertical="top" wrapText="1"/>
      <protection hidden="1"/>
    </xf>
    <xf numFmtId="0" fontId="117" fillId="0" borderId="108" xfId="0" applyFont="1" applyBorder="1" applyAlignment="1" applyProtection="1">
      <alignment horizontal="center" vertical="top" wrapText="1"/>
      <protection hidden="1"/>
    </xf>
    <xf numFmtId="0" fontId="117" fillId="0" borderId="110" xfId="0" applyFont="1" applyBorder="1" applyAlignment="1" applyProtection="1">
      <alignment horizontal="center" vertical="top" wrapText="1"/>
      <protection hidden="1"/>
    </xf>
    <xf numFmtId="0" fontId="117" fillId="0" borderId="111" xfId="0" applyFont="1" applyBorder="1" applyAlignment="1" applyProtection="1">
      <alignment horizontal="center" vertical="top" wrapText="1"/>
      <protection hidden="1"/>
    </xf>
    <xf numFmtId="9" fontId="112" fillId="0" borderId="108" xfId="0" applyNumberFormat="1" applyFont="1" applyBorder="1" applyAlignment="1" applyProtection="1">
      <alignment horizontal="center" vertical="top" wrapText="1"/>
      <protection locked="0"/>
    </xf>
    <xf numFmtId="9" fontId="112" fillId="0" borderId="110" xfId="0" applyNumberFormat="1" applyFont="1" applyBorder="1" applyAlignment="1" applyProtection="1">
      <alignment horizontal="center" vertical="top" wrapText="1"/>
      <protection locked="0"/>
    </xf>
    <xf numFmtId="9" fontId="112" fillId="0" borderId="111" xfId="0" applyNumberFormat="1" applyFont="1" applyBorder="1" applyAlignment="1" applyProtection="1">
      <alignment horizontal="center" vertical="top" wrapText="1"/>
      <protection locked="0"/>
    </xf>
    <xf numFmtId="9" fontId="36" fillId="0" borderId="108" xfId="0" applyNumberFormat="1" applyFont="1" applyBorder="1" applyAlignment="1" applyProtection="1">
      <alignment horizontal="center" vertical="top" wrapText="1"/>
      <protection hidden="1"/>
    </xf>
    <xf numFmtId="9" fontId="36" fillId="0" borderId="110" xfId="0" applyNumberFormat="1" applyFont="1" applyBorder="1" applyAlignment="1" applyProtection="1">
      <alignment horizontal="center" vertical="top" wrapText="1"/>
      <protection hidden="1"/>
    </xf>
    <xf numFmtId="9" fontId="36" fillId="0" borderId="111" xfId="0" applyNumberFormat="1" applyFont="1" applyBorder="1" applyAlignment="1" applyProtection="1">
      <alignment horizontal="center" vertical="top" wrapText="1"/>
      <protection hidden="1"/>
    </xf>
    <xf numFmtId="0" fontId="117" fillId="0" borderId="108" xfId="0" applyFont="1" applyBorder="1" applyAlignment="1">
      <alignment horizontal="center" vertical="top" wrapText="1"/>
    </xf>
    <xf numFmtId="0" fontId="117" fillId="0" borderId="110" xfId="0" applyFont="1" applyBorder="1" applyAlignment="1">
      <alignment horizontal="center" vertical="top" wrapText="1"/>
    </xf>
    <xf numFmtId="0" fontId="117" fillId="0" borderId="111" xfId="0" applyFont="1" applyBorder="1" applyAlignment="1">
      <alignment horizontal="center" vertical="top" wrapText="1"/>
    </xf>
    <xf numFmtId="0" fontId="117" fillId="0" borderId="108" xfId="0" applyFont="1" applyBorder="1" applyAlignment="1">
      <alignment horizontal="center" vertical="top"/>
    </xf>
    <xf numFmtId="0" fontId="117" fillId="0" borderId="110" xfId="0" applyFont="1" applyBorder="1" applyAlignment="1">
      <alignment horizontal="center" vertical="top"/>
    </xf>
    <xf numFmtId="0" fontId="117" fillId="0" borderId="111" xfId="0" applyFont="1" applyBorder="1" applyAlignment="1">
      <alignment horizontal="center" vertical="top"/>
    </xf>
    <xf numFmtId="9" fontId="36" fillId="0" borderId="108" xfId="0" applyNumberFormat="1" applyFont="1" applyBorder="1" applyAlignment="1" applyProtection="1">
      <alignment horizontal="center" vertical="top" wrapText="1"/>
      <protection locked="0"/>
    </xf>
    <xf numFmtId="9" fontId="36" fillId="0" borderId="110" xfId="0" applyNumberFormat="1" applyFont="1" applyBorder="1" applyAlignment="1" applyProtection="1">
      <alignment horizontal="center" vertical="top" wrapText="1"/>
      <protection locked="0"/>
    </xf>
    <xf numFmtId="9" fontId="36" fillId="0" borderId="111" xfId="0" applyNumberFormat="1" applyFont="1" applyBorder="1" applyAlignment="1" applyProtection="1">
      <alignment horizontal="center" vertical="top" wrapText="1"/>
      <protection locked="0"/>
    </xf>
    <xf numFmtId="0" fontId="96" fillId="0" borderId="108" xfId="0" applyFont="1" applyBorder="1" applyAlignment="1" applyProtection="1">
      <alignment horizontal="center" vertical="top" wrapText="1"/>
      <protection locked="0"/>
    </xf>
    <xf numFmtId="0" fontId="112" fillId="0" borderId="108" xfId="0" quotePrefix="1" applyFont="1" applyBorder="1" applyAlignment="1" applyProtection="1">
      <alignment horizontal="center" vertical="top" wrapText="1"/>
      <protection locked="0"/>
    </xf>
    <xf numFmtId="0" fontId="51" fillId="0" borderId="108" xfId="0" applyFont="1" applyBorder="1" applyAlignment="1" applyProtection="1">
      <alignment horizontal="center" vertical="top" wrapText="1"/>
      <protection locked="0"/>
    </xf>
    <xf numFmtId="0" fontId="51" fillId="0" borderId="110" xfId="0" applyFont="1" applyBorder="1" applyAlignment="1" applyProtection="1">
      <alignment horizontal="center" vertical="top" wrapText="1"/>
      <protection locked="0"/>
    </xf>
    <xf numFmtId="0" fontId="51" fillId="0" borderId="111" xfId="0" applyFont="1" applyBorder="1" applyAlignment="1" applyProtection="1">
      <alignment horizontal="center" vertical="top" wrapText="1"/>
      <protection locked="0"/>
    </xf>
    <xf numFmtId="0" fontId="36" fillId="0" borderId="108" xfId="0" applyFont="1" applyBorder="1" applyAlignment="1" applyProtection="1">
      <alignment horizontal="center" vertical="top"/>
      <protection locked="0"/>
    </xf>
    <xf numFmtId="0" fontId="36" fillId="0" borderId="110" xfId="0" applyFont="1" applyBorder="1" applyAlignment="1" applyProtection="1">
      <alignment horizontal="center" vertical="top"/>
      <protection locked="0"/>
    </xf>
    <xf numFmtId="0" fontId="36" fillId="0" borderId="111" xfId="0" applyFont="1" applyBorder="1" applyAlignment="1" applyProtection="1">
      <alignment horizontal="center" vertical="top"/>
      <protection locked="0"/>
    </xf>
    <xf numFmtId="0" fontId="110" fillId="0" borderId="108" xfId="0" applyFont="1" applyBorder="1" applyAlignment="1" applyProtection="1">
      <alignment horizontal="center" vertical="top" wrapText="1"/>
      <protection locked="0"/>
    </xf>
    <xf numFmtId="0" fontId="110" fillId="0" borderId="110" xfId="0" applyFont="1" applyBorder="1" applyAlignment="1" applyProtection="1">
      <alignment horizontal="center" vertical="top" wrapText="1"/>
      <protection locked="0"/>
    </xf>
    <xf numFmtId="0" fontId="110" fillId="0" borderId="111" xfId="0" applyFont="1" applyBorder="1" applyAlignment="1" applyProtection="1">
      <alignment horizontal="center" vertical="top" wrapText="1"/>
      <protection locked="0"/>
    </xf>
    <xf numFmtId="0" fontId="110" fillId="0" borderId="108" xfId="0" applyFont="1" applyBorder="1" applyAlignment="1" applyProtection="1">
      <alignment horizontal="center" vertical="top"/>
      <protection locked="0"/>
    </xf>
    <xf numFmtId="0" fontId="110" fillId="0" borderId="110" xfId="0" applyFont="1" applyBorder="1" applyAlignment="1" applyProtection="1">
      <alignment horizontal="center" vertical="top"/>
      <protection locked="0"/>
    </xf>
    <xf numFmtId="0" fontId="110" fillId="0" borderId="111" xfId="0" applyFont="1" applyBorder="1" applyAlignment="1" applyProtection="1">
      <alignment horizontal="center" vertical="top"/>
      <protection locked="0"/>
    </xf>
    <xf numFmtId="0" fontId="115" fillId="0" borderId="108" xfId="0" applyFont="1" applyBorder="1" applyAlignment="1" applyProtection="1">
      <alignment horizontal="center" vertical="top" wrapText="1"/>
      <protection hidden="1"/>
    </xf>
    <xf numFmtId="0" fontId="115" fillId="0" borderId="110" xfId="0" applyFont="1" applyBorder="1" applyAlignment="1" applyProtection="1">
      <alignment horizontal="center" vertical="top" wrapText="1"/>
      <protection hidden="1"/>
    </xf>
    <xf numFmtId="0" fontId="115" fillId="0" borderId="111" xfId="0" applyFont="1" applyBorder="1" applyAlignment="1" applyProtection="1">
      <alignment horizontal="center" vertical="top" wrapText="1"/>
      <protection hidden="1"/>
    </xf>
    <xf numFmtId="0" fontId="112" fillId="0" borderId="112" xfId="0" applyFont="1" applyBorder="1" applyAlignment="1">
      <alignment horizontal="left" vertical="center" wrapText="1"/>
    </xf>
    <xf numFmtId="0" fontId="112" fillId="0" borderId="122" xfId="0" applyFont="1" applyBorder="1" applyAlignment="1">
      <alignment horizontal="left" vertical="center" wrapText="1"/>
    </xf>
    <xf numFmtId="0" fontId="112" fillId="0" borderId="123" xfId="0" applyFont="1" applyBorder="1" applyAlignment="1">
      <alignment horizontal="left" vertical="center" wrapText="1"/>
    </xf>
    <xf numFmtId="9" fontId="110" fillId="0" borderId="108" xfId="0" applyNumberFormat="1" applyFont="1" applyBorder="1" applyAlignment="1" applyProtection="1">
      <alignment horizontal="center" vertical="top" wrapText="1"/>
      <protection hidden="1"/>
    </xf>
    <xf numFmtId="9" fontId="110" fillId="0" borderId="110" xfId="0" applyNumberFormat="1" applyFont="1" applyBorder="1" applyAlignment="1" applyProtection="1">
      <alignment horizontal="center" vertical="top" wrapText="1"/>
      <protection hidden="1"/>
    </xf>
    <xf numFmtId="9" fontId="110" fillId="0" borderId="111" xfId="0" applyNumberFormat="1" applyFont="1" applyBorder="1" applyAlignment="1" applyProtection="1">
      <alignment horizontal="center" vertical="top" wrapText="1"/>
      <protection hidden="1"/>
    </xf>
    <xf numFmtId="9" fontId="110" fillId="0" borderId="108" xfId="0" applyNumberFormat="1" applyFont="1" applyBorder="1" applyAlignment="1" applyProtection="1">
      <alignment horizontal="center" vertical="top" wrapText="1"/>
      <protection locked="0"/>
    </xf>
    <xf numFmtId="9" fontId="110" fillId="0" borderId="110" xfId="0" applyNumberFormat="1" applyFont="1" applyBorder="1" applyAlignment="1" applyProtection="1">
      <alignment horizontal="center" vertical="top" wrapText="1"/>
      <protection locked="0"/>
    </xf>
    <xf numFmtId="9" fontId="110" fillId="0" borderId="111" xfId="0" applyNumberFormat="1" applyFont="1" applyBorder="1" applyAlignment="1" applyProtection="1">
      <alignment horizontal="center" vertical="top" wrapText="1"/>
      <protection locked="0"/>
    </xf>
    <xf numFmtId="0" fontId="115" fillId="0" borderId="108" xfId="0" applyFont="1" applyBorder="1" applyAlignment="1" applyProtection="1">
      <alignment horizontal="center" vertical="top"/>
      <protection hidden="1"/>
    </xf>
    <xf numFmtId="0" fontId="115" fillId="0" borderId="110" xfId="0" applyFont="1" applyBorder="1" applyAlignment="1" applyProtection="1">
      <alignment horizontal="center" vertical="top"/>
      <protection hidden="1"/>
    </xf>
    <xf numFmtId="0" fontId="115" fillId="0" borderId="111" xfId="0" applyFont="1" applyBorder="1" applyAlignment="1" applyProtection="1">
      <alignment horizontal="center" vertical="top"/>
      <protection hidden="1"/>
    </xf>
    <xf numFmtId="0" fontId="117" fillId="0" borderId="121" xfId="0" applyFont="1" applyBorder="1" applyAlignment="1">
      <alignment horizontal="center" vertical="center"/>
    </xf>
    <xf numFmtId="0" fontId="117" fillId="0" borderId="0" xfId="0" applyFont="1" applyAlignment="1">
      <alignment horizontal="center" vertical="center"/>
    </xf>
    <xf numFmtId="1" fontId="112" fillId="0" borderId="108" xfId="0" applyNumberFormat="1" applyFont="1" applyBorder="1" applyAlignment="1" applyProtection="1">
      <alignment horizontal="center" vertical="top"/>
      <protection locked="0"/>
    </xf>
    <xf numFmtId="1" fontId="112" fillId="0" borderId="110" xfId="0" applyNumberFormat="1" applyFont="1" applyBorder="1" applyAlignment="1" applyProtection="1">
      <alignment horizontal="center" vertical="top"/>
      <protection locked="0"/>
    </xf>
    <xf numFmtId="1" fontId="112" fillId="0" borderId="111" xfId="0" applyNumberFormat="1" applyFont="1" applyBorder="1" applyAlignment="1" applyProtection="1">
      <alignment horizontal="center" vertical="top"/>
      <protection locked="0"/>
    </xf>
    <xf numFmtId="0" fontId="35" fillId="0" borderId="108" xfId="0" applyFont="1" applyBorder="1" applyAlignment="1">
      <alignment horizontal="center" vertical="top" wrapText="1"/>
    </xf>
    <xf numFmtId="0" fontId="35" fillId="0" borderId="110" xfId="0" applyFont="1" applyBorder="1" applyAlignment="1">
      <alignment horizontal="center" vertical="top" wrapText="1"/>
    </xf>
    <xf numFmtId="0" fontId="35" fillId="0" borderId="111" xfId="0" applyFont="1" applyBorder="1" applyAlignment="1">
      <alignment horizontal="center" vertical="top" wrapText="1"/>
    </xf>
    <xf numFmtId="0" fontId="73" fillId="0" borderId="108" xfId="0" applyFont="1" applyBorder="1" applyAlignment="1" applyProtection="1">
      <alignment horizontal="center" vertical="top" wrapText="1"/>
      <protection hidden="1"/>
    </xf>
    <xf numFmtId="0" fontId="73" fillId="0" borderId="110" xfId="0" applyFont="1" applyBorder="1" applyAlignment="1" applyProtection="1">
      <alignment horizontal="center" vertical="top" wrapText="1"/>
      <protection hidden="1"/>
    </xf>
    <xf numFmtId="0" fontId="73" fillId="0" borderId="111" xfId="0" applyFont="1" applyBorder="1" applyAlignment="1" applyProtection="1">
      <alignment horizontal="center" vertical="top" wrapText="1"/>
      <protection hidden="1"/>
    </xf>
    <xf numFmtId="0" fontId="31" fillId="0" borderId="108" xfId="0" applyFont="1" applyBorder="1" applyAlignment="1" applyProtection="1">
      <alignment horizontal="center" vertical="top"/>
      <protection locked="0"/>
    </xf>
    <xf numFmtId="0" fontId="31" fillId="0" borderId="110" xfId="0" applyFont="1" applyBorder="1" applyAlignment="1" applyProtection="1">
      <alignment horizontal="center" vertical="top"/>
      <protection locked="0"/>
    </xf>
    <xf numFmtId="0" fontId="31" fillId="0" borderId="111" xfId="0" applyFont="1" applyBorder="1" applyAlignment="1" applyProtection="1">
      <alignment horizontal="center" vertical="top"/>
      <protection locked="0"/>
    </xf>
    <xf numFmtId="0" fontId="101" fillId="0" borderId="108" xfId="0" applyFont="1" applyBorder="1" applyAlignment="1" applyProtection="1">
      <alignment horizontal="center" vertical="top" wrapText="1"/>
      <protection locked="0"/>
    </xf>
    <xf numFmtId="0" fontId="101" fillId="0" borderId="110" xfId="0" applyFont="1" applyBorder="1" applyAlignment="1" applyProtection="1">
      <alignment horizontal="center" vertical="top" wrapText="1"/>
      <protection locked="0"/>
    </xf>
    <xf numFmtId="0" fontId="101" fillId="0" borderId="111" xfId="0" applyFont="1" applyBorder="1" applyAlignment="1" applyProtection="1">
      <alignment horizontal="center" vertical="top" wrapText="1"/>
      <protection locked="0"/>
    </xf>
    <xf numFmtId="0" fontId="31" fillId="0" borderId="108" xfId="0" applyFont="1" applyBorder="1" applyAlignment="1" applyProtection="1">
      <alignment horizontal="center" vertical="top" wrapText="1"/>
      <protection locked="0"/>
    </xf>
    <xf numFmtId="0" fontId="31" fillId="0" borderId="110" xfId="0" applyFont="1" applyBorder="1" applyAlignment="1" applyProtection="1">
      <alignment horizontal="center" vertical="top" wrapText="1"/>
      <protection locked="0"/>
    </xf>
    <xf numFmtId="0" fontId="31" fillId="0" borderId="111" xfId="0" applyFont="1" applyBorder="1" applyAlignment="1" applyProtection="1">
      <alignment horizontal="center" vertical="top" wrapText="1"/>
      <protection locked="0"/>
    </xf>
    <xf numFmtId="0" fontId="186" fillId="0" borderId="108" xfId="0" applyFont="1" applyBorder="1" applyAlignment="1" applyProtection="1">
      <alignment horizontal="center" vertical="top" wrapText="1"/>
      <protection hidden="1"/>
    </xf>
    <xf numFmtId="0" fontId="186" fillId="0" borderId="110" xfId="0" applyFont="1" applyBorder="1" applyAlignment="1" applyProtection="1">
      <alignment horizontal="center" vertical="top" wrapText="1"/>
      <protection hidden="1"/>
    </xf>
    <xf numFmtId="0" fontId="186" fillId="0" borderId="111" xfId="0" applyFont="1" applyBorder="1" applyAlignment="1" applyProtection="1">
      <alignment horizontal="center" vertical="top" wrapText="1"/>
      <protection hidden="1"/>
    </xf>
    <xf numFmtId="9" fontId="101" fillId="0" borderId="108" xfId="0" applyNumberFormat="1" applyFont="1" applyBorder="1" applyAlignment="1" applyProtection="1">
      <alignment horizontal="center" vertical="top" wrapText="1"/>
      <protection hidden="1"/>
    </xf>
    <xf numFmtId="9" fontId="101" fillId="0" borderId="110" xfId="0" applyNumberFormat="1" applyFont="1" applyBorder="1" applyAlignment="1" applyProtection="1">
      <alignment horizontal="center" vertical="top" wrapText="1"/>
      <protection hidden="1"/>
    </xf>
    <xf numFmtId="9" fontId="101" fillId="0" borderId="111" xfId="0" applyNumberFormat="1" applyFont="1" applyBorder="1" applyAlignment="1" applyProtection="1">
      <alignment horizontal="center" vertical="top" wrapText="1"/>
      <protection hidden="1"/>
    </xf>
    <xf numFmtId="9" fontId="101" fillId="0" borderId="108" xfId="0" applyNumberFormat="1" applyFont="1" applyBorder="1" applyAlignment="1" applyProtection="1">
      <alignment horizontal="center" vertical="top" wrapText="1"/>
      <protection locked="0"/>
    </xf>
    <xf numFmtId="9" fontId="101" fillId="0" borderId="110" xfId="0" applyNumberFormat="1" applyFont="1" applyBorder="1" applyAlignment="1" applyProtection="1">
      <alignment horizontal="center" vertical="top" wrapText="1"/>
      <protection locked="0"/>
    </xf>
    <xf numFmtId="9" fontId="101" fillId="0" borderId="111" xfId="0" applyNumberFormat="1" applyFont="1" applyBorder="1" applyAlignment="1" applyProtection="1">
      <alignment horizontal="center" vertical="top" wrapText="1"/>
      <protection locked="0"/>
    </xf>
    <xf numFmtId="0" fontId="73" fillId="0" borderId="108" xfId="0" applyFont="1" applyBorder="1" applyAlignment="1" applyProtection="1">
      <alignment horizontal="center" vertical="top"/>
      <protection hidden="1"/>
    </xf>
    <xf numFmtId="0" fontId="73" fillId="0" borderId="110" xfId="0" applyFont="1" applyBorder="1" applyAlignment="1" applyProtection="1">
      <alignment horizontal="center" vertical="top"/>
      <protection hidden="1"/>
    </xf>
    <xf numFmtId="0" fontId="73" fillId="0" borderId="111" xfId="0" applyFont="1" applyBorder="1" applyAlignment="1" applyProtection="1">
      <alignment horizontal="center" vertical="top"/>
      <protection hidden="1"/>
    </xf>
    <xf numFmtId="9" fontId="31" fillId="0" borderId="108" xfId="0" applyNumberFormat="1" applyFont="1" applyBorder="1" applyAlignment="1" applyProtection="1">
      <alignment horizontal="center" vertical="top" wrapText="1"/>
      <protection locked="0"/>
    </xf>
    <xf numFmtId="9" fontId="31" fillId="0" borderId="110" xfId="0" applyNumberFormat="1" applyFont="1" applyBorder="1" applyAlignment="1" applyProtection="1">
      <alignment horizontal="center" vertical="top" wrapText="1"/>
      <protection locked="0"/>
    </xf>
    <xf numFmtId="9" fontId="31" fillId="0" borderId="111" xfId="0" applyNumberFormat="1" applyFont="1" applyBorder="1" applyAlignment="1" applyProtection="1">
      <alignment horizontal="center" vertical="top" wrapText="1"/>
      <protection locked="0"/>
    </xf>
    <xf numFmtId="0" fontId="101" fillId="0" borderId="108" xfId="0" applyFont="1" applyBorder="1" applyAlignment="1" applyProtection="1">
      <alignment horizontal="center" vertical="top"/>
      <protection locked="0"/>
    </xf>
    <xf numFmtId="0" fontId="101" fillId="0" borderId="110" xfId="0" applyFont="1" applyBorder="1" applyAlignment="1" applyProtection="1">
      <alignment horizontal="center" vertical="top"/>
      <protection locked="0"/>
    </xf>
    <xf numFmtId="0" fontId="101" fillId="0" borderId="111" xfId="0" applyFont="1" applyBorder="1" applyAlignment="1" applyProtection="1">
      <alignment horizontal="center" vertical="top"/>
      <protection locked="0"/>
    </xf>
    <xf numFmtId="0" fontId="73" fillId="5" borderId="109" xfId="0" applyFont="1" applyFill="1" applyBorder="1" applyAlignment="1">
      <alignment horizontal="left" vertical="center" wrapText="1"/>
    </xf>
    <xf numFmtId="0" fontId="186" fillId="0" borderId="108" xfId="0" applyFont="1" applyBorder="1" applyAlignment="1">
      <alignment horizontal="center" vertical="top" wrapText="1"/>
    </xf>
    <xf numFmtId="0" fontId="186" fillId="0" borderId="110" xfId="0" applyFont="1" applyBorder="1" applyAlignment="1">
      <alignment horizontal="center" vertical="top" wrapText="1"/>
    </xf>
    <xf numFmtId="0" fontId="186" fillId="0" borderId="111" xfId="0" applyFont="1" applyBorder="1" applyAlignment="1">
      <alignment horizontal="center" vertical="top" wrapText="1"/>
    </xf>
    <xf numFmtId="0" fontId="131" fillId="0" borderId="108" xfId="0" applyFont="1" applyBorder="1" applyAlignment="1" applyProtection="1">
      <alignment horizontal="center" vertical="top" wrapText="1"/>
      <protection locked="0"/>
    </xf>
    <xf numFmtId="0" fontId="131" fillId="0" borderId="110" xfId="0" applyFont="1" applyBorder="1" applyAlignment="1" applyProtection="1">
      <alignment horizontal="center" vertical="top" wrapText="1"/>
      <protection locked="0"/>
    </xf>
    <xf numFmtId="0" fontId="131" fillId="0" borderId="111" xfId="0" applyFont="1" applyBorder="1" applyAlignment="1" applyProtection="1">
      <alignment horizontal="center" vertical="top" wrapText="1"/>
      <protection locked="0"/>
    </xf>
    <xf numFmtId="0" fontId="135" fillId="0" borderId="0" xfId="0" applyFont="1" applyAlignment="1">
      <alignment horizontal="center" vertical="center" wrapText="1"/>
    </xf>
    <xf numFmtId="0" fontId="113" fillId="26" borderId="0" xfId="0" applyFont="1" applyFill="1" applyAlignment="1">
      <alignment horizontal="center" vertical="center" wrapText="1" readingOrder="1"/>
    </xf>
    <xf numFmtId="0" fontId="113" fillId="26" borderId="0" xfId="0" applyFont="1" applyFill="1" applyAlignment="1">
      <alignment horizontal="center" vertical="center" textRotation="90" wrapText="1" readingOrder="1"/>
    </xf>
    <xf numFmtId="0" fontId="113" fillId="26" borderId="21" xfId="0" applyFont="1" applyFill="1" applyBorder="1" applyAlignment="1">
      <alignment horizontal="center" vertical="center" textRotation="90" wrapText="1" readingOrder="1"/>
    </xf>
    <xf numFmtId="0" fontId="132" fillId="16" borderId="10" xfId="0" applyFont="1" applyFill="1" applyBorder="1" applyAlignment="1" applyProtection="1">
      <alignment horizontal="center" vertical="center" wrapText="1" readingOrder="1"/>
      <protection hidden="1"/>
    </xf>
    <xf numFmtId="0" fontId="132" fillId="16" borderId="41" xfId="0" applyFont="1" applyFill="1" applyBorder="1" applyAlignment="1" applyProtection="1">
      <alignment horizontal="center" vertical="center" wrapText="1" readingOrder="1"/>
      <protection hidden="1"/>
    </xf>
    <xf numFmtId="0" fontId="132" fillId="16" borderId="11" xfId="0" applyFont="1" applyFill="1" applyBorder="1" applyAlignment="1" applyProtection="1">
      <alignment horizontal="center" vertical="center" wrapText="1" readingOrder="1"/>
      <protection hidden="1"/>
    </xf>
    <xf numFmtId="0" fontId="132" fillId="16" borderId="0" xfId="0" applyFont="1" applyFill="1" applyAlignment="1" applyProtection="1">
      <alignment horizontal="center" vertical="center" wrapText="1" readingOrder="1"/>
      <protection hidden="1"/>
    </xf>
    <xf numFmtId="0" fontId="132" fillId="16" borderId="42" xfId="0" applyFont="1" applyFill="1" applyBorder="1" applyAlignment="1" applyProtection="1">
      <alignment horizontal="center" vertical="center" wrapText="1" readingOrder="1"/>
      <protection hidden="1"/>
    </xf>
    <xf numFmtId="0" fontId="132" fillId="16" borderId="21" xfId="0" applyFont="1" applyFill="1" applyBorder="1" applyAlignment="1" applyProtection="1">
      <alignment horizontal="center" vertical="center" wrapText="1" readingOrder="1"/>
      <protection hidden="1"/>
    </xf>
    <xf numFmtId="0" fontId="132" fillId="17" borderId="41" xfId="0" applyFont="1" applyFill="1" applyBorder="1" applyAlignment="1" applyProtection="1">
      <alignment horizontal="center" wrapText="1" readingOrder="1"/>
      <protection hidden="1"/>
    </xf>
    <xf numFmtId="0" fontId="132" fillId="17" borderId="0" xfId="0" applyFont="1" applyFill="1" applyAlignment="1" applyProtection="1">
      <alignment horizontal="center" wrapText="1" readingOrder="1"/>
      <protection hidden="1"/>
    </xf>
    <xf numFmtId="0" fontId="132" fillId="17" borderId="42" xfId="0" applyFont="1" applyFill="1" applyBorder="1" applyAlignment="1" applyProtection="1">
      <alignment horizontal="center" wrapText="1" readingOrder="1"/>
      <protection hidden="1"/>
    </xf>
    <xf numFmtId="0" fontId="132" fillId="17" borderId="21" xfId="0" applyFont="1" applyFill="1" applyBorder="1" applyAlignment="1" applyProtection="1">
      <alignment horizontal="center" wrapText="1" readingOrder="1"/>
      <protection hidden="1"/>
    </xf>
    <xf numFmtId="0" fontId="132" fillId="17" borderId="10" xfId="0" applyFont="1" applyFill="1" applyBorder="1" applyAlignment="1" applyProtection="1">
      <alignment horizontal="center" wrapText="1" readingOrder="1"/>
      <protection hidden="1"/>
    </xf>
    <xf numFmtId="0" fontId="132" fillId="17" borderId="11" xfId="0" applyFont="1" applyFill="1" applyBorder="1" applyAlignment="1" applyProtection="1">
      <alignment horizontal="center" wrapText="1" readingOrder="1"/>
      <protection hidden="1"/>
    </xf>
    <xf numFmtId="0" fontId="132" fillId="13" borderId="11" xfId="0" applyFont="1" applyFill="1" applyBorder="1" applyAlignment="1" applyProtection="1">
      <alignment horizontal="center" wrapText="1" readingOrder="1"/>
      <protection hidden="1"/>
    </xf>
    <xf numFmtId="0" fontId="132" fillId="13" borderId="0" xfId="0" applyFont="1" applyFill="1" applyAlignment="1" applyProtection="1">
      <alignment horizontal="center" wrapText="1" readingOrder="1"/>
      <protection hidden="1"/>
    </xf>
    <xf numFmtId="0" fontId="132" fillId="13" borderId="21" xfId="0" applyFont="1" applyFill="1" applyBorder="1" applyAlignment="1" applyProtection="1">
      <alignment horizontal="center" wrapText="1" readingOrder="1"/>
      <protection hidden="1"/>
    </xf>
    <xf numFmtId="0" fontId="132" fillId="13" borderId="41" xfId="0" applyFont="1" applyFill="1" applyBorder="1" applyAlignment="1" applyProtection="1">
      <alignment horizontal="center" wrapText="1" readingOrder="1"/>
      <protection hidden="1"/>
    </xf>
    <xf numFmtId="0" fontId="132" fillId="13" borderId="42" xfId="0" applyFont="1" applyFill="1" applyBorder="1" applyAlignment="1" applyProtection="1">
      <alignment horizontal="center" wrapText="1" readingOrder="1"/>
      <protection hidden="1"/>
    </xf>
    <xf numFmtId="0" fontId="132" fillId="13" borderId="10" xfId="0" applyFont="1" applyFill="1" applyBorder="1" applyAlignment="1" applyProtection="1">
      <alignment horizontal="center" wrapText="1" readingOrder="1"/>
      <protection hidden="1"/>
    </xf>
    <xf numFmtId="0" fontId="132" fillId="16" borderId="25" xfId="0" applyFont="1" applyFill="1" applyBorder="1" applyAlignment="1" applyProtection="1">
      <alignment horizontal="center" vertical="center" wrapText="1" readingOrder="1"/>
      <protection hidden="1"/>
    </xf>
    <xf numFmtId="0" fontId="132" fillId="16" borderId="26" xfId="0" applyFont="1" applyFill="1" applyBorder="1" applyAlignment="1" applyProtection="1">
      <alignment horizontal="center" vertical="center" wrapText="1" readingOrder="1"/>
      <protection hidden="1"/>
    </xf>
    <xf numFmtId="0" fontId="132" fillId="16" borderId="22" xfId="0" applyFont="1" applyFill="1" applyBorder="1" applyAlignment="1" applyProtection="1">
      <alignment horizontal="center" vertical="center" wrapText="1" readingOrder="1"/>
      <protection hidden="1"/>
    </xf>
    <xf numFmtId="0" fontId="132" fillId="17" borderId="26" xfId="0" applyFont="1" applyFill="1" applyBorder="1" applyAlignment="1" applyProtection="1">
      <alignment horizontal="center" wrapText="1" readingOrder="1"/>
      <protection hidden="1"/>
    </xf>
    <xf numFmtId="0" fontId="132" fillId="17" borderId="22" xfId="0" applyFont="1" applyFill="1" applyBorder="1" applyAlignment="1" applyProtection="1">
      <alignment horizontal="center" wrapText="1" readingOrder="1"/>
      <protection hidden="1"/>
    </xf>
    <xf numFmtId="0" fontId="132" fillId="14" borderId="11" xfId="0" applyFont="1" applyFill="1" applyBorder="1" applyAlignment="1" applyProtection="1">
      <alignment horizontal="center" wrapText="1" readingOrder="1"/>
      <protection hidden="1"/>
    </xf>
    <xf numFmtId="0" fontId="132" fillId="14" borderId="0" xfId="0" applyFont="1" applyFill="1" applyAlignment="1" applyProtection="1">
      <alignment horizontal="center" wrapText="1" readingOrder="1"/>
      <protection hidden="1"/>
    </xf>
    <xf numFmtId="0" fontId="132" fillId="14" borderId="21" xfId="0" applyFont="1" applyFill="1" applyBorder="1" applyAlignment="1" applyProtection="1">
      <alignment horizontal="center" wrapText="1" readingOrder="1"/>
      <protection hidden="1"/>
    </xf>
    <xf numFmtId="0" fontId="132" fillId="13" borderId="26" xfId="0" applyFont="1" applyFill="1" applyBorder="1" applyAlignment="1" applyProtection="1">
      <alignment horizontal="center" wrapText="1" readingOrder="1"/>
      <protection hidden="1"/>
    </xf>
    <xf numFmtId="0" fontId="132" fillId="13" borderId="22" xfId="0" applyFont="1" applyFill="1" applyBorder="1" applyAlignment="1" applyProtection="1">
      <alignment horizontal="center" wrapText="1" readingOrder="1"/>
      <protection hidden="1"/>
    </xf>
    <xf numFmtId="0" fontId="132" fillId="13" borderId="25" xfId="0" applyFont="1" applyFill="1" applyBorder="1" applyAlignment="1" applyProtection="1">
      <alignment horizontal="center" wrapText="1" readingOrder="1"/>
      <protection hidden="1"/>
    </xf>
    <xf numFmtId="0" fontId="132" fillId="14" borderId="10" xfId="0" applyFont="1" applyFill="1" applyBorder="1" applyAlignment="1" applyProtection="1">
      <alignment horizontal="center" wrapText="1" readingOrder="1"/>
      <protection hidden="1"/>
    </xf>
    <xf numFmtId="0" fontId="132" fillId="14" borderId="41" xfId="0" applyFont="1" applyFill="1" applyBorder="1" applyAlignment="1" applyProtection="1">
      <alignment horizontal="center" wrapText="1" readingOrder="1"/>
      <protection hidden="1"/>
    </xf>
    <xf numFmtId="0" fontId="132" fillId="14" borderId="42" xfId="0" applyFont="1" applyFill="1" applyBorder="1" applyAlignment="1" applyProtection="1">
      <alignment horizontal="center" wrapText="1" readingOrder="1"/>
      <protection hidden="1"/>
    </xf>
    <xf numFmtId="0" fontId="133" fillId="0" borderId="11" xfId="0" applyFont="1" applyBorder="1" applyAlignment="1">
      <alignment horizontal="center" vertical="center" wrapText="1"/>
    </xf>
    <xf numFmtId="0" fontId="133" fillId="0" borderId="0" xfId="0" applyFont="1" applyAlignment="1">
      <alignment horizontal="center" vertical="center"/>
    </xf>
    <xf numFmtId="0" fontId="133" fillId="0" borderId="21" xfId="0" applyFont="1" applyBorder="1" applyAlignment="1">
      <alignment horizontal="center" vertical="center"/>
    </xf>
    <xf numFmtId="0" fontId="133" fillId="0" borderId="11" xfId="0" applyFont="1" applyBorder="1" applyAlignment="1">
      <alignment horizontal="center" vertical="center"/>
    </xf>
    <xf numFmtId="0" fontId="133" fillId="0" borderId="25" xfId="0" applyFont="1" applyBorder="1" applyAlignment="1">
      <alignment horizontal="center" vertical="center"/>
    </xf>
    <xf numFmtId="0" fontId="133" fillId="0" borderId="26" xfId="0" applyFont="1" applyBorder="1" applyAlignment="1">
      <alignment horizontal="center" vertical="center"/>
    </xf>
    <xf numFmtId="0" fontId="133" fillId="0" borderId="22" xfId="0" applyFont="1" applyBorder="1" applyAlignment="1">
      <alignment horizontal="center" vertical="center"/>
    </xf>
    <xf numFmtId="0" fontId="133" fillId="0" borderId="0" xfId="0" applyFont="1" applyAlignment="1">
      <alignment horizontal="center" vertical="center" wrapText="1"/>
    </xf>
    <xf numFmtId="0" fontId="133" fillId="0" borderId="10" xfId="0" applyFont="1" applyBorder="1" applyAlignment="1">
      <alignment horizontal="center" vertical="center" wrapText="1"/>
    </xf>
    <xf numFmtId="0" fontId="133" fillId="0" borderId="41" xfId="0" applyFont="1" applyBorder="1" applyAlignment="1">
      <alignment horizontal="center" vertical="center" wrapText="1"/>
    </xf>
    <xf numFmtId="0" fontId="133" fillId="0" borderId="42" xfId="0" applyFont="1" applyBorder="1" applyAlignment="1">
      <alignment horizontal="center" vertical="center" wrapText="1"/>
    </xf>
    <xf numFmtId="0" fontId="133" fillId="0" borderId="21" xfId="0" applyFont="1" applyBorder="1" applyAlignment="1">
      <alignment horizontal="center" vertical="center" wrapText="1"/>
    </xf>
    <xf numFmtId="0" fontId="133" fillId="0" borderId="25" xfId="0" applyFont="1" applyBorder="1" applyAlignment="1">
      <alignment horizontal="center" vertical="center" wrapText="1"/>
    </xf>
    <xf numFmtId="0" fontId="133" fillId="0" borderId="26" xfId="0" applyFont="1" applyBorder="1" applyAlignment="1">
      <alignment horizontal="center" vertical="center" wrapText="1"/>
    </xf>
    <xf numFmtId="0" fontId="133" fillId="0" borderId="22" xfId="0" applyFont="1" applyBorder="1" applyAlignment="1">
      <alignment horizontal="center" vertical="center" wrapText="1"/>
    </xf>
    <xf numFmtId="0" fontId="134" fillId="17" borderId="135" xfId="0" applyFont="1" applyFill="1" applyBorder="1" applyAlignment="1">
      <alignment horizontal="center" vertical="center" wrapText="1" readingOrder="1"/>
    </xf>
    <xf numFmtId="0" fontId="134" fillId="17" borderId="136" xfId="0" applyFont="1" applyFill="1" applyBorder="1" applyAlignment="1">
      <alignment horizontal="center" vertical="center" wrapText="1" readingOrder="1"/>
    </xf>
    <xf numFmtId="0" fontId="134" fillId="17" borderId="137" xfId="0" applyFont="1" applyFill="1" applyBorder="1" applyAlignment="1">
      <alignment horizontal="center" vertical="center" wrapText="1" readingOrder="1"/>
    </xf>
    <xf numFmtId="0" fontId="134" fillId="17" borderId="138" xfId="0" applyFont="1" applyFill="1" applyBorder="1" applyAlignment="1">
      <alignment horizontal="center" vertical="center" wrapText="1" readingOrder="1"/>
    </xf>
    <xf numFmtId="0" fontId="134" fillId="17" borderId="0" xfId="0" applyFont="1" applyFill="1" applyAlignment="1">
      <alignment horizontal="center" vertical="center" wrapText="1" readingOrder="1"/>
    </xf>
    <xf numFmtId="0" fontId="134" fillId="17" borderId="139" xfId="0" applyFont="1" applyFill="1" applyBorder="1" applyAlignment="1">
      <alignment horizontal="center" vertical="center" wrapText="1" readingOrder="1"/>
    </xf>
    <xf numFmtId="0" fontId="134" fillId="17" borderId="140" xfId="0" applyFont="1" applyFill="1" applyBorder="1" applyAlignment="1">
      <alignment horizontal="center" vertical="center" wrapText="1" readingOrder="1"/>
    </xf>
    <xf numFmtId="0" fontId="134" fillId="17" borderId="141" xfId="0" applyFont="1" applyFill="1" applyBorder="1" applyAlignment="1">
      <alignment horizontal="center" vertical="center" wrapText="1" readingOrder="1"/>
    </xf>
    <xf numFmtId="0" fontId="134" fillId="17" borderId="142" xfId="0" applyFont="1" applyFill="1" applyBorder="1" applyAlignment="1">
      <alignment horizontal="center" vertical="center" wrapText="1" readingOrder="1"/>
    </xf>
    <xf numFmtId="0" fontId="134" fillId="16" borderId="135" xfId="0" applyFont="1" applyFill="1" applyBorder="1" applyAlignment="1">
      <alignment horizontal="center" vertical="center" wrapText="1" readingOrder="1"/>
    </xf>
    <xf numFmtId="0" fontId="134" fillId="16" borderId="136" xfId="0" applyFont="1" applyFill="1" applyBorder="1" applyAlignment="1">
      <alignment horizontal="center" vertical="center" wrapText="1" readingOrder="1"/>
    </xf>
    <xf numFmtId="0" fontId="134" fillId="16" borderId="137" xfId="0" applyFont="1" applyFill="1" applyBorder="1" applyAlignment="1">
      <alignment horizontal="center" vertical="center" wrapText="1" readingOrder="1"/>
    </xf>
    <xf numFmtId="0" fontId="134" fillId="16" borderId="138" xfId="0" applyFont="1" applyFill="1" applyBorder="1" applyAlignment="1">
      <alignment horizontal="center" vertical="center" wrapText="1" readingOrder="1"/>
    </xf>
    <xf numFmtId="0" fontId="134" fillId="16" borderId="0" xfId="0" applyFont="1" applyFill="1" applyAlignment="1">
      <alignment horizontal="center" vertical="center" wrapText="1" readingOrder="1"/>
    </xf>
    <xf numFmtId="0" fontId="134" fillId="16" borderId="139" xfId="0" applyFont="1" applyFill="1" applyBorder="1" applyAlignment="1">
      <alignment horizontal="center" vertical="center" wrapText="1" readingOrder="1"/>
    </xf>
    <xf numFmtId="0" fontId="134" fillId="16" borderId="140" xfId="0" applyFont="1" applyFill="1" applyBorder="1" applyAlignment="1">
      <alignment horizontal="center" vertical="center" wrapText="1" readingOrder="1"/>
    </xf>
    <xf numFmtId="0" fontId="134" fillId="16" borderId="141" xfId="0" applyFont="1" applyFill="1" applyBorder="1" applyAlignment="1">
      <alignment horizontal="center" vertical="center" wrapText="1" readingOrder="1"/>
    </xf>
    <xf numFmtId="0" fontId="134" fillId="16" borderId="142" xfId="0" applyFont="1" applyFill="1" applyBorder="1" applyAlignment="1">
      <alignment horizontal="center" vertical="center" wrapText="1" readingOrder="1"/>
    </xf>
    <xf numFmtId="0" fontId="132" fillId="17" borderId="25" xfId="0" applyFont="1" applyFill="1" applyBorder="1" applyAlignment="1" applyProtection="1">
      <alignment horizontal="center" wrapText="1" readingOrder="1"/>
      <protection hidden="1"/>
    </xf>
    <xf numFmtId="0" fontId="132" fillId="14" borderId="25" xfId="0" applyFont="1" applyFill="1" applyBorder="1" applyAlignment="1" applyProtection="1">
      <alignment horizontal="center" wrapText="1" readingOrder="1"/>
      <protection hidden="1"/>
    </xf>
    <xf numFmtId="0" fontId="132" fillId="14" borderId="26" xfId="0" applyFont="1" applyFill="1" applyBorder="1" applyAlignment="1" applyProtection="1">
      <alignment horizontal="center" wrapText="1" readingOrder="1"/>
      <protection hidden="1"/>
    </xf>
    <xf numFmtId="0" fontId="132" fillId="14" borderId="22" xfId="0" applyFont="1" applyFill="1" applyBorder="1" applyAlignment="1" applyProtection="1">
      <alignment horizontal="center" wrapText="1" readingOrder="1"/>
      <protection hidden="1"/>
    </xf>
    <xf numFmtId="0" fontId="134" fillId="13" borderId="135" xfId="0" applyFont="1" applyFill="1" applyBorder="1" applyAlignment="1">
      <alignment horizontal="center" vertical="center" wrapText="1" readingOrder="1"/>
    </xf>
    <xf numFmtId="0" fontId="134" fillId="13" borderId="136" xfId="0" applyFont="1" applyFill="1" applyBorder="1" applyAlignment="1">
      <alignment horizontal="center" vertical="center" wrapText="1" readingOrder="1"/>
    </xf>
    <xf numFmtId="0" fontId="134" fillId="13" borderId="137" xfId="0" applyFont="1" applyFill="1" applyBorder="1" applyAlignment="1">
      <alignment horizontal="center" vertical="center" wrapText="1" readingOrder="1"/>
    </xf>
    <xf numFmtId="0" fontId="134" fillId="13" borderId="138" xfId="0" applyFont="1" applyFill="1" applyBorder="1" applyAlignment="1">
      <alignment horizontal="center" vertical="center" wrapText="1" readingOrder="1"/>
    </xf>
    <xf numFmtId="0" fontId="134" fillId="13" borderId="0" xfId="0" applyFont="1" applyFill="1" applyAlignment="1">
      <alignment horizontal="center" vertical="center" wrapText="1" readingOrder="1"/>
    </xf>
    <xf numFmtId="0" fontId="134" fillId="13" borderId="139" xfId="0" applyFont="1" applyFill="1" applyBorder="1" applyAlignment="1">
      <alignment horizontal="center" vertical="center" wrapText="1" readingOrder="1"/>
    </xf>
    <xf numFmtId="0" fontId="134" fillId="13" borderId="140" xfId="0" applyFont="1" applyFill="1" applyBorder="1" applyAlignment="1">
      <alignment horizontal="center" vertical="center" wrapText="1" readingOrder="1"/>
    </xf>
    <xf numFmtId="0" fontId="134" fillId="13" borderId="141" xfId="0" applyFont="1" applyFill="1" applyBorder="1" applyAlignment="1">
      <alignment horizontal="center" vertical="center" wrapText="1" readingOrder="1"/>
    </xf>
    <xf numFmtId="0" fontId="134" fillId="13" borderId="142" xfId="0" applyFont="1" applyFill="1" applyBorder="1" applyAlignment="1">
      <alignment horizontal="center" vertical="center" wrapText="1" readingOrder="1"/>
    </xf>
    <xf numFmtId="0" fontId="134" fillId="14" borderId="136" xfId="0" applyFont="1" applyFill="1" applyBorder="1" applyAlignment="1">
      <alignment horizontal="center" vertical="center" wrapText="1" readingOrder="1"/>
    </xf>
    <xf numFmtId="0" fontId="134" fillId="14" borderId="0" xfId="0" applyFont="1" applyFill="1" applyAlignment="1">
      <alignment horizontal="center" vertical="center" wrapText="1" readingOrder="1"/>
    </xf>
    <xf numFmtId="0" fontId="140" fillId="17" borderId="135" xfId="0" applyFont="1" applyFill="1" applyBorder="1" applyAlignment="1">
      <alignment horizontal="center" vertical="center" wrapText="1" readingOrder="1"/>
    </xf>
    <xf numFmtId="0" fontId="140" fillId="17" borderId="136" xfId="0" applyFont="1" applyFill="1" applyBorder="1" applyAlignment="1">
      <alignment horizontal="center" vertical="center" wrapText="1" readingOrder="1"/>
    </xf>
    <xf numFmtId="0" fontId="140" fillId="17" borderId="137" xfId="0" applyFont="1" applyFill="1" applyBorder="1" applyAlignment="1">
      <alignment horizontal="center" vertical="center" wrapText="1" readingOrder="1"/>
    </xf>
    <xf numFmtId="0" fontId="140" fillId="17" borderId="138" xfId="0" applyFont="1" applyFill="1" applyBorder="1" applyAlignment="1">
      <alignment horizontal="center" vertical="center" wrapText="1" readingOrder="1"/>
    </xf>
    <xf numFmtId="0" fontId="140" fillId="17" borderId="0" xfId="0" applyFont="1" applyFill="1" applyAlignment="1">
      <alignment horizontal="center" vertical="center" wrapText="1" readingOrder="1"/>
    </xf>
    <xf numFmtId="0" fontId="140" fillId="17" borderId="139" xfId="0" applyFont="1" applyFill="1" applyBorder="1" applyAlignment="1">
      <alignment horizontal="center" vertical="center" wrapText="1" readingOrder="1"/>
    </xf>
    <xf numFmtId="0" fontId="140" fillId="17" borderId="140" xfId="0" applyFont="1" applyFill="1" applyBorder="1" applyAlignment="1">
      <alignment horizontal="center" vertical="center" wrapText="1" readingOrder="1"/>
    </xf>
    <xf numFmtId="0" fontId="140" fillId="17" borderId="141" xfId="0" applyFont="1" applyFill="1" applyBorder="1" applyAlignment="1">
      <alignment horizontal="center" vertical="center" wrapText="1" readingOrder="1"/>
    </xf>
    <xf numFmtId="0" fontId="140" fillId="17" borderId="142" xfId="0" applyFont="1" applyFill="1" applyBorder="1" applyAlignment="1">
      <alignment horizontal="center" vertical="center" wrapText="1" readingOrder="1"/>
    </xf>
    <xf numFmtId="0" fontId="140" fillId="16" borderId="135" xfId="0" applyFont="1" applyFill="1" applyBorder="1" applyAlignment="1">
      <alignment horizontal="center" vertical="center" wrapText="1" readingOrder="1"/>
    </xf>
    <xf numFmtId="0" fontId="140" fillId="16" borderId="136" xfId="0" applyFont="1" applyFill="1" applyBorder="1" applyAlignment="1">
      <alignment horizontal="center" vertical="center" wrapText="1" readingOrder="1"/>
    </xf>
    <xf numFmtId="0" fontId="140" fillId="16" borderId="137" xfId="0" applyFont="1" applyFill="1" applyBorder="1" applyAlignment="1">
      <alignment horizontal="center" vertical="center" wrapText="1" readingOrder="1"/>
    </xf>
    <xf numFmtId="0" fontId="140" fillId="16" borderId="138" xfId="0" applyFont="1" applyFill="1" applyBorder="1" applyAlignment="1">
      <alignment horizontal="center" vertical="center" wrapText="1" readingOrder="1"/>
    </xf>
    <xf numFmtId="0" fontId="140" fillId="16" borderId="0" xfId="0" applyFont="1" applyFill="1" applyAlignment="1">
      <alignment horizontal="center" vertical="center" wrapText="1" readingOrder="1"/>
    </xf>
    <xf numFmtId="0" fontId="140" fillId="16" borderId="139" xfId="0" applyFont="1" applyFill="1" applyBorder="1" applyAlignment="1">
      <alignment horizontal="center" vertical="center" wrapText="1" readingOrder="1"/>
    </xf>
    <xf numFmtId="0" fontId="140" fillId="16" borderId="140" xfId="0" applyFont="1" applyFill="1" applyBorder="1" applyAlignment="1">
      <alignment horizontal="center" vertical="center" wrapText="1" readingOrder="1"/>
    </xf>
    <xf numFmtId="0" fontId="140" fillId="16" borderId="141" xfId="0" applyFont="1" applyFill="1" applyBorder="1" applyAlignment="1">
      <alignment horizontal="center" vertical="center" wrapText="1" readingOrder="1"/>
    </xf>
    <xf numFmtId="0" fontId="140" fillId="16" borderId="142" xfId="0" applyFont="1" applyFill="1" applyBorder="1" applyAlignment="1">
      <alignment horizontal="center" vertical="center" wrapText="1" readingOrder="1"/>
    </xf>
    <xf numFmtId="0" fontId="140" fillId="13" borderId="135" xfId="0" applyFont="1" applyFill="1" applyBorder="1" applyAlignment="1">
      <alignment horizontal="center" vertical="center" wrapText="1" readingOrder="1"/>
    </xf>
    <xf numFmtId="0" fontId="140" fillId="13" borderId="136" xfId="0" applyFont="1" applyFill="1" applyBorder="1" applyAlignment="1">
      <alignment horizontal="center" vertical="center" wrapText="1" readingOrder="1"/>
    </xf>
    <xf numFmtId="0" fontId="140" fillId="13" borderId="137" xfId="0" applyFont="1" applyFill="1" applyBorder="1" applyAlignment="1">
      <alignment horizontal="center" vertical="center" wrapText="1" readingOrder="1"/>
    </xf>
    <xf numFmtId="0" fontId="140" fillId="13" borderId="138" xfId="0" applyFont="1" applyFill="1" applyBorder="1" applyAlignment="1">
      <alignment horizontal="center" vertical="center" wrapText="1" readingOrder="1"/>
    </xf>
    <xf numFmtId="0" fontId="140" fillId="13" borderId="0" xfId="0" applyFont="1" applyFill="1" applyAlignment="1">
      <alignment horizontal="center" vertical="center" wrapText="1" readingOrder="1"/>
    </xf>
    <xf numFmtId="0" fontId="140" fillId="13" borderId="139" xfId="0" applyFont="1" applyFill="1" applyBorder="1" applyAlignment="1">
      <alignment horizontal="center" vertical="center" wrapText="1" readingOrder="1"/>
    </xf>
    <xf numFmtId="0" fontId="140" fillId="14" borderId="135" xfId="0" applyFont="1" applyFill="1" applyBorder="1" applyAlignment="1">
      <alignment horizontal="center" vertical="center" wrapText="1" readingOrder="1"/>
    </xf>
    <xf numFmtId="0" fontId="140" fillId="14" borderId="136" xfId="0" applyFont="1" applyFill="1" applyBorder="1" applyAlignment="1">
      <alignment horizontal="center" vertical="center" wrapText="1" readingOrder="1"/>
    </xf>
    <xf numFmtId="0" fontId="140" fillId="14" borderId="137" xfId="0" applyFont="1" applyFill="1" applyBorder="1" applyAlignment="1">
      <alignment horizontal="center" vertical="center" wrapText="1" readingOrder="1"/>
    </xf>
    <xf numFmtId="0" fontId="140" fillId="14" borderId="138" xfId="0" applyFont="1" applyFill="1" applyBorder="1" applyAlignment="1">
      <alignment horizontal="center" vertical="center" wrapText="1" readingOrder="1"/>
    </xf>
    <xf numFmtId="0" fontId="140" fillId="14" borderId="0" xfId="0" applyFont="1" applyFill="1" applyAlignment="1">
      <alignment horizontal="center" vertical="center" wrapText="1" readingOrder="1"/>
    </xf>
    <xf numFmtId="0" fontId="140" fillId="14" borderId="139" xfId="0" applyFont="1" applyFill="1" applyBorder="1" applyAlignment="1">
      <alignment horizontal="center" vertical="center" wrapText="1" readingOrder="1"/>
    </xf>
    <xf numFmtId="0" fontId="67" fillId="0" borderId="10" xfId="0" applyFont="1" applyBorder="1" applyAlignment="1">
      <alignment horizontal="center" vertical="center" wrapText="1"/>
    </xf>
    <xf numFmtId="0" fontId="67" fillId="0" borderId="41" xfId="0" applyFont="1" applyBorder="1" applyAlignment="1">
      <alignment horizontal="center" vertical="center"/>
    </xf>
    <xf numFmtId="0" fontId="67" fillId="0" borderId="42" xfId="0" applyFont="1" applyBorder="1" applyAlignment="1">
      <alignment horizontal="center" vertical="center"/>
    </xf>
    <xf numFmtId="0" fontId="67" fillId="0" borderId="11" xfId="0" applyFont="1" applyBorder="1" applyAlignment="1">
      <alignment horizontal="center" vertical="center"/>
    </xf>
    <xf numFmtId="0" fontId="67" fillId="0" borderId="0" xfId="0" applyFont="1" applyAlignment="1">
      <alignment horizontal="center" vertical="center"/>
    </xf>
    <xf numFmtId="0" fontId="67" fillId="0" borderId="21" xfId="0" applyFont="1" applyBorder="1" applyAlignment="1">
      <alignment horizontal="center" vertical="center"/>
    </xf>
    <xf numFmtId="0" fontId="67" fillId="0" borderId="25" xfId="0" applyFont="1" applyBorder="1" applyAlignment="1">
      <alignment horizontal="center" vertical="center"/>
    </xf>
    <xf numFmtId="0" fontId="67" fillId="0" borderId="26" xfId="0" applyFont="1" applyBorder="1" applyAlignment="1">
      <alignment horizontal="center" vertical="center"/>
    </xf>
    <xf numFmtId="0" fontId="67" fillId="0" borderId="22" xfId="0" applyFont="1" applyBorder="1" applyAlignment="1">
      <alignment horizontal="center" vertical="center"/>
    </xf>
    <xf numFmtId="0" fontId="67" fillId="0" borderId="41" xfId="0" applyFont="1" applyBorder="1" applyAlignment="1">
      <alignment horizontal="center" vertical="center" wrapText="1"/>
    </xf>
    <xf numFmtId="0" fontId="136" fillId="0" borderId="0" xfId="0" applyFont="1" applyAlignment="1">
      <alignment horizontal="center" vertical="center" wrapText="1"/>
    </xf>
    <xf numFmtId="0" fontId="137" fillId="0" borderId="0" xfId="0" applyFont="1" applyAlignment="1">
      <alignment horizontal="center" vertical="center" wrapText="1"/>
    </xf>
    <xf numFmtId="0" fontId="138" fillId="26" borderId="0" xfId="0" applyFont="1" applyFill="1" applyAlignment="1">
      <alignment horizontal="center" vertical="center" wrapText="1" readingOrder="1"/>
    </xf>
    <xf numFmtId="0" fontId="139" fillId="0" borderId="10" xfId="0" applyFont="1" applyBorder="1" applyAlignment="1">
      <alignment horizontal="center" vertical="center" wrapText="1"/>
    </xf>
    <xf numFmtId="0" fontId="139" fillId="0" borderId="41" xfId="0" applyFont="1" applyBorder="1" applyAlignment="1">
      <alignment horizontal="center" vertical="center"/>
    </xf>
    <xf numFmtId="0" fontId="139" fillId="0" borderId="11" xfId="0" applyFont="1" applyBorder="1" applyAlignment="1">
      <alignment horizontal="center" vertical="center" wrapText="1"/>
    </xf>
    <xf numFmtId="0" fontId="139" fillId="0" borderId="0" xfId="0" applyFont="1" applyAlignment="1">
      <alignment horizontal="center" vertical="center"/>
    </xf>
    <xf numFmtId="0" fontId="139" fillId="0" borderId="11" xfId="0" applyFont="1" applyBorder="1" applyAlignment="1">
      <alignment horizontal="center" vertical="center"/>
    </xf>
    <xf numFmtId="0" fontId="139" fillId="0" borderId="25" xfId="0" applyFont="1" applyBorder="1" applyAlignment="1">
      <alignment horizontal="center" vertical="center"/>
    </xf>
    <xf numFmtId="0" fontId="139" fillId="0" borderId="26" xfId="0" applyFont="1" applyBorder="1" applyAlignment="1">
      <alignment horizontal="center" vertical="center"/>
    </xf>
    <xf numFmtId="0" fontId="139" fillId="0" borderId="41" xfId="0" applyFont="1" applyBorder="1" applyAlignment="1">
      <alignment horizontal="center" vertical="center" wrapText="1"/>
    </xf>
    <xf numFmtId="0" fontId="139" fillId="0" borderId="42" xfId="0" applyFont="1" applyBorder="1" applyAlignment="1">
      <alignment horizontal="center" vertical="center" wrapText="1"/>
    </xf>
    <xf numFmtId="0" fontId="139" fillId="0" borderId="0" xfId="0" applyFont="1" applyAlignment="1">
      <alignment horizontal="center" vertical="center" wrapText="1"/>
    </xf>
    <xf numFmtId="0" fontId="139" fillId="0" borderId="21" xfId="0" applyFont="1" applyBorder="1" applyAlignment="1">
      <alignment horizontal="center" vertical="center" wrapText="1"/>
    </xf>
    <xf numFmtId="0" fontId="139" fillId="0" borderId="25" xfId="0" applyFont="1" applyBorder="1" applyAlignment="1">
      <alignment horizontal="center" vertical="center" wrapText="1"/>
    </xf>
    <xf numFmtId="0" fontId="139" fillId="0" borderId="26" xfId="0" applyFont="1" applyBorder="1" applyAlignment="1">
      <alignment horizontal="center" vertical="center" wrapText="1"/>
    </xf>
    <xf numFmtId="0" fontId="139" fillId="0" borderId="22" xfId="0" applyFont="1" applyBorder="1" applyAlignment="1">
      <alignment horizontal="center" vertical="center" wrapText="1"/>
    </xf>
    <xf numFmtId="0" fontId="139" fillId="0" borderId="42" xfId="0" applyFont="1" applyBorder="1" applyAlignment="1">
      <alignment horizontal="center" vertical="center"/>
    </xf>
    <xf numFmtId="0" fontId="139" fillId="0" borderId="21" xfId="0" applyFont="1" applyBorder="1" applyAlignment="1">
      <alignment horizontal="center" vertical="center"/>
    </xf>
    <xf numFmtId="0" fontId="139" fillId="0" borderId="22" xfId="0" applyFont="1" applyBorder="1" applyAlignment="1">
      <alignment horizontal="center" vertical="center"/>
    </xf>
    <xf numFmtId="0" fontId="141" fillId="0" borderId="0" xfId="0" applyFont="1" applyAlignment="1">
      <alignment horizontal="center" vertical="center"/>
    </xf>
    <xf numFmtId="0" fontId="142" fillId="0" borderId="0" xfId="0" applyFont="1" applyAlignment="1">
      <alignment horizontal="center" vertical="center"/>
    </xf>
    <xf numFmtId="0" fontId="121" fillId="5" borderId="0" xfId="0" applyFont="1" applyFill="1" applyAlignment="1">
      <alignment horizontal="justify" vertical="center" wrapText="1"/>
    </xf>
    <xf numFmtId="0" fontId="143" fillId="7" borderId="89" xfId="0" applyFont="1" applyFill="1" applyBorder="1" applyAlignment="1">
      <alignment horizontal="center" vertical="center" wrapText="1" readingOrder="1"/>
    </xf>
    <xf numFmtId="0" fontId="143" fillId="7" borderId="90" xfId="0" applyFont="1" applyFill="1" applyBorder="1" applyAlignment="1">
      <alignment horizontal="center" vertical="center" wrapText="1" readingOrder="1"/>
    </xf>
    <xf numFmtId="0" fontId="143" fillId="7" borderId="36" xfId="0" applyFont="1" applyFill="1" applyBorder="1" applyAlignment="1">
      <alignment horizontal="center" vertical="center" wrapText="1" readingOrder="1"/>
    </xf>
    <xf numFmtId="0" fontId="95" fillId="7" borderId="48" xfId="0" applyFont="1" applyFill="1" applyBorder="1" applyAlignment="1">
      <alignment horizontal="center" vertical="center" wrapText="1" readingOrder="1"/>
    </xf>
    <xf numFmtId="0" fontId="95" fillId="7" borderId="43" xfId="0" applyFont="1" applyFill="1" applyBorder="1" applyAlignment="1">
      <alignment horizontal="center" vertical="center" wrapText="1" readingOrder="1"/>
    </xf>
    <xf numFmtId="0" fontId="95" fillId="5" borderId="60" xfId="0" applyFont="1" applyFill="1" applyBorder="1" applyAlignment="1">
      <alignment horizontal="center" vertical="center" wrapText="1" readingOrder="1"/>
    </xf>
    <xf numFmtId="0" fontId="95" fillId="5" borderId="28" xfId="0" applyFont="1" applyFill="1" applyBorder="1" applyAlignment="1">
      <alignment horizontal="center" vertical="center" wrapText="1" readingOrder="1"/>
    </xf>
    <xf numFmtId="0" fontId="95" fillId="5" borderId="3" xfId="0" applyFont="1" applyFill="1" applyBorder="1" applyAlignment="1">
      <alignment horizontal="center" vertical="center" wrapText="1" readingOrder="1"/>
    </xf>
    <xf numFmtId="0" fontId="95" fillId="5" borderId="4" xfId="0" applyFont="1" applyFill="1" applyBorder="1" applyAlignment="1">
      <alignment horizontal="center" vertical="center" wrapText="1" readingOrder="1"/>
    </xf>
    <xf numFmtId="0" fontId="95" fillId="5" borderId="61" xfId="0" applyFont="1" applyFill="1" applyBorder="1" applyAlignment="1">
      <alignment horizontal="center" vertical="center" wrapText="1" readingOrder="1"/>
    </xf>
    <xf numFmtId="0" fontId="95" fillId="5" borderId="8" xfId="0" applyFont="1" applyFill="1" applyBorder="1" applyAlignment="1">
      <alignment horizontal="center" vertical="center" wrapText="1" readingOrder="1"/>
    </xf>
    <xf numFmtId="9" fontId="79" fillId="0" borderId="108" xfId="0" applyNumberFormat="1" applyFont="1" applyBorder="1" applyAlignment="1" applyProtection="1">
      <alignment horizontal="center" vertical="top" wrapText="1"/>
      <protection hidden="1"/>
    </xf>
    <xf numFmtId="9" fontId="79" fillId="0" borderId="110" xfId="0" applyNumberFormat="1" applyFont="1" applyBorder="1" applyAlignment="1" applyProtection="1">
      <alignment horizontal="center" vertical="top" wrapText="1"/>
      <protection hidden="1"/>
    </xf>
    <xf numFmtId="9" fontId="79" fillId="0" borderId="111" xfId="0" applyNumberFormat="1" applyFont="1" applyBorder="1" applyAlignment="1" applyProtection="1">
      <alignment horizontal="center" vertical="top" wrapText="1"/>
      <protection hidden="1"/>
    </xf>
    <xf numFmtId="0" fontId="80" fillId="0" borderId="108" xfId="0" applyFont="1" applyBorder="1" applyAlignment="1" applyProtection="1">
      <alignment horizontal="center" vertical="top"/>
      <protection hidden="1"/>
    </xf>
    <xf numFmtId="0" fontId="80" fillId="0" borderId="110" xfId="0" applyFont="1" applyBorder="1" applyAlignment="1" applyProtection="1">
      <alignment horizontal="center" vertical="top"/>
      <protection hidden="1"/>
    </xf>
    <xf numFmtId="0" fontId="80" fillId="0" borderId="111" xfId="0" applyFont="1" applyBorder="1" applyAlignment="1" applyProtection="1">
      <alignment horizontal="center" vertical="top"/>
      <protection hidden="1"/>
    </xf>
    <xf numFmtId="9" fontId="79" fillId="0" borderId="108" xfId="0" applyNumberFormat="1" applyFont="1" applyBorder="1" applyAlignment="1" applyProtection="1">
      <alignment horizontal="center" vertical="top" wrapText="1"/>
      <protection locked="0"/>
    </xf>
    <xf numFmtId="9" fontId="79" fillId="0" borderId="110" xfId="0" applyNumberFormat="1" applyFont="1" applyBorder="1" applyAlignment="1" applyProtection="1">
      <alignment horizontal="center" vertical="top" wrapText="1"/>
      <protection locked="0"/>
    </xf>
    <xf numFmtId="9" fontId="79" fillId="0" borderId="111" xfId="0" applyNumberFormat="1" applyFont="1" applyBorder="1" applyAlignment="1" applyProtection="1">
      <alignment horizontal="center" vertical="top" wrapText="1"/>
      <protection locked="0"/>
    </xf>
    <xf numFmtId="0" fontId="80" fillId="0" borderId="108" xfId="0" applyFont="1" applyBorder="1" applyAlignment="1">
      <alignment horizontal="center" vertical="top" wrapText="1"/>
    </xf>
    <xf numFmtId="0" fontId="80" fillId="0" borderId="110" xfId="0" applyFont="1" applyBorder="1" applyAlignment="1">
      <alignment horizontal="center" vertical="top" wrapText="1"/>
    </xf>
    <xf numFmtId="0" fontId="80" fillId="0" borderId="111" xfId="0" applyFont="1" applyBorder="1" applyAlignment="1">
      <alignment horizontal="center" vertical="top" wrapText="1"/>
    </xf>
    <xf numFmtId="0" fontId="79" fillId="0" borderId="112" xfId="0" applyFont="1" applyBorder="1" applyAlignment="1">
      <alignment horizontal="left" vertical="center" wrapText="1"/>
    </xf>
    <xf numFmtId="0" fontId="79" fillId="0" borderId="122" xfId="0" applyFont="1" applyBorder="1" applyAlignment="1">
      <alignment horizontal="left" vertical="center" wrapText="1"/>
    </xf>
    <xf numFmtId="0" fontId="79" fillId="0" borderId="123" xfId="0" applyFont="1" applyBorder="1" applyAlignment="1">
      <alignment horizontal="left" vertical="center" wrapText="1"/>
    </xf>
    <xf numFmtId="0" fontId="79" fillId="0" borderId="108" xfId="0" applyFont="1" applyBorder="1" applyAlignment="1" applyProtection="1">
      <alignment horizontal="center" vertical="top"/>
      <protection locked="0"/>
    </xf>
    <xf numFmtId="0" fontId="79" fillId="0" borderId="110" xfId="0" applyFont="1" applyBorder="1" applyAlignment="1" applyProtection="1">
      <alignment horizontal="center" vertical="top"/>
      <protection locked="0"/>
    </xf>
    <xf numFmtId="0" fontId="79" fillId="0" borderId="111" xfId="0" applyFont="1" applyBorder="1" applyAlignment="1" applyProtection="1">
      <alignment horizontal="center" vertical="top"/>
      <protection locked="0"/>
    </xf>
    <xf numFmtId="0" fontId="80" fillId="0" borderId="108" xfId="0" applyFont="1" applyBorder="1" applyAlignment="1" applyProtection="1">
      <alignment horizontal="center" vertical="top" wrapText="1"/>
      <protection hidden="1"/>
    </xf>
    <xf numFmtId="0" fontId="80" fillId="0" borderId="110" xfId="0" applyFont="1" applyBorder="1" applyAlignment="1" applyProtection="1">
      <alignment horizontal="center" vertical="top" wrapText="1"/>
      <protection hidden="1"/>
    </xf>
    <xf numFmtId="0" fontId="80" fillId="0" borderId="111" xfId="0" applyFont="1" applyBorder="1" applyAlignment="1" applyProtection="1">
      <alignment horizontal="center" vertical="top" wrapText="1"/>
      <protection hidden="1"/>
    </xf>
    <xf numFmtId="0" fontId="79" fillId="0" borderId="108" xfId="0" applyFont="1" applyBorder="1" applyAlignment="1">
      <alignment horizontal="center" vertical="top"/>
    </xf>
    <xf numFmtId="0" fontId="79" fillId="0" borderId="110" xfId="0" applyFont="1" applyBorder="1" applyAlignment="1">
      <alignment horizontal="center" vertical="top"/>
    </xf>
    <xf numFmtId="0" fontId="79" fillId="0" borderId="111" xfId="0" applyFont="1" applyBorder="1" applyAlignment="1">
      <alignment horizontal="center" vertical="top"/>
    </xf>
    <xf numFmtId="0" fontId="79" fillId="0" borderId="108" xfId="0" applyFont="1" applyBorder="1" applyAlignment="1" applyProtection="1">
      <alignment horizontal="center" vertical="top" wrapText="1"/>
      <protection locked="0"/>
    </xf>
    <xf numFmtId="0" fontId="79" fillId="0" borderId="110" xfId="0" applyFont="1" applyBorder="1" applyAlignment="1" applyProtection="1">
      <alignment horizontal="center" vertical="top" wrapText="1"/>
      <protection locked="0"/>
    </xf>
    <xf numFmtId="0" fontId="79" fillId="0" borderId="111" xfId="0" applyFont="1" applyBorder="1" applyAlignment="1" applyProtection="1">
      <alignment horizontal="center" vertical="top" wrapText="1"/>
      <protection locked="0"/>
    </xf>
    <xf numFmtId="0" fontId="17" fillId="0" borderId="108" xfId="0" applyFont="1" applyBorder="1" applyAlignment="1" applyProtection="1">
      <alignment horizontal="center" vertical="top" wrapText="1"/>
      <protection locked="0"/>
    </xf>
    <xf numFmtId="0" fontId="17" fillId="0" borderId="110" xfId="0" applyFont="1" applyBorder="1" applyAlignment="1" applyProtection="1">
      <alignment horizontal="center" vertical="top" wrapText="1"/>
      <protection locked="0"/>
    </xf>
    <xf numFmtId="0" fontId="17" fillId="0" borderId="111" xfId="0" applyFont="1" applyBorder="1" applyAlignment="1" applyProtection="1">
      <alignment horizontal="center" vertical="top" wrapText="1"/>
      <protection locked="0"/>
    </xf>
    <xf numFmtId="0" fontId="122" fillId="15" borderId="109" xfId="0" applyFont="1" applyFill="1" applyBorder="1" applyAlignment="1">
      <alignment horizontal="center" vertical="center" textRotation="90" wrapText="1"/>
    </xf>
    <xf numFmtId="0" fontId="122" fillId="15" borderId="109" xfId="0" applyFont="1" applyFill="1" applyBorder="1" applyAlignment="1">
      <alignment horizontal="center" vertical="center" wrapText="1"/>
    </xf>
    <xf numFmtId="0" fontId="17" fillId="13" borderId="108" xfId="0" applyFont="1" applyFill="1" applyBorder="1" applyAlignment="1" applyProtection="1">
      <alignment horizontal="center" vertical="top" wrapText="1"/>
      <protection locked="0"/>
    </xf>
    <xf numFmtId="0" fontId="17" fillId="13" borderId="110" xfId="0" applyFont="1" applyFill="1" applyBorder="1" applyAlignment="1" applyProtection="1">
      <alignment horizontal="center" vertical="top" wrapText="1"/>
      <protection locked="0"/>
    </xf>
    <xf numFmtId="0" fontId="17" fillId="13" borderId="111" xfId="0" applyFont="1" applyFill="1" applyBorder="1" applyAlignment="1" applyProtection="1">
      <alignment horizontal="center" vertical="top" wrapText="1"/>
      <protection locked="0"/>
    </xf>
    <xf numFmtId="0" fontId="80" fillId="0" borderId="108" xfId="0" applyFont="1" applyBorder="1" applyAlignment="1">
      <alignment horizontal="center" vertical="top"/>
    </xf>
    <xf numFmtId="0" fontId="80" fillId="0" borderId="110" xfId="0" applyFont="1" applyBorder="1" applyAlignment="1">
      <alignment horizontal="center" vertical="top"/>
    </xf>
    <xf numFmtId="0" fontId="80" fillId="0" borderId="111" xfId="0" applyFont="1" applyBorder="1" applyAlignment="1">
      <alignment horizontal="center" vertical="top"/>
    </xf>
    <xf numFmtId="0" fontId="122" fillId="15" borderId="108" xfId="0" applyFont="1" applyFill="1" applyBorder="1" applyAlignment="1">
      <alignment horizontal="center" vertical="center" textRotation="90" wrapText="1"/>
    </xf>
    <xf numFmtId="0" fontId="122" fillId="15" borderId="111" xfId="0" applyFont="1" applyFill="1" applyBorder="1" applyAlignment="1">
      <alignment horizontal="center" vertical="center" textRotation="90" wrapText="1"/>
    </xf>
    <xf numFmtId="0" fontId="144" fillId="0" borderId="108" xfId="0" applyFont="1" applyBorder="1" applyAlignment="1">
      <alignment horizontal="center" vertical="top"/>
    </xf>
    <xf numFmtId="0" fontId="144" fillId="0" borderId="110" xfId="0" applyFont="1" applyBorder="1" applyAlignment="1">
      <alignment horizontal="center" vertical="top"/>
    </xf>
    <xf numFmtId="0" fontId="144" fillId="0" borderId="111" xfId="0" applyFont="1" applyBorder="1" applyAlignment="1">
      <alignment horizontal="center" vertical="top"/>
    </xf>
    <xf numFmtId="0" fontId="36" fillId="13" borderId="108" xfId="0" applyFont="1" applyFill="1" applyBorder="1" applyAlignment="1" applyProtection="1">
      <alignment horizontal="center" vertical="top" wrapText="1"/>
      <protection locked="0"/>
    </xf>
    <xf numFmtId="0" fontId="36" fillId="13" borderId="110" xfId="0" applyFont="1" applyFill="1" applyBorder="1" applyAlignment="1" applyProtection="1">
      <alignment horizontal="center" vertical="top" wrapText="1"/>
      <protection locked="0"/>
    </xf>
    <xf numFmtId="0" fontId="36" fillId="13" borderId="111" xfId="0" applyFont="1" applyFill="1" applyBorder="1" applyAlignment="1" applyProtection="1">
      <alignment horizontal="center" vertical="top" wrapText="1"/>
      <protection locked="0"/>
    </xf>
    <xf numFmtId="0" fontId="31" fillId="13" borderId="108" xfId="0" applyFont="1" applyFill="1" applyBorder="1" applyAlignment="1" applyProtection="1">
      <alignment horizontal="center" vertical="top" wrapText="1"/>
      <protection locked="0"/>
    </xf>
    <xf numFmtId="0" fontId="31" fillId="13" borderId="110" xfId="0" applyFont="1" applyFill="1" applyBorder="1" applyAlignment="1" applyProtection="1">
      <alignment horizontal="center" vertical="top" wrapText="1"/>
      <protection locked="0"/>
    </xf>
    <xf numFmtId="0" fontId="31" fillId="13" borderId="111" xfId="0" applyFont="1" applyFill="1" applyBorder="1" applyAlignment="1" applyProtection="1">
      <alignment horizontal="center" vertical="top" wrapText="1"/>
      <protection locked="0"/>
    </xf>
    <xf numFmtId="0" fontId="122" fillId="15" borderId="109" xfId="0" applyFont="1" applyFill="1" applyBorder="1" applyAlignment="1">
      <alignment horizontal="center" vertical="center"/>
    </xf>
    <xf numFmtId="0" fontId="122" fillId="15" borderId="111" xfId="0" applyFont="1" applyFill="1" applyBorder="1" applyAlignment="1">
      <alignment horizontal="center" vertical="center" wrapText="1"/>
    </xf>
    <xf numFmtId="0" fontId="122" fillId="15" borderId="111" xfId="0" applyFont="1" applyFill="1" applyBorder="1" applyAlignment="1">
      <alignment horizontal="center" vertical="center"/>
    </xf>
    <xf numFmtId="0" fontId="122" fillId="15" borderId="108" xfId="0" applyFont="1" applyFill="1" applyBorder="1" applyAlignment="1">
      <alignment horizontal="center" vertical="center" wrapText="1"/>
    </xf>
    <xf numFmtId="0" fontId="122" fillId="15" borderId="133" xfId="0" applyFont="1" applyFill="1" applyBorder="1" applyAlignment="1">
      <alignment horizontal="center" vertical="center"/>
    </xf>
    <xf numFmtId="0" fontId="122" fillId="15" borderId="134" xfId="0" applyFont="1" applyFill="1" applyBorder="1" applyAlignment="1">
      <alignment horizontal="center" vertical="center"/>
    </xf>
    <xf numFmtId="0" fontId="40" fillId="0" borderId="130" xfId="0" applyFont="1" applyBorder="1" applyAlignment="1" applyProtection="1">
      <alignment horizontal="left" vertical="center"/>
      <protection locked="0"/>
    </xf>
    <xf numFmtId="0" fontId="40" fillId="0" borderId="131" xfId="0" applyFont="1" applyBorder="1" applyAlignment="1" applyProtection="1">
      <alignment horizontal="left" vertical="center"/>
      <protection locked="0"/>
    </xf>
    <xf numFmtId="0" fontId="40" fillId="0" borderId="143" xfId="0" applyFont="1" applyBorder="1" applyAlignment="1" applyProtection="1">
      <alignment horizontal="left" vertical="center"/>
      <protection locked="0"/>
    </xf>
    <xf numFmtId="0" fontId="122" fillId="15" borderId="121" xfId="0" applyFont="1" applyFill="1" applyBorder="1" applyAlignment="1">
      <alignment horizontal="center" vertical="center" wrapText="1"/>
    </xf>
    <xf numFmtId="0" fontId="122" fillId="15" borderId="127" xfId="0" applyFont="1" applyFill="1" applyBorder="1" applyAlignment="1">
      <alignment horizontal="center" vertical="center"/>
    </xf>
    <xf numFmtId="0" fontId="144" fillId="15" borderId="127" xfId="0" applyFont="1" applyFill="1" applyBorder="1" applyAlignment="1">
      <alignment horizontal="center" vertical="center" wrapText="1"/>
    </xf>
    <xf numFmtId="0" fontId="144" fillId="15" borderId="132" xfId="0" applyFont="1" applyFill="1" applyBorder="1" applyAlignment="1">
      <alignment horizontal="center" vertical="center" wrapText="1"/>
    </xf>
    <xf numFmtId="0" fontId="144" fillId="15" borderId="116" xfId="0" applyFont="1" applyFill="1" applyBorder="1" applyAlignment="1">
      <alignment horizontal="center" vertical="center" wrapText="1"/>
    </xf>
    <xf numFmtId="0" fontId="122" fillId="15" borderId="132" xfId="0" applyFont="1" applyFill="1" applyBorder="1" applyAlignment="1">
      <alignment horizontal="center" vertical="center"/>
    </xf>
    <xf numFmtId="0" fontId="122" fillId="15" borderId="116" xfId="0" applyFont="1" applyFill="1" applyBorder="1" applyAlignment="1">
      <alignment horizontal="center" vertical="center"/>
    </xf>
    <xf numFmtId="0" fontId="135" fillId="0" borderId="121" xfId="0" applyFont="1" applyBorder="1" applyAlignment="1">
      <alignment horizontal="center" vertical="center"/>
    </xf>
    <xf numFmtId="0" fontId="135" fillId="0" borderId="0" xfId="0" applyFont="1" applyAlignment="1">
      <alignment horizontal="center" vertical="center"/>
    </xf>
    <xf numFmtId="0" fontId="145" fillId="15" borderId="112" xfId="0" applyFont="1" applyFill="1" applyBorder="1" applyAlignment="1">
      <alignment horizontal="left" vertical="center"/>
    </xf>
    <xf numFmtId="0" fontId="145" fillId="15" borderId="123" xfId="0" applyFont="1" applyFill="1" applyBorder="1" applyAlignment="1">
      <alignment horizontal="left" vertical="center"/>
    </xf>
    <xf numFmtId="0" fontId="120" fillId="5" borderId="124" xfId="0" applyFont="1" applyFill="1" applyBorder="1" applyAlignment="1" applyProtection="1">
      <alignment horizontal="left" vertical="center"/>
      <protection locked="0"/>
    </xf>
    <xf numFmtId="0" fontId="120" fillId="5" borderId="125" xfId="0" applyFont="1" applyFill="1" applyBorder="1" applyAlignment="1" applyProtection="1">
      <alignment horizontal="left" vertical="center"/>
      <protection locked="0"/>
    </xf>
    <xf numFmtId="0" fontId="120" fillId="5" borderId="126" xfId="0" applyFont="1" applyFill="1" applyBorder="1" applyAlignment="1" applyProtection="1">
      <alignment horizontal="left" vertical="center"/>
      <protection locked="0"/>
    </xf>
    <xf numFmtId="0" fontId="40" fillId="0" borderId="124" xfId="0" applyFont="1" applyBorder="1" applyAlignment="1" applyProtection="1">
      <alignment horizontal="left" vertical="center" wrapText="1"/>
      <protection locked="0"/>
    </xf>
    <xf numFmtId="0" fontId="40" fillId="0" borderId="125" xfId="0" applyFont="1" applyBorder="1" applyAlignment="1" applyProtection="1">
      <alignment horizontal="left" vertical="center" wrapText="1"/>
      <protection locked="0"/>
    </xf>
    <xf numFmtId="0" fontId="40" fillId="0" borderId="126" xfId="0" applyFont="1" applyBorder="1" applyAlignment="1" applyProtection="1">
      <alignment horizontal="left" vertical="center" wrapText="1"/>
      <protection locked="0"/>
    </xf>
    <xf numFmtId="0" fontId="145" fillId="15" borderId="122" xfId="0" applyFont="1" applyFill="1" applyBorder="1" applyAlignment="1">
      <alignment horizontal="left" vertical="center"/>
    </xf>
    <xf numFmtId="0" fontId="122" fillId="15" borderId="112" xfId="0" applyFont="1" applyFill="1" applyBorder="1" applyAlignment="1">
      <alignment horizontal="center" vertical="center"/>
    </xf>
    <xf numFmtId="0" fontId="122" fillId="15" borderId="122" xfId="0" applyFont="1" applyFill="1" applyBorder="1" applyAlignment="1">
      <alignment horizontal="center" vertical="center"/>
    </xf>
    <xf numFmtId="0" fontId="122" fillId="15" borderId="110" xfId="0" applyFont="1" applyFill="1" applyBorder="1" applyAlignment="1">
      <alignment horizontal="center" vertical="center" wrapText="1"/>
    </xf>
    <xf numFmtId="0" fontId="122" fillId="15" borderId="121" xfId="0" applyFont="1" applyFill="1" applyBorder="1" applyAlignment="1">
      <alignment horizontal="center" vertical="center"/>
    </xf>
    <xf numFmtId="0" fontId="122" fillId="15" borderId="108" xfId="0" applyFont="1" applyFill="1" applyBorder="1" applyAlignment="1">
      <alignment horizontal="center" vertical="center" textRotation="90"/>
    </xf>
    <xf numFmtId="0" fontId="122" fillId="15" borderId="111" xfId="0" applyFont="1" applyFill="1" applyBorder="1" applyAlignment="1">
      <alignment horizontal="center" vertical="center" textRotation="90"/>
    </xf>
    <xf numFmtId="0" fontId="133" fillId="0" borderId="41" xfId="0" applyFont="1" applyBorder="1" applyAlignment="1">
      <alignment horizontal="center" vertical="center"/>
    </xf>
    <xf numFmtId="0" fontId="133" fillId="0" borderId="42" xfId="0" applyFont="1" applyBorder="1" applyAlignment="1">
      <alignment horizontal="center" vertical="center"/>
    </xf>
    <xf numFmtId="0" fontId="146" fillId="16" borderId="11" xfId="0" applyFont="1" applyFill="1" applyBorder="1" applyAlignment="1" applyProtection="1">
      <alignment horizontal="center" vertical="center" wrapText="1" readingOrder="1"/>
      <protection hidden="1"/>
    </xf>
    <xf numFmtId="0" fontId="146" fillId="16" borderId="0" xfId="0" applyFont="1" applyFill="1" applyAlignment="1" applyProtection="1">
      <alignment horizontal="center" vertical="center" wrapText="1" readingOrder="1"/>
      <protection hidden="1"/>
    </xf>
    <xf numFmtId="0" fontId="146" fillId="16" borderId="25" xfId="0" applyFont="1" applyFill="1" applyBorder="1" applyAlignment="1" applyProtection="1">
      <alignment horizontal="center" vertical="center" wrapText="1" readingOrder="1"/>
      <protection hidden="1"/>
    </xf>
    <xf numFmtId="0" fontId="146" fillId="16" borderId="26" xfId="0" applyFont="1" applyFill="1" applyBorder="1" applyAlignment="1" applyProtection="1">
      <alignment horizontal="center" vertical="center" wrapText="1" readingOrder="1"/>
      <protection hidden="1"/>
    </xf>
    <xf numFmtId="0" fontId="146" fillId="16" borderId="21" xfId="0" applyFont="1" applyFill="1" applyBorder="1" applyAlignment="1" applyProtection="1">
      <alignment horizontal="center" vertical="center" wrapText="1" readingOrder="1"/>
      <protection hidden="1"/>
    </xf>
    <xf numFmtId="0" fontId="146" fillId="16" borderId="22" xfId="0" applyFont="1" applyFill="1" applyBorder="1" applyAlignment="1" applyProtection="1">
      <alignment horizontal="center" vertical="center" wrapText="1" readingOrder="1"/>
      <protection hidden="1"/>
    </xf>
    <xf numFmtId="0" fontId="146" fillId="17" borderId="11" xfId="0" applyFont="1" applyFill="1" applyBorder="1" applyAlignment="1" applyProtection="1">
      <alignment horizontal="center" wrapText="1" readingOrder="1"/>
      <protection hidden="1"/>
    </xf>
    <xf numFmtId="0" fontId="146" fillId="17" borderId="0" xfId="0" applyFont="1" applyFill="1" applyAlignment="1" applyProtection="1">
      <alignment horizontal="center" wrapText="1" readingOrder="1"/>
      <protection hidden="1"/>
    </xf>
    <xf numFmtId="0" fontId="146" fillId="17" borderId="25" xfId="0" applyFont="1" applyFill="1" applyBorder="1" applyAlignment="1" applyProtection="1">
      <alignment horizontal="center" wrapText="1" readingOrder="1"/>
      <protection hidden="1"/>
    </xf>
    <xf numFmtId="0" fontId="146" fillId="17" borderId="26" xfId="0" applyFont="1" applyFill="1" applyBorder="1" applyAlignment="1" applyProtection="1">
      <alignment horizontal="center" wrapText="1" readingOrder="1"/>
      <protection hidden="1"/>
    </xf>
    <xf numFmtId="0" fontId="146" fillId="17" borderId="21" xfId="0" applyFont="1" applyFill="1" applyBorder="1" applyAlignment="1" applyProtection="1">
      <alignment horizontal="center" wrapText="1" readingOrder="1"/>
      <protection hidden="1"/>
    </xf>
    <xf numFmtId="0" fontId="146" fillId="17" borderId="22" xfId="0" applyFont="1" applyFill="1" applyBorder="1" applyAlignment="1" applyProtection="1">
      <alignment horizontal="center" wrapText="1" readingOrder="1"/>
      <protection hidden="1"/>
    </xf>
    <xf numFmtId="0" fontId="146" fillId="13" borderId="0" xfId="0" applyFont="1" applyFill="1" applyAlignment="1" applyProtection="1">
      <alignment horizontal="center" wrapText="1" readingOrder="1"/>
      <protection hidden="1"/>
    </xf>
    <xf numFmtId="0" fontId="146" fillId="13" borderId="21" xfId="0" applyFont="1" applyFill="1" applyBorder="1" applyAlignment="1" applyProtection="1">
      <alignment horizontal="center" wrapText="1" readingOrder="1"/>
      <protection hidden="1"/>
    </xf>
    <xf numFmtId="0" fontId="146" fillId="13" borderId="26" xfId="0" applyFont="1" applyFill="1" applyBorder="1" applyAlignment="1" applyProtection="1">
      <alignment horizontal="center" wrapText="1" readingOrder="1"/>
      <protection hidden="1"/>
    </xf>
    <xf numFmtId="0" fontId="146" fillId="13" borderId="22" xfId="0" applyFont="1" applyFill="1" applyBorder="1" applyAlignment="1" applyProtection="1">
      <alignment horizontal="center" wrapText="1" readingOrder="1"/>
      <protection hidden="1"/>
    </xf>
    <xf numFmtId="0" fontId="146" fillId="14" borderId="11" xfId="0" applyFont="1" applyFill="1" applyBorder="1" applyAlignment="1" applyProtection="1">
      <alignment horizontal="center" wrapText="1" readingOrder="1"/>
      <protection hidden="1"/>
    </xf>
    <xf numFmtId="0" fontId="146" fillId="14" borderId="0" xfId="0" applyFont="1" applyFill="1" applyAlignment="1" applyProtection="1">
      <alignment horizontal="center" wrapText="1" readingOrder="1"/>
      <protection hidden="1"/>
    </xf>
    <xf numFmtId="0" fontId="146" fillId="14" borderId="25" xfId="0" applyFont="1" applyFill="1" applyBorder="1" applyAlignment="1" applyProtection="1">
      <alignment horizontal="center" wrapText="1" readingOrder="1"/>
      <protection hidden="1"/>
    </xf>
    <xf numFmtId="0" fontId="146" fillId="14" borderId="26" xfId="0" applyFont="1" applyFill="1" applyBorder="1" applyAlignment="1" applyProtection="1">
      <alignment horizontal="center" wrapText="1" readingOrder="1"/>
      <protection hidden="1"/>
    </xf>
    <xf numFmtId="0" fontId="146" fillId="14" borderId="21" xfId="0" applyFont="1" applyFill="1" applyBorder="1" applyAlignment="1" applyProtection="1">
      <alignment horizontal="center" wrapText="1" readingOrder="1"/>
      <protection hidden="1"/>
    </xf>
    <xf numFmtId="0" fontId="146" fillId="14" borderId="22" xfId="0" applyFont="1" applyFill="1" applyBorder="1" applyAlignment="1" applyProtection="1">
      <alignment horizontal="center" wrapText="1" readingOrder="1"/>
      <protection hidden="1"/>
    </xf>
    <xf numFmtId="0" fontId="146" fillId="13" borderId="11" xfId="0" applyFont="1" applyFill="1" applyBorder="1" applyAlignment="1" applyProtection="1">
      <alignment horizontal="center" wrapText="1" readingOrder="1"/>
      <protection hidden="1"/>
    </xf>
    <xf numFmtId="0" fontId="146" fillId="13" borderId="25" xfId="0" applyFont="1" applyFill="1" applyBorder="1" applyAlignment="1" applyProtection="1">
      <alignment horizontal="center" wrapText="1" readingOrder="1"/>
      <protection hidden="1"/>
    </xf>
    <xf numFmtId="0" fontId="146" fillId="13" borderId="10" xfId="0" applyFont="1" applyFill="1" applyBorder="1" applyAlignment="1" applyProtection="1">
      <alignment horizontal="center" wrapText="1" readingOrder="1"/>
      <protection hidden="1"/>
    </xf>
    <xf numFmtId="0" fontId="146" fillId="13" borderId="41" xfId="0" applyFont="1" applyFill="1" applyBorder="1" applyAlignment="1" applyProtection="1">
      <alignment horizontal="center" wrapText="1" readingOrder="1"/>
      <protection hidden="1"/>
    </xf>
    <xf numFmtId="0" fontId="146" fillId="16" borderId="41" xfId="0" applyFont="1" applyFill="1" applyBorder="1" applyAlignment="1" applyProtection="1">
      <alignment horizontal="center" vertical="center" wrapText="1" readingOrder="1"/>
      <protection hidden="1"/>
    </xf>
    <xf numFmtId="0" fontId="146" fillId="14" borderId="10" xfId="0" applyFont="1" applyFill="1" applyBorder="1" applyAlignment="1" applyProtection="1">
      <alignment horizontal="center" wrapText="1" readingOrder="1"/>
      <protection hidden="1"/>
    </xf>
    <xf numFmtId="0" fontId="146" fillId="14" borderId="41" xfId="0" applyFont="1" applyFill="1" applyBorder="1" applyAlignment="1" applyProtection="1">
      <alignment horizontal="center" wrapText="1" readingOrder="1"/>
      <protection hidden="1"/>
    </xf>
    <xf numFmtId="0" fontId="146" fillId="14" borderId="42" xfId="0" applyFont="1" applyFill="1" applyBorder="1" applyAlignment="1" applyProtection="1">
      <alignment horizontal="center" wrapText="1" readingOrder="1"/>
      <protection hidden="1"/>
    </xf>
    <xf numFmtId="0" fontId="146" fillId="16" borderId="42" xfId="0" applyFont="1" applyFill="1" applyBorder="1" applyAlignment="1" applyProtection="1">
      <alignment horizontal="center" vertical="center" wrapText="1" readingOrder="1"/>
      <protection hidden="1"/>
    </xf>
    <xf numFmtId="0" fontId="146" fillId="17" borderId="10" xfId="0" applyFont="1" applyFill="1" applyBorder="1" applyAlignment="1" applyProtection="1">
      <alignment horizontal="center" wrapText="1" readingOrder="1"/>
      <protection hidden="1"/>
    </xf>
    <xf numFmtId="0" fontId="146" fillId="17" borderId="41" xfId="0" applyFont="1" applyFill="1" applyBorder="1" applyAlignment="1" applyProtection="1">
      <alignment horizontal="center" wrapText="1" readingOrder="1"/>
      <protection hidden="1"/>
    </xf>
    <xf numFmtId="0" fontId="146" fillId="13" borderId="42" xfId="0" applyFont="1" applyFill="1" applyBorder="1" applyAlignment="1" applyProtection="1">
      <alignment horizontal="center" wrapText="1" readingOrder="1"/>
      <protection hidden="1"/>
    </xf>
    <xf numFmtId="0" fontId="146" fillId="16" borderId="10" xfId="0" applyFont="1" applyFill="1" applyBorder="1" applyAlignment="1" applyProtection="1">
      <alignment horizontal="center" vertical="center" wrapText="1" readingOrder="1"/>
      <protection hidden="1"/>
    </xf>
    <xf numFmtId="0" fontId="146" fillId="17" borderId="42" xfId="0" applyFont="1" applyFill="1" applyBorder="1" applyAlignment="1" applyProtection="1">
      <alignment horizontal="center" wrapText="1" readingOrder="1"/>
      <protection hidden="1"/>
    </xf>
    <xf numFmtId="0" fontId="134" fillId="14" borderId="135" xfId="0" applyFont="1" applyFill="1" applyBorder="1" applyAlignment="1">
      <alignment horizontal="center" vertical="center" wrapText="1" readingOrder="1"/>
    </xf>
    <xf numFmtId="0" fontId="134" fillId="14" borderId="137" xfId="0" applyFont="1" applyFill="1" applyBorder="1" applyAlignment="1">
      <alignment horizontal="center" vertical="center" wrapText="1" readingOrder="1"/>
    </xf>
    <xf numFmtId="0" fontId="134" fillId="14" borderId="138" xfId="0" applyFont="1" applyFill="1" applyBorder="1" applyAlignment="1">
      <alignment horizontal="center" vertical="center" wrapText="1" readingOrder="1"/>
    </xf>
    <xf numFmtId="0" fontId="134" fillId="14" borderId="139" xfId="0" applyFont="1" applyFill="1" applyBorder="1" applyAlignment="1">
      <alignment horizontal="center" vertical="center" wrapText="1" readingOrder="1"/>
    </xf>
    <xf numFmtId="0" fontId="134" fillId="14" borderId="140" xfId="0" applyFont="1" applyFill="1" applyBorder="1" applyAlignment="1">
      <alignment horizontal="center" vertical="center" wrapText="1" readingOrder="1"/>
    </xf>
    <xf numFmtId="0" fontId="134" fillId="14" borderId="141" xfId="0" applyFont="1" applyFill="1" applyBorder="1" applyAlignment="1">
      <alignment horizontal="center" vertical="center" wrapText="1" readingOrder="1"/>
    </xf>
    <xf numFmtId="0" fontId="134" fillId="14" borderId="142" xfId="0" applyFont="1" applyFill="1" applyBorder="1" applyAlignment="1">
      <alignment horizontal="center" vertical="center" wrapText="1" readingOrder="1"/>
    </xf>
    <xf numFmtId="0" fontId="140" fillId="14" borderId="140" xfId="0" applyFont="1" applyFill="1" applyBorder="1" applyAlignment="1">
      <alignment horizontal="center" vertical="center" wrapText="1" readingOrder="1"/>
    </xf>
    <xf numFmtId="0" fontId="140" fillId="14" borderId="141" xfId="0" applyFont="1" applyFill="1" applyBorder="1" applyAlignment="1">
      <alignment horizontal="center" vertical="center" wrapText="1" readingOrder="1"/>
    </xf>
    <xf numFmtId="0" fontId="140" fillId="14" borderId="142" xfId="0" applyFont="1" applyFill="1" applyBorder="1" applyAlignment="1">
      <alignment horizontal="center" vertical="center" wrapText="1" readingOrder="1"/>
    </xf>
    <xf numFmtId="0" fontId="140" fillId="13" borderId="140" xfId="0" applyFont="1" applyFill="1" applyBorder="1" applyAlignment="1">
      <alignment horizontal="center" vertical="center" wrapText="1" readingOrder="1"/>
    </xf>
    <xf numFmtId="0" fontId="140" fillId="13" borderId="141" xfId="0" applyFont="1" applyFill="1" applyBorder="1" applyAlignment="1">
      <alignment horizontal="center" vertical="center" wrapText="1" readingOrder="1"/>
    </xf>
    <xf numFmtId="0" fontId="140" fillId="13" borderId="142" xfId="0" applyFont="1" applyFill="1" applyBorder="1" applyAlignment="1">
      <alignment horizontal="center" vertical="center" wrapText="1" readingOrder="1"/>
    </xf>
    <xf numFmtId="0" fontId="112" fillId="0" borderId="3" xfId="0" applyFont="1" applyBorder="1" applyAlignment="1" applyProtection="1">
      <alignment horizontal="center" vertical="center" textRotation="90" wrapText="1"/>
      <protection hidden="1"/>
    </xf>
    <xf numFmtId="0" fontId="112" fillId="0" borderId="4" xfId="0" applyFont="1" applyBorder="1" applyAlignment="1" applyProtection="1">
      <alignment horizontal="center" vertical="center" textRotation="90" wrapText="1"/>
      <protection hidden="1"/>
    </xf>
    <xf numFmtId="0" fontId="112" fillId="0" borderId="58" xfId="0" applyFont="1" applyBorder="1" applyAlignment="1" applyProtection="1">
      <alignment horizontal="center" vertical="center"/>
      <protection hidden="1"/>
    </xf>
    <xf numFmtId="0" fontId="112" fillId="0" borderId="32" xfId="0" applyFont="1" applyBorder="1" applyAlignment="1" applyProtection="1">
      <alignment horizontal="center" vertical="center"/>
      <protection hidden="1"/>
    </xf>
    <xf numFmtId="0" fontId="76" fillId="0" borderId="3" xfId="0" applyFont="1" applyBorder="1" applyAlignment="1" applyProtection="1">
      <alignment horizontal="center" vertical="center" textRotation="90" wrapText="1"/>
      <protection hidden="1"/>
    </xf>
    <xf numFmtId="0" fontId="76" fillId="0" borderId="4" xfId="0" applyFont="1" applyBorder="1" applyAlignment="1" applyProtection="1">
      <alignment horizontal="center" vertical="center" textRotation="90" wrapText="1"/>
      <protection hidden="1"/>
    </xf>
    <xf numFmtId="0" fontId="117" fillId="0" borderId="23" xfId="0" applyFont="1" applyBorder="1" applyAlignment="1" applyProtection="1">
      <alignment horizontal="center" vertical="center"/>
      <protection locked="0"/>
    </xf>
    <xf numFmtId="0" fontId="117" fillId="0" borderId="9" xfId="0" applyFont="1" applyBorder="1" applyAlignment="1" applyProtection="1">
      <alignment horizontal="center" vertical="center"/>
      <protection locked="0"/>
    </xf>
    <xf numFmtId="0" fontId="112" fillId="0" borderId="23" xfId="0" applyFont="1" applyBorder="1" applyAlignment="1" applyProtection="1">
      <alignment horizontal="justify" vertical="center" wrapText="1"/>
      <protection hidden="1"/>
    </xf>
    <xf numFmtId="0" fontId="112" fillId="0" borderId="9" xfId="0" applyFont="1" applyBorder="1" applyAlignment="1" applyProtection="1">
      <alignment horizontal="justify" vertical="center" wrapText="1"/>
      <protection hidden="1"/>
    </xf>
    <xf numFmtId="0" fontId="73" fillId="0" borderId="23" xfId="0" applyFont="1" applyBorder="1" applyAlignment="1" applyProtection="1">
      <alignment horizontal="center" vertical="center"/>
      <protection locked="0"/>
    </xf>
    <xf numFmtId="0" fontId="73" fillId="0" borderId="9" xfId="0" applyFont="1" applyBorder="1" applyAlignment="1" applyProtection="1">
      <alignment horizontal="center" vertical="center"/>
      <protection locked="0"/>
    </xf>
    <xf numFmtId="0" fontId="54" fillId="25" borderId="53" xfId="0" applyFont="1" applyFill="1" applyBorder="1" applyAlignment="1" applyProtection="1">
      <alignment horizontal="center" vertical="center"/>
      <protection locked="0"/>
    </xf>
    <xf numFmtId="0" fontId="54" fillId="25" borderId="52" xfId="0" applyFont="1" applyFill="1" applyBorder="1" applyAlignment="1" applyProtection="1">
      <alignment horizontal="center" vertical="center"/>
      <protection locked="0"/>
    </xf>
    <xf numFmtId="0" fontId="8" fillId="8" borderId="18" xfId="0" applyFont="1" applyFill="1" applyBorder="1" applyAlignment="1" applyProtection="1">
      <alignment horizontal="left" vertical="center" wrapText="1"/>
      <protection hidden="1"/>
    </xf>
    <xf numFmtId="0" fontId="8" fillId="8" borderId="12" xfId="0" applyFont="1" applyFill="1" applyBorder="1" applyAlignment="1" applyProtection="1">
      <alignment horizontal="left" vertical="center" wrapText="1"/>
      <protection hidden="1"/>
    </xf>
    <xf numFmtId="0" fontId="8" fillId="8" borderId="14" xfId="0" applyFont="1" applyFill="1" applyBorder="1" applyAlignment="1" applyProtection="1">
      <alignment horizontal="left" vertical="center" wrapText="1"/>
      <protection hidden="1"/>
    </xf>
    <xf numFmtId="0" fontId="65" fillId="22" borderId="33" xfId="0" applyFont="1" applyFill="1" applyBorder="1" applyAlignment="1">
      <alignment horizontal="right" vertical="center" wrapText="1" indent="1"/>
    </xf>
    <xf numFmtId="0" fontId="65" fillId="22" borderId="35" xfId="0" applyFont="1" applyFill="1" applyBorder="1" applyAlignment="1">
      <alignment horizontal="right" vertical="center" wrapText="1" indent="1"/>
    </xf>
    <xf numFmtId="0" fontId="65" fillId="22" borderId="46" xfId="0" applyFont="1" applyFill="1" applyBorder="1" applyAlignment="1">
      <alignment horizontal="right" vertical="center" wrapText="1" indent="1"/>
    </xf>
    <xf numFmtId="0" fontId="65" fillId="22" borderId="26" xfId="0" applyFont="1" applyFill="1" applyBorder="1" applyAlignment="1">
      <alignment horizontal="right" vertical="center" wrapText="1" indent="1"/>
    </xf>
    <xf numFmtId="0" fontId="65" fillId="23" borderId="35" xfId="0" applyFont="1" applyFill="1" applyBorder="1" applyAlignment="1">
      <alignment horizontal="center" vertical="center"/>
    </xf>
    <xf numFmtId="0" fontId="65" fillId="23" borderId="26" xfId="0" applyFont="1" applyFill="1" applyBorder="1" applyAlignment="1">
      <alignment horizontal="center" vertical="center"/>
    </xf>
    <xf numFmtId="0" fontId="64" fillId="29" borderId="91" xfId="0" applyFont="1" applyFill="1" applyBorder="1" applyAlignment="1">
      <alignment horizontal="center" vertical="center" wrapText="1"/>
    </xf>
    <xf numFmtId="0" fontId="64" fillId="29" borderId="92" xfId="0" applyFont="1" applyFill="1" applyBorder="1" applyAlignment="1">
      <alignment horizontal="center" vertical="center" wrapText="1"/>
    </xf>
    <xf numFmtId="0" fontId="64" fillId="29" borderId="93" xfId="0" applyFont="1" applyFill="1" applyBorder="1" applyAlignment="1">
      <alignment horizontal="center" vertical="center" wrapText="1"/>
    </xf>
    <xf numFmtId="0" fontId="64" fillId="0" borderId="0" xfId="0" applyFont="1" applyAlignment="1" applyProtection="1">
      <alignment horizontal="left" vertical="center"/>
      <protection locked="0"/>
    </xf>
    <xf numFmtId="0" fontId="70" fillId="0" borderId="31" xfId="0" applyFont="1" applyBorder="1" applyAlignment="1" applyProtection="1">
      <alignment horizontal="center" vertical="center"/>
      <protection locked="0"/>
    </xf>
    <xf numFmtId="0" fontId="70" fillId="0" borderId="35" xfId="0" applyFont="1" applyBorder="1" applyAlignment="1" applyProtection="1">
      <alignment horizontal="center" vertical="center"/>
      <protection locked="0"/>
    </xf>
    <xf numFmtId="0" fontId="70" fillId="0" borderId="20" xfId="0" applyFont="1" applyBorder="1" applyAlignment="1" applyProtection="1">
      <alignment horizontal="center" vertical="center"/>
      <protection locked="0"/>
    </xf>
    <xf numFmtId="0" fontId="70" fillId="0" borderId="6" xfId="0" applyFont="1" applyBorder="1" applyAlignment="1">
      <alignment horizontal="center" vertical="center"/>
    </xf>
    <xf numFmtId="0" fontId="70" fillId="0" borderId="63" xfId="0" applyFont="1" applyBorder="1" applyAlignment="1">
      <alignment horizontal="center" vertical="center"/>
    </xf>
    <xf numFmtId="14" fontId="70" fillId="0" borderId="6" xfId="0" applyNumberFormat="1" applyFont="1" applyBorder="1" applyAlignment="1" applyProtection="1">
      <alignment horizontal="center" vertical="center"/>
      <protection locked="0"/>
    </xf>
    <xf numFmtId="14" fontId="70" fillId="0" borderId="3" xfId="0" applyNumberFormat="1" applyFont="1" applyBorder="1" applyAlignment="1" applyProtection="1">
      <alignment horizontal="center" vertical="center"/>
      <protection locked="0"/>
    </xf>
    <xf numFmtId="0" fontId="6" fillId="0" borderId="0" xfId="0" applyFont="1" applyAlignment="1" applyProtection="1">
      <alignment horizontal="left" vertical="top" wrapText="1"/>
      <protection locked="0"/>
    </xf>
    <xf numFmtId="0" fontId="70" fillId="0" borderId="94" xfId="0" applyFont="1" applyBorder="1" applyAlignment="1" applyProtection="1">
      <alignment horizontal="center" vertical="center"/>
      <protection locked="0"/>
    </xf>
    <xf numFmtId="0" fontId="70" fillId="0" borderId="0" xfId="0" applyFont="1" applyAlignment="1" applyProtection="1">
      <alignment horizontal="center" vertical="center"/>
      <protection locked="0"/>
    </xf>
    <xf numFmtId="0" fontId="70" fillId="0" borderId="16" xfId="0" applyFont="1" applyBorder="1" applyAlignment="1" applyProtection="1">
      <alignment horizontal="center" vertical="center"/>
      <protection locked="0"/>
    </xf>
    <xf numFmtId="0" fontId="65" fillId="31" borderId="10" xfId="0" applyFont="1" applyFill="1" applyBorder="1" applyAlignment="1">
      <alignment horizontal="center" vertical="center"/>
    </xf>
    <xf numFmtId="0" fontId="65" fillId="31" borderId="41" xfId="0" applyFont="1" applyFill="1" applyBorder="1" applyAlignment="1">
      <alignment horizontal="center" vertical="center"/>
    </xf>
    <xf numFmtId="0" fontId="65" fillId="31" borderId="42" xfId="0" applyFont="1" applyFill="1" applyBorder="1" applyAlignment="1">
      <alignment horizontal="center" vertical="center"/>
    </xf>
    <xf numFmtId="0" fontId="65" fillId="31" borderId="25" xfId="0" applyFont="1" applyFill="1" applyBorder="1" applyAlignment="1">
      <alignment horizontal="center" vertical="center"/>
    </xf>
    <xf numFmtId="0" fontId="65" fillId="31" borderId="26" xfId="0" applyFont="1" applyFill="1" applyBorder="1" applyAlignment="1">
      <alignment horizontal="center" vertical="center"/>
    </xf>
    <xf numFmtId="0" fontId="65" fillId="31" borderId="22" xfId="0" applyFont="1" applyFill="1" applyBorder="1" applyAlignment="1">
      <alignment horizontal="center" vertical="center"/>
    </xf>
    <xf numFmtId="0" fontId="78" fillId="5" borderId="96" xfId="0" applyFont="1" applyFill="1" applyBorder="1" applyAlignment="1">
      <alignment horizontal="center" vertical="center"/>
    </xf>
    <xf numFmtId="0" fontId="78" fillId="5" borderId="97" xfId="0" applyFont="1" applyFill="1" applyBorder="1" applyAlignment="1">
      <alignment horizontal="center" vertical="center"/>
    </xf>
    <xf numFmtId="0" fontId="147" fillId="22" borderId="90" xfId="0" applyFont="1" applyFill="1" applyBorder="1" applyAlignment="1">
      <alignment horizontal="center" vertical="center"/>
    </xf>
    <xf numFmtId="0" fontId="147" fillId="22" borderId="36" xfId="0" applyFont="1" applyFill="1" applyBorder="1" applyAlignment="1">
      <alignment horizontal="center" vertical="center"/>
    </xf>
    <xf numFmtId="0" fontId="147" fillId="7" borderId="89" xfId="0" applyFont="1" applyFill="1" applyBorder="1" applyAlignment="1">
      <alignment horizontal="center" vertical="center"/>
    </xf>
    <xf numFmtId="0" fontId="147" fillId="7" borderId="90" xfId="0" applyFont="1" applyFill="1" applyBorder="1" applyAlignment="1">
      <alignment horizontal="center" vertical="center"/>
    </xf>
    <xf numFmtId="0" fontId="147" fillId="7" borderId="36" xfId="0" applyFont="1" applyFill="1" applyBorder="1" applyAlignment="1">
      <alignment horizontal="center" vertical="center"/>
    </xf>
    <xf numFmtId="0" fontId="147" fillId="22" borderId="89" xfId="0" applyFont="1" applyFill="1" applyBorder="1" applyAlignment="1">
      <alignment horizontal="center" vertical="center"/>
    </xf>
    <xf numFmtId="0" fontId="147" fillId="30" borderId="89" xfId="0" applyFont="1" applyFill="1" applyBorder="1" applyAlignment="1">
      <alignment horizontal="center" vertical="center"/>
    </xf>
    <xf numFmtId="0" fontId="147" fillId="30" borderId="90" xfId="0" applyFont="1" applyFill="1" applyBorder="1" applyAlignment="1">
      <alignment horizontal="center" vertical="center"/>
    </xf>
    <xf numFmtId="0" fontId="147" fillId="30" borderId="36" xfId="0" applyFont="1" applyFill="1" applyBorder="1" applyAlignment="1">
      <alignment horizontal="center" vertical="center"/>
    </xf>
    <xf numFmtId="0" fontId="148" fillId="15" borderId="89" xfId="0" applyFont="1" applyFill="1" applyBorder="1" applyAlignment="1">
      <alignment horizontal="center" vertical="center"/>
    </xf>
    <xf numFmtId="0" fontId="148" fillId="15" borderId="90" xfId="0" applyFont="1" applyFill="1" applyBorder="1" applyAlignment="1">
      <alignment horizontal="center" vertical="center"/>
    </xf>
    <xf numFmtId="0" fontId="148" fillId="15" borderId="36" xfId="0" applyFont="1" applyFill="1" applyBorder="1" applyAlignment="1">
      <alignment horizontal="center" vertical="center"/>
    </xf>
    <xf numFmtId="0" fontId="70" fillId="0" borderId="95" xfId="0" applyFont="1" applyBorder="1" applyAlignment="1" applyProtection="1">
      <alignment horizontal="center" vertical="center"/>
      <protection locked="0"/>
    </xf>
    <xf numFmtId="0" fontId="70" fillId="0" borderId="37" xfId="0" applyFont="1" applyBorder="1" applyAlignment="1" applyProtection="1">
      <alignment horizontal="center" vertical="center"/>
      <protection locked="0"/>
    </xf>
    <xf numFmtId="0" fontId="70" fillId="0" borderId="4" xfId="0" applyFont="1" applyBorder="1" applyAlignment="1" applyProtection="1">
      <alignment horizontal="center" vertical="center"/>
      <protection locked="0"/>
    </xf>
    <xf numFmtId="0" fontId="70" fillId="0" borderId="55" xfId="0" applyFont="1" applyBorder="1" applyAlignment="1" applyProtection="1">
      <alignment horizontal="center" vertical="center"/>
      <protection locked="0"/>
    </xf>
    <xf numFmtId="0" fontId="104" fillId="25" borderId="53" xfId="0" applyFont="1" applyFill="1" applyBorder="1" applyAlignment="1" applyProtection="1">
      <alignment horizontal="center" vertical="center"/>
      <protection locked="0"/>
    </xf>
    <xf numFmtId="0" fontId="78" fillId="25" borderId="53" xfId="0" applyFont="1" applyFill="1" applyBorder="1" applyAlignment="1" applyProtection="1">
      <alignment horizontal="center" vertical="center"/>
      <protection locked="0"/>
    </xf>
    <xf numFmtId="0" fontId="8" fillId="8" borderId="18" xfId="0" applyFont="1" applyFill="1" applyBorder="1" applyAlignment="1" applyProtection="1">
      <alignment horizontal="left" vertical="center" wrapText="1"/>
      <protection locked="0"/>
    </xf>
    <xf numFmtId="0" fontId="8" fillId="8" borderId="12" xfId="0" applyFont="1" applyFill="1" applyBorder="1" applyAlignment="1" applyProtection="1">
      <alignment horizontal="left" vertical="center" wrapText="1"/>
      <protection locked="0"/>
    </xf>
    <xf numFmtId="0" fontId="8" fillId="8" borderId="14" xfId="0" applyFont="1" applyFill="1" applyBorder="1" applyAlignment="1" applyProtection="1">
      <alignment horizontal="left" vertical="center" wrapText="1"/>
      <protection locked="0"/>
    </xf>
    <xf numFmtId="0" fontId="102" fillId="0" borderId="89" xfId="0" applyFont="1" applyBorder="1" applyAlignment="1">
      <alignment horizontal="center" vertical="center"/>
    </xf>
    <xf numFmtId="0" fontId="102" fillId="0" borderId="90" xfId="0" applyFont="1" applyBorder="1" applyAlignment="1">
      <alignment horizontal="center" vertical="center"/>
    </xf>
    <xf numFmtId="0" fontId="102" fillId="0" borderId="36" xfId="0" applyFont="1" applyBorder="1" applyAlignment="1">
      <alignment horizontal="center" vertical="center"/>
    </xf>
    <xf numFmtId="0" fontId="102" fillId="10" borderId="89" xfId="0" applyFont="1" applyFill="1" applyBorder="1" applyAlignment="1" applyProtection="1">
      <alignment horizontal="center" vertical="center"/>
      <protection hidden="1"/>
    </xf>
    <xf numFmtId="0" fontId="102" fillId="10" borderId="90" xfId="0" applyFont="1" applyFill="1" applyBorder="1" applyAlignment="1" applyProtection="1">
      <alignment horizontal="center" vertical="center"/>
      <protection hidden="1"/>
    </xf>
    <xf numFmtId="0" fontId="102" fillId="10" borderId="36" xfId="0" applyFont="1" applyFill="1" applyBorder="1" applyAlignment="1" applyProtection="1">
      <alignment horizontal="center" vertical="center"/>
      <protection hidden="1"/>
    </xf>
    <xf numFmtId="14" fontId="70" fillId="0" borderId="54" xfId="0" applyNumberFormat="1" applyFont="1" applyBorder="1" applyAlignment="1" applyProtection="1">
      <alignment horizontal="center" vertical="center"/>
      <protection locked="0"/>
    </xf>
    <xf numFmtId="14" fontId="70" fillId="0" borderId="55" xfId="0" applyNumberFormat="1" applyFont="1" applyBorder="1" applyAlignment="1" applyProtection="1">
      <alignment horizontal="center" vertical="center"/>
      <protection locked="0"/>
    </xf>
    <xf numFmtId="14" fontId="70" fillId="0" borderId="9" xfId="0" applyNumberFormat="1" applyFont="1" applyBorder="1" applyAlignment="1" applyProtection="1">
      <alignment horizontal="center" vertical="center"/>
      <protection locked="0"/>
    </xf>
    <xf numFmtId="0" fontId="149" fillId="0" borderId="49" xfId="0" applyFont="1" applyBorder="1" applyAlignment="1" applyProtection="1">
      <alignment horizontal="center" vertical="center" textRotation="90" wrapText="1"/>
      <protection hidden="1"/>
    </xf>
    <xf numFmtId="0" fontId="149" fillId="0" borderId="98" xfId="0" applyFont="1" applyBorder="1" applyAlignment="1" applyProtection="1">
      <alignment horizontal="center" vertical="center" textRotation="90" wrapText="1"/>
      <protection hidden="1"/>
    </xf>
    <xf numFmtId="0" fontId="149" fillId="0" borderId="24" xfId="0" applyFont="1" applyBorder="1" applyAlignment="1" applyProtection="1">
      <alignment horizontal="center" vertical="center" textRotation="90" wrapText="1"/>
      <protection hidden="1"/>
    </xf>
    <xf numFmtId="0" fontId="58" fillId="0" borderId="11" xfId="0" applyFont="1" applyBorder="1" applyAlignment="1" applyProtection="1">
      <alignment horizontal="center" vertical="center" textRotation="90" wrapText="1"/>
      <protection locked="0"/>
    </xf>
    <xf numFmtId="0" fontId="58" fillId="0" borderId="26" xfId="0" applyFont="1" applyBorder="1" applyAlignment="1" applyProtection="1">
      <alignment horizontal="center" vertical="top"/>
      <protection locked="0"/>
    </xf>
    <xf numFmtId="0" fontId="107" fillId="25" borderId="55" xfId="0" applyFont="1" applyFill="1" applyBorder="1" applyAlignment="1" applyProtection="1">
      <alignment horizontal="center" vertical="center"/>
      <protection locked="0"/>
    </xf>
    <xf numFmtId="0" fontId="70" fillId="0" borderId="6" xfId="0" applyFont="1" applyBorder="1" applyAlignment="1" applyProtection="1">
      <alignment horizontal="center" vertical="center"/>
      <protection locked="0"/>
    </xf>
    <xf numFmtId="0" fontId="70" fillId="0" borderId="3" xfId="0" applyFont="1" applyBorder="1" applyAlignment="1" applyProtection="1">
      <alignment horizontal="center" vertical="center"/>
      <protection locked="0"/>
    </xf>
    <xf numFmtId="0" fontId="70" fillId="0" borderId="33" xfId="0" applyFont="1" applyBorder="1" applyAlignment="1" applyProtection="1">
      <alignment horizontal="center" vertical="center"/>
      <protection locked="0"/>
    </xf>
    <xf numFmtId="0" fontId="70" fillId="0" borderId="19" xfId="0" applyFont="1" applyBorder="1" applyAlignment="1" applyProtection="1">
      <alignment horizontal="center" vertical="center"/>
      <protection locked="0"/>
    </xf>
    <xf numFmtId="0" fontId="70" fillId="0" borderId="54" xfId="0" quotePrefix="1" applyFont="1" applyBorder="1" applyAlignment="1">
      <alignment horizontal="center" vertical="center"/>
    </xf>
    <xf numFmtId="0" fontId="70" fillId="0" borderId="55" xfId="0" quotePrefix="1" applyFont="1" applyBorder="1" applyAlignment="1">
      <alignment horizontal="center" vertical="center"/>
    </xf>
    <xf numFmtId="0" fontId="70" fillId="0" borderId="9" xfId="0" quotePrefix="1" applyFont="1" applyBorder="1" applyAlignment="1">
      <alignment horizontal="center" vertical="center"/>
    </xf>
    <xf numFmtId="0" fontId="70" fillId="0" borderId="54" xfId="0" applyFont="1" applyBorder="1" applyAlignment="1" applyProtection="1">
      <alignment horizontal="center" vertical="center"/>
      <protection locked="0"/>
    </xf>
    <xf numFmtId="0" fontId="123" fillId="0" borderId="49" xfId="0" applyFont="1" applyBorder="1" applyAlignment="1" applyProtection="1">
      <alignment horizontal="center" vertical="center" wrapText="1"/>
      <protection locked="0"/>
    </xf>
    <xf numFmtId="0" fontId="123" fillId="0" borderId="24" xfId="0" applyFont="1" applyBorder="1" applyAlignment="1" applyProtection="1">
      <alignment horizontal="center" vertical="center" wrapText="1"/>
      <protection locked="0"/>
    </xf>
    <xf numFmtId="0" fontId="123" fillId="0" borderId="89" xfId="0" applyFont="1" applyBorder="1" applyAlignment="1" applyProtection="1">
      <alignment horizontal="center" vertical="center" wrapText="1"/>
      <protection locked="0"/>
    </xf>
    <xf numFmtId="0" fontId="123" fillId="0" borderId="90" xfId="0" applyFont="1" applyBorder="1" applyAlignment="1" applyProtection="1">
      <alignment horizontal="center" vertical="center" wrapText="1"/>
      <protection locked="0"/>
    </xf>
    <xf numFmtId="0" fontId="123" fillId="0" borderId="36" xfId="0" applyFont="1" applyBorder="1" applyAlignment="1" applyProtection="1">
      <alignment horizontal="center" vertical="center" wrapText="1"/>
      <protection locked="0"/>
    </xf>
    <xf numFmtId="0" fontId="68" fillId="0" borderId="31" xfId="0" applyFont="1" applyBorder="1" applyAlignment="1" applyProtection="1">
      <alignment horizontal="center" vertical="center"/>
      <protection locked="0"/>
    </xf>
    <xf numFmtId="0" fontId="68" fillId="0" borderId="16" xfId="0" applyFont="1" applyBorder="1" applyAlignment="1" applyProtection="1">
      <alignment horizontal="center" vertical="center"/>
      <protection locked="0"/>
    </xf>
    <xf numFmtId="0" fontId="68" fillId="0" borderId="23" xfId="0" applyFont="1" applyBorder="1" applyAlignment="1" applyProtection="1">
      <alignment horizontal="center" vertical="center"/>
      <protection locked="0"/>
    </xf>
    <xf numFmtId="0" fontId="61" fillId="0" borderId="6" xfId="0" applyFont="1" applyBorder="1" applyAlignment="1" applyProtection="1">
      <alignment horizontal="center" vertical="center" textRotation="90" wrapText="1"/>
      <protection hidden="1"/>
    </xf>
    <xf numFmtId="0" fontId="61" fillId="0" borderId="63" xfId="0" applyFont="1" applyBorder="1" applyAlignment="1" applyProtection="1">
      <alignment horizontal="center" vertical="center" textRotation="90" wrapText="1"/>
      <protection hidden="1"/>
    </xf>
    <xf numFmtId="0" fontId="61" fillId="0" borderId="3" xfId="0" applyFont="1" applyBorder="1" applyAlignment="1" applyProtection="1">
      <alignment horizontal="center" vertical="center" textRotation="90" wrapText="1"/>
      <protection hidden="1"/>
    </xf>
    <xf numFmtId="0" fontId="68" fillId="0" borderId="8" xfId="0" applyFont="1" applyBorder="1" applyAlignment="1" applyProtection="1">
      <alignment horizontal="center" vertical="center" textRotation="90" wrapText="1"/>
      <protection hidden="1"/>
    </xf>
    <xf numFmtId="0" fontId="70" fillId="0" borderId="60" xfId="0" applyFont="1" applyBorder="1" applyAlignment="1" applyProtection="1">
      <alignment horizontal="center" vertical="center"/>
      <protection locked="0"/>
    </xf>
    <xf numFmtId="0" fontId="70" fillId="0" borderId="28" xfId="0" applyFont="1" applyBorder="1" applyAlignment="1" applyProtection="1">
      <alignment horizontal="center" vertical="center"/>
      <protection locked="0"/>
    </xf>
    <xf numFmtId="0" fontId="70" fillId="0" borderId="61" xfId="0" applyFont="1" applyBorder="1" applyAlignment="1" applyProtection="1">
      <alignment horizontal="center" vertical="center"/>
      <protection locked="0"/>
    </xf>
    <xf numFmtId="0" fontId="152" fillId="0" borderId="6" xfId="0" applyFont="1" applyBorder="1" applyAlignment="1" applyProtection="1">
      <alignment horizontal="left" vertical="center" wrapText="1"/>
      <protection locked="0"/>
    </xf>
    <xf numFmtId="0" fontId="152" fillId="0" borderId="63" xfId="0" applyFont="1" applyBorder="1" applyAlignment="1" applyProtection="1">
      <alignment horizontal="left" vertical="center" wrapText="1"/>
      <protection locked="0"/>
    </xf>
    <xf numFmtId="0" fontId="152" fillId="0" borderId="57" xfId="0" applyFont="1" applyBorder="1" applyAlignment="1" applyProtection="1">
      <alignment horizontal="left" vertical="center" wrapText="1"/>
      <protection locked="0"/>
    </xf>
    <xf numFmtId="0" fontId="68" fillId="0" borderId="45" xfId="0" applyFont="1" applyBorder="1" applyAlignment="1" applyProtection="1">
      <alignment horizontal="center" vertical="center"/>
      <protection hidden="1"/>
    </xf>
    <xf numFmtId="0" fontId="152" fillId="0" borderId="146" xfId="0" applyFont="1" applyBorder="1" applyAlignment="1" applyProtection="1">
      <alignment horizontal="left" wrapText="1"/>
      <protection locked="0"/>
    </xf>
    <xf numFmtId="0" fontId="152" fillId="0" borderId="147" xfId="0" applyFont="1" applyBorder="1" applyAlignment="1" applyProtection="1">
      <alignment horizontal="left" wrapText="1"/>
      <protection locked="0"/>
    </xf>
    <xf numFmtId="0" fontId="152" fillId="0" borderId="149" xfId="0" applyFont="1" applyBorder="1" applyAlignment="1" applyProtection="1">
      <alignment horizontal="left" wrapText="1"/>
      <protection locked="0"/>
    </xf>
    <xf numFmtId="0" fontId="61" fillId="0" borderId="57" xfId="0" applyFont="1" applyBorder="1" applyAlignment="1" applyProtection="1">
      <alignment horizontal="center" vertical="center" textRotation="90" wrapText="1"/>
      <protection hidden="1"/>
    </xf>
    <xf numFmtId="0" fontId="68" fillId="0" borderId="32" xfId="0" applyFont="1" applyBorder="1" applyAlignment="1" applyProtection="1">
      <alignment horizontal="center" vertical="center" wrapText="1"/>
      <protection hidden="1"/>
    </xf>
    <xf numFmtId="0" fontId="68" fillId="0" borderId="6" xfId="0" applyFont="1" applyBorder="1" applyAlignment="1" applyProtection="1">
      <alignment horizontal="justify" vertical="center" wrapText="1"/>
      <protection hidden="1"/>
    </xf>
    <xf numFmtId="0" fontId="68" fillId="0" borderId="63" xfId="0" applyFont="1" applyBorder="1" applyAlignment="1" applyProtection="1">
      <alignment horizontal="justify" vertical="center" wrapText="1"/>
      <protection hidden="1"/>
    </xf>
    <xf numFmtId="0" fontId="68" fillId="0" borderId="3" xfId="0" applyFont="1" applyBorder="1" applyAlignment="1" applyProtection="1">
      <alignment horizontal="justify" vertical="center" wrapText="1"/>
      <protection hidden="1"/>
    </xf>
    <xf numFmtId="0" fontId="104" fillId="25" borderId="53" xfId="0" applyFont="1" applyFill="1" applyBorder="1" applyAlignment="1" applyProtection="1">
      <alignment horizontal="center" vertical="center" wrapText="1"/>
      <protection locked="0"/>
    </xf>
    <xf numFmtId="0" fontId="68" fillId="0" borderId="58" xfId="0" applyFont="1" applyBorder="1" applyAlignment="1" applyProtection="1">
      <alignment horizontal="center" vertical="center"/>
      <protection hidden="1"/>
    </xf>
    <xf numFmtId="0" fontId="135" fillId="5" borderId="124" xfId="0" applyFont="1" applyFill="1" applyBorder="1" applyAlignment="1">
      <alignment horizontal="center" vertical="center"/>
    </xf>
    <xf numFmtId="0" fontId="135" fillId="5" borderId="125" xfId="0" applyFont="1" applyFill="1" applyBorder="1" applyAlignment="1">
      <alignment horizontal="center" vertical="center"/>
    </xf>
    <xf numFmtId="0" fontId="135" fillId="5" borderId="127" xfId="0" applyFont="1" applyFill="1" applyBorder="1" applyAlignment="1">
      <alignment horizontal="center" vertical="center"/>
    </xf>
    <xf numFmtId="0" fontId="135" fillId="5" borderId="132" xfId="0" applyFont="1" applyFill="1" applyBorder="1" applyAlignment="1">
      <alignment horizontal="center" vertical="center"/>
    </xf>
    <xf numFmtId="0" fontId="117" fillId="15" borderId="112" xfId="0" applyFont="1" applyFill="1" applyBorder="1" applyAlignment="1">
      <alignment horizontal="left" vertical="center"/>
    </xf>
    <xf numFmtId="0" fontId="117" fillId="15" borderId="122" xfId="0" applyFont="1" applyFill="1" applyBorder="1" applyAlignment="1">
      <alignment horizontal="left" vertical="center"/>
    </xf>
    <xf numFmtId="0" fontId="117" fillId="15" borderId="123" xfId="0" applyFont="1" applyFill="1" applyBorder="1" applyAlignment="1">
      <alignment horizontal="left" vertical="center"/>
    </xf>
    <xf numFmtId="0" fontId="112" fillId="5" borderId="124" xfId="0" applyFont="1" applyFill="1" applyBorder="1" applyAlignment="1" applyProtection="1">
      <alignment horizontal="left" vertical="center"/>
      <protection locked="0"/>
    </xf>
    <xf numFmtId="0" fontId="112" fillId="5" borderId="125" xfId="0" applyFont="1" applyFill="1" applyBorder="1" applyAlignment="1" applyProtection="1">
      <alignment horizontal="left" vertical="center"/>
      <protection locked="0"/>
    </xf>
    <xf numFmtId="0" fontId="112" fillId="5" borderId="126" xfId="0" applyFont="1" applyFill="1" applyBorder="1" applyAlignment="1" applyProtection="1">
      <alignment horizontal="left" vertical="center"/>
      <protection locked="0"/>
    </xf>
    <xf numFmtId="0" fontId="112" fillId="5" borderId="0" xfId="0" applyFont="1" applyFill="1" applyAlignment="1">
      <alignment horizontal="left" vertical="center"/>
    </xf>
    <xf numFmtId="0" fontId="117" fillId="15" borderId="144" xfId="0" applyFont="1" applyFill="1" applyBorder="1" applyAlignment="1">
      <alignment horizontal="center" vertical="center"/>
    </xf>
    <xf numFmtId="0" fontId="117" fillId="15" borderId="134" xfId="0" applyFont="1" applyFill="1" applyBorder="1" applyAlignment="1">
      <alignment horizontal="center" vertical="center"/>
    </xf>
    <xf numFmtId="0" fontId="70" fillId="15" borderId="109" xfId="0" applyFont="1" applyFill="1" applyBorder="1" applyAlignment="1">
      <alignment horizontal="center" vertical="center" wrapText="1"/>
    </xf>
    <xf numFmtId="0" fontId="112" fillId="5" borderId="130" xfId="0" applyFont="1" applyFill="1" applyBorder="1" applyAlignment="1" applyProtection="1">
      <alignment horizontal="left" vertical="center" wrapText="1"/>
      <protection locked="0"/>
    </xf>
    <xf numFmtId="0" fontId="112" fillId="5" borderId="131" xfId="0" applyFont="1" applyFill="1" applyBorder="1" applyAlignment="1" applyProtection="1">
      <alignment horizontal="left" vertical="center" wrapText="1"/>
      <protection locked="0"/>
    </xf>
    <xf numFmtId="0" fontId="35" fillId="15" borderId="108" xfId="0" applyFont="1" applyFill="1" applyBorder="1" applyAlignment="1">
      <alignment horizontal="center" vertical="top" textRotation="90"/>
    </xf>
    <xf numFmtId="0" fontId="35" fillId="15" borderId="111" xfId="0" applyFont="1" applyFill="1" applyBorder="1" applyAlignment="1">
      <alignment horizontal="center" vertical="top" textRotation="90"/>
    </xf>
    <xf numFmtId="0" fontId="112" fillId="13" borderId="108" xfId="0" applyFont="1" applyFill="1" applyBorder="1" applyAlignment="1" applyProtection="1">
      <alignment horizontal="center" vertical="top" wrapText="1"/>
      <protection locked="0"/>
    </xf>
    <xf numFmtId="0" fontId="112" fillId="13" borderId="110" xfId="0" applyFont="1" applyFill="1" applyBorder="1" applyAlignment="1" applyProtection="1">
      <alignment horizontal="center" vertical="top" wrapText="1"/>
      <protection locked="0"/>
    </xf>
    <xf numFmtId="0" fontId="112" fillId="13" borderId="111" xfId="0" applyFont="1" applyFill="1" applyBorder="1" applyAlignment="1" applyProtection="1">
      <alignment horizontal="center" vertical="top" wrapText="1"/>
      <protection locked="0"/>
    </xf>
    <xf numFmtId="0" fontId="150" fillId="0" borderId="23" xfId="0" applyFont="1" applyBorder="1" applyAlignment="1" applyProtection="1">
      <alignment horizontal="center" vertical="center"/>
      <protection locked="0"/>
    </xf>
    <xf numFmtId="0" fontId="150" fillId="0" borderId="9" xfId="0" applyFont="1" applyBorder="1" applyAlignment="1" applyProtection="1">
      <alignment horizontal="center" vertical="center"/>
      <protection locked="0"/>
    </xf>
    <xf numFmtId="0" fontId="68" fillId="0" borderId="7" xfId="0" applyFont="1" applyBorder="1" applyAlignment="1" applyProtection="1">
      <alignment horizontal="center" vertical="center" wrapText="1"/>
      <protection hidden="1"/>
    </xf>
    <xf numFmtId="0" fontId="150" fillId="0" borderId="31" xfId="0" applyFont="1" applyBorder="1" applyAlignment="1" applyProtection="1">
      <alignment horizontal="center" vertical="center"/>
      <protection locked="0"/>
    </xf>
    <xf numFmtId="0" fontId="68" fillId="0" borderId="31" xfId="0" applyFont="1" applyBorder="1" applyAlignment="1" applyProtection="1">
      <alignment horizontal="justify" vertical="center" wrapText="1"/>
      <protection hidden="1"/>
    </xf>
    <xf numFmtId="0" fontId="68" fillId="0" borderId="66" xfId="0" applyFont="1" applyBorder="1" applyAlignment="1" applyProtection="1">
      <alignment horizontal="center" vertical="center" wrapText="1"/>
      <protection hidden="1"/>
    </xf>
    <xf numFmtId="0" fontId="68" fillId="0" borderId="6" xfId="0" applyFont="1" applyBorder="1" applyAlignment="1" applyProtection="1">
      <alignment horizontal="center" vertical="center" textRotation="90" wrapText="1"/>
      <protection hidden="1"/>
    </xf>
    <xf numFmtId="0" fontId="150" fillId="0" borderId="4" xfId="0" applyFont="1" applyBorder="1" applyAlignment="1" applyProtection="1">
      <alignment horizontal="center" vertical="center"/>
      <protection locked="0"/>
    </xf>
    <xf numFmtId="0" fontId="125" fillId="0" borderId="0" xfId="0" applyFont="1" applyAlignment="1">
      <alignment vertical="center" wrapText="1"/>
    </xf>
  </cellXfs>
  <cellStyles count="6">
    <cellStyle name="Hipervínculo" xfId="1" builtinId="8"/>
    <cellStyle name="Normal" xfId="0" builtinId="0"/>
    <cellStyle name="Normal - Style1 2" xfId="2" xr:uid="{AD69CFA3-2BDD-4995-A086-86B94277BCB5}"/>
    <cellStyle name="Normal 2 2" xfId="3" xr:uid="{B9286904-D569-49BF-947F-D36BA1011228}"/>
    <cellStyle name="Normal 3" xfId="4" xr:uid="{9F154B2F-2DAD-4DE0-B017-238D8239A27E}"/>
    <cellStyle name="Porcentaje" xfId="5" builtinId="5"/>
  </cellStyles>
  <dxfs count="437">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FF66"/>
        </patternFill>
      </fill>
    </dxf>
    <dxf>
      <fill>
        <patternFill>
          <bgColor rgb="FFFF0000"/>
        </patternFill>
      </fill>
    </dxf>
    <dxf>
      <fill>
        <patternFill>
          <bgColor rgb="FF00B050"/>
        </patternFill>
      </fill>
    </dxf>
    <dxf>
      <font>
        <color auto="1"/>
      </font>
      <fill>
        <patternFill>
          <bgColor rgb="FF92D050"/>
        </patternFill>
      </fill>
    </dxf>
    <dxf>
      <fill>
        <patternFill>
          <bgColor rgb="FFFFC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ont>
        <color rgb="FF9C0006"/>
      </font>
      <fill>
        <patternFill>
          <bgColor rgb="FFFFC7CE"/>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FFFF66"/>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00B050"/>
        </patternFill>
      </fill>
    </dxf>
    <dxf>
      <fill>
        <patternFill>
          <bgColor rgb="FFFFFF00"/>
        </patternFill>
      </fill>
    </dxf>
    <dxf>
      <fill>
        <patternFill>
          <bgColor theme="7"/>
        </patternFill>
      </fill>
    </dxf>
    <dxf>
      <fill>
        <patternFill>
          <bgColor rgb="FFFF0000"/>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rgb="FFFFC000"/>
        </patternFill>
      </fill>
    </dxf>
    <dxf>
      <fill>
        <patternFill>
          <bgColor theme="5"/>
        </patternFill>
      </fill>
    </dxf>
    <dxf>
      <fill>
        <patternFill>
          <bgColor rgb="FFFF0000"/>
        </patternFill>
      </fill>
    </dxf>
    <dxf>
      <fill>
        <patternFill>
          <bgColor rgb="FF92D05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theme="7"/>
        </patternFill>
      </fill>
    </dxf>
    <dxf>
      <fill>
        <patternFill>
          <bgColor rgb="FFFF0000"/>
        </patternFill>
      </fill>
    </dxf>
    <dxf>
      <fill>
        <patternFill>
          <bgColor rgb="FF00FF00"/>
        </patternFill>
      </fill>
    </dxf>
    <dxf>
      <fill>
        <patternFill>
          <bgColor rgb="FFFFFF00"/>
        </patternFill>
      </fill>
    </dxf>
    <dxf>
      <fill>
        <patternFill>
          <bgColor theme="5"/>
        </patternFill>
      </fill>
    </dxf>
    <dxf>
      <fill>
        <patternFill>
          <bgColor rgb="FF00FF00"/>
        </patternFill>
      </fill>
    </dxf>
    <dxf>
      <fill>
        <patternFill>
          <bgColor rgb="FFFFFF00"/>
        </patternFill>
      </fill>
    </dxf>
    <dxf>
      <fill>
        <patternFill>
          <bgColor theme="5"/>
        </patternFill>
      </fill>
    </dxf>
    <dxf>
      <fill>
        <patternFill>
          <bgColor rgb="FFFF0000"/>
        </patternFill>
      </fill>
    </dxf>
    <dxf>
      <font>
        <color auto="1"/>
      </font>
      <fill>
        <patternFill>
          <bgColor rgb="FF92D050"/>
        </patternFill>
      </fill>
    </dxf>
    <dxf>
      <font>
        <color auto="1"/>
      </font>
      <fill>
        <patternFill>
          <bgColor rgb="FFFFC000"/>
        </patternFill>
      </fill>
    </dxf>
    <dxf>
      <font>
        <color theme="1"/>
      </font>
      <fill>
        <patternFill>
          <bgColor theme="5"/>
        </patternFill>
      </fill>
    </dxf>
    <dxf>
      <font>
        <color auto="1"/>
      </font>
      <fill>
        <patternFill>
          <bgColor rgb="FFFF0000"/>
        </patternFill>
      </fill>
    </dxf>
    <dxf>
      <font>
        <color auto="1"/>
      </font>
      <fill>
        <patternFill>
          <bgColor rgb="FFFF0000"/>
        </patternFill>
      </fill>
    </dxf>
    <dxf>
      <font>
        <color theme="1"/>
      </font>
      <fill>
        <patternFill>
          <bgColor theme="5"/>
        </patternFill>
      </fill>
    </dxf>
    <dxf>
      <font>
        <color auto="1"/>
      </font>
      <fill>
        <patternFill>
          <bgColor rgb="FFFFC000"/>
        </patternFill>
      </fill>
    </dxf>
    <dxf>
      <font>
        <color auto="1"/>
      </font>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00B050"/>
        </patternFill>
      </fill>
    </dxf>
    <dxf>
      <fill>
        <patternFill>
          <bgColor rgb="FFFFFF00"/>
        </patternFill>
      </fill>
    </dxf>
    <dxf>
      <fill>
        <patternFill>
          <bgColor rgb="FFFFFF00"/>
        </patternFill>
      </fill>
    </dxf>
    <dxf>
      <fill>
        <patternFill>
          <bgColor rgb="FFFF0000"/>
        </patternFill>
      </fill>
    </dxf>
    <dxf>
      <fill>
        <patternFill>
          <bgColor rgb="FF00B050"/>
        </patternFill>
      </fill>
    </dxf>
    <dxf>
      <font>
        <color auto="1"/>
      </font>
      <fill>
        <patternFill>
          <bgColor rgb="FF92D050"/>
        </patternFill>
      </fill>
    </dxf>
    <dxf>
      <font>
        <color auto="1"/>
      </font>
      <fill>
        <patternFill>
          <bgColor rgb="FFFF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none"/>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ill>
        <patternFill>
          <bgColor rgb="FFFFC000"/>
        </patternFill>
      </fill>
    </dxf>
    <dxf>
      <font>
        <color auto="1"/>
      </font>
      <fill>
        <patternFill>
          <bgColor rgb="FF92D050"/>
        </patternFill>
      </fill>
    </dxf>
    <dxf>
      <fill>
        <patternFill>
          <bgColor rgb="FF00B05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justify" vertical="center" textRotation="0" wrapText="1" indent="0" justifyLastLine="0" shrinkToFit="0" readingOrder="0"/>
      <border diagonalUp="0" diagonalDown="0" outline="0">
        <left style="thin">
          <color theme="4" tint="0.39994506668294322"/>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rial"/>
        <family val="2"/>
        <scheme val="none"/>
      </font>
      <fill>
        <patternFill patternType="solid">
          <fgColor indexed="64"/>
          <bgColor rgb="FFFFFF00"/>
        </patternFill>
      </fill>
      <alignment horizontal="general" vertical="center" textRotation="0" wrapText="1" indent="0" justifyLastLine="0" shrinkToFit="0" readingOrder="0"/>
      <border diagonalUp="0" diagonalDown="0" outline="0">
        <left/>
        <right style="thin">
          <color theme="4" tint="0.39994506668294322"/>
        </right>
        <top style="thin">
          <color theme="4" tint="0.39997558519241921"/>
        </top>
        <bottom/>
      </border>
    </dxf>
    <dxf>
      <border outline="0">
        <top style="thin">
          <color theme="4" tint="0.39997558519241921"/>
        </top>
      </border>
    </dxf>
    <dxf>
      <border outline="0">
        <bottom style="thin">
          <color theme="4" tint="0.39997558519241921"/>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textRotation="0" wrapText="1"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solid">
          <fgColor indexed="64"/>
          <bgColor rgb="FFFFFF00"/>
        </patternFill>
      </fill>
    </dxf>
    <dxf>
      <fill>
        <patternFill patternType="solid">
          <fgColor indexed="64"/>
          <bgColor rgb="FFFFFF00"/>
        </patternFill>
      </fill>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rgb="FF00B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theme="9" tint="-0.24994659260841701"/>
        </patternFill>
      </fill>
    </dxf>
    <dxf>
      <fill>
        <patternFill>
          <bgColor rgb="FF92D050"/>
        </patternFill>
      </fill>
    </dxf>
    <dxf>
      <fill>
        <patternFill>
          <bgColor rgb="FFFFFF00"/>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00B050"/>
        </patternFill>
      </fill>
    </dxf>
    <dxf>
      <fill>
        <patternFill>
          <bgColor rgb="FFFFFF66"/>
        </patternFill>
      </fill>
    </dxf>
    <dxf>
      <fill>
        <patternFill>
          <bgColor rgb="FFFFC000"/>
        </patternFill>
      </fill>
    </dxf>
    <dxf>
      <font>
        <color auto="1"/>
      </font>
      <fill>
        <patternFill>
          <bgColor rgb="FF92D05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FF66"/>
        </patternFill>
      </fill>
    </dxf>
    <dxf>
      <font>
        <color auto="1"/>
      </font>
      <fill>
        <patternFill>
          <bgColor rgb="FF92D050"/>
        </patternFill>
      </fill>
    </dxf>
    <dxf>
      <fill>
        <patternFill>
          <bgColor rgb="FF00B050"/>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pivotCacheDefinition" Target="pivotCache/pivotCacheDefinition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1" Type="http://schemas.openxmlformats.org/officeDocument/2006/relationships/image" Target="../media/image2.png"/></Relationships>
</file>

<file path=xl/charts/_rels/chart2.xml.rels><?xml version="1.0" encoding="UTF-8" standalone="yes"?>
<Relationships xmlns="http://schemas.openxmlformats.org/package/2006/relationships"><Relationship Id="rId1" Type="http://schemas.openxmlformats.org/officeDocument/2006/relationships/image" Target="../media/image2.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a:lstStyle/>
          <a:p>
            <a:pPr>
              <a:defRPr sz="1400" b="1" i="0" u="none" strike="noStrike" baseline="0">
                <a:solidFill>
                  <a:srgbClr val="000000"/>
                </a:solidFill>
                <a:latin typeface="Calibri"/>
                <a:ea typeface="Calibri"/>
                <a:cs typeface="Calibri"/>
              </a:defRPr>
            </a:pPr>
            <a:r>
              <a:rPr lang="en-US"/>
              <a:t>Zona de Riesgo Inherente</a:t>
            </a:r>
          </a:p>
        </c:rich>
      </c:tx>
      <c:overlay val="0"/>
      <c:spPr>
        <a:noFill/>
        <a:ln w="25400">
          <a:noFill/>
        </a:ln>
      </c:spPr>
    </c:title>
    <c:autoTitleDeleted val="0"/>
    <c:plotArea>
      <c:layout>
        <c:manualLayout>
          <c:layoutTarget val="inner"/>
          <c:xMode val="edge"/>
          <c:yMode val="edge"/>
          <c:x val="4.3405765788661697E-2"/>
          <c:y val="0.10914198681821044"/>
          <c:w val="0.90994234942147179"/>
          <c:h val="0.83987179889366415"/>
        </c:manualLayout>
      </c:layout>
      <c:scatterChart>
        <c:scatterStyle val="lineMarker"/>
        <c:varyColors val="0"/>
        <c:ser>
          <c:idx val="10"/>
          <c:order val="0"/>
          <c:tx>
            <c:v>R1</c:v>
          </c:tx>
          <c:spPr>
            <a:ln w="25400">
              <a:solidFill>
                <a:srgbClr val="008000"/>
              </a:solidFill>
              <a:prstDash val="solid"/>
            </a:ln>
          </c:spPr>
          <c:marker>
            <c:spPr>
              <a:solidFill>
                <a:schemeClr val="dk1">
                  <a:tint val="98500"/>
                </a:schemeClr>
              </a:solidFill>
              <a:ln w="6350" cap="flat" cmpd="sng" algn="ctr">
                <a:solidFill>
                  <a:schemeClr val="dk1">
                    <a:tint val="98500"/>
                  </a:schemeClr>
                </a:solidFill>
                <a:prstDash val="solid"/>
                <a:round/>
              </a:ln>
              <a:effectLst/>
            </c:spPr>
          </c:marker>
          <c:dLbls>
            <c:dLbl>
              <c:idx val="0"/>
              <c:layout>
                <c:manualLayout>
                  <c:x val="-4.3844435519130288E-2"/>
                  <c:y val="1.4228123196277191E-2"/>
                </c:manualLayout>
              </c:layout>
              <c:tx>
                <c:rich>
                  <a:bodyPr/>
                  <a:lstStyle/>
                  <a:p>
                    <a:pPr>
                      <a:defRPr sz="1000" b="0" i="0" u="none" strike="noStrike" baseline="0">
                        <a:solidFill>
                          <a:srgbClr val="333333"/>
                        </a:solidFill>
                        <a:latin typeface="Calibri"/>
                        <a:ea typeface="Calibri"/>
                        <a:cs typeface="Calibri"/>
                      </a:defRPr>
                    </a:pPr>
                    <a:r>
                      <a:rPr lang="en-US"/>
                      <a:t>[CELLRANGE]
</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7AC-4A93-9AB7-C52D0BB9F11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Lit>
              <c:formatCode>General</c:formatCode>
              <c:ptCount val="1"/>
              <c:pt idx="0">
                <c:v>5</c:v>
              </c:pt>
            </c:numLit>
          </c:xVal>
          <c:yVal>
            <c:numLit>
              <c:formatCode>General</c:formatCode>
              <c:ptCount val="1"/>
              <c:pt idx="0">
                <c:v>1</c:v>
              </c:pt>
            </c:numLit>
          </c:yVal>
          <c:smooth val="0"/>
          <c:extLst>
            <c:ext xmlns:c16="http://schemas.microsoft.com/office/drawing/2014/chart" uri="{C3380CC4-5D6E-409C-BE32-E72D297353CC}">
              <c16:uniqueId val="{00000001-57AC-4A93-9AB7-C52D0BB9F119}"/>
            </c:ext>
          </c:extLst>
        </c:ser>
        <c:ser>
          <c:idx val="11"/>
          <c:order val="1"/>
          <c:tx>
            <c:v>R2</c:v>
          </c:tx>
          <c:spPr>
            <a:ln w="38100" cap="rnd" cmpd="sng" algn="ctr">
              <a:solidFill>
                <a:sysClr val="windowText" lastClr="000000"/>
              </a:solidFill>
              <a:prstDash val="solid"/>
              <a:round/>
            </a:ln>
            <a:effectLst/>
          </c:spPr>
          <c:marker>
            <c:symbol val="circle"/>
            <c:size val="5"/>
            <c:spPr>
              <a:solidFill>
                <a:schemeClr val="tx1"/>
              </a:solidFill>
              <a:ln w="38100" cap="flat" cmpd="sng" algn="ctr">
                <a:solidFill>
                  <a:sysClr val="windowText" lastClr="000000"/>
                </a:solidFill>
                <a:prstDash val="solid"/>
                <a:round/>
              </a:ln>
              <a:effectLst/>
            </c:spPr>
          </c:marker>
          <c:dLbls>
            <c:dLbl>
              <c:idx val="0"/>
              <c:spPr>
                <a:noFill/>
                <a:ln w="25400">
                  <a:noFill/>
                </a:ln>
              </c:spPr>
              <c:txPr>
                <a:bodyPr/>
                <a:lstStyle/>
                <a:p>
                  <a:pPr>
                    <a:defRPr sz="1050" b="0" i="0" u="none" strike="noStrike"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57AC-4A93-9AB7-C52D0BB9F11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Lit>
              <c:formatCode>General</c:formatCode>
              <c:ptCount val="1"/>
              <c:pt idx="0">
                <c:v>5</c:v>
              </c:pt>
            </c:numLit>
          </c:xVal>
          <c:yVal>
            <c:numLit>
              <c:formatCode>General</c:formatCode>
              <c:ptCount val="1"/>
              <c:pt idx="0">
                <c:v>1</c:v>
              </c:pt>
            </c:numLit>
          </c:yVal>
          <c:smooth val="0"/>
          <c:extLst>
            <c:ext xmlns:c16="http://schemas.microsoft.com/office/drawing/2014/chart" uri="{C3380CC4-5D6E-409C-BE32-E72D297353CC}">
              <c16:uniqueId val="{00000003-57AC-4A93-9AB7-C52D0BB9F119}"/>
            </c:ext>
          </c:extLst>
        </c:ser>
        <c:ser>
          <c:idx val="12"/>
          <c:order val="2"/>
          <c:tx>
            <c:v>R3</c:v>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dPt>
            <c:idx val="0"/>
            <c:bubble3D val="0"/>
            <c:extLst>
              <c:ext xmlns:c16="http://schemas.microsoft.com/office/drawing/2014/chart" uri="{C3380CC4-5D6E-409C-BE32-E72D297353CC}">
                <c16:uniqueId val="{00000005-57AC-4A93-9AB7-C52D0BB9F119}"/>
              </c:ext>
            </c:extLst>
          </c:dPt>
          <c:xVal>
            <c:numLit>
              <c:formatCode>General</c:formatCode>
              <c:ptCount val="1"/>
              <c:pt idx="0">
                <c:v>5</c:v>
              </c:pt>
            </c:numLit>
          </c:xVal>
          <c:yVal>
            <c:numLit>
              <c:formatCode>General</c:formatCode>
              <c:ptCount val="1"/>
              <c:pt idx="0">
                <c:v>3</c:v>
              </c:pt>
            </c:numLit>
          </c:yVal>
          <c:smooth val="0"/>
          <c:extLst>
            <c:ext xmlns:c16="http://schemas.microsoft.com/office/drawing/2014/chart" uri="{C3380CC4-5D6E-409C-BE32-E72D297353CC}">
              <c16:uniqueId val="{00000006-57AC-4A93-9AB7-C52D0BB9F119}"/>
            </c:ext>
          </c:extLst>
        </c:ser>
        <c:ser>
          <c:idx val="13"/>
          <c:order val="3"/>
          <c:tx>
            <c:v>R4</c:v>
          </c:tx>
          <c:spPr>
            <a:ln w="19050">
              <a:noFill/>
            </a:ln>
          </c:spPr>
          <c:marker>
            <c:symbol val="circle"/>
            <c:size val="7"/>
            <c:spPr>
              <a:noFill/>
              <a:ln w="6350" cap="flat" cmpd="sng" algn="ctr">
                <a:solidFill>
                  <a:schemeClr val="dk1">
                    <a:tint val="80000"/>
                  </a:schemeClr>
                </a:solidFill>
                <a:prstDash val="solid"/>
                <a:round/>
              </a:ln>
              <a:effectLst/>
            </c:spPr>
          </c:marker>
          <c:dPt>
            <c:idx val="0"/>
            <c:marker>
              <c:spPr>
                <a:solidFill>
                  <a:schemeClr val="tx1"/>
                </a:solidFill>
                <a:ln w="38100" cap="flat" cmpd="sng" algn="ctr">
                  <a:solidFill>
                    <a:schemeClr val="tx1"/>
                  </a:solidFill>
                  <a:prstDash val="solid"/>
                  <a:round/>
                </a:ln>
                <a:effectLst/>
              </c:spPr>
            </c:marker>
            <c:bubble3D val="0"/>
            <c:spPr>
              <a:ln w="38100" cap="rnd" cmpd="sng" algn="ctr">
                <a:solidFill>
                  <a:schemeClr val="tx1"/>
                </a:solidFill>
                <a:prstDash val="solid"/>
                <a:round/>
              </a:ln>
              <a:effectLst/>
            </c:spPr>
            <c:extLst>
              <c:ext xmlns:c16="http://schemas.microsoft.com/office/drawing/2014/chart" uri="{C3380CC4-5D6E-409C-BE32-E72D297353CC}">
                <c16:uniqueId val="{00000008-57AC-4A93-9AB7-C52D0BB9F119}"/>
              </c:ext>
            </c:extLst>
          </c:dPt>
          <c:dLbls>
            <c:dLbl>
              <c:idx val="0"/>
              <c:spPr>
                <a:noFill/>
                <a:ln w="25400">
                  <a:noFill/>
                </a:ln>
              </c:spPr>
              <c:txPr>
                <a:bodyPr/>
                <a:lstStyle/>
                <a:p>
                  <a:pPr>
                    <a:defRPr sz="1050" b="0" i="0" u="none" strike="noStrike"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57AC-4A93-9AB7-C52D0BB9F11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Lit>
              <c:formatCode>General</c:formatCode>
              <c:ptCount val="1"/>
              <c:pt idx="0">
                <c:v>5</c:v>
              </c:pt>
            </c:numLit>
          </c:xVal>
          <c:yVal>
            <c:numLit>
              <c:formatCode>General</c:formatCode>
              <c:ptCount val="1"/>
              <c:pt idx="0">
                <c:v>3</c:v>
              </c:pt>
            </c:numLit>
          </c:yVal>
          <c:smooth val="0"/>
          <c:extLst>
            <c:ext xmlns:c16="http://schemas.microsoft.com/office/drawing/2014/chart" uri="{C3380CC4-5D6E-409C-BE32-E72D297353CC}">
              <c16:uniqueId val="{00000009-57AC-4A93-9AB7-C52D0BB9F119}"/>
            </c:ext>
          </c:extLst>
        </c:ser>
        <c:ser>
          <c:idx val="14"/>
          <c:order val="4"/>
          <c:tx>
            <c:v>R5</c:v>
          </c:tx>
          <c:spPr>
            <a:ln w="38100" cap="rnd" cmpd="sng" algn="ctr">
              <a:solidFill>
                <a:sysClr val="windowText" lastClr="000000"/>
              </a:solidFill>
              <a:prstDash val="solid"/>
              <a:round/>
            </a:ln>
            <a:effectLst/>
          </c:spPr>
          <c:marker>
            <c:symbol val="circle"/>
            <c:size val="7"/>
            <c:spPr>
              <a:solidFill>
                <a:schemeClr val="tx1"/>
              </a:solidFill>
              <a:ln w="38100" cap="flat" cmpd="sng" algn="ctr">
                <a:solidFill>
                  <a:sysClr val="windowText" lastClr="000000"/>
                </a:solidFill>
                <a:prstDash val="solid"/>
                <a:round/>
              </a:ln>
              <a:effectLst/>
            </c:spPr>
          </c:marker>
          <c:xVal>
            <c:numLit>
              <c:formatCode>General</c:formatCode>
              <c:ptCount val="1"/>
              <c:pt idx="0">
                <c:v>5</c:v>
              </c:pt>
            </c:numLit>
          </c:xVal>
          <c:yVal>
            <c:numLit>
              <c:formatCode>General</c:formatCode>
              <c:ptCount val="1"/>
              <c:pt idx="0">
                <c:v>2</c:v>
              </c:pt>
            </c:numLit>
          </c:yVal>
          <c:smooth val="0"/>
          <c:extLst>
            <c:ext xmlns:c16="http://schemas.microsoft.com/office/drawing/2014/chart" uri="{C3380CC4-5D6E-409C-BE32-E72D297353CC}">
              <c16:uniqueId val="{0000000A-57AC-4A93-9AB7-C52D0BB9F119}"/>
            </c:ext>
          </c:extLst>
        </c:ser>
        <c:ser>
          <c:idx val="15"/>
          <c:order val="5"/>
          <c:tx>
            <c:v>R6</c:v>
          </c:tx>
          <c:spPr>
            <a:ln w="19050" cap="rnd" cmpd="sng" algn="ctr">
              <a:solidFill>
                <a:schemeClr val="accent6"/>
              </a:solidFill>
              <a:prstDash val="solid"/>
              <a:round/>
            </a:ln>
            <a:effectLst/>
          </c:spPr>
          <c:marker>
            <c:symbol val="plus"/>
            <c:size val="6"/>
            <c:spPr>
              <a:noFill/>
              <a:ln w="6350" cap="flat" cmpd="sng" algn="ctr">
                <a:solidFill>
                  <a:schemeClr val="dk1">
                    <a:tint val="55000"/>
                  </a:schemeClr>
                </a:solidFill>
                <a:prstDash val="solid"/>
                <a:round/>
              </a:ln>
              <a:effectLst/>
            </c:spPr>
          </c:marker>
          <c:dLbls>
            <c:dLbl>
              <c:idx val="0"/>
              <c:spPr>
                <a:noFill/>
                <a:ln w="25400">
                  <a:noFill/>
                </a:ln>
              </c:spPr>
              <c:txPr>
                <a:bodyPr/>
                <a:lstStyle/>
                <a:p>
                  <a:pPr>
                    <a:defRPr sz="1000" b="0" i="0" u="none" strike="noStrike" baseline="0">
                      <a:solidFill>
                        <a:srgbClr val="000000"/>
                      </a:solidFill>
                      <a:latin typeface="Calibri"/>
                      <a:ea typeface="Calibri"/>
                      <a:cs typeface="Calibri"/>
                    </a:defRPr>
                  </a:pPr>
                  <a:endParaRPr lang="es-CO"/>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57AC-4A93-9AB7-C52D0BB9F11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Lit>
              <c:formatCode>General</c:formatCode>
              <c:ptCount val="1"/>
              <c:pt idx="0">
                <c:v>5</c:v>
              </c:pt>
            </c:numLit>
          </c:xVal>
          <c:yVal>
            <c:numLit>
              <c:formatCode>General</c:formatCode>
              <c:ptCount val="1"/>
              <c:pt idx="0">
                <c:v>2</c:v>
              </c:pt>
            </c:numLit>
          </c:yVal>
          <c:smooth val="0"/>
          <c:extLst>
            <c:ext xmlns:c16="http://schemas.microsoft.com/office/drawing/2014/chart" uri="{C3380CC4-5D6E-409C-BE32-E72D297353CC}">
              <c16:uniqueId val="{0000000C-57AC-4A93-9AB7-C52D0BB9F119}"/>
            </c:ext>
          </c:extLst>
        </c:ser>
        <c:ser>
          <c:idx val="16"/>
          <c:order val="6"/>
          <c:tx>
            <c:v>R7</c:v>
          </c:tx>
          <c:spPr>
            <a:ln w="19050" cap="rnd" cmpd="sng" algn="ctr">
              <a:solidFill>
                <a:schemeClr val="accent1">
                  <a:lumMod val="60000"/>
                </a:schemeClr>
              </a:solidFill>
              <a:prstDash val="solid"/>
              <a:round/>
            </a:ln>
            <a:effectLst/>
          </c:spPr>
          <c:marker>
            <c:symbol val="dot"/>
            <c:size val="6"/>
            <c:spPr>
              <a:solidFill>
                <a:schemeClr val="dk1">
                  <a:tint val="75000"/>
                </a:schemeClr>
              </a:solidFill>
              <a:ln w="6350" cap="flat" cmpd="sng" algn="ctr">
                <a:solidFill>
                  <a:schemeClr val="dk1">
                    <a:tint val="75000"/>
                  </a:schemeClr>
                </a:solidFill>
                <a:prstDash val="solid"/>
                <a:round/>
              </a:ln>
              <a:effectLst/>
            </c:spPr>
          </c:marker>
          <c:dPt>
            <c:idx val="0"/>
            <c:marker>
              <c:symbol val="circle"/>
              <c:size val="7"/>
            </c:marker>
            <c:bubble3D val="0"/>
            <c:extLst>
              <c:ext xmlns:c16="http://schemas.microsoft.com/office/drawing/2014/chart" uri="{C3380CC4-5D6E-409C-BE32-E72D297353CC}">
                <c16:uniqueId val="{0000000E-57AC-4A93-9AB7-C52D0BB9F119}"/>
              </c:ext>
            </c:extLst>
          </c:dPt>
          <c:dLbls>
            <c:dLbl>
              <c:idx val="0"/>
              <c:spPr>
                <a:noFill/>
                <a:ln w="25400">
                  <a:noFill/>
                </a:ln>
              </c:spPr>
              <c:txPr>
                <a:bodyPr/>
                <a:lstStyle/>
                <a:p>
                  <a:pPr>
                    <a:defRPr sz="1000" b="0" i="0" u="none" strike="noStrike" baseline="0">
                      <a:solidFill>
                        <a:srgbClr val="000000"/>
                      </a:solidFill>
                      <a:latin typeface="Calibri"/>
                      <a:ea typeface="Calibri"/>
                      <a:cs typeface="Calibri"/>
                    </a:defRPr>
                  </a:pPr>
                  <a:endParaRPr lang="es-CO"/>
                </a:p>
              </c:txPr>
              <c:dLblPos val="b"/>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57AC-4A93-9AB7-C52D0BB9F11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Lit>
              <c:formatCode>General</c:formatCode>
              <c:ptCount val="1"/>
              <c:pt idx="0">
                <c:v>5</c:v>
              </c:pt>
            </c:numLit>
          </c:xVal>
          <c:yVal>
            <c:numLit>
              <c:formatCode>General</c:formatCode>
              <c:ptCount val="1"/>
              <c:pt idx="0">
                <c:v>2</c:v>
              </c:pt>
            </c:numLit>
          </c:yVal>
          <c:smooth val="0"/>
          <c:extLst>
            <c:ext xmlns:c16="http://schemas.microsoft.com/office/drawing/2014/chart" uri="{C3380CC4-5D6E-409C-BE32-E72D297353CC}">
              <c16:uniqueId val="{0000000F-57AC-4A93-9AB7-C52D0BB9F119}"/>
            </c:ext>
          </c:extLst>
        </c:ser>
        <c:ser>
          <c:idx val="17"/>
          <c:order val="7"/>
          <c:tx>
            <c:v>R8</c:v>
          </c:tx>
          <c:spPr>
            <a:ln w="19050" cap="rnd" cmpd="sng" algn="ctr">
              <a:solidFill>
                <a:schemeClr val="accent2">
                  <a:lumMod val="60000"/>
                </a:schemeClr>
              </a:solidFill>
              <a:prstDash val="solid"/>
              <a:round/>
            </a:ln>
            <a:effectLst/>
          </c:spPr>
          <c:marker>
            <c:symbol val="dash"/>
            <c:size val="6"/>
            <c:spPr>
              <a:solidFill>
                <a:schemeClr val="dk1">
                  <a:tint val="98500"/>
                </a:schemeClr>
              </a:solidFill>
              <a:ln w="6350" cap="flat" cmpd="sng" algn="ctr">
                <a:solidFill>
                  <a:schemeClr val="dk1">
                    <a:tint val="98500"/>
                  </a:schemeClr>
                </a:solidFill>
                <a:prstDash val="solid"/>
                <a:round/>
              </a:ln>
              <a:effectLst/>
            </c:spPr>
          </c:marker>
          <c:dLbls>
            <c:dLbl>
              <c:idx val="0"/>
              <c:layout>
                <c:manualLayout>
                  <c:x val="-4.436267074655869E-2"/>
                  <c:y val="-4.2170018003947853E-2"/>
                </c:manualLayout>
              </c:layout>
              <c:tx>
                <c:rich>
                  <a:bodyPr/>
                  <a:lstStyle/>
                  <a:p>
                    <a:pPr>
                      <a:defRPr sz="1000" b="0" i="0" u="none" strike="noStrike" baseline="0">
                        <a:solidFill>
                          <a:srgbClr val="000000"/>
                        </a:solidFill>
                        <a:latin typeface="Calibri"/>
                        <a:ea typeface="Calibri"/>
                        <a:cs typeface="Calibri"/>
                      </a:defRPr>
                    </a:pPr>
                    <a:r>
                      <a:rPr lang="en-US"/>
                      <a:t>[CELLRANGE] </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7AC-4A93-9AB7-C52D0BB9F119}"/>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5</c:v>
              </c:pt>
            </c:numLit>
          </c:xVal>
          <c:yVal>
            <c:numLit>
              <c:formatCode>General</c:formatCode>
              <c:ptCount val="1"/>
              <c:pt idx="0">
                <c:v>3</c:v>
              </c:pt>
            </c:numLit>
          </c:yVal>
          <c:smooth val="0"/>
          <c:extLst>
            <c:ext xmlns:c16="http://schemas.microsoft.com/office/drawing/2014/chart" uri="{C3380CC4-5D6E-409C-BE32-E72D297353CC}">
              <c16:uniqueId val="{00000011-57AC-4A93-9AB7-C52D0BB9F119}"/>
            </c:ext>
          </c:extLst>
        </c:ser>
        <c:ser>
          <c:idx val="18"/>
          <c:order val="8"/>
          <c:spPr>
            <a:ln w="19050" cap="rnd" cmpd="sng" algn="ctr">
              <a:solidFill>
                <a:schemeClr val="accent3">
                  <a:lumMod val="60000"/>
                </a:schemeClr>
              </a:solidFill>
              <a:prstDash val="solid"/>
              <a:round/>
            </a:ln>
            <a:effectLst/>
          </c:spPr>
          <c:marker>
            <c:symbol val="diamond"/>
            <c:size val="6"/>
            <c:spPr>
              <a:solidFill>
                <a:schemeClr val="dk1">
                  <a:tint val="30000"/>
                </a:schemeClr>
              </a:solidFill>
              <a:ln w="6350" cap="flat" cmpd="sng" algn="ctr">
                <a:solidFill>
                  <a:schemeClr val="dk1">
                    <a:tint val="30000"/>
                  </a:schemeClr>
                </a:solidFill>
                <a:prstDash val="solid"/>
                <a:round/>
              </a:ln>
              <a:effectLst/>
            </c:spPr>
          </c:marker>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12-57AC-4A93-9AB7-C52D0BB9F119}"/>
            </c:ext>
          </c:extLst>
        </c:ser>
        <c:ser>
          <c:idx val="19"/>
          <c:order val="9"/>
          <c:spPr>
            <a:ln w="19050" cap="rnd" cmpd="sng" algn="ctr">
              <a:solidFill>
                <a:schemeClr val="accent4">
                  <a:lumMod val="60000"/>
                </a:schemeClr>
              </a:solidFill>
              <a:prstDash val="solid"/>
              <a:round/>
            </a:ln>
            <a:effectLst/>
          </c:spPr>
          <c:marker>
            <c:symbol val="square"/>
            <c:size val="6"/>
            <c:spPr>
              <a:solidFill>
                <a:schemeClr val="dk1">
                  <a:tint val="60000"/>
                </a:schemeClr>
              </a:solidFill>
              <a:ln w="6350" cap="flat" cmpd="sng" algn="ctr">
                <a:solidFill>
                  <a:schemeClr val="dk1">
                    <a:tint val="60000"/>
                  </a:schemeClr>
                </a:solidFill>
                <a:prstDash val="solid"/>
                <a:round/>
              </a:ln>
              <a:effectLst/>
            </c:spPr>
          </c:marker>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13-57AC-4A93-9AB7-C52D0BB9F119}"/>
            </c:ext>
          </c:extLst>
        </c:ser>
        <c:ser>
          <c:idx val="0"/>
          <c:order val="10"/>
          <c:tx>
            <c:v>R1</c:v>
          </c:tx>
          <c:spPr>
            <a:ln w="38100" cap="rnd" cmpd="sng" algn="ctr">
              <a:solidFill>
                <a:schemeClr val="tx1"/>
              </a:solidFill>
              <a:prstDash val="solid"/>
              <a:round/>
            </a:ln>
            <a:effectLst/>
          </c:spPr>
          <c:marker>
            <c:symbol val="circle"/>
            <c:size val="7"/>
            <c:spPr>
              <a:solidFill>
                <a:schemeClr val="tx1"/>
              </a:solidFill>
              <a:ln w="38100" cap="flat" cmpd="sng" algn="ctr">
                <a:solidFill>
                  <a:schemeClr val="tx1"/>
                </a:solidFill>
                <a:prstDash val="solid"/>
                <a:round/>
              </a:ln>
              <a:effectLst/>
            </c:spPr>
          </c:marker>
          <c:dLbls>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5</c:v>
              </c:pt>
            </c:numLit>
          </c:xVal>
          <c:yVal>
            <c:numLit>
              <c:formatCode>General</c:formatCode>
              <c:ptCount val="1"/>
              <c:pt idx="0">
                <c:v>1</c:v>
              </c:pt>
            </c:numLit>
          </c:yVal>
          <c:smooth val="0"/>
          <c:extLst>
            <c:ext xmlns:c16="http://schemas.microsoft.com/office/drawing/2014/chart" uri="{C3380CC4-5D6E-409C-BE32-E72D297353CC}">
              <c16:uniqueId val="{00000014-57AC-4A93-9AB7-C52D0BB9F119}"/>
            </c:ext>
          </c:extLst>
        </c:ser>
        <c:ser>
          <c:idx val="1"/>
          <c:order val="11"/>
          <c:tx>
            <c:v>R2</c:v>
          </c:tx>
          <c:spPr>
            <a:ln w="19050" cap="rnd" cmpd="sng" algn="ctr">
              <a:solidFill>
                <a:sysClr val="windowText" lastClr="000000"/>
              </a:solidFill>
              <a:prstDash val="solid"/>
              <a:round/>
            </a:ln>
            <a:effectLst/>
          </c:spPr>
          <c:marker>
            <c:symbol val="circle"/>
            <c:size val="5"/>
            <c:spPr>
              <a:solidFill>
                <a:schemeClr val="tx1"/>
              </a:solidFill>
              <a:ln w="6350" cap="flat" cmpd="sng" algn="ctr">
                <a:solidFill>
                  <a:sysClr val="windowText" lastClr="000000"/>
                </a:solidFill>
                <a:prstDash val="solid"/>
                <a:round/>
              </a:ln>
              <a:effectLst/>
            </c:spPr>
          </c:marker>
          <c:xVal>
            <c:numLit>
              <c:formatCode>General</c:formatCode>
              <c:ptCount val="1"/>
              <c:pt idx="0">
                <c:v>5</c:v>
              </c:pt>
            </c:numLit>
          </c:xVal>
          <c:yVal>
            <c:numLit>
              <c:formatCode>General</c:formatCode>
              <c:ptCount val="1"/>
              <c:pt idx="0">
                <c:v>1</c:v>
              </c:pt>
            </c:numLit>
          </c:yVal>
          <c:smooth val="0"/>
          <c:extLst>
            <c:ext xmlns:c16="http://schemas.microsoft.com/office/drawing/2014/chart" uri="{C3380CC4-5D6E-409C-BE32-E72D297353CC}">
              <c16:uniqueId val="{00000015-57AC-4A93-9AB7-C52D0BB9F119}"/>
            </c:ext>
          </c:extLst>
        </c:ser>
        <c:ser>
          <c:idx val="2"/>
          <c:order val="12"/>
          <c:tx>
            <c:v>R3</c:v>
          </c:tx>
          <c:spPr>
            <a:ln w="19050">
              <a:noFill/>
            </a:ln>
          </c:spPr>
          <c:marker>
            <c:symbol val="circle"/>
            <c:size val="7"/>
            <c:spPr>
              <a:solidFill>
                <a:schemeClr val="dk1">
                  <a:tint val="75000"/>
                </a:schemeClr>
              </a:solidFill>
              <a:ln w="6350" cap="flat" cmpd="sng" algn="ctr">
                <a:solidFill>
                  <a:schemeClr val="dk1">
                    <a:tint val="75000"/>
                  </a:schemeClr>
                </a:solidFill>
                <a:prstDash val="solid"/>
                <a:round/>
              </a:ln>
              <a:effectLst/>
            </c:spPr>
          </c:marker>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5</c:v>
              </c:pt>
            </c:numLit>
          </c:xVal>
          <c:yVal>
            <c:numLit>
              <c:formatCode>General</c:formatCode>
              <c:ptCount val="1"/>
              <c:pt idx="0">
                <c:v>3</c:v>
              </c:pt>
            </c:numLit>
          </c:yVal>
          <c:smooth val="0"/>
          <c:extLst>
            <c:ext xmlns:c16="http://schemas.microsoft.com/office/drawing/2014/chart" uri="{C3380CC4-5D6E-409C-BE32-E72D297353CC}">
              <c16:uniqueId val="{00000016-57AC-4A93-9AB7-C52D0BB9F119}"/>
            </c:ext>
          </c:extLst>
        </c:ser>
        <c:ser>
          <c:idx val="3"/>
          <c:order val="13"/>
          <c:tx>
            <c:v>R4</c:v>
          </c:tx>
          <c:spPr>
            <a:ln w="19050" cap="rnd" cmpd="sng" algn="ctr">
              <a:solidFill>
                <a:schemeClr val="tx1"/>
              </a:solidFill>
              <a:prstDash val="solid"/>
              <a:round/>
            </a:ln>
            <a:effectLst/>
          </c:spPr>
          <c:marker>
            <c:symbol val="circle"/>
            <c:size val="5"/>
            <c:spPr>
              <a:solidFill>
                <a:schemeClr val="tx1"/>
              </a:solidFill>
              <a:ln w="6350" cap="flat" cmpd="sng" algn="ctr">
                <a:solidFill>
                  <a:schemeClr val="tx1"/>
                </a:solidFill>
                <a:prstDash val="solid"/>
                <a:round/>
              </a:ln>
              <a:effectLst/>
            </c:spPr>
          </c:marker>
          <c:xVal>
            <c:numLit>
              <c:formatCode>General</c:formatCode>
              <c:ptCount val="1"/>
              <c:pt idx="0">
                <c:v>5</c:v>
              </c:pt>
            </c:numLit>
          </c:xVal>
          <c:yVal>
            <c:numLit>
              <c:formatCode>General</c:formatCode>
              <c:ptCount val="1"/>
              <c:pt idx="0">
                <c:v>3</c:v>
              </c:pt>
            </c:numLit>
          </c:yVal>
          <c:smooth val="0"/>
          <c:extLst>
            <c:ext xmlns:c16="http://schemas.microsoft.com/office/drawing/2014/chart" uri="{C3380CC4-5D6E-409C-BE32-E72D297353CC}">
              <c16:uniqueId val="{00000017-57AC-4A93-9AB7-C52D0BB9F119}"/>
            </c:ext>
          </c:extLst>
        </c:ser>
        <c:ser>
          <c:idx val="4"/>
          <c:order val="14"/>
          <c:tx>
            <c:v>R5</c:v>
          </c:tx>
          <c:spPr>
            <a:ln w="19050" cap="rnd" cmpd="sng" algn="ctr">
              <a:solidFill>
                <a:sysClr val="windowText" lastClr="000000"/>
              </a:solidFill>
              <a:prstDash val="solid"/>
              <a:round/>
            </a:ln>
            <a:effectLst/>
          </c:spPr>
          <c:marker>
            <c:symbol val="circle"/>
            <c:size val="5"/>
            <c:spPr>
              <a:solidFill>
                <a:schemeClr val="tx1"/>
              </a:solidFill>
              <a:ln w="6350" cap="flat" cmpd="sng" algn="ctr">
                <a:solidFill>
                  <a:sysClr val="windowText" lastClr="000000"/>
                </a:solidFill>
                <a:prstDash val="solid"/>
                <a:round/>
              </a:ln>
              <a:effectLst/>
            </c:spPr>
          </c:marker>
          <c:dLbls>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5</c:v>
              </c:pt>
            </c:numLit>
          </c:xVal>
          <c:yVal>
            <c:numLit>
              <c:formatCode>General</c:formatCode>
              <c:ptCount val="1"/>
              <c:pt idx="0">
                <c:v>2</c:v>
              </c:pt>
            </c:numLit>
          </c:yVal>
          <c:smooth val="0"/>
          <c:extLst>
            <c:ext xmlns:c16="http://schemas.microsoft.com/office/drawing/2014/chart" uri="{C3380CC4-5D6E-409C-BE32-E72D297353CC}">
              <c16:uniqueId val="{00000018-57AC-4A93-9AB7-C52D0BB9F119}"/>
            </c:ext>
          </c:extLst>
        </c:ser>
        <c:ser>
          <c:idx val="5"/>
          <c:order val="15"/>
          <c:tx>
            <c:v>R6</c:v>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Lit>
              <c:formatCode>General</c:formatCode>
              <c:ptCount val="1"/>
              <c:pt idx="0">
                <c:v>5</c:v>
              </c:pt>
            </c:numLit>
          </c:xVal>
          <c:yVal>
            <c:numLit>
              <c:formatCode>General</c:formatCode>
              <c:ptCount val="1"/>
              <c:pt idx="0">
                <c:v>2</c:v>
              </c:pt>
            </c:numLit>
          </c:yVal>
          <c:smooth val="0"/>
          <c:extLst>
            <c:ext xmlns:c16="http://schemas.microsoft.com/office/drawing/2014/chart" uri="{C3380CC4-5D6E-409C-BE32-E72D297353CC}">
              <c16:uniqueId val="{00000019-57AC-4A93-9AB7-C52D0BB9F119}"/>
            </c:ext>
          </c:extLst>
        </c:ser>
        <c:ser>
          <c:idx val="6"/>
          <c:order val="16"/>
          <c:tx>
            <c:v>R7</c:v>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Lit>
              <c:formatCode>General</c:formatCode>
              <c:ptCount val="1"/>
              <c:pt idx="0">
                <c:v>5</c:v>
              </c:pt>
            </c:numLit>
          </c:xVal>
          <c:yVal>
            <c:numLit>
              <c:formatCode>General</c:formatCode>
              <c:ptCount val="1"/>
              <c:pt idx="0">
                <c:v>2</c:v>
              </c:pt>
            </c:numLit>
          </c:yVal>
          <c:smooth val="0"/>
          <c:extLst>
            <c:ext xmlns:c16="http://schemas.microsoft.com/office/drawing/2014/chart" uri="{C3380CC4-5D6E-409C-BE32-E72D297353CC}">
              <c16:uniqueId val="{0000001A-57AC-4A93-9AB7-C52D0BB9F119}"/>
            </c:ext>
          </c:extLst>
        </c:ser>
        <c:ser>
          <c:idx val="8"/>
          <c:order val="17"/>
          <c:spPr>
            <a:ln w="19050" cap="rnd" cmpd="sng" algn="ctr">
              <a:solidFill>
                <a:schemeClr val="dk1">
                  <a:tint val="55000"/>
                </a:schemeClr>
              </a:solidFill>
              <a:prstDash val="solid"/>
              <a:round/>
            </a:ln>
            <a:effectLst/>
          </c:spPr>
          <c:marker>
            <c:symbol val="circle"/>
            <c:size val="5"/>
            <c:spPr>
              <a:solidFill>
                <a:schemeClr val="dk1">
                  <a:tint val="55000"/>
                </a:schemeClr>
              </a:solidFill>
              <a:ln w="6350" cap="flat" cmpd="sng" algn="ctr">
                <a:solidFill>
                  <a:schemeClr val="dk1">
                    <a:tint val="55000"/>
                  </a:schemeClr>
                </a:solidFill>
                <a:prstDash val="solid"/>
                <a:round/>
              </a:ln>
              <a:effectLst/>
            </c:spPr>
          </c:marker>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1B-57AC-4A93-9AB7-C52D0BB9F119}"/>
            </c:ext>
          </c:extLst>
        </c:ser>
        <c:ser>
          <c:idx val="9"/>
          <c:order val="18"/>
          <c:spPr>
            <a:ln w="19050" cap="rnd" cmpd="sng" algn="ctr">
              <a:solidFill>
                <a:schemeClr val="dk1">
                  <a:tint val="75000"/>
                </a:schemeClr>
              </a:solidFill>
              <a:prstDash val="solid"/>
              <a:round/>
            </a:ln>
            <a:effectLst/>
          </c:spPr>
          <c:marker>
            <c:symbol val="circle"/>
            <c:size val="5"/>
            <c:spPr>
              <a:solidFill>
                <a:schemeClr val="dk1">
                  <a:tint val="75000"/>
                </a:schemeClr>
              </a:solidFill>
              <a:ln w="6350" cap="flat" cmpd="sng" algn="ctr">
                <a:solidFill>
                  <a:schemeClr val="dk1">
                    <a:tint val="75000"/>
                  </a:schemeClr>
                </a:solidFill>
                <a:prstDash val="solid"/>
                <a:round/>
              </a:ln>
              <a:effectLst/>
            </c:spPr>
          </c:marker>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1C-57AC-4A93-9AB7-C52D0BB9F119}"/>
            </c:ext>
          </c:extLst>
        </c:ser>
        <c:ser>
          <c:idx val="20"/>
          <c:order val="19"/>
          <c:tx>
            <c:v>R12</c:v>
          </c:tx>
          <c:spPr>
            <a:ln w="19050" cap="rnd" cmpd="sng" algn="ctr">
              <a:solidFill>
                <a:schemeClr val="dk1">
                  <a:tint val="80000"/>
                </a:schemeClr>
              </a:solidFill>
              <a:prstDash val="solid"/>
              <a:round/>
            </a:ln>
            <a:effectLst/>
          </c:spPr>
          <c:marker>
            <c:symbol val="triangle"/>
            <c:size val="6"/>
            <c:spPr>
              <a:solidFill>
                <a:schemeClr val="dk1">
                  <a:tint val="80000"/>
                </a:schemeClr>
              </a:solidFill>
              <a:ln w="6350" cap="flat" cmpd="sng" algn="ctr">
                <a:solidFill>
                  <a:schemeClr val="dk1">
                    <a:tint val="80000"/>
                  </a:schemeClr>
                </a:solidFill>
                <a:prstDash val="solid"/>
                <a:round/>
              </a:ln>
              <a:effectLst/>
            </c:spPr>
          </c:marker>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5</c:v>
              </c:pt>
            </c:numLit>
          </c:xVal>
          <c:yVal>
            <c:numLit>
              <c:formatCode>General</c:formatCode>
              <c:ptCount val="1"/>
              <c:pt idx="0">
                <c:v>3</c:v>
              </c:pt>
            </c:numLit>
          </c:yVal>
          <c:smooth val="0"/>
          <c:extLst>
            <c:ext xmlns:c16="http://schemas.microsoft.com/office/drawing/2014/chart" uri="{C3380CC4-5D6E-409C-BE32-E72D297353CC}">
              <c16:uniqueId val="{0000001D-57AC-4A93-9AB7-C52D0BB9F119}"/>
            </c:ext>
          </c:extLst>
        </c:ser>
        <c:ser>
          <c:idx val="21"/>
          <c:order val="20"/>
          <c:tx>
            <c:v>R13</c:v>
          </c:tx>
          <c:spPr>
            <a:ln w="19050" cap="rnd" cmpd="sng" algn="ctr">
              <a:solidFill>
                <a:schemeClr val="dk1">
                  <a:tint val="88500"/>
                </a:schemeClr>
              </a:solidFill>
              <a:prstDash val="solid"/>
              <a:round/>
            </a:ln>
            <a:effectLst/>
          </c:spPr>
          <c:marker>
            <c:symbol val="x"/>
            <c:size val="6"/>
            <c:spPr>
              <a:noFill/>
              <a:ln w="6350" cap="flat" cmpd="sng" algn="ctr">
                <a:solidFill>
                  <a:schemeClr val="dk1">
                    <a:tint val="88500"/>
                  </a:schemeClr>
                </a:solidFill>
                <a:prstDash val="solid"/>
                <a:round/>
              </a:ln>
              <a:effectLst/>
            </c:spPr>
          </c:marker>
          <c:xVal>
            <c:numLit>
              <c:formatCode>General</c:formatCode>
              <c:ptCount val="1"/>
              <c:pt idx="0">
                <c:v>5</c:v>
              </c:pt>
            </c:numLit>
          </c:xVal>
          <c:yVal>
            <c:numLit>
              <c:formatCode>General</c:formatCode>
              <c:ptCount val="1"/>
              <c:pt idx="0">
                <c:v>2</c:v>
              </c:pt>
            </c:numLit>
          </c:yVal>
          <c:smooth val="0"/>
          <c:extLst>
            <c:ext xmlns:c16="http://schemas.microsoft.com/office/drawing/2014/chart" uri="{C3380CC4-5D6E-409C-BE32-E72D297353CC}">
              <c16:uniqueId val="{0000001E-57AC-4A93-9AB7-C52D0BB9F119}"/>
            </c:ext>
          </c:extLst>
        </c:ser>
        <c:ser>
          <c:idx val="22"/>
          <c:order val="21"/>
          <c:tx>
            <c:v>R14</c:v>
          </c:tx>
          <c:spPr>
            <a:ln w="19050" cap="rnd" cmpd="sng" algn="ctr">
              <a:solidFill>
                <a:schemeClr val="dk1">
                  <a:tint val="55000"/>
                </a:schemeClr>
              </a:solidFill>
              <a:prstDash val="solid"/>
              <a:round/>
            </a:ln>
            <a:effectLst/>
          </c:spPr>
          <c:marker>
            <c:symbol val="star"/>
            <c:size val="6"/>
            <c:spPr>
              <a:noFill/>
              <a:ln w="6350" cap="flat" cmpd="sng" algn="ctr">
                <a:solidFill>
                  <a:schemeClr val="dk1">
                    <a:tint val="55000"/>
                  </a:schemeClr>
                </a:solidFill>
                <a:prstDash val="solid"/>
                <a:round/>
              </a:ln>
              <a:effectLst/>
            </c:spPr>
          </c:marker>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5</c:v>
              </c:pt>
            </c:numLit>
          </c:xVal>
          <c:yVal>
            <c:numLit>
              <c:formatCode>General</c:formatCode>
              <c:ptCount val="1"/>
              <c:pt idx="0">
                <c:v>4</c:v>
              </c:pt>
            </c:numLit>
          </c:yVal>
          <c:smooth val="0"/>
          <c:extLst>
            <c:ext xmlns:c16="http://schemas.microsoft.com/office/drawing/2014/chart" uri="{C3380CC4-5D6E-409C-BE32-E72D297353CC}">
              <c16:uniqueId val="{0000001F-57AC-4A93-9AB7-C52D0BB9F119}"/>
            </c:ext>
          </c:extLst>
        </c:ser>
        <c:ser>
          <c:idx val="23"/>
          <c:order val="22"/>
          <c:spPr>
            <a:ln w="19050" cap="rnd" cmpd="sng" algn="ctr">
              <a:solidFill>
                <a:schemeClr val="dk1">
                  <a:tint val="75000"/>
                </a:schemeClr>
              </a:solidFill>
              <a:prstDash val="solid"/>
              <a:round/>
            </a:ln>
            <a:effectLst/>
          </c:spPr>
          <c:marker>
            <c:symbol val="circle"/>
            <c:size val="6"/>
            <c:spPr>
              <a:solidFill>
                <a:schemeClr val="dk1">
                  <a:tint val="75000"/>
                </a:schemeClr>
              </a:solidFill>
              <a:ln w="6350" cap="flat" cmpd="sng" algn="ctr">
                <a:solidFill>
                  <a:schemeClr val="dk1">
                    <a:tint val="75000"/>
                  </a:schemeClr>
                </a:solidFill>
                <a:prstDash val="solid"/>
                <a:round/>
              </a:ln>
              <a:effectLst/>
            </c:spPr>
          </c:marker>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20-57AC-4A93-9AB7-C52D0BB9F119}"/>
            </c:ext>
          </c:extLst>
        </c:ser>
        <c:ser>
          <c:idx val="24"/>
          <c:order val="23"/>
          <c:spPr>
            <a:ln w="19050" cap="rnd" cmpd="sng" algn="ctr">
              <a:solidFill>
                <a:schemeClr val="dk1">
                  <a:tint val="98500"/>
                </a:schemeClr>
              </a:solidFill>
              <a:prstDash val="solid"/>
              <a:round/>
            </a:ln>
            <a:effectLst/>
          </c:spPr>
          <c:marker>
            <c:symbol val="plus"/>
            <c:size val="6"/>
            <c:spPr>
              <a:noFill/>
              <a:ln w="6350" cap="flat" cmpd="sng" algn="ctr">
                <a:solidFill>
                  <a:schemeClr val="dk1">
                    <a:tint val="98500"/>
                  </a:schemeClr>
                </a:solidFill>
                <a:prstDash val="solid"/>
                <a:round/>
              </a:ln>
              <a:effectLst/>
            </c:spPr>
          </c:marker>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21-57AC-4A93-9AB7-C52D0BB9F119}"/>
            </c:ext>
          </c:extLst>
        </c:ser>
        <c:ser>
          <c:idx val="25"/>
          <c:order val="24"/>
          <c:spPr>
            <a:ln w="19050" cap="rnd" cmpd="sng" algn="ctr">
              <a:solidFill>
                <a:schemeClr val="dk1">
                  <a:tint val="30000"/>
                </a:schemeClr>
              </a:solidFill>
              <a:prstDash val="solid"/>
              <a:round/>
            </a:ln>
            <a:effectLst/>
          </c:spPr>
          <c:marker>
            <c:symbol val="dot"/>
            <c:size val="6"/>
            <c:spPr>
              <a:solidFill>
                <a:schemeClr val="dk1">
                  <a:tint val="30000"/>
                </a:schemeClr>
              </a:solidFill>
              <a:ln w="6350" cap="flat" cmpd="sng" algn="ctr">
                <a:solidFill>
                  <a:schemeClr val="dk1">
                    <a:tint val="30000"/>
                  </a:schemeClr>
                </a:solidFill>
                <a:prstDash val="solid"/>
                <a:round/>
              </a:ln>
              <a:effectLst/>
            </c:spPr>
          </c:marker>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22-57AC-4A93-9AB7-C52D0BB9F119}"/>
            </c:ext>
          </c:extLst>
        </c:ser>
        <c:ser>
          <c:idx val="26"/>
          <c:order val="25"/>
          <c:spPr>
            <a:ln w="19050" cap="rnd" cmpd="sng" algn="ctr">
              <a:solidFill>
                <a:schemeClr val="dk1">
                  <a:tint val="60000"/>
                </a:schemeClr>
              </a:solidFill>
              <a:prstDash val="solid"/>
              <a:round/>
            </a:ln>
            <a:effectLst/>
          </c:spPr>
          <c:marker>
            <c:symbol val="dash"/>
            <c:size val="6"/>
            <c:spPr>
              <a:solidFill>
                <a:schemeClr val="dk1">
                  <a:tint val="60000"/>
                </a:schemeClr>
              </a:solidFill>
              <a:ln w="6350" cap="flat" cmpd="sng" algn="ctr">
                <a:solidFill>
                  <a:schemeClr val="dk1">
                    <a:tint val="60000"/>
                  </a:schemeClr>
                </a:solidFill>
                <a:prstDash val="solid"/>
                <a:round/>
              </a:ln>
              <a:effectLst/>
            </c:spPr>
          </c:marker>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23-57AC-4A93-9AB7-C52D0BB9F119}"/>
            </c:ext>
          </c:extLst>
        </c:ser>
        <c:ser>
          <c:idx val="27"/>
          <c:order val="26"/>
          <c:spPr>
            <a:ln w="19050" cap="rnd" cmpd="sng" algn="ctr">
              <a:solidFill>
                <a:schemeClr val="dk1">
                  <a:tint val="80000"/>
                </a:schemeClr>
              </a:solidFill>
              <a:prstDash val="solid"/>
              <a:round/>
            </a:ln>
            <a:effectLst/>
          </c:spPr>
          <c:marker>
            <c:symbol val="diamond"/>
            <c:size val="6"/>
            <c:spPr>
              <a:solidFill>
                <a:schemeClr val="dk1">
                  <a:tint val="80000"/>
                </a:schemeClr>
              </a:solidFill>
              <a:ln w="6350" cap="flat" cmpd="sng" algn="ctr">
                <a:solidFill>
                  <a:schemeClr val="dk1">
                    <a:tint val="80000"/>
                  </a:schemeClr>
                </a:solidFill>
                <a:prstDash val="solid"/>
                <a:round/>
              </a:ln>
              <a:effectLst/>
            </c:spPr>
          </c:marker>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24-57AC-4A93-9AB7-C52D0BB9F119}"/>
            </c:ext>
          </c:extLst>
        </c:ser>
        <c:ser>
          <c:idx val="28"/>
          <c:order val="27"/>
          <c:spPr>
            <a:ln w="19050" cap="rnd" cmpd="sng" algn="ctr">
              <a:solidFill>
                <a:schemeClr val="dk1">
                  <a:tint val="88500"/>
                </a:schemeClr>
              </a:solidFill>
              <a:prstDash val="solid"/>
              <a:round/>
            </a:ln>
            <a:effectLst/>
          </c:spPr>
          <c:marker>
            <c:symbol val="square"/>
            <c:size val="6"/>
            <c:spPr>
              <a:solidFill>
                <a:schemeClr val="dk1">
                  <a:tint val="88500"/>
                </a:schemeClr>
              </a:solidFill>
              <a:ln w="6350" cap="flat" cmpd="sng" algn="ctr">
                <a:solidFill>
                  <a:schemeClr val="dk1">
                    <a:tint val="88500"/>
                  </a:schemeClr>
                </a:solidFill>
                <a:prstDash val="solid"/>
                <a:round/>
              </a:ln>
              <a:effectLst/>
            </c:spPr>
          </c:marker>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25-57AC-4A93-9AB7-C52D0BB9F119}"/>
            </c:ext>
          </c:extLst>
        </c:ser>
        <c:ser>
          <c:idx val="29"/>
          <c:order val="28"/>
          <c:tx>
            <c:v>R11</c:v>
          </c:tx>
          <c:spPr>
            <a:ln w="19050" cap="rnd" cmpd="sng" algn="ctr">
              <a:solidFill>
                <a:schemeClr val="dk1">
                  <a:tint val="55000"/>
                </a:schemeClr>
              </a:solidFill>
              <a:prstDash val="solid"/>
              <a:round/>
            </a:ln>
            <a:effectLst/>
          </c:spPr>
          <c:marker>
            <c:symbol val="triangle"/>
            <c:size val="6"/>
            <c:spPr>
              <a:solidFill>
                <a:schemeClr val="dk1">
                  <a:tint val="55000"/>
                </a:schemeClr>
              </a:solidFill>
              <a:ln w="6350" cap="flat" cmpd="sng" algn="ctr">
                <a:solidFill>
                  <a:schemeClr val="dk1">
                    <a:tint val="55000"/>
                  </a:schemeClr>
                </a:solidFill>
                <a:prstDash val="solid"/>
                <a:round/>
              </a:ln>
              <a:effectLst/>
            </c:spPr>
          </c:marker>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5</c:v>
              </c:pt>
            </c:numLit>
          </c:xVal>
          <c:yVal>
            <c:numLit>
              <c:formatCode>General</c:formatCode>
              <c:ptCount val="1"/>
              <c:pt idx="0">
                <c:v>3</c:v>
              </c:pt>
            </c:numLit>
          </c:yVal>
          <c:smooth val="0"/>
          <c:extLst>
            <c:ext xmlns:c16="http://schemas.microsoft.com/office/drawing/2014/chart" uri="{C3380CC4-5D6E-409C-BE32-E72D297353CC}">
              <c16:uniqueId val="{00000026-57AC-4A93-9AB7-C52D0BB9F119}"/>
            </c:ext>
          </c:extLst>
        </c:ser>
        <c:ser>
          <c:idx val="30"/>
          <c:order val="29"/>
          <c:spPr>
            <a:ln w="19050" cap="rnd" cmpd="sng" algn="ctr">
              <a:solidFill>
                <a:schemeClr val="dk1">
                  <a:tint val="75000"/>
                </a:schemeClr>
              </a:solidFill>
              <a:prstDash val="solid"/>
              <a:round/>
            </a:ln>
            <a:effectLst/>
          </c:spPr>
          <c:marker>
            <c:symbol val="x"/>
            <c:size val="6"/>
            <c:spPr>
              <a:noFill/>
              <a:ln w="6350" cap="flat" cmpd="sng" algn="ctr">
                <a:solidFill>
                  <a:schemeClr val="dk1">
                    <a:tint val="75000"/>
                  </a:schemeClr>
                </a:solidFill>
                <a:prstDash val="solid"/>
                <a:round/>
              </a:ln>
              <a:effectLst/>
            </c:spPr>
          </c:marker>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27-57AC-4A93-9AB7-C52D0BB9F119}"/>
            </c:ext>
          </c:extLst>
        </c:ser>
        <c:dLbls>
          <c:showLegendKey val="0"/>
          <c:showVal val="0"/>
          <c:showCatName val="0"/>
          <c:showSerName val="0"/>
          <c:showPercent val="0"/>
          <c:showBubbleSize val="0"/>
        </c:dLbls>
        <c:axId val="399781008"/>
        <c:axId val="1"/>
      </c:scatterChart>
      <c:valAx>
        <c:axId val="399781008"/>
        <c:scaling>
          <c:orientation val="minMax"/>
          <c:max val="6"/>
        </c:scaling>
        <c:delete val="0"/>
        <c:axPos val="b"/>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crossBetween val="midCat"/>
      </c:valAx>
      <c:valAx>
        <c:axId val="1"/>
        <c:scaling>
          <c:orientation val="minMax"/>
          <c:max val="6"/>
        </c:scaling>
        <c:delete val="0"/>
        <c:axPos val="l"/>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399781008"/>
        <c:crosses val="autoZero"/>
        <c:crossBetween val="midCat"/>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chemeClr val="bg1"/>
    </a:solidFill>
    <a:ln w="9525" cap="flat" cmpd="sng" algn="ctr">
      <a:solidFill>
        <a:schemeClr val="tx1">
          <a:lumMod val="15000"/>
          <a:lumOff val="85000"/>
        </a:schemeClr>
      </a:solidFill>
      <a:prstDash val="solid"/>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Calibri"/>
                <a:ea typeface="Calibri"/>
                <a:cs typeface="Calibri"/>
              </a:defRPr>
            </a:pPr>
            <a:r>
              <a:rPr lang="en-US"/>
              <a:t>Zona de Riesgo Residual</a:t>
            </a:r>
          </a:p>
        </c:rich>
      </c:tx>
      <c:overlay val="0"/>
      <c:spPr>
        <a:noFill/>
        <a:ln w="25400">
          <a:noFill/>
        </a:ln>
      </c:spPr>
    </c:title>
    <c:autoTitleDeleted val="0"/>
    <c:plotArea>
      <c:layout>
        <c:manualLayout>
          <c:layoutTarget val="inner"/>
          <c:xMode val="edge"/>
          <c:yMode val="edge"/>
          <c:x val="4.3405347511475741E-2"/>
          <c:y val="9.8512659641076999E-2"/>
          <c:w val="0.90994234942147179"/>
          <c:h val="0.83987179889366415"/>
        </c:manualLayout>
      </c:layout>
      <c:scatterChart>
        <c:scatterStyle val="lineMarker"/>
        <c:varyColors val="0"/>
        <c:ser>
          <c:idx val="0"/>
          <c:order val="0"/>
          <c:tx>
            <c:v>R1</c:v>
          </c:tx>
          <c:spPr>
            <a:ln w="38100">
              <a:solidFill>
                <a:schemeClr val="tx1"/>
              </a:solidFill>
              <a:prstDash val="solid"/>
            </a:ln>
          </c:spPr>
          <c:marker>
            <c:symbol val="circle"/>
            <c:size val="7"/>
            <c:spPr>
              <a:solidFill>
                <a:schemeClr val="tx1"/>
              </a:solidFill>
              <a:ln w="38100">
                <a:solidFill>
                  <a:schemeClr val="tx1"/>
                </a:solidFill>
              </a:ln>
              <a:effectLst/>
            </c:spPr>
          </c:marker>
          <c:dLbls>
            <c:dLbl>
              <c:idx val="0"/>
              <c:tx>
                <c:rich>
                  <a:bodyPr/>
                  <a:lstStyle/>
                  <a:p>
                    <a:pPr>
                      <a:defRPr sz="1000" b="0" i="0" u="none" strike="noStrike" baseline="0">
                        <a:solidFill>
                          <a:srgbClr val="333333"/>
                        </a:solidFill>
                        <a:latin typeface="Calibri"/>
                        <a:ea typeface="Calibri"/>
                        <a:cs typeface="Calibri"/>
                      </a:defRPr>
                    </a:pPr>
                    <a:r>
                      <a:rPr lang="en-US"/>
                      <a:t>[NOMBRE DE LA SERIE] R2 </a:t>
                    </a: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EC5-4397-958D-AFA51D83D878}"/>
                </c:ext>
              </c:extLst>
            </c:dLbl>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3</c:v>
              </c:pt>
            </c:numLit>
          </c:xVal>
          <c:yVal>
            <c:numLit>
              <c:formatCode>General</c:formatCode>
              <c:ptCount val="1"/>
              <c:pt idx="0">
                <c:v>1</c:v>
              </c:pt>
            </c:numLit>
          </c:yVal>
          <c:smooth val="0"/>
          <c:extLst>
            <c:ext xmlns:c16="http://schemas.microsoft.com/office/drawing/2014/chart" uri="{C3380CC4-5D6E-409C-BE32-E72D297353CC}">
              <c16:uniqueId val="{00000001-DEC5-4397-958D-AFA51D83D878}"/>
            </c:ext>
          </c:extLst>
        </c:ser>
        <c:ser>
          <c:idx val="2"/>
          <c:order val="1"/>
          <c:tx>
            <c:v>R3</c:v>
          </c:tx>
          <c:spPr>
            <a:ln w="38100">
              <a:solidFill>
                <a:schemeClr val="tx1"/>
              </a:solidFill>
            </a:ln>
          </c:spPr>
          <c:marker>
            <c:symbol val="circle"/>
            <c:size val="7"/>
            <c:spPr>
              <a:solidFill>
                <a:schemeClr val="tx1"/>
              </a:solidFill>
              <a:ln w="38100">
                <a:solidFill>
                  <a:schemeClr val="tx1"/>
                </a:solidFill>
              </a:ln>
              <a:effectLst/>
            </c:spPr>
          </c:marker>
          <c:dLbls>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3</c:v>
              </c:pt>
            </c:numLit>
          </c:xVal>
          <c:yVal>
            <c:numLit>
              <c:formatCode>General</c:formatCode>
              <c:ptCount val="1"/>
              <c:pt idx="0">
                <c:v>1</c:v>
              </c:pt>
            </c:numLit>
          </c:yVal>
          <c:smooth val="0"/>
          <c:extLst>
            <c:ext xmlns:c16="http://schemas.microsoft.com/office/drawing/2014/chart" uri="{C3380CC4-5D6E-409C-BE32-E72D297353CC}">
              <c16:uniqueId val="{00000002-DEC5-4397-958D-AFA51D83D878}"/>
            </c:ext>
          </c:extLst>
        </c:ser>
        <c:ser>
          <c:idx val="3"/>
          <c:order val="2"/>
          <c:tx>
            <c:v>R4</c:v>
          </c:tx>
          <c:spPr>
            <a:ln w="38100">
              <a:solidFill>
                <a:sysClr val="windowText" lastClr="000000"/>
              </a:solidFill>
            </a:ln>
          </c:spPr>
          <c:marker>
            <c:symbol val="circle"/>
            <c:size val="5"/>
            <c:spPr>
              <a:solidFill>
                <a:schemeClr val="tx1"/>
              </a:solidFill>
              <a:ln w="38100">
                <a:solidFill>
                  <a:sysClr val="windowText" lastClr="000000"/>
                </a:solidFill>
              </a:ln>
              <a:effectLst/>
            </c:spPr>
          </c:marker>
          <c:dPt>
            <c:idx val="0"/>
            <c:marker>
              <c:symbol val="circle"/>
              <c:size val="7"/>
            </c:marker>
            <c:bubble3D val="0"/>
            <c:extLst>
              <c:ext xmlns:c16="http://schemas.microsoft.com/office/drawing/2014/chart" uri="{C3380CC4-5D6E-409C-BE32-E72D297353CC}">
                <c16:uniqueId val="{00000004-DEC5-4397-958D-AFA51D83D878}"/>
              </c:ext>
            </c:extLst>
          </c:dPt>
          <c:dLbls>
            <c:dLbl>
              <c:idx val="0"/>
              <c:spPr>
                <a:noFill/>
                <a:ln w="25400">
                  <a:noFill/>
                </a:ln>
              </c:spPr>
              <c:txPr>
                <a:bodyPr/>
                <a:lstStyle/>
                <a:p>
                  <a:pPr>
                    <a:defRPr sz="1050" b="0" i="0" u="none" strike="noStrike" baseline="0">
                      <a:solidFill>
                        <a:srgbClr val="333333"/>
                      </a:solidFill>
                      <a:latin typeface="Calibri"/>
                      <a:ea typeface="Calibri"/>
                      <a:cs typeface="Calibri"/>
                    </a:defRPr>
                  </a:pPr>
                  <a:endParaRPr lang="es-CO"/>
                </a:p>
              </c:txPr>
              <c:dLblPos val="b"/>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EC5-4397-958D-AFA51D83D87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Lit>
              <c:formatCode>General</c:formatCode>
              <c:ptCount val="1"/>
              <c:pt idx="0">
                <c:v>3</c:v>
              </c:pt>
            </c:numLit>
          </c:xVal>
          <c:yVal>
            <c:numLit>
              <c:formatCode>General</c:formatCode>
              <c:ptCount val="1"/>
              <c:pt idx="0">
                <c:v>1</c:v>
              </c:pt>
            </c:numLit>
          </c:yVal>
          <c:smooth val="0"/>
          <c:extLst>
            <c:ext xmlns:c16="http://schemas.microsoft.com/office/drawing/2014/chart" uri="{C3380CC4-5D6E-409C-BE32-E72D297353CC}">
              <c16:uniqueId val="{00000005-DEC5-4397-958D-AFA51D83D878}"/>
            </c:ext>
          </c:extLst>
        </c:ser>
        <c:ser>
          <c:idx val="4"/>
          <c:order val="3"/>
          <c:tx>
            <c:v>R5</c:v>
          </c:tx>
          <c:spPr>
            <a:ln w="38100">
              <a:solidFill>
                <a:schemeClr val="tx1"/>
              </a:solidFill>
            </a:ln>
          </c:spPr>
          <c:marker>
            <c:symbol val="circle"/>
            <c:size val="7"/>
            <c:spPr>
              <a:solidFill>
                <a:schemeClr val="tx1"/>
              </a:solidFill>
              <a:ln w="38100">
                <a:solidFill>
                  <a:schemeClr val="tx1"/>
                </a:solidFill>
              </a:ln>
              <a:effectLst/>
            </c:spPr>
          </c:marker>
          <c:dLbls>
            <c:dLbl>
              <c:idx val="0"/>
              <c:layout>
                <c:manualLayout>
                  <c:x val="-6.0423635667427866E-2"/>
                  <c:y val="0"/>
                </c:manualLayout>
              </c:layout>
              <c:tx>
                <c:rich>
                  <a:bodyPr/>
                  <a:lstStyle/>
                  <a:p>
                    <a:pPr>
                      <a:defRPr sz="1000" b="0" i="0" u="none" strike="noStrike" baseline="0">
                        <a:solidFill>
                          <a:srgbClr val="333333"/>
                        </a:solidFill>
                        <a:latin typeface="Calibri"/>
                        <a:ea typeface="Calibri"/>
                        <a:cs typeface="Calibri"/>
                      </a:defRPr>
                    </a:pPr>
                    <a:r>
                      <a:rPr lang="en-US"/>
                      <a:t>     [NOMBRE DE LA SERIE]</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EC5-4397-958D-AFA51D83D878}"/>
                </c:ext>
              </c:extLst>
            </c:dLbl>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3</c:v>
              </c:pt>
            </c:numLit>
          </c:xVal>
          <c:yVal>
            <c:numLit>
              <c:formatCode>General</c:formatCode>
              <c:ptCount val="1"/>
              <c:pt idx="0">
                <c:v>1</c:v>
              </c:pt>
            </c:numLit>
          </c:yVal>
          <c:smooth val="0"/>
          <c:extLst>
            <c:ext xmlns:c16="http://schemas.microsoft.com/office/drawing/2014/chart" uri="{C3380CC4-5D6E-409C-BE32-E72D297353CC}">
              <c16:uniqueId val="{00000007-DEC5-4397-958D-AFA51D83D878}"/>
            </c:ext>
          </c:extLst>
        </c:ser>
        <c:ser>
          <c:idx val="5"/>
          <c:order val="4"/>
          <c:tx>
            <c:v>R6</c:v>
          </c:tx>
          <c:spPr>
            <a:ln w="38100" cap="rnd">
              <a:solidFill>
                <a:schemeClr val="tx1"/>
              </a:solidFill>
              <a:round/>
            </a:ln>
            <a:effectLst/>
          </c:spPr>
          <c:marker>
            <c:symbol val="circle"/>
            <c:size val="5"/>
            <c:spPr>
              <a:solidFill>
                <a:schemeClr val="tx1"/>
              </a:solidFill>
              <a:ln w="38100">
                <a:solidFill>
                  <a:schemeClr val="tx1"/>
                </a:solidFill>
              </a:ln>
              <a:effectLst/>
            </c:spPr>
          </c:marker>
          <c:dPt>
            <c:idx val="0"/>
            <c:marker>
              <c:symbol val="circle"/>
              <c:size val="7"/>
            </c:marker>
            <c:bubble3D val="0"/>
            <c:extLst>
              <c:ext xmlns:c16="http://schemas.microsoft.com/office/drawing/2014/chart" uri="{C3380CC4-5D6E-409C-BE32-E72D297353CC}">
                <c16:uniqueId val="{00000009-DEC5-4397-958D-AFA51D83D878}"/>
              </c:ext>
            </c:extLst>
          </c:dPt>
          <c:dLbls>
            <c:dLbl>
              <c:idx val="0"/>
              <c:tx>
                <c:rich>
                  <a:bodyPr/>
                  <a:lstStyle/>
                  <a:p>
                    <a:pPr>
                      <a:defRPr sz="1000" b="0" i="0" u="none" strike="noStrike" baseline="0">
                        <a:solidFill>
                          <a:srgbClr val="000000"/>
                        </a:solidFill>
                        <a:latin typeface="Calibri"/>
                        <a:ea typeface="Calibri"/>
                        <a:cs typeface="Calibri"/>
                      </a:defRPr>
                    </a:pPr>
                    <a:r>
                      <a:rPr lang="en-US"/>
                      <a:t>[NOMBRE DE LA SERIE] R7</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EC5-4397-958D-AFA51D83D878}"/>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3</c:v>
              </c:pt>
            </c:numLit>
          </c:xVal>
          <c:yVal>
            <c:numLit>
              <c:formatCode>General</c:formatCode>
              <c:ptCount val="1"/>
              <c:pt idx="0">
                <c:v>1</c:v>
              </c:pt>
            </c:numLit>
          </c:yVal>
          <c:smooth val="0"/>
          <c:extLst>
            <c:ext xmlns:c16="http://schemas.microsoft.com/office/drawing/2014/chart" uri="{C3380CC4-5D6E-409C-BE32-E72D297353CC}">
              <c16:uniqueId val="{0000000A-DEC5-4397-958D-AFA51D83D878}"/>
            </c:ext>
          </c:extLst>
        </c:ser>
        <c:ser>
          <c:idx val="6"/>
          <c:order val="5"/>
          <c:tx>
            <c:v>R7</c:v>
          </c:tx>
          <c:spPr>
            <a:ln w="19050" cap="rnd">
              <a:solidFill>
                <a:schemeClr val="tx1"/>
              </a:solidFill>
              <a:round/>
            </a:ln>
            <a:effectLst/>
          </c:spPr>
          <c:marker>
            <c:symbol val="circle"/>
            <c:size val="5"/>
            <c:spPr>
              <a:solidFill>
                <a:schemeClr val="tx1"/>
              </a:solidFill>
              <a:ln w="9525">
                <a:solidFill>
                  <a:schemeClr val="tx1"/>
                </a:solidFill>
              </a:ln>
              <a:effectLst/>
            </c:spPr>
          </c:marker>
          <c:xVal>
            <c:numLit>
              <c:formatCode>General</c:formatCode>
              <c:ptCount val="1"/>
              <c:pt idx="0">
                <c:v>3</c:v>
              </c:pt>
            </c:numLit>
          </c:xVal>
          <c:yVal>
            <c:numLit>
              <c:formatCode>General</c:formatCode>
              <c:ptCount val="1"/>
              <c:pt idx="0">
                <c:v>1</c:v>
              </c:pt>
            </c:numLit>
          </c:yVal>
          <c:smooth val="0"/>
          <c:extLst>
            <c:ext xmlns:c16="http://schemas.microsoft.com/office/drawing/2014/chart" uri="{C3380CC4-5D6E-409C-BE32-E72D297353CC}">
              <c16:uniqueId val="{0000000B-DEC5-4397-958D-AFA51D83D878}"/>
            </c:ext>
          </c:extLst>
        </c:ser>
        <c:ser>
          <c:idx val="7"/>
          <c:order val="6"/>
          <c:tx>
            <c:v>R8</c:v>
          </c:tx>
          <c:spPr>
            <a:ln w="19050"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xVal>
            <c:numLit>
              <c:formatCode>General</c:formatCode>
              <c:ptCount val="1"/>
              <c:pt idx="0">
                <c:v>3</c:v>
              </c:pt>
            </c:numLit>
          </c:xVal>
          <c:yVal>
            <c:numLit>
              <c:formatCode>General</c:formatCode>
              <c:ptCount val="1"/>
              <c:pt idx="0">
                <c:v>1</c:v>
              </c:pt>
            </c:numLit>
          </c:yVal>
          <c:smooth val="0"/>
          <c:extLst>
            <c:ext xmlns:c16="http://schemas.microsoft.com/office/drawing/2014/chart" uri="{C3380CC4-5D6E-409C-BE32-E72D297353CC}">
              <c16:uniqueId val="{0000000C-DEC5-4397-958D-AFA51D83D878}"/>
            </c:ext>
          </c:extLst>
        </c:ser>
        <c:ser>
          <c:idx val="8"/>
          <c:order val="7"/>
          <c:spPr>
            <a:ln w="19050"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0D-DEC5-4397-958D-AFA51D83D878}"/>
            </c:ext>
          </c:extLst>
        </c:ser>
        <c:ser>
          <c:idx val="9"/>
          <c:order val="8"/>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0E-DEC5-4397-958D-AFA51D83D878}"/>
            </c:ext>
          </c:extLst>
        </c:ser>
        <c:dLbls>
          <c:showLegendKey val="0"/>
          <c:showVal val="0"/>
          <c:showCatName val="0"/>
          <c:showSerName val="0"/>
          <c:showPercent val="0"/>
          <c:showBubbleSize val="0"/>
        </c:dLbls>
        <c:axId val="400843600"/>
        <c:axId val="1"/>
      </c:scatterChart>
      <c:valAx>
        <c:axId val="400843600"/>
        <c:scaling>
          <c:orientation val="minMax"/>
          <c:max val="6"/>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crossBetween val="midCat"/>
      </c:valAx>
      <c:valAx>
        <c:axId val="1"/>
        <c:scaling>
          <c:orientation val="minMax"/>
          <c:max val="6"/>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400843600"/>
        <c:crosses val="autoZero"/>
        <c:crossBetween val="midCat"/>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28575</xdr:rowOff>
    </xdr:from>
    <xdr:to>
      <xdr:col>37</xdr:col>
      <xdr:colOff>4591050</xdr:colOff>
      <xdr:row>1</xdr:row>
      <xdr:rowOff>1543050</xdr:rowOff>
    </xdr:to>
    <xdr:grpSp>
      <xdr:nvGrpSpPr>
        <xdr:cNvPr id="1244" name="Grupo 15">
          <a:extLst>
            <a:ext uri="{FF2B5EF4-FFF2-40B4-BE49-F238E27FC236}">
              <a16:creationId xmlns:a16="http://schemas.microsoft.com/office/drawing/2014/main" id="{2D50B337-8C22-E22F-2D3F-F634827A3801}"/>
            </a:ext>
          </a:extLst>
        </xdr:cNvPr>
        <xdr:cNvGrpSpPr>
          <a:grpSpLocks/>
        </xdr:cNvGrpSpPr>
      </xdr:nvGrpSpPr>
      <xdr:grpSpPr bwMode="auto">
        <a:xfrm>
          <a:off x="0" y="28575"/>
          <a:ext cx="59807475" cy="1924050"/>
          <a:chOff x="0" y="0"/>
          <a:chExt cx="61041644" cy="1932214"/>
        </a:xfrm>
      </xdr:grpSpPr>
      <xdr:grpSp>
        <xdr:nvGrpSpPr>
          <xdr:cNvPr id="1245" name="Group 4">
            <a:extLst>
              <a:ext uri="{FF2B5EF4-FFF2-40B4-BE49-F238E27FC236}">
                <a16:creationId xmlns:a16="http://schemas.microsoft.com/office/drawing/2014/main" id="{C5B7E6FF-00F3-DF50-D546-D0402C1EAE72}"/>
              </a:ext>
            </a:extLst>
          </xdr:cNvPr>
          <xdr:cNvGrpSpPr>
            <a:grpSpLocks/>
          </xdr:cNvGrpSpPr>
        </xdr:nvGrpSpPr>
        <xdr:grpSpPr bwMode="auto">
          <a:xfrm>
            <a:off x="0" y="0"/>
            <a:ext cx="61041644" cy="1932214"/>
            <a:chOff x="-11" y="0"/>
            <a:chExt cx="1406" cy="135"/>
          </a:xfrm>
        </xdr:grpSpPr>
        <xdr:sp macro="" textlink="">
          <xdr:nvSpPr>
            <xdr:cNvPr id="1247" name="1 CuadroTexto">
              <a:extLst>
                <a:ext uri="{FF2B5EF4-FFF2-40B4-BE49-F238E27FC236}">
                  <a16:creationId xmlns:a16="http://schemas.microsoft.com/office/drawing/2014/main" id="{32FE70BE-7595-934B-5814-A6912EF20042}"/>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0" name="3 CuadroTexto">
              <a:extLst>
                <a:ext uri="{FF2B5EF4-FFF2-40B4-BE49-F238E27FC236}">
                  <a16:creationId xmlns:a16="http://schemas.microsoft.com/office/drawing/2014/main" id="{311A80B7-9FE6-293D-30EB-7A36A340A4C1}"/>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1" name="7 CuadroTexto">
              <a:extLst>
                <a:ext uri="{FF2B5EF4-FFF2-40B4-BE49-F238E27FC236}">
                  <a16:creationId xmlns:a16="http://schemas.microsoft.com/office/drawing/2014/main" id="{6A23ACB0-2E45-2BE9-0A4B-16C086036E6B}"/>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2" name="8 CuadroTexto">
              <a:extLst>
                <a:ext uri="{FF2B5EF4-FFF2-40B4-BE49-F238E27FC236}">
                  <a16:creationId xmlns:a16="http://schemas.microsoft.com/office/drawing/2014/main" id="{3C392537-F29F-2924-EA69-D7EE800F8385}"/>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33" name="10 CuadroTexto">
              <a:extLst>
                <a:ext uri="{FF2B5EF4-FFF2-40B4-BE49-F238E27FC236}">
                  <a16:creationId xmlns:a16="http://schemas.microsoft.com/office/drawing/2014/main" id="{81937797-1F75-3FAC-8007-AAB7C28B2754}"/>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34" name="12 CuadroTexto">
              <a:extLst>
                <a:ext uri="{FF2B5EF4-FFF2-40B4-BE49-F238E27FC236}">
                  <a16:creationId xmlns:a16="http://schemas.microsoft.com/office/drawing/2014/main" id="{2635CCD6-E216-3C90-BB50-F829EB92267A}"/>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35" name="13 CuadroTexto">
              <a:extLst>
                <a:ext uri="{FF2B5EF4-FFF2-40B4-BE49-F238E27FC236}">
                  <a16:creationId xmlns:a16="http://schemas.microsoft.com/office/drawing/2014/main" id="{74C0B0E7-C785-E30A-0847-E296E0A2F98E}"/>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36" name="14 CuadroTexto">
              <a:extLst>
                <a:ext uri="{FF2B5EF4-FFF2-40B4-BE49-F238E27FC236}">
                  <a16:creationId xmlns:a16="http://schemas.microsoft.com/office/drawing/2014/main" id="{D52003E9-D822-951E-BC98-8BDC28E619B0}"/>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37" name="12 CuadroTexto">
              <a:extLst>
                <a:ext uri="{FF2B5EF4-FFF2-40B4-BE49-F238E27FC236}">
                  <a16:creationId xmlns:a16="http://schemas.microsoft.com/office/drawing/2014/main" id="{4AF14661-6CFC-99EA-AD64-18FA4B8BDF3D}"/>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38" name="13 CuadroTexto">
              <a:extLst>
                <a:ext uri="{FF2B5EF4-FFF2-40B4-BE49-F238E27FC236}">
                  <a16:creationId xmlns:a16="http://schemas.microsoft.com/office/drawing/2014/main" id="{44B7FCB3-B4D0-9C72-0659-F821E191CDD3}"/>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41" name="14 CuadroTexto">
              <a:extLst>
                <a:ext uri="{FF2B5EF4-FFF2-40B4-BE49-F238E27FC236}">
                  <a16:creationId xmlns:a16="http://schemas.microsoft.com/office/drawing/2014/main" id="{4B145C78-5F99-B58A-16AC-B30D6ADD199A}"/>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1246" name="Imagen 81">
            <a:extLst>
              <a:ext uri="{FF2B5EF4-FFF2-40B4-BE49-F238E27FC236}">
                <a16:creationId xmlns:a16="http://schemas.microsoft.com/office/drawing/2014/main" id="{38879EB1-AB85-E260-2EB5-D6ADD9E8B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33396" y="225424"/>
            <a:ext cx="1368425" cy="1369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1447800</xdr:colOff>
      <xdr:row>0</xdr:row>
      <xdr:rowOff>0</xdr:rowOff>
    </xdr:from>
    <xdr:to>
      <xdr:col>3</xdr:col>
      <xdr:colOff>828675</xdr:colOff>
      <xdr:row>2</xdr:row>
      <xdr:rowOff>323850</xdr:rowOff>
    </xdr:to>
    <xdr:pic>
      <xdr:nvPicPr>
        <xdr:cNvPr id="10306" name="Imagen 81">
          <a:extLst>
            <a:ext uri="{FF2B5EF4-FFF2-40B4-BE49-F238E27FC236}">
              <a16:creationId xmlns:a16="http://schemas.microsoft.com/office/drawing/2014/main" id="{4DDC5AE7-A1C5-71AA-9122-90EE40E03B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800" y="0"/>
          <a:ext cx="10382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19050</xdr:colOff>
      <xdr:row>6</xdr:row>
      <xdr:rowOff>66675</xdr:rowOff>
    </xdr:from>
    <xdr:to>
      <xdr:col>26</xdr:col>
      <xdr:colOff>647700</xdr:colOff>
      <xdr:row>14</xdr:row>
      <xdr:rowOff>0</xdr:rowOff>
    </xdr:to>
    <xdr:graphicFrame macro="">
      <xdr:nvGraphicFramePr>
        <xdr:cNvPr id="11531" name="Gráfico 1">
          <a:extLst>
            <a:ext uri="{FF2B5EF4-FFF2-40B4-BE49-F238E27FC236}">
              <a16:creationId xmlns:a16="http://schemas.microsoft.com/office/drawing/2014/main" id="{AB4C0CF5-5518-12E4-E5B2-D847F8EF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28</xdr:col>
      <xdr:colOff>266700</xdr:colOff>
      <xdr:row>8</xdr:row>
      <xdr:rowOff>9525</xdr:rowOff>
    </xdr:from>
    <xdr:to>
      <xdr:col>28</xdr:col>
      <xdr:colOff>761429</xdr:colOff>
      <xdr:row>8</xdr:row>
      <xdr:rowOff>419100</xdr:rowOff>
    </xdr:to>
    <xdr:sp macro="" textlink="">
      <xdr:nvSpPr>
        <xdr:cNvPr id="3" name="Rectángulo 2">
          <a:extLst>
            <a:ext uri="{FF2B5EF4-FFF2-40B4-BE49-F238E27FC236}">
              <a16:creationId xmlns:a16="http://schemas.microsoft.com/office/drawing/2014/main" id="{B6B24368-9E5B-8B56-A2ED-8D6A219F3062}"/>
            </a:ext>
          </a:extLst>
        </xdr:cNvPr>
        <xdr:cNvSpPr/>
      </xdr:nvSpPr>
      <xdr:spPr>
        <a:xfrm>
          <a:off x="22945725" y="3086100"/>
          <a:ext cx="494729" cy="409575"/>
        </a:xfrm>
        <a:prstGeom prst="rect">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28</xdr:col>
      <xdr:colOff>257175</xdr:colOff>
      <xdr:row>9</xdr:row>
      <xdr:rowOff>0</xdr:rowOff>
    </xdr:from>
    <xdr:to>
      <xdr:col>28</xdr:col>
      <xdr:colOff>665559</xdr:colOff>
      <xdr:row>9</xdr:row>
      <xdr:rowOff>419327</xdr:rowOff>
    </xdr:to>
    <xdr:sp macro="" textlink="">
      <xdr:nvSpPr>
        <xdr:cNvPr id="4" name="Rectángulo 3">
          <a:extLst>
            <a:ext uri="{FF2B5EF4-FFF2-40B4-BE49-F238E27FC236}">
              <a16:creationId xmlns:a16="http://schemas.microsoft.com/office/drawing/2014/main" id="{B96CC1CC-500A-EAD8-DE7C-92004FCBD9EB}"/>
            </a:ext>
          </a:extLst>
        </xdr:cNvPr>
        <xdr:cNvSpPr/>
      </xdr:nvSpPr>
      <xdr:spPr>
        <a:xfrm>
          <a:off x="22936200" y="3657600"/>
          <a:ext cx="408384" cy="419327"/>
        </a:xfrm>
        <a:prstGeom prst="rect">
          <a:avLst/>
        </a:prstGeom>
        <a:solidFill>
          <a:schemeClr val="accent2"/>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28</xdr:col>
      <xdr:colOff>257175</xdr:colOff>
      <xdr:row>10</xdr:row>
      <xdr:rowOff>0</xdr:rowOff>
    </xdr:from>
    <xdr:to>
      <xdr:col>28</xdr:col>
      <xdr:colOff>665559</xdr:colOff>
      <xdr:row>10</xdr:row>
      <xdr:rowOff>409575</xdr:rowOff>
    </xdr:to>
    <xdr:sp macro="" textlink="">
      <xdr:nvSpPr>
        <xdr:cNvPr id="5" name="Rectángulo 4">
          <a:extLst>
            <a:ext uri="{FF2B5EF4-FFF2-40B4-BE49-F238E27FC236}">
              <a16:creationId xmlns:a16="http://schemas.microsoft.com/office/drawing/2014/main" id="{5B1B2EE6-AE05-1056-6383-D3647F0A41D7}"/>
            </a:ext>
          </a:extLst>
        </xdr:cNvPr>
        <xdr:cNvSpPr/>
      </xdr:nvSpPr>
      <xdr:spPr>
        <a:xfrm>
          <a:off x="22936200" y="4238625"/>
          <a:ext cx="408384" cy="409575"/>
        </a:xfrm>
        <a:prstGeom prst="rect">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28</xdr:col>
      <xdr:colOff>257175</xdr:colOff>
      <xdr:row>11</xdr:row>
      <xdr:rowOff>0</xdr:rowOff>
    </xdr:from>
    <xdr:to>
      <xdr:col>28</xdr:col>
      <xdr:colOff>665559</xdr:colOff>
      <xdr:row>11</xdr:row>
      <xdr:rowOff>419327</xdr:rowOff>
    </xdr:to>
    <xdr:sp macro="" textlink="">
      <xdr:nvSpPr>
        <xdr:cNvPr id="6" name="Rectángulo 5">
          <a:extLst>
            <a:ext uri="{FF2B5EF4-FFF2-40B4-BE49-F238E27FC236}">
              <a16:creationId xmlns:a16="http://schemas.microsoft.com/office/drawing/2014/main" id="{E5587551-BAEA-73EB-E92B-199BBF813755}"/>
            </a:ext>
          </a:extLst>
        </xdr:cNvPr>
        <xdr:cNvSpPr/>
      </xdr:nvSpPr>
      <xdr:spPr>
        <a:xfrm>
          <a:off x="22936200" y="4810125"/>
          <a:ext cx="408384" cy="419327"/>
        </a:xfrm>
        <a:prstGeom prst="rect">
          <a:avLst/>
        </a:prstGeom>
        <a:solidFill>
          <a:srgbClr val="00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29</xdr:col>
      <xdr:colOff>66676</xdr:colOff>
      <xdr:row>8</xdr:row>
      <xdr:rowOff>66675</xdr:rowOff>
    </xdr:from>
    <xdr:to>
      <xdr:col>30</xdr:col>
      <xdr:colOff>95472</xdr:colOff>
      <xdr:row>8</xdr:row>
      <xdr:rowOff>361950</xdr:rowOff>
    </xdr:to>
    <xdr:sp macro="" textlink="">
      <xdr:nvSpPr>
        <xdr:cNvPr id="7" name="CuadroTexto 6">
          <a:extLst>
            <a:ext uri="{FF2B5EF4-FFF2-40B4-BE49-F238E27FC236}">
              <a16:creationId xmlns:a16="http://schemas.microsoft.com/office/drawing/2014/main" id="{72A3F5CC-40B7-0634-1A9C-6E3CC9A83388}"/>
            </a:ext>
          </a:extLst>
        </xdr:cNvPr>
        <xdr:cNvSpPr txBox="1"/>
      </xdr:nvSpPr>
      <xdr:spPr>
        <a:xfrm>
          <a:off x="23507701" y="3143250"/>
          <a:ext cx="790796"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Extremo</a:t>
          </a:r>
        </a:p>
      </xdr:txBody>
    </xdr:sp>
    <xdr:clientData/>
  </xdr:twoCellAnchor>
  <xdr:twoCellAnchor>
    <xdr:from>
      <xdr:col>29</xdr:col>
      <xdr:colOff>66675</xdr:colOff>
      <xdr:row>9</xdr:row>
      <xdr:rowOff>76200</xdr:rowOff>
    </xdr:from>
    <xdr:to>
      <xdr:col>30</xdr:col>
      <xdr:colOff>95249</xdr:colOff>
      <xdr:row>9</xdr:row>
      <xdr:rowOff>381318</xdr:rowOff>
    </xdr:to>
    <xdr:sp macro="" textlink="">
      <xdr:nvSpPr>
        <xdr:cNvPr id="8" name="CuadroTexto 7">
          <a:extLst>
            <a:ext uri="{FF2B5EF4-FFF2-40B4-BE49-F238E27FC236}">
              <a16:creationId xmlns:a16="http://schemas.microsoft.com/office/drawing/2014/main" id="{8C883D3E-69C8-F582-D9CF-76CDBAEA5EE0}"/>
            </a:ext>
          </a:extLst>
        </xdr:cNvPr>
        <xdr:cNvSpPr txBox="1"/>
      </xdr:nvSpPr>
      <xdr:spPr>
        <a:xfrm>
          <a:off x="23507700" y="3733800"/>
          <a:ext cx="790574" cy="30511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Alto</a:t>
          </a:r>
        </a:p>
      </xdr:txBody>
    </xdr:sp>
    <xdr:clientData/>
  </xdr:twoCellAnchor>
  <xdr:twoCellAnchor>
    <xdr:from>
      <xdr:col>29</xdr:col>
      <xdr:colOff>66675</xdr:colOff>
      <xdr:row>10</xdr:row>
      <xdr:rowOff>76200</xdr:rowOff>
    </xdr:from>
    <xdr:to>
      <xdr:col>30</xdr:col>
      <xdr:colOff>95249</xdr:colOff>
      <xdr:row>10</xdr:row>
      <xdr:rowOff>381318</xdr:rowOff>
    </xdr:to>
    <xdr:sp macro="" textlink="">
      <xdr:nvSpPr>
        <xdr:cNvPr id="9" name="CuadroTexto 8">
          <a:extLst>
            <a:ext uri="{FF2B5EF4-FFF2-40B4-BE49-F238E27FC236}">
              <a16:creationId xmlns:a16="http://schemas.microsoft.com/office/drawing/2014/main" id="{7729C3C4-35E8-00B0-C9F2-670C61A5A8A7}"/>
            </a:ext>
          </a:extLst>
        </xdr:cNvPr>
        <xdr:cNvSpPr txBox="1"/>
      </xdr:nvSpPr>
      <xdr:spPr>
        <a:xfrm>
          <a:off x="23507700" y="4314825"/>
          <a:ext cx="790574" cy="30511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Moderado</a:t>
          </a:r>
        </a:p>
      </xdr:txBody>
    </xdr:sp>
    <xdr:clientData/>
  </xdr:twoCellAnchor>
  <xdr:twoCellAnchor>
    <xdr:from>
      <xdr:col>29</xdr:col>
      <xdr:colOff>66676</xdr:colOff>
      <xdr:row>11</xdr:row>
      <xdr:rowOff>66675</xdr:rowOff>
    </xdr:from>
    <xdr:to>
      <xdr:col>30</xdr:col>
      <xdr:colOff>95250</xdr:colOff>
      <xdr:row>11</xdr:row>
      <xdr:rowOff>361950</xdr:rowOff>
    </xdr:to>
    <xdr:sp macro="" textlink="">
      <xdr:nvSpPr>
        <xdr:cNvPr id="10" name="CuadroTexto 9">
          <a:extLst>
            <a:ext uri="{FF2B5EF4-FFF2-40B4-BE49-F238E27FC236}">
              <a16:creationId xmlns:a16="http://schemas.microsoft.com/office/drawing/2014/main" id="{B7942350-BA0C-26B0-7776-589AD123F875}"/>
            </a:ext>
          </a:extLst>
        </xdr:cNvPr>
        <xdr:cNvSpPr txBox="1"/>
      </xdr:nvSpPr>
      <xdr:spPr>
        <a:xfrm>
          <a:off x="23507701" y="4876800"/>
          <a:ext cx="79057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Bajo</a:t>
          </a:r>
        </a:p>
      </xdr:txBody>
    </xdr:sp>
    <xdr:clientData/>
  </xdr:twoCellAnchor>
  <xdr:twoCellAnchor>
    <xdr:from>
      <xdr:col>20</xdr:col>
      <xdr:colOff>19050</xdr:colOff>
      <xdr:row>36</xdr:row>
      <xdr:rowOff>66675</xdr:rowOff>
    </xdr:from>
    <xdr:to>
      <xdr:col>26</xdr:col>
      <xdr:colOff>647700</xdr:colOff>
      <xdr:row>44</xdr:row>
      <xdr:rowOff>0</xdr:rowOff>
    </xdr:to>
    <xdr:graphicFrame macro="">
      <xdr:nvGraphicFramePr>
        <xdr:cNvPr id="11540" name="Gráfico 10">
          <a:extLst>
            <a:ext uri="{FF2B5EF4-FFF2-40B4-BE49-F238E27FC236}">
              <a16:creationId xmlns:a16="http://schemas.microsoft.com/office/drawing/2014/main" id="{A8F7B93F-13E1-CC7F-89EE-F11096CAE9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228600</xdr:colOff>
      <xdr:row>39</xdr:row>
      <xdr:rowOff>28575</xdr:rowOff>
    </xdr:from>
    <xdr:to>
      <xdr:col>28</xdr:col>
      <xdr:colOff>638175</xdr:colOff>
      <xdr:row>39</xdr:row>
      <xdr:rowOff>438150</xdr:rowOff>
    </xdr:to>
    <xdr:sp macro="" textlink="">
      <xdr:nvSpPr>
        <xdr:cNvPr id="12" name="Rectángulo 11">
          <a:extLst>
            <a:ext uri="{FF2B5EF4-FFF2-40B4-BE49-F238E27FC236}">
              <a16:creationId xmlns:a16="http://schemas.microsoft.com/office/drawing/2014/main" id="{6AFF551E-E83F-0A20-04BC-E80505326302}"/>
            </a:ext>
          </a:extLst>
        </xdr:cNvPr>
        <xdr:cNvSpPr/>
      </xdr:nvSpPr>
      <xdr:spPr>
        <a:xfrm>
          <a:off x="22907625" y="17211675"/>
          <a:ext cx="409575" cy="409575"/>
        </a:xfrm>
        <a:prstGeom prst="rect">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28</xdr:col>
      <xdr:colOff>228600</xdr:colOff>
      <xdr:row>40</xdr:row>
      <xdr:rowOff>0</xdr:rowOff>
    </xdr:from>
    <xdr:to>
      <xdr:col>28</xdr:col>
      <xdr:colOff>629984</xdr:colOff>
      <xdr:row>40</xdr:row>
      <xdr:rowOff>419327</xdr:rowOff>
    </xdr:to>
    <xdr:sp macro="" textlink="">
      <xdr:nvSpPr>
        <xdr:cNvPr id="13" name="Rectángulo 12">
          <a:extLst>
            <a:ext uri="{FF2B5EF4-FFF2-40B4-BE49-F238E27FC236}">
              <a16:creationId xmlns:a16="http://schemas.microsoft.com/office/drawing/2014/main" id="{7304819E-D48B-E08D-EEEB-2929B9F0627A}"/>
            </a:ext>
          </a:extLst>
        </xdr:cNvPr>
        <xdr:cNvSpPr/>
      </xdr:nvSpPr>
      <xdr:spPr>
        <a:xfrm>
          <a:off x="22907625" y="17764125"/>
          <a:ext cx="401384" cy="419327"/>
        </a:xfrm>
        <a:prstGeom prst="rect">
          <a:avLst/>
        </a:prstGeom>
        <a:solidFill>
          <a:schemeClr val="accent2"/>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28</xdr:col>
      <xdr:colOff>228600</xdr:colOff>
      <xdr:row>41</xdr:row>
      <xdr:rowOff>9525</xdr:rowOff>
    </xdr:from>
    <xdr:to>
      <xdr:col>28</xdr:col>
      <xdr:colOff>629984</xdr:colOff>
      <xdr:row>41</xdr:row>
      <xdr:rowOff>419100</xdr:rowOff>
    </xdr:to>
    <xdr:sp macro="" textlink="">
      <xdr:nvSpPr>
        <xdr:cNvPr id="14" name="Rectángulo 13">
          <a:extLst>
            <a:ext uri="{FF2B5EF4-FFF2-40B4-BE49-F238E27FC236}">
              <a16:creationId xmlns:a16="http://schemas.microsoft.com/office/drawing/2014/main" id="{20CE8C96-66EE-7CD9-F7B9-B9438768B906}"/>
            </a:ext>
          </a:extLst>
        </xdr:cNvPr>
        <xdr:cNvSpPr/>
      </xdr:nvSpPr>
      <xdr:spPr>
        <a:xfrm>
          <a:off x="22907625" y="18354675"/>
          <a:ext cx="401384" cy="409575"/>
        </a:xfrm>
        <a:prstGeom prst="rect">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28</xdr:col>
      <xdr:colOff>228600</xdr:colOff>
      <xdr:row>42</xdr:row>
      <xdr:rowOff>28575</xdr:rowOff>
    </xdr:from>
    <xdr:to>
      <xdr:col>28</xdr:col>
      <xdr:colOff>629984</xdr:colOff>
      <xdr:row>42</xdr:row>
      <xdr:rowOff>438150</xdr:rowOff>
    </xdr:to>
    <xdr:sp macro="" textlink="">
      <xdr:nvSpPr>
        <xdr:cNvPr id="15" name="Rectángulo 14">
          <a:extLst>
            <a:ext uri="{FF2B5EF4-FFF2-40B4-BE49-F238E27FC236}">
              <a16:creationId xmlns:a16="http://schemas.microsoft.com/office/drawing/2014/main" id="{03C86C1C-01B8-DF4D-3DD1-0748BD872BA2}"/>
            </a:ext>
          </a:extLst>
        </xdr:cNvPr>
        <xdr:cNvSpPr/>
      </xdr:nvSpPr>
      <xdr:spPr>
        <a:xfrm>
          <a:off x="22907625" y="18954750"/>
          <a:ext cx="401384" cy="409575"/>
        </a:xfrm>
        <a:prstGeom prst="rect">
          <a:avLst/>
        </a:prstGeom>
        <a:solidFill>
          <a:srgbClr val="00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29</xdr:col>
      <xdr:colOff>38101</xdr:colOff>
      <xdr:row>39</xdr:row>
      <xdr:rowOff>76200</xdr:rowOff>
    </xdr:from>
    <xdr:to>
      <xdr:col>30</xdr:col>
      <xdr:colOff>76200</xdr:colOff>
      <xdr:row>39</xdr:row>
      <xdr:rowOff>381318</xdr:rowOff>
    </xdr:to>
    <xdr:sp macro="" textlink="">
      <xdr:nvSpPr>
        <xdr:cNvPr id="16" name="CuadroTexto 15">
          <a:extLst>
            <a:ext uri="{FF2B5EF4-FFF2-40B4-BE49-F238E27FC236}">
              <a16:creationId xmlns:a16="http://schemas.microsoft.com/office/drawing/2014/main" id="{BECE702C-AD47-28A6-F7D1-0EF869C58645}"/>
            </a:ext>
          </a:extLst>
        </xdr:cNvPr>
        <xdr:cNvSpPr txBox="1"/>
      </xdr:nvSpPr>
      <xdr:spPr>
        <a:xfrm>
          <a:off x="23479126" y="17259300"/>
          <a:ext cx="800099" cy="30511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Extremo</a:t>
          </a:r>
        </a:p>
      </xdr:txBody>
    </xdr:sp>
    <xdr:clientData/>
  </xdr:twoCellAnchor>
  <xdr:twoCellAnchor>
    <xdr:from>
      <xdr:col>29</xdr:col>
      <xdr:colOff>47625</xdr:colOff>
      <xdr:row>40</xdr:row>
      <xdr:rowOff>76200</xdr:rowOff>
    </xdr:from>
    <xdr:to>
      <xdr:col>30</xdr:col>
      <xdr:colOff>76199</xdr:colOff>
      <xdr:row>40</xdr:row>
      <xdr:rowOff>381318</xdr:rowOff>
    </xdr:to>
    <xdr:sp macro="" textlink="">
      <xdr:nvSpPr>
        <xdr:cNvPr id="17" name="CuadroTexto 16">
          <a:extLst>
            <a:ext uri="{FF2B5EF4-FFF2-40B4-BE49-F238E27FC236}">
              <a16:creationId xmlns:a16="http://schemas.microsoft.com/office/drawing/2014/main" id="{04C16B3B-EF42-EAB5-A980-7EE3AE0D0F90}"/>
            </a:ext>
          </a:extLst>
        </xdr:cNvPr>
        <xdr:cNvSpPr txBox="1"/>
      </xdr:nvSpPr>
      <xdr:spPr>
        <a:xfrm>
          <a:off x="23488650" y="17840325"/>
          <a:ext cx="790574" cy="30511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Alto</a:t>
          </a:r>
        </a:p>
      </xdr:txBody>
    </xdr:sp>
    <xdr:clientData/>
  </xdr:twoCellAnchor>
  <xdr:twoCellAnchor>
    <xdr:from>
      <xdr:col>29</xdr:col>
      <xdr:colOff>47625</xdr:colOff>
      <xdr:row>41</xdr:row>
      <xdr:rowOff>95250</xdr:rowOff>
    </xdr:from>
    <xdr:to>
      <xdr:col>30</xdr:col>
      <xdr:colOff>76199</xdr:colOff>
      <xdr:row>41</xdr:row>
      <xdr:rowOff>390525</xdr:rowOff>
    </xdr:to>
    <xdr:sp macro="" textlink="">
      <xdr:nvSpPr>
        <xdr:cNvPr id="18" name="CuadroTexto 17">
          <a:extLst>
            <a:ext uri="{FF2B5EF4-FFF2-40B4-BE49-F238E27FC236}">
              <a16:creationId xmlns:a16="http://schemas.microsoft.com/office/drawing/2014/main" id="{62D07902-629B-38BC-9C37-E0777C93CF84}"/>
            </a:ext>
          </a:extLst>
        </xdr:cNvPr>
        <xdr:cNvSpPr txBox="1"/>
      </xdr:nvSpPr>
      <xdr:spPr>
        <a:xfrm>
          <a:off x="23488650" y="18440400"/>
          <a:ext cx="79057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Moderado</a:t>
          </a:r>
        </a:p>
      </xdr:txBody>
    </xdr:sp>
    <xdr:clientData/>
  </xdr:twoCellAnchor>
  <xdr:twoCellAnchor>
    <xdr:from>
      <xdr:col>29</xdr:col>
      <xdr:colOff>47626</xdr:colOff>
      <xdr:row>42</xdr:row>
      <xdr:rowOff>76200</xdr:rowOff>
    </xdr:from>
    <xdr:to>
      <xdr:col>30</xdr:col>
      <xdr:colOff>66675</xdr:colOff>
      <xdr:row>42</xdr:row>
      <xdr:rowOff>381318</xdr:rowOff>
    </xdr:to>
    <xdr:sp macro="" textlink="">
      <xdr:nvSpPr>
        <xdr:cNvPr id="19" name="CuadroTexto 18">
          <a:extLst>
            <a:ext uri="{FF2B5EF4-FFF2-40B4-BE49-F238E27FC236}">
              <a16:creationId xmlns:a16="http://schemas.microsoft.com/office/drawing/2014/main" id="{9D3775A3-6142-1F46-112F-8AB53AAA872D}"/>
            </a:ext>
          </a:extLst>
        </xdr:cNvPr>
        <xdr:cNvSpPr txBox="1"/>
      </xdr:nvSpPr>
      <xdr:spPr>
        <a:xfrm>
          <a:off x="23488651" y="19002375"/>
          <a:ext cx="781049" cy="30511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Bajo</a:t>
          </a:r>
        </a:p>
      </xdr:txBody>
    </xdr:sp>
    <xdr:clientData/>
  </xdr:twoCellAnchor>
  <xdr:twoCellAnchor>
    <xdr:from>
      <xdr:col>10</xdr:col>
      <xdr:colOff>752475</xdr:colOff>
      <xdr:row>0</xdr:row>
      <xdr:rowOff>57150</xdr:rowOff>
    </xdr:from>
    <xdr:to>
      <xdr:col>11</xdr:col>
      <xdr:colOff>447675</xdr:colOff>
      <xdr:row>2</xdr:row>
      <xdr:rowOff>314325</xdr:rowOff>
    </xdr:to>
    <xdr:pic>
      <xdr:nvPicPr>
        <xdr:cNvPr id="11549" name="Imagen 81">
          <a:extLst>
            <a:ext uri="{FF2B5EF4-FFF2-40B4-BE49-F238E27FC236}">
              <a16:creationId xmlns:a16="http://schemas.microsoft.com/office/drawing/2014/main" id="{790107D1-C5C4-FF8C-9D14-929B2992B72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4875" y="57150"/>
          <a:ext cx="100965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952500</xdr:colOff>
      <xdr:row>0</xdr:row>
      <xdr:rowOff>19050</xdr:rowOff>
    </xdr:from>
    <xdr:to>
      <xdr:col>2</xdr:col>
      <xdr:colOff>600075</xdr:colOff>
      <xdr:row>2</xdr:row>
      <xdr:rowOff>352425</xdr:rowOff>
    </xdr:to>
    <xdr:pic>
      <xdr:nvPicPr>
        <xdr:cNvPr id="12303" name="Imagen 81">
          <a:extLst>
            <a:ext uri="{FF2B5EF4-FFF2-40B4-BE49-F238E27FC236}">
              <a16:creationId xmlns:a16="http://schemas.microsoft.com/office/drawing/2014/main" id="{3E918B05-187F-FC34-EC7F-9B136FE99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7725" y="19050"/>
          <a:ext cx="6000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38100</xdr:rowOff>
    </xdr:from>
    <xdr:to>
      <xdr:col>42</xdr:col>
      <xdr:colOff>0</xdr:colOff>
      <xdr:row>1</xdr:row>
      <xdr:rowOff>142875</xdr:rowOff>
    </xdr:to>
    <xdr:grpSp>
      <xdr:nvGrpSpPr>
        <xdr:cNvPr id="13517" name="Grupo 1">
          <a:extLst>
            <a:ext uri="{FF2B5EF4-FFF2-40B4-BE49-F238E27FC236}">
              <a16:creationId xmlns:a16="http://schemas.microsoft.com/office/drawing/2014/main" id="{968701E4-CCA7-7979-AA3C-B0FA71A55CEE}"/>
            </a:ext>
          </a:extLst>
        </xdr:cNvPr>
        <xdr:cNvGrpSpPr>
          <a:grpSpLocks/>
        </xdr:cNvGrpSpPr>
      </xdr:nvGrpSpPr>
      <xdr:grpSpPr bwMode="auto">
        <a:xfrm>
          <a:off x="0" y="38100"/>
          <a:ext cx="86410800" cy="1809750"/>
          <a:chOff x="0" y="0"/>
          <a:chExt cx="53599195" cy="1830243"/>
        </a:xfrm>
      </xdr:grpSpPr>
      <xdr:grpSp>
        <xdr:nvGrpSpPr>
          <xdr:cNvPr id="13518" name="Group 4">
            <a:extLst>
              <a:ext uri="{FF2B5EF4-FFF2-40B4-BE49-F238E27FC236}">
                <a16:creationId xmlns:a16="http://schemas.microsoft.com/office/drawing/2014/main" id="{738DB1DC-9D8E-59DD-7B60-BE32A6CA9DCC}"/>
              </a:ext>
            </a:extLst>
          </xdr:cNvPr>
          <xdr:cNvGrpSpPr>
            <a:grpSpLocks/>
          </xdr:cNvGrpSpPr>
        </xdr:nvGrpSpPr>
        <xdr:grpSpPr bwMode="auto">
          <a:xfrm>
            <a:off x="0" y="0"/>
            <a:ext cx="53599195" cy="1830243"/>
            <a:chOff x="-11" y="0"/>
            <a:chExt cx="1406" cy="135"/>
          </a:xfrm>
        </xdr:grpSpPr>
        <xdr:sp macro="" textlink="">
          <xdr:nvSpPr>
            <xdr:cNvPr id="13520" name="1 CuadroTexto">
              <a:extLst>
                <a:ext uri="{FF2B5EF4-FFF2-40B4-BE49-F238E27FC236}">
                  <a16:creationId xmlns:a16="http://schemas.microsoft.com/office/drawing/2014/main" id="{211ABF3F-5741-0C65-760D-68558D7092F6}"/>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6" name="3 CuadroTexto">
              <a:extLst>
                <a:ext uri="{FF2B5EF4-FFF2-40B4-BE49-F238E27FC236}">
                  <a16:creationId xmlns:a16="http://schemas.microsoft.com/office/drawing/2014/main" id="{2294519F-62C9-85E2-0B72-A9F4ADB96627}"/>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7" name="7 CuadroTexto">
              <a:extLst>
                <a:ext uri="{FF2B5EF4-FFF2-40B4-BE49-F238E27FC236}">
                  <a16:creationId xmlns:a16="http://schemas.microsoft.com/office/drawing/2014/main" id="{327E7380-2671-48B8-3CC2-0C23E9EECDB7}"/>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8" name="8 CuadroTexto">
              <a:extLst>
                <a:ext uri="{FF2B5EF4-FFF2-40B4-BE49-F238E27FC236}">
                  <a16:creationId xmlns:a16="http://schemas.microsoft.com/office/drawing/2014/main" id="{639AD183-1748-5261-01D4-6ACFD58E878C}"/>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9" name="10 CuadroTexto">
              <a:extLst>
                <a:ext uri="{FF2B5EF4-FFF2-40B4-BE49-F238E27FC236}">
                  <a16:creationId xmlns:a16="http://schemas.microsoft.com/office/drawing/2014/main" id="{5AF7D3FE-C7DD-F47A-B1F1-D62442ABE4DA}"/>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10" name="12 CuadroTexto">
              <a:extLst>
                <a:ext uri="{FF2B5EF4-FFF2-40B4-BE49-F238E27FC236}">
                  <a16:creationId xmlns:a16="http://schemas.microsoft.com/office/drawing/2014/main" id="{104E1268-7D0A-A0CC-C80F-C41402B2C8BF}"/>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11" name="13 CuadroTexto">
              <a:extLst>
                <a:ext uri="{FF2B5EF4-FFF2-40B4-BE49-F238E27FC236}">
                  <a16:creationId xmlns:a16="http://schemas.microsoft.com/office/drawing/2014/main" id="{704B9188-5CED-A1CA-F69A-D76267B9962F}"/>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12" name="14 CuadroTexto">
              <a:extLst>
                <a:ext uri="{FF2B5EF4-FFF2-40B4-BE49-F238E27FC236}">
                  <a16:creationId xmlns:a16="http://schemas.microsoft.com/office/drawing/2014/main" id="{7035C4E5-54D8-42BB-D030-C9B0EC17518C}"/>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13" name="12 CuadroTexto">
              <a:extLst>
                <a:ext uri="{FF2B5EF4-FFF2-40B4-BE49-F238E27FC236}">
                  <a16:creationId xmlns:a16="http://schemas.microsoft.com/office/drawing/2014/main" id="{5D462AA6-CFEC-D751-8A23-AC7A8B9FE413}"/>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14" name="13 CuadroTexto">
              <a:extLst>
                <a:ext uri="{FF2B5EF4-FFF2-40B4-BE49-F238E27FC236}">
                  <a16:creationId xmlns:a16="http://schemas.microsoft.com/office/drawing/2014/main" id="{CC308177-C9E9-0F7D-477D-2C7F8028E88D}"/>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17" name="14 CuadroTexto">
              <a:extLst>
                <a:ext uri="{FF2B5EF4-FFF2-40B4-BE49-F238E27FC236}">
                  <a16:creationId xmlns:a16="http://schemas.microsoft.com/office/drawing/2014/main" id="{85AA2B59-A4B7-F2D9-9AEE-7542F6B1EE33}"/>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13519" name="Imagen 81">
            <a:extLst>
              <a:ext uri="{FF2B5EF4-FFF2-40B4-BE49-F238E27FC236}">
                <a16:creationId xmlns:a16="http://schemas.microsoft.com/office/drawing/2014/main" id="{8803D772-FBA3-0BAC-DE1A-B35AF1082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5696" y="193964"/>
            <a:ext cx="1373611" cy="15272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76200</xdr:colOff>
      <xdr:row>0</xdr:row>
      <xdr:rowOff>0</xdr:rowOff>
    </xdr:from>
    <xdr:to>
      <xdr:col>48</xdr:col>
      <xdr:colOff>590550</xdr:colOff>
      <xdr:row>0</xdr:row>
      <xdr:rowOff>1466850</xdr:rowOff>
    </xdr:to>
    <xdr:grpSp>
      <xdr:nvGrpSpPr>
        <xdr:cNvPr id="14533" name="Grupo 1">
          <a:extLst>
            <a:ext uri="{FF2B5EF4-FFF2-40B4-BE49-F238E27FC236}">
              <a16:creationId xmlns:a16="http://schemas.microsoft.com/office/drawing/2014/main" id="{1E4A44B1-78C6-1E1F-4DC0-CC1A177DF2A8}"/>
            </a:ext>
          </a:extLst>
        </xdr:cNvPr>
        <xdr:cNvGrpSpPr>
          <a:grpSpLocks/>
        </xdr:cNvGrpSpPr>
      </xdr:nvGrpSpPr>
      <xdr:grpSpPr bwMode="auto">
        <a:xfrm>
          <a:off x="76200" y="0"/>
          <a:ext cx="20326350" cy="1466850"/>
          <a:chOff x="0" y="0"/>
          <a:chExt cx="53599195" cy="1830243"/>
        </a:xfrm>
      </xdr:grpSpPr>
      <xdr:grpSp>
        <xdr:nvGrpSpPr>
          <xdr:cNvPr id="14534" name="Group 4">
            <a:extLst>
              <a:ext uri="{FF2B5EF4-FFF2-40B4-BE49-F238E27FC236}">
                <a16:creationId xmlns:a16="http://schemas.microsoft.com/office/drawing/2014/main" id="{7BE2D821-8588-31B3-EAD4-7BF90CC43A65}"/>
              </a:ext>
            </a:extLst>
          </xdr:cNvPr>
          <xdr:cNvGrpSpPr>
            <a:grpSpLocks/>
          </xdr:cNvGrpSpPr>
        </xdr:nvGrpSpPr>
        <xdr:grpSpPr bwMode="auto">
          <a:xfrm>
            <a:off x="0" y="0"/>
            <a:ext cx="53599195" cy="1830243"/>
            <a:chOff x="-11" y="0"/>
            <a:chExt cx="1406" cy="135"/>
          </a:xfrm>
        </xdr:grpSpPr>
        <xdr:sp macro="" textlink="">
          <xdr:nvSpPr>
            <xdr:cNvPr id="14536" name="1 CuadroTexto">
              <a:extLst>
                <a:ext uri="{FF2B5EF4-FFF2-40B4-BE49-F238E27FC236}">
                  <a16:creationId xmlns:a16="http://schemas.microsoft.com/office/drawing/2014/main" id="{895137E8-EAC9-0904-1D26-239E0B14CD5E}"/>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6" name="3 CuadroTexto">
              <a:extLst>
                <a:ext uri="{FF2B5EF4-FFF2-40B4-BE49-F238E27FC236}">
                  <a16:creationId xmlns:a16="http://schemas.microsoft.com/office/drawing/2014/main" id="{43E59270-C62C-931A-BEDC-8111FC04C33B}"/>
                </a:ext>
              </a:extLst>
            </xdr:cNvPr>
            <xdr:cNvSpPr txBox="1">
              <a:spLocks noChangeArrowheads="1"/>
            </xdr:cNvSpPr>
          </xdr:nvSpPr>
          <xdr:spPr bwMode="auto">
            <a:xfrm>
              <a:off x="274" y="0"/>
              <a:ext cx="155" cy="74"/>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7" name="7 CuadroTexto">
              <a:extLst>
                <a:ext uri="{FF2B5EF4-FFF2-40B4-BE49-F238E27FC236}">
                  <a16:creationId xmlns:a16="http://schemas.microsoft.com/office/drawing/2014/main" id="{E8076C20-C277-D276-DC56-837A8566C1A0}"/>
                </a:ext>
              </a:extLst>
            </xdr:cNvPr>
            <xdr:cNvSpPr txBox="1">
              <a:spLocks noChangeArrowheads="1"/>
            </xdr:cNvSpPr>
          </xdr:nvSpPr>
          <xdr:spPr bwMode="auto">
            <a:xfrm>
              <a:off x="274" y="74"/>
              <a:ext cx="155" cy="61"/>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8" name="8 CuadroTexto">
              <a:extLst>
                <a:ext uri="{FF2B5EF4-FFF2-40B4-BE49-F238E27FC236}">
                  <a16:creationId xmlns:a16="http://schemas.microsoft.com/office/drawing/2014/main" id="{FE935B24-E074-BEE5-1F08-768A77ECA57D}"/>
                </a:ext>
              </a:extLst>
            </xdr:cNvPr>
            <xdr:cNvSpPr txBox="1">
              <a:spLocks noChangeArrowheads="1"/>
            </xdr:cNvSpPr>
          </xdr:nvSpPr>
          <xdr:spPr bwMode="auto">
            <a:xfrm>
              <a:off x="430" y="0"/>
              <a:ext cx="548" cy="74"/>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9" name="10 CuadroTexto">
              <a:extLst>
                <a:ext uri="{FF2B5EF4-FFF2-40B4-BE49-F238E27FC236}">
                  <a16:creationId xmlns:a16="http://schemas.microsoft.com/office/drawing/2014/main" id="{43F37345-3243-8ECD-3D98-9B4AECAE8B2C}"/>
                </a:ext>
              </a:extLst>
            </xdr:cNvPr>
            <xdr:cNvSpPr txBox="1">
              <a:spLocks noChangeArrowheads="1"/>
            </xdr:cNvSpPr>
          </xdr:nvSpPr>
          <xdr:spPr bwMode="auto">
            <a:xfrm>
              <a:off x="430" y="74"/>
              <a:ext cx="548" cy="61"/>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10" name="12 CuadroTexto">
              <a:extLst>
                <a:ext uri="{FF2B5EF4-FFF2-40B4-BE49-F238E27FC236}">
                  <a16:creationId xmlns:a16="http://schemas.microsoft.com/office/drawing/2014/main" id="{BD379503-3FB3-DC26-E391-989CA40D1290}"/>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11" name="13 CuadroTexto">
              <a:extLst>
                <a:ext uri="{FF2B5EF4-FFF2-40B4-BE49-F238E27FC236}">
                  <a16:creationId xmlns:a16="http://schemas.microsoft.com/office/drawing/2014/main" id="{18F48491-7138-B9A7-534C-63B253AE49F1}"/>
                </a:ext>
              </a:extLst>
            </xdr:cNvPr>
            <xdr:cNvSpPr txBox="1">
              <a:spLocks noChangeArrowheads="1"/>
            </xdr:cNvSpPr>
          </xdr:nvSpPr>
          <xdr:spPr bwMode="auto">
            <a:xfrm>
              <a:off x="977" y="47"/>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12" name="14 CuadroTexto">
              <a:extLst>
                <a:ext uri="{FF2B5EF4-FFF2-40B4-BE49-F238E27FC236}">
                  <a16:creationId xmlns:a16="http://schemas.microsoft.com/office/drawing/2014/main" id="{D13BF850-2C4A-7938-B586-4DBDF470143E}"/>
                </a:ext>
              </a:extLst>
            </xdr:cNvPr>
            <xdr:cNvSpPr txBox="1">
              <a:spLocks noChangeArrowheads="1"/>
            </xdr:cNvSpPr>
          </xdr:nvSpPr>
          <xdr:spPr bwMode="auto">
            <a:xfrm>
              <a:off x="977" y="95"/>
              <a:ext cx="223" cy="41"/>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13" name="12 CuadroTexto">
              <a:extLst>
                <a:ext uri="{FF2B5EF4-FFF2-40B4-BE49-F238E27FC236}">
                  <a16:creationId xmlns:a16="http://schemas.microsoft.com/office/drawing/2014/main" id="{91D01D89-6614-1843-2E8E-EDB0CC95B6E5}"/>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14" name="13 CuadroTexto">
              <a:extLst>
                <a:ext uri="{FF2B5EF4-FFF2-40B4-BE49-F238E27FC236}">
                  <a16:creationId xmlns:a16="http://schemas.microsoft.com/office/drawing/2014/main" id="{D54CE8FC-6A98-4B6A-98D8-6201FB70E202}"/>
                </a:ext>
              </a:extLst>
            </xdr:cNvPr>
            <xdr:cNvSpPr txBox="1">
              <a:spLocks noChangeArrowheads="1"/>
            </xdr:cNvSpPr>
          </xdr:nvSpPr>
          <xdr:spPr bwMode="auto">
            <a:xfrm>
              <a:off x="1200" y="47"/>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15" name="14 CuadroTexto">
              <a:extLst>
                <a:ext uri="{FF2B5EF4-FFF2-40B4-BE49-F238E27FC236}">
                  <a16:creationId xmlns:a16="http://schemas.microsoft.com/office/drawing/2014/main" id="{D37C40DE-E684-4CC2-F152-60DDCF8486B8}"/>
                </a:ext>
              </a:extLst>
            </xdr:cNvPr>
            <xdr:cNvSpPr txBox="1">
              <a:spLocks noChangeArrowheads="1"/>
            </xdr:cNvSpPr>
          </xdr:nvSpPr>
          <xdr:spPr bwMode="auto">
            <a:xfrm>
              <a:off x="1200" y="95"/>
              <a:ext cx="195" cy="41"/>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14535" name="Imagen 81">
            <a:extLst>
              <a:ext uri="{FF2B5EF4-FFF2-40B4-BE49-F238E27FC236}">
                <a16:creationId xmlns:a16="http://schemas.microsoft.com/office/drawing/2014/main" id="{49E85EDE-854F-C3FD-1A76-C2F7352EA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0681" y="190498"/>
            <a:ext cx="3126775" cy="15306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571500</xdr:colOff>
      <xdr:row>0</xdr:row>
      <xdr:rowOff>142875</xdr:rowOff>
    </xdr:from>
    <xdr:to>
      <xdr:col>47</xdr:col>
      <xdr:colOff>57150</xdr:colOff>
      <xdr:row>0</xdr:row>
      <xdr:rowOff>1609725</xdr:rowOff>
    </xdr:to>
    <xdr:grpSp>
      <xdr:nvGrpSpPr>
        <xdr:cNvPr id="15557" name="Grupo 2">
          <a:extLst>
            <a:ext uri="{FF2B5EF4-FFF2-40B4-BE49-F238E27FC236}">
              <a16:creationId xmlns:a16="http://schemas.microsoft.com/office/drawing/2014/main" id="{850859C6-1E96-C376-8DD9-AB6231921F99}"/>
            </a:ext>
          </a:extLst>
        </xdr:cNvPr>
        <xdr:cNvGrpSpPr>
          <a:grpSpLocks/>
        </xdr:cNvGrpSpPr>
      </xdr:nvGrpSpPr>
      <xdr:grpSpPr bwMode="auto">
        <a:xfrm>
          <a:off x="571500" y="142875"/>
          <a:ext cx="20288250" cy="1314450"/>
          <a:chOff x="0" y="0"/>
          <a:chExt cx="53599195" cy="1830243"/>
        </a:xfrm>
      </xdr:grpSpPr>
      <xdr:grpSp>
        <xdr:nvGrpSpPr>
          <xdr:cNvPr id="15558" name="Group 4">
            <a:extLst>
              <a:ext uri="{FF2B5EF4-FFF2-40B4-BE49-F238E27FC236}">
                <a16:creationId xmlns:a16="http://schemas.microsoft.com/office/drawing/2014/main" id="{2BDF8197-6BBC-E7E9-7F10-B3908185EE45}"/>
              </a:ext>
            </a:extLst>
          </xdr:cNvPr>
          <xdr:cNvGrpSpPr>
            <a:grpSpLocks/>
          </xdr:cNvGrpSpPr>
        </xdr:nvGrpSpPr>
        <xdr:grpSpPr bwMode="auto">
          <a:xfrm>
            <a:off x="0" y="0"/>
            <a:ext cx="53599195" cy="1830243"/>
            <a:chOff x="-11" y="0"/>
            <a:chExt cx="1406" cy="135"/>
          </a:xfrm>
        </xdr:grpSpPr>
        <xdr:sp macro="" textlink="">
          <xdr:nvSpPr>
            <xdr:cNvPr id="15560" name="1 CuadroTexto">
              <a:extLst>
                <a:ext uri="{FF2B5EF4-FFF2-40B4-BE49-F238E27FC236}">
                  <a16:creationId xmlns:a16="http://schemas.microsoft.com/office/drawing/2014/main" id="{B75D549D-7AF8-091A-A837-B29E9242C84C}"/>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7" name="3 CuadroTexto">
              <a:extLst>
                <a:ext uri="{FF2B5EF4-FFF2-40B4-BE49-F238E27FC236}">
                  <a16:creationId xmlns:a16="http://schemas.microsoft.com/office/drawing/2014/main" id="{DC065484-9A01-4043-4F9A-CD8AB924D28B}"/>
                </a:ext>
              </a:extLst>
            </xdr:cNvPr>
            <xdr:cNvSpPr txBox="1">
              <a:spLocks noChangeArrowheads="1"/>
            </xdr:cNvSpPr>
          </xdr:nvSpPr>
          <xdr:spPr bwMode="auto">
            <a:xfrm>
              <a:off x="274" y="0"/>
              <a:ext cx="156" cy="81"/>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8" name="7 CuadroTexto">
              <a:extLst>
                <a:ext uri="{FF2B5EF4-FFF2-40B4-BE49-F238E27FC236}">
                  <a16:creationId xmlns:a16="http://schemas.microsoft.com/office/drawing/2014/main" id="{352D73FB-63CF-8800-EE68-D8CE73BB9C7D}"/>
                </a:ext>
              </a:extLst>
            </xdr:cNvPr>
            <xdr:cNvSpPr txBox="1">
              <a:spLocks noChangeArrowheads="1"/>
            </xdr:cNvSpPr>
          </xdr:nvSpPr>
          <xdr:spPr bwMode="auto">
            <a:xfrm>
              <a:off x="274" y="81"/>
              <a:ext cx="156" cy="54"/>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9" name="8 CuadroTexto">
              <a:extLst>
                <a:ext uri="{FF2B5EF4-FFF2-40B4-BE49-F238E27FC236}">
                  <a16:creationId xmlns:a16="http://schemas.microsoft.com/office/drawing/2014/main" id="{E5FED37C-6265-7A76-8DEE-236BCB714A13}"/>
                </a:ext>
              </a:extLst>
            </xdr:cNvPr>
            <xdr:cNvSpPr txBox="1">
              <a:spLocks noChangeArrowheads="1"/>
            </xdr:cNvSpPr>
          </xdr:nvSpPr>
          <xdr:spPr bwMode="auto">
            <a:xfrm>
              <a:off x="430" y="0"/>
              <a:ext cx="547" cy="81"/>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10" name="10 CuadroTexto">
              <a:extLst>
                <a:ext uri="{FF2B5EF4-FFF2-40B4-BE49-F238E27FC236}">
                  <a16:creationId xmlns:a16="http://schemas.microsoft.com/office/drawing/2014/main" id="{4207B747-82A2-3510-F3B3-259D805E683E}"/>
                </a:ext>
              </a:extLst>
            </xdr:cNvPr>
            <xdr:cNvSpPr txBox="1">
              <a:spLocks noChangeArrowheads="1"/>
            </xdr:cNvSpPr>
          </xdr:nvSpPr>
          <xdr:spPr bwMode="auto">
            <a:xfrm>
              <a:off x="430" y="81"/>
              <a:ext cx="547" cy="54"/>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11" name="12 CuadroTexto">
              <a:extLst>
                <a:ext uri="{FF2B5EF4-FFF2-40B4-BE49-F238E27FC236}">
                  <a16:creationId xmlns:a16="http://schemas.microsoft.com/office/drawing/2014/main" id="{44F3A4FD-474D-ABD2-A8B3-3BD499B4017F}"/>
                </a:ext>
              </a:extLst>
            </xdr:cNvPr>
            <xdr:cNvSpPr txBox="1">
              <a:spLocks noChangeArrowheads="1"/>
            </xdr:cNvSpPr>
          </xdr:nvSpPr>
          <xdr:spPr bwMode="auto">
            <a:xfrm>
              <a:off x="977" y="0"/>
              <a:ext cx="223" cy="5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12" name="13 CuadroTexto">
              <a:extLst>
                <a:ext uri="{FF2B5EF4-FFF2-40B4-BE49-F238E27FC236}">
                  <a16:creationId xmlns:a16="http://schemas.microsoft.com/office/drawing/2014/main" id="{A9209C1A-B04D-00D7-84B1-40A19C3F8DCE}"/>
                </a:ext>
              </a:extLst>
            </xdr:cNvPr>
            <xdr:cNvSpPr txBox="1">
              <a:spLocks noChangeArrowheads="1"/>
            </xdr:cNvSpPr>
          </xdr:nvSpPr>
          <xdr:spPr bwMode="auto">
            <a:xfrm>
              <a:off x="977" y="54"/>
              <a:ext cx="223" cy="2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13" name="14 CuadroTexto">
              <a:extLst>
                <a:ext uri="{FF2B5EF4-FFF2-40B4-BE49-F238E27FC236}">
                  <a16:creationId xmlns:a16="http://schemas.microsoft.com/office/drawing/2014/main" id="{906DCDB7-2901-EB4D-5CF0-B0AA04A25121}"/>
                </a:ext>
              </a:extLst>
            </xdr:cNvPr>
            <xdr:cNvSpPr txBox="1">
              <a:spLocks noChangeArrowheads="1"/>
            </xdr:cNvSpPr>
          </xdr:nvSpPr>
          <xdr:spPr bwMode="auto">
            <a:xfrm>
              <a:off x="977" y="81"/>
              <a:ext cx="223" cy="5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14" name="12 CuadroTexto">
              <a:extLst>
                <a:ext uri="{FF2B5EF4-FFF2-40B4-BE49-F238E27FC236}">
                  <a16:creationId xmlns:a16="http://schemas.microsoft.com/office/drawing/2014/main" id="{707103A5-D61D-C75F-28A5-4BEDCCCCA354}"/>
                </a:ext>
              </a:extLst>
            </xdr:cNvPr>
            <xdr:cNvSpPr txBox="1">
              <a:spLocks noChangeArrowheads="1"/>
            </xdr:cNvSpPr>
          </xdr:nvSpPr>
          <xdr:spPr bwMode="auto">
            <a:xfrm>
              <a:off x="1200" y="0"/>
              <a:ext cx="195" cy="5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15" name="13 CuadroTexto">
              <a:extLst>
                <a:ext uri="{FF2B5EF4-FFF2-40B4-BE49-F238E27FC236}">
                  <a16:creationId xmlns:a16="http://schemas.microsoft.com/office/drawing/2014/main" id="{110754C6-6215-353E-AD82-87C769E27F5B}"/>
                </a:ext>
              </a:extLst>
            </xdr:cNvPr>
            <xdr:cNvSpPr txBox="1">
              <a:spLocks noChangeArrowheads="1"/>
            </xdr:cNvSpPr>
          </xdr:nvSpPr>
          <xdr:spPr bwMode="auto">
            <a:xfrm>
              <a:off x="1200" y="54"/>
              <a:ext cx="195" cy="2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16" name="14 CuadroTexto">
              <a:extLst>
                <a:ext uri="{FF2B5EF4-FFF2-40B4-BE49-F238E27FC236}">
                  <a16:creationId xmlns:a16="http://schemas.microsoft.com/office/drawing/2014/main" id="{E1901911-CAF8-9F9F-A4C1-8E793E971847}"/>
                </a:ext>
              </a:extLst>
            </xdr:cNvPr>
            <xdr:cNvSpPr txBox="1">
              <a:spLocks noChangeArrowheads="1"/>
            </xdr:cNvSpPr>
          </xdr:nvSpPr>
          <xdr:spPr bwMode="auto">
            <a:xfrm>
              <a:off x="1200" y="81"/>
              <a:ext cx="195" cy="5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15559" name="Imagen 81">
            <a:extLst>
              <a:ext uri="{FF2B5EF4-FFF2-40B4-BE49-F238E27FC236}">
                <a16:creationId xmlns:a16="http://schemas.microsoft.com/office/drawing/2014/main" id="{A5BCB117-10A1-9D44-A073-B536C6494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0681" y="190498"/>
            <a:ext cx="3126775" cy="15306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1295400</xdr:colOff>
      <xdr:row>0</xdr:row>
      <xdr:rowOff>66675</xdr:rowOff>
    </xdr:from>
    <xdr:to>
      <xdr:col>2</xdr:col>
      <xdr:colOff>600075</xdr:colOff>
      <xdr:row>2</xdr:row>
      <xdr:rowOff>361950</xdr:rowOff>
    </xdr:to>
    <xdr:pic>
      <xdr:nvPicPr>
        <xdr:cNvPr id="16399" name="Imagen 81">
          <a:extLst>
            <a:ext uri="{FF2B5EF4-FFF2-40B4-BE49-F238E27FC236}">
              <a16:creationId xmlns:a16="http://schemas.microsoft.com/office/drawing/2014/main" id="{1CEA8C53-2369-54BE-B113-87B240C33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1625" y="66675"/>
          <a:ext cx="9525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295275</xdr:colOff>
      <xdr:row>0</xdr:row>
      <xdr:rowOff>9525</xdr:rowOff>
    </xdr:from>
    <xdr:to>
      <xdr:col>43</xdr:col>
      <xdr:colOff>180975</xdr:colOff>
      <xdr:row>0</xdr:row>
      <xdr:rowOff>1647825</xdr:rowOff>
    </xdr:to>
    <xdr:grpSp>
      <xdr:nvGrpSpPr>
        <xdr:cNvPr id="2245" name="Grupo 13">
          <a:extLst>
            <a:ext uri="{FF2B5EF4-FFF2-40B4-BE49-F238E27FC236}">
              <a16:creationId xmlns:a16="http://schemas.microsoft.com/office/drawing/2014/main" id="{3C3B2316-BF23-C9DB-2AFF-574FC43262DE}"/>
            </a:ext>
          </a:extLst>
        </xdr:cNvPr>
        <xdr:cNvGrpSpPr>
          <a:grpSpLocks/>
        </xdr:cNvGrpSpPr>
      </xdr:nvGrpSpPr>
      <xdr:grpSpPr bwMode="auto">
        <a:xfrm>
          <a:off x="295275" y="9525"/>
          <a:ext cx="17030700" cy="1638300"/>
          <a:chOff x="0" y="0"/>
          <a:chExt cx="17030700" cy="1638300"/>
        </a:xfrm>
      </xdr:grpSpPr>
      <xdr:grpSp>
        <xdr:nvGrpSpPr>
          <xdr:cNvPr id="2246" name="Group 4">
            <a:extLst>
              <a:ext uri="{FF2B5EF4-FFF2-40B4-BE49-F238E27FC236}">
                <a16:creationId xmlns:a16="http://schemas.microsoft.com/office/drawing/2014/main" id="{0C5FE93B-8428-4A86-FFB7-4116B94A0B35}"/>
              </a:ext>
            </a:extLst>
          </xdr:cNvPr>
          <xdr:cNvGrpSpPr>
            <a:grpSpLocks/>
          </xdr:cNvGrpSpPr>
        </xdr:nvGrpSpPr>
        <xdr:grpSpPr bwMode="auto">
          <a:xfrm>
            <a:off x="0" y="0"/>
            <a:ext cx="17030700" cy="1638300"/>
            <a:chOff x="-11" y="0"/>
            <a:chExt cx="1406" cy="135"/>
          </a:xfrm>
        </xdr:grpSpPr>
        <xdr:sp macro="" textlink="">
          <xdr:nvSpPr>
            <xdr:cNvPr id="2248" name="1 CuadroTexto">
              <a:extLst>
                <a:ext uri="{FF2B5EF4-FFF2-40B4-BE49-F238E27FC236}">
                  <a16:creationId xmlns:a16="http://schemas.microsoft.com/office/drawing/2014/main" id="{2DB527BB-B484-8F23-C443-7F9B7D4AAB0B}"/>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2" name="3 CuadroTexto">
              <a:extLst>
                <a:ext uri="{FF2B5EF4-FFF2-40B4-BE49-F238E27FC236}">
                  <a16:creationId xmlns:a16="http://schemas.microsoft.com/office/drawing/2014/main" id="{E1FCC1BF-0852-7DB7-95CE-16706781B841}"/>
                </a:ext>
              </a:extLst>
            </xdr:cNvPr>
            <xdr:cNvSpPr txBox="1">
              <a:spLocks noChangeArrowheads="1"/>
            </xdr:cNvSpPr>
          </xdr:nvSpPr>
          <xdr:spPr bwMode="auto">
            <a:xfrm>
              <a:off x="274" y="0"/>
              <a:ext cx="156" cy="71"/>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3" name="7 CuadroTexto">
              <a:extLst>
                <a:ext uri="{FF2B5EF4-FFF2-40B4-BE49-F238E27FC236}">
                  <a16:creationId xmlns:a16="http://schemas.microsoft.com/office/drawing/2014/main" id="{6F854B15-1908-59A6-70C1-6577DA556AB2}"/>
                </a:ext>
              </a:extLst>
            </xdr:cNvPr>
            <xdr:cNvSpPr txBox="1">
              <a:spLocks noChangeArrowheads="1"/>
            </xdr:cNvSpPr>
          </xdr:nvSpPr>
          <xdr:spPr bwMode="auto">
            <a:xfrm>
              <a:off x="274" y="71"/>
              <a:ext cx="156" cy="64"/>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4" name="8 CuadroTexto">
              <a:extLst>
                <a:ext uri="{FF2B5EF4-FFF2-40B4-BE49-F238E27FC236}">
                  <a16:creationId xmlns:a16="http://schemas.microsoft.com/office/drawing/2014/main" id="{9163E482-AF2F-D10B-A2D4-41003244AA53}"/>
                </a:ext>
              </a:extLst>
            </xdr:cNvPr>
            <xdr:cNvSpPr txBox="1">
              <a:spLocks noChangeArrowheads="1"/>
            </xdr:cNvSpPr>
          </xdr:nvSpPr>
          <xdr:spPr bwMode="auto">
            <a:xfrm>
              <a:off x="430" y="0"/>
              <a:ext cx="547" cy="71"/>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35" name="10 CuadroTexto">
              <a:extLst>
                <a:ext uri="{FF2B5EF4-FFF2-40B4-BE49-F238E27FC236}">
                  <a16:creationId xmlns:a16="http://schemas.microsoft.com/office/drawing/2014/main" id="{C42F1CC9-3B6D-1001-8E84-5FBA53021BCC}"/>
                </a:ext>
              </a:extLst>
            </xdr:cNvPr>
            <xdr:cNvSpPr txBox="1">
              <a:spLocks noChangeArrowheads="1"/>
            </xdr:cNvSpPr>
          </xdr:nvSpPr>
          <xdr:spPr bwMode="auto">
            <a:xfrm>
              <a:off x="430" y="71"/>
              <a:ext cx="547" cy="64"/>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36" name="12 CuadroTexto">
              <a:extLst>
                <a:ext uri="{FF2B5EF4-FFF2-40B4-BE49-F238E27FC236}">
                  <a16:creationId xmlns:a16="http://schemas.microsoft.com/office/drawing/2014/main" id="{05AFAD95-9EA1-5B37-CF5A-C5A901711EEC}"/>
                </a:ext>
              </a:extLst>
            </xdr:cNvPr>
            <xdr:cNvSpPr txBox="1">
              <a:spLocks noChangeArrowheads="1"/>
            </xdr:cNvSpPr>
          </xdr:nvSpPr>
          <xdr:spPr bwMode="auto">
            <a:xfrm>
              <a:off x="977" y="0"/>
              <a:ext cx="223" cy="50"/>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37" name="13 CuadroTexto">
              <a:extLst>
                <a:ext uri="{FF2B5EF4-FFF2-40B4-BE49-F238E27FC236}">
                  <a16:creationId xmlns:a16="http://schemas.microsoft.com/office/drawing/2014/main" id="{164D49E8-FAC2-E8A7-4D8A-9C4C5A5E0E7C}"/>
                </a:ext>
              </a:extLst>
            </xdr:cNvPr>
            <xdr:cNvSpPr txBox="1">
              <a:spLocks noChangeArrowheads="1"/>
            </xdr:cNvSpPr>
          </xdr:nvSpPr>
          <xdr:spPr bwMode="auto">
            <a:xfrm>
              <a:off x="977" y="50"/>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38" name="14 CuadroTexto">
              <a:extLst>
                <a:ext uri="{FF2B5EF4-FFF2-40B4-BE49-F238E27FC236}">
                  <a16:creationId xmlns:a16="http://schemas.microsoft.com/office/drawing/2014/main" id="{3E79FDAB-D62B-8C18-B4F7-535DC6F4CF40}"/>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39" name="12 CuadroTexto">
              <a:extLst>
                <a:ext uri="{FF2B5EF4-FFF2-40B4-BE49-F238E27FC236}">
                  <a16:creationId xmlns:a16="http://schemas.microsoft.com/office/drawing/2014/main" id="{5C417CDD-672E-6FB8-DDAD-0D98BBBCEBC4}"/>
                </a:ext>
              </a:extLst>
            </xdr:cNvPr>
            <xdr:cNvSpPr txBox="1">
              <a:spLocks noChangeArrowheads="1"/>
            </xdr:cNvSpPr>
          </xdr:nvSpPr>
          <xdr:spPr bwMode="auto">
            <a:xfrm>
              <a:off x="1200" y="0"/>
              <a:ext cx="195" cy="50"/>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40" name="13 CuadroTexto">
              <a:extLst>
                <a:ext uri="{FF2B5EF4-FFF2-40B4-BE49-F238E27FC236}">
                  <a16:creationId xmlns:a16="http://schemas.microsoft.com/office/drawing/2014/main" id="{BC759B1C-9D45-204B-5E97-80FF21946CB9}"/>
                </a:ext>
              </a:extLst>
            </xdr:cNvPr>
            <xdr:cNvSpPr txBox="1">
              <a:spLocks noChangeArrowheads="1"/>
            </xdr:cNvSpPr>
          </xdr:nvSpPr>
          <xdr:spPr bwMode="auto">
            <a:xfrm>
              <a:off x="1200" y="50"/>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41" name="14 CuadroTexto">
              <a:extLst>
                <a:ext uri="{FF2B5EF4-FFF2-40B4-BE49-F238E27FC236}">
                  <a16:creationId xmlns:a16="http://schemas.microsoft.com/office/drawing/2014/main" id="{EB45A52B-AE10-52F4-775A-5A929DFF4165}"/>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2247" name="Imagen 81">
            <a:extLst>
              <a:ext uri="{FF2B5EF4-FFF2-40B4-BE49-F238E27FC236}">
                <a16:creationId xmlns:a16="http://schemas.microsoft.com/office/drawing/2014/main" id="{494F41A0-88BB-6791-1E84-D1556DC3D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190500"/>
            <a:ext cx="1333500" cy="13386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95251</xdr:colOff>
      <xdr:row>0</xdr:row>
      <xdr:rowOff>0</xdr:rowOff>
    </xdr:from>
    <xdr:to>
      <xdr:col>40</xdr:col>
      <xdr:colOff>209551</xdr:colOff>
      <xdr:row>0</xdr:row>
      <xdr:rowOff>1833562</xdr:rowOff>
    </xdr:to>
    <xdr:grpSp>
      <xdr:nvGrpSpPr>
        <xdr:cNvPr id="3269" name="Grupo 1">
          <a:extLst>
            <a:ext uri="{FF2B5EF4-FFF2-40B4-BE49-F238E27FC236}">
              <a16:creationId xmlns:a16="http://schemas.microsoft.com/office/drawing/2014/main" id="{97216F38-9930-7A2E-4B8F-0B7480457D66}"/>
            </a:ext>
          </a:extLst>
        </xdr:cNvPr>
        <xdr:cNvGrpSpPr>
          <a:grpSpLocks/>
        </xdr:cNvGrpSpPr>
      </xdr:nvGrpSpPr>
      <xdr:grpSpPr bwMode="auto">
        <a:xfrm>
          <a:off x="1619251" y="0"/>
          <a:ext cx="24593550" cy="1833562"/>
          <a:chOff x="0" y="0"/>
          <a:chExt cx="17030700" cy="1638300"/>
        </a:xfrm>
      </xdr:grpSpPr>
      <xdr:grpSp>
        <xdr:nvGrpSpPr>
          <xdr:cNvPr id="3270" name="Group 4">
            <a:extLst>
              <a:ext uri="{FF2B5EF4-FFF2-40B4-BE49-F238E27FC236}">
                <a16:creationId xmlns:a16="http://schemas.microsoft.com/office/drawing/2014/main" id="{08E34789-BAEA-BCF4-1C40-043A1515A72F}"/>
              </a:ext>
            </a:extLst>
          </xdr:cNvPr>
          <xdr:cNvGrpSpPr>
            <a:grpSpLocks/>
          </xdr:cNvGrpSpPr>
        </xdr:nvGrpSpPr>
        <xdr:grpSpPr bwMode="auto">
          <a:xfrm>
            <a:off x="0" y="0"/>
            <a:ext cx="17030700" cy="1638300"/>
            <a:chOff x="-11" y="0"/>
            <a:chExt cx="1406" cy="135"/>
          </a:xfrm>
        </xdr:grpSpPr>
        <xdr:sp macro="" textlink="">
          <xdr:nvSpPr>
            <xdr:cNvPr id="3272" name="1 CuadroTexto">
              <a:extLst>
                <a:ext uri="{FF2B5EF4-FFF2-40B4-BE49-F238E27FC236}">
                  <a16:creationId xmlns:a16="http://schemas.microsoft.com/office/drawing/2014/main" id="{4B64E54D-E3C9-FEFF-0332-EFF2A2908646}"/>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6" name="3 CuadroTexto">
              <a:extLst>
                <a:ext uri="{FF2B5EF4-FFF2-40B4-BE49-F238E27FC236}">
                  <a16:creationId xmlns:a16="http://schemas.microsoft.com/office/drawing/2014/main" id="{945C46B1-1A18-A38E-A33E-E5A6C637C5E1}"/>
                </a:ext>
              </a:extLst>
            </xdr:cNvPr>
            <xdr:cNvSpPr txBox="1">
              <a:spLocks noChangeArrowheads="1"/>
            </xdr:cNvSpPr>
          </xdr:nvSpPr>
          <xdr:spPr bwMode="auto">
            <a:xfrm>
              <a:off x="274" y="0"/>
              <a:ext cx="156" cy="72"/>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7" name="7 CuadroTexto">
              <a:extLst>
                <a:ext uri="{FF2B5EF4-FFF2-40B4-BE49-F238E27FC236}">
                  <a16:creationId xmlns:a16="http://schemas.microsoft.com/office/drawing/2014/main" id="{A2BC542A-D8F9-9934-1FC8-C7BE39FEBD57}"/>
                </a:ext>
              </a:extLst>
            </xdr:cNvPr>
            <xdr:cNvSpPr txBox="1">
              <a:spLocks noChangeArrowheads="1"/>
            </xdr:cNvSpPr>
          </xdr:nvSpPr>
          <xdr:spPr bwMode="auto">
            <a:xfrm>
              <a:off x="274" y="72"/>
              <a:ext cx="156" cy="6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8" name="8 CuadroTexto">
              <a:extLst>
                <a:ext uri="{FF2B5EF4-FFF2-40B4-BE49-F238E27FC236}">
                  <a16:creationId xmlns:a16="http://schemas.microsoft.com/office/drawing/2014/main" id="{2F74CE68-5C72-C693-5AAA-4CCB596D4C9B}"/>
                </a:ext>
              </a:extLst>
            </xdr:cNvPr>
            <xdr:cNvSpPr txBox="1">
              <a:spLocks noChangeArrowheads="1"/>
            </xdr:cNvSpPr>
          </xdr:nvSpPr>
          <xdr:spPr bwMode="auto">
            <a:xfrm>
              <a:off x="430" y="0"/>
              <a:ext cx="547" cy="72"/>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9" name="10 CuadroTexto">
              <a:extLst>
                <a:ext uri="{FF2B5EF4-FFF2-40B4-BE49-F238E27FC236}">
                  <a16:creationId xmlns:a16="http://schemas.microsoft.com/office/drawing/2014/main" id="{38DE5A8E-7F77-CC77-63BD-86B8BD69B8C5}"/>
                </a:ext>
              </a:extLst>
            </xdr:cNvPr>
            <xdr:cNvSpPr txBox="1">
              <a:spLocks noChangeArrowheads="1"/>
            </xdr:cNvSpPr>
          </xdr:nvSpPr>
          <xdr:spPr bwMode="auto">
            <a:xfrm>
              <a:off x="430" y="72"/>
              <a:ext cx="547" cy="63"/>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10" name="12 CuadroTexto">
              <a:extLst>
                <a:ext uri="{FF2B5EF4-FFF2-40B4-BE49-F238E27FC236}">
                  <a16:creationId xmlns:a16="http://schemas.microsoft.com/office/drawing/2014/main" id="{402A5316-0FFE-4698-B622-49D264473F98}"/>
                </a:ext>
              </a:extLst>
            </xdr:cNvPr>
            <xdr:cNvSpPr txBox="1">
              <a:spLocks noChangeArrowheads="1"/>
            </xdr:cNvSpPr>
          </xdr:nvSpPr>
          <xdr:spPr bwMode="auto">
            <a:xfrm>
              <a:off x="977" y="0"/>
              <a:ext cx="223" cy="48"/>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11" name="13 CuadroTexto">
              <a:extLst>
                <a:ext uri="{FF2B5EF4-FFF2-40B4-BE49-F238E27FC236}">
                  <a16:creationId xmlns:a16="http://schemas.microsoft.com/office/drawing/2014/main" id="{E3C30BBC-0866-3355-B340-9B3206EE98FE}"/>
                </a:ext>
              </a:extLst>
            </xdr:cNvPr>
            <xdr:cNvSpPr txBox="1">
              <a:spLocks noChangeArrowheads="1"/>
            </xdr:cNvSpPr>
          </xdr:nvSpPr>
          <xdr:spPr bwMode="auto">
            <a:xfrm>
              <a:off x="977" y="48"/>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12" name="14 CuadroTexto">
              <a:extLst>
                <a:ext uri="{FF2B5EF4-FFF2-40B4-BE49-F238E27FC236}">
                  <a16:creationId xmlns:a16="http://schemas.microsoft.com/office/drawing/2014/main" id="{216FDF42-4B8E-7DE2-C248-3FDB882CEEA7}"/>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13" name="12 CuadroTexto">
              <a:extLst>
                <a:ext uri="{FF2B5EF4-FFF2-40B4-BE49-F238E27FC236}">
                  <a16:creationId xmlns:a16="http://schemas.microsoft.com/office/drawing/2014/main" id="{6F3134C6-F244-4275-D686-6EB87CA8546E}"/>
                </a:ext>
              </a:extLst>
            </xdr:cNvPr>
            <xdr:cNvSpPr txBox="1">
              <a:spLocks noChangeArrowheads="1"/>
            </xdr:cNvSpPr>
          </xdr:nvSpPr>
          <xdr:spPr bwMode="auto">
            <a:xfrm>
              <a:off x="1200" y="0"/>
              <a:ext cx="195" cy="48"/>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14" name="13 CuadroTexto">
              <a:extLst>
                <a:ext uri="{FF2B5EF4-FFF2-40B4-BE49-F238E27FC236}">
                  <a16:creationId xmlns:a16="http://schemas.microsoft.com/office/drawing/2014/main" id="{C2A33EAD-AC0B-2B30-C5F6-3611D0B77FCB}"/>
                </a:ext>
              </a:extLst>
            </xdr:cNvPr>
            <xdr:cNvSpPr txBox="1">
              <a:spLocks noChangeArrowheads="1"/>
            </xdr:cNvSpPr>
          </xdr:nvSpPr>
          <xdr:spPr bwMode="auto">
            <a:xfrm>
              <a:off x="1200" y="48"/>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7" name="14 CuadroTexto">
              <a:extLst>
                <a:ext uri="{FF2B5EF4-FFF2-40B4-BE49-F238E27FC236}">
                  <a16:creationId xmlns:a16="http://schemas.microsoft.com/office/drawing/2014/main" id="{C1EB20EF-7D67-4DBD-C4A8-39C83D80AC82}"/>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3271" name="Imagen 81">
            <a:extLst>
              <a:ext uri="{FF2B5EF4-FFF2-40B4-BE49-F238E27FC236}">
                <a16:creationId xmlns:a16="http://schemas.microsoft.com/office/drawing/2014/main" id="{69B08271-061A-09FC-2CF1-4E54C4D61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7209" y="190500"/>
            <a:ext cx="1041167" cy="13386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333375</xdr:colOff>
      <xdr:row>0</xdr:row>
      <xdr:rowOff>47625</xdr:rowOff>
    </xdr:from>
    <xdr:to>
      <xdr:col>2</xdr:col>
      <xdr:colOff>1333500</xdr:colOff>
      <xdr:row>2</xdr:row>
      <xdr:rowOff>314325</xdr:rowOff>
    </xdr:to>
    <xdr:pic>
      <xdr:nvPicPr>
        <xdr:cNvPr id="4111" name="Imagen 81">
          <a:extLst>
            <a:ext uri="{FF2B5EF4-FFF2-40B4-BE49-F238E27FC236}">
              <a16:creationId xmlns:a16="http://schemas.microsoft.com/office/drawing/2014/main" id="{15874D6A-394B-A0A9-6DED-8A70482EC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6400" y="47625"/>
          <a:ext cx="10001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152400</xdr:colOff>
      <xdr:row>0</xdr:row>
      <xdr:rowOff>152400</xdr:rowOff>
    </xdr:from>
    <xdr:to>
      <xdr:col>38</xdr:col>
      <xdr:colOff>133350</xdr:colOff>
      <xdr:row>2</xdr:row>
      <xdr:rowOff>38100</xdr:rowOff>
    </xdr:to>
    <xdr:grpSp>
      <xdr:nvGrpSpPr>
        <xdr:cNvPr id="5323" name="Grupo 14">
          <a:extLst>
            <a:ext uri="{FF2B5EF4-FFF2-40B4-BE49-F238E27FC236}">
              <a16:creationId xmlns:a16="http://schemas.microsoft.com/office/drawing/2014/main" id="{BE652D02-204D-DC68-27F0-9231D63E2B69}"/>
            </a:ext>
          </a:extLst>
        </xdr:cNvPr>
        <xdr:cNvGrpSpPr>
          <a:grpSpLocks/>
        </xdr:cNvGrpSpPr>
      </xdr:nvGrpSpPr>
      <xdr:grpSpPr bwMode="auto">
        <a:xfrm>
          <a:off x="152400" y="152400"/>
          <a:ext cx="69561075" cy="1990725"/>
          <a:chOff x="0" y="0"/>
          <a:chExt cx="52048064" cy="1977736"/>
        </a:xfrm>
      </xdr:grpSpPr>
      <xdr:grpSp>
        <xdr:nvGrpSpPr>
          <xdr:cNvPr id="5324" name="Group 4">
            <a:extLst>
              <a:ext uri="{FF2B5EF4-FFF2-40B4-BE49-F238E27FC236}">
                <a16:creationId xmlns:a16="http://schemas.microsoft.com/office/drawing/2014/main" id="{DC75A1D0-7A5A-06A4-5CC2-DD5DE77A4236}"/>
              </a:ext>
            </a:extLst>
          </xdr:cNvPr>
          <xdr:cNvGrpSpPr>
            <a:grpSpLocks/>
          </xdr:cNvGrpSpPr>
        </xdr:nvGrpSpPr>
        <xdr:grpSpPr bwMode="auto">
          <a:xfrm>
            <a:off x="0" y="0"/>
            <a:ext cx="52048064" cy="1977736"/>
            <a:chOff x="-11" y="0"/>
            <a:chExt cx="1406" cy="135"/>
          </a:xfrm>
        </xdr:grpSpPr>
        <xdr:sp macro="" textlink="">
          <xdr:nvSpPr>
            <xdr:cNvPr id="5326" name="1 CuadroTexto">
              <a:extLst>
                <a:ext uri="{FF2B5EF4-FFF2-40B4-BE49-F238E27FC236}">
                  <a16:creationId xmlns:a16="http://schemas.microsoft.com/office/drawing/2014/main" id="{C6BA9D26-F807-8366-5903-BFEBFF9A8E34}"/>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9" name="3 CuadroTexto">
              <a:extLst>
                <a:ext uri="{FF2B5EF4-FFF2-40B4-BE49-F238E27FC236}">
                  <a16:creationId xmlns:a16="http://schemas.microsoft.com/office/drawing/2014/main" id="{BF65FFFD-B085-28AD-0554-4E1F1AD7CEEA}"/>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0" name="7 CuadroTexto">
              <a:extLst>
                <a:ext uri="{FF2B5EF4-FFF2-40B4-BE49-F238E27FC236}">
                  <a16:creationId xmlns:a16="http://schemas.microsoft.com/office/drawing/2014/main" id="{66B362A7-45E2-E48F-A98A-499C9F47DC7D}"/>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1" name="8 CuadroTexto">
              <a:extLst>
                <a:ext uri="{FF2B5EF4-FFF2-40B4-BE49-F238E27FC236}">
                  <a16:creationId xmlns:a16="http://schemas.microsoft.com/office/drawing/2014/main" id="{713DB6E9-F781-F2FA-CAA8-D11AB66C980D}"/>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10 CuadroTexto">
              <a:extLst>
                <a:ext uri="{FF2B5EF4-FFF2-40B4-BE49-F238E27FC236}">
                  <a16:creationId xmlns:a16="http://schemas.microsoft.com/office/drawing/2014/main" id="{7283F870-D486-A57A-330D-24818F0983C2}"/>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12 CuadroTexto">
              <a:extLst>
                <a:ext uri="{FF2B5EF4-FFF2-40B4-BE49-F238E27FC236}">
                  <a16:creationId xmlns:a16="http://schemas.microsoft.com/office/drawing/2014/main" id="{015BB45C-A16E-49AC-03A4-202E7513370A}"/>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4" name="13 CuadroTexto">
              <a:extLst>
                <a:ext uri="{FF2B5EF4-FFF2-40B4-BE49-F238E27FC236}">
                  <a16:creationId xmlns:a16="http://schemas.microsoft.com/office/drawing/2014/main" id="{3D5A0E4A-2BD9-B1B0-0496-05361D9D21E1}"/>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5" name="14 CuadroTexto">
              <a:extLst>
                <a:ext uri="{FF2B5EF4-FFF2-40B4-BE49-F238E27FC236}">
                  <a16:creationId xmlns:a16="http://schemas.microsoft.com/office/drawing/2014/main" id="{B6BA0B33-C552-54A4-2E73-E7668BEF6B2E}"/>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6" name="12 CuadroTexto">
              <a:extLst>
                <a:ext uri="{FF2B5EF4-FFF2-40B4-BE49-F238E27FC236}">
                  <a16:creationId xmlns:a16="http://schemas.microsoft.com/office/drawing/2014/main" id="{50CFD8AC-78F0-3B47-3135-04D2066A5E40}"/>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7" name="13 CuadroTexto">
              <a:extLst>
                <a:ext uri="{FF2B5EF4-FFF2-40B4-BE49-F238E27FC236}">
                  <a16:creationId xmlns:a16="http://schemas.microsoft.com/office/drawing/2014/main" id="{3686DD17-85F3-9A72-BE7D-BD7F31A9D516}"/>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8" name="14 CuadroTexto">
              <a:extLst>
                <a:ext uri="{FF2B5EF4-FFF2-40B4-BE49-F238E27FC236}">
                  <a16:creationId xmlns:a16="http://schemas.microsoft.com/office/drawing/2014/main" id="{53437097-5BA3-26C4-5B5B-532DD2829ADF}"/>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5325" name="Imagen 81">
            <a:extLst>
              <a:ext uri="{FF2B5EF4-FFF2-40B4-BE49-F238E27FC236}">
                <a16:creationId xmlns:a16="http://schemas.microsoft.com/office/drawing/2014/main" id="{71EBA40A-AEEA-480B-70A4-E8BF702DC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9331" y="174625"/>
            <a:ext cx="1368844" cy="14157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48</xdr:col>
      <xdr:colOff>685800</xdr:colOff>
      <xdr:row>0</xdr:row>
      <xdr:rowOff>1333500</xdr:rowOff>
    </xdr:to>
    <xdr:grpSp>
      <xdr:nvGrpSpPr>
        <xdr:cNvPr id="6341" name="Grupo 26">
          <a:extLst>
            <a:ext uri="{FF2B5EF4-FFF2-40B4-BE49-F238E27FC236}">
              <a16:creationId xmlns:a16="http://schemas.microsoft.com/office/drawing/2014/main" id="{BBABBD50-83E1-9C8E-3832-2AF37A2C2069}"/>
            </a:ext>
          </a:extLst>
        </xdr:cNvPr>
        <xdr:cNvGrpSpPr>
          <a:grpSpLocks/>
        </xdr:cNvGrpSpPr>
      </xdr:nvGrpSpPr>
      <xdr:grpSpPr bwMode="auto">
        <a:xfrm>
          <a:off x="0" y="0"/>
          <a:ext cx="20497800" cy="1333500"/>
          <a:chOff x="0" y="0"/>
          <a:chExt cx="51980918" cy="1975609"/>
        </a:xfrm>
      </xdr:grpSpPr>
      <xdr:grpSp>
        <xdr:nvGrpSpPr>
          <xdr:cNvPr id="6342" name="Group 4">
            <a:extLst>
              <a:ext uri="{FF2B5EF4-FFF2-40B4-BE49-F238E27FC236}">
                <a16:creationId xmlns:a16="http://schemas.microsoft.com/office/drawing/2014/main" id="{1602B994-5831-FA31-8E21-5D35F628E40D}"/>
              </a:ext>
            </a:extLst>
          </xdr:cNvPr>
          <xdr:cNvGrpSpPr>
            <a:grpSpLocks/>
          </xdr:cNvGrpSpPr>
        </xdr:nvGrpSpPr>
        <xdr:grpSpPr bwMode="auto">
          <a:xfrm>
            <a:off x="0" y="0"/>
            <a:ext cx="51980918" cy="1975609"/>
            <a:chOff x="-11" y="0"/>
            <a:chExt cx="1406" cy="135"/>
          </a:xfrm>
        </xdr:grpSpPr>
        <xdr:sp macro="" textlink="">
          <xdr:nvSpPr>
            <xdr:cNvPr id="6344" name="1 CuadroTexto">
              <a:extLst>
                <a:ext uri="{FF2B5EF4-FFF2-40B4-BE49-F238E27FC236}">
                  <a16:creationId xmlns:a16="http://schemas.microsoft.com/office/drawing/2014/main" id="{4B958ADD-D1B9-CACB-2106-CBAF94D6F74D}"/>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1" name="3 CuadroTexto">
              <a:extLst>
                <a:ext uri="{FF2B5EF4-FFF2-40B4-BE49-F238E27FC236}">
                  <a16:creationId xmlns:a16="http://schemas.microsoft.com/office/drawing/2014/main" id="{B2B365D3-E3F9-3FCD-597C-2192AFA1A284}"/>
                </a:ext>
              </a:extLst>
            </xdr:cNvPr>
            <xdr:cNvSpPr txBox="1">
              <a:spLocks noChangeArrowheads="1"/>
            </xdr:cNvSpPr>
          </xdr:nvSpPr>
          <xdr:spPr bwMode="auto">
            <a:xfrm>
              <a:off x="274" y="0"/>
              <a:ext cx="156" cy="74"/>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2" name="7 CuadroTexto">
              <a:extLst>
                <a:ext uri="{FF2B5EF4-FFF2-40B4-BE49-F238E27FC236}">
                  <a16:creationId xmlns:a16="http://schemas.microsoft.com/office/drawing/2014/main" id="{663D10CB-DBEB-E361-F262-313D7052FE1C}"/>
                </a:ext>
              </a:extLst>
            </xdr:cNvPr>
            <xdr:cNvSpPr txBox="1">
              <a:spLocks noChangeArrowheads="1"/>
            </xdr:cNvSpPr>
          </xdr:nvSpPr>
          <xdr:spPr bwMode="auto">
            <a:xfrm>
              <a:off x="274" y="74"/>
              <a:ext cx="156" cy="61"/>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3" name="8 CuadroTexto">
              <a:extLst>
                <a:ext uri="{FF2B5EF4-FFF2-40B4-BE49-F238E27FC236}">
                  <a16:creationId xmlns:a16="http://schemas.microsoft.com/office/drawing/2014/main" id="{CF06D5ED-CDFF-27BB-0578-E11A8CC7C0C3}"/>
                </a:ext>
              </a:extLst>
            </xdr:cNvPr>
            <xdr:cNvSpPr txBox="1">
              <a:spLocks noChangeArrowheads="1"/>
            </xdr:cNvSpPr>
          </xdr:nvSpPr>
          <xdr:spPr bwMode="auto">
            <a:xfrm>
              <a:off x="430" y="0"/>
              <a:ext cx="547" cy="74"/>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34" name="10 CuadroTexto">
              <a:extLst>
                <a:ext uri="{FF2B5EF4-FFF2-40B4-BE49-F238E27FC236}">
                  <a16:creationId xmlns:a16="http://schemas.microsoft.com/office/drawing/2014/main" id="{DB4CAD08-3441-8D55-3D99-D3491D6604CB}"/>
                </a:ext>
              </a:extLst>
            </xdr:cNvPr>
            <xdr:cNvSpPr txBox="1">
              <a:spLocks noChangeArrowheads="1"/>
            </xdr:cNvSpPr>
          </xdr:nvSpPr>
          <xdr:spPr bwMode="auto">
            <a:xfrm>
              <a:off x="430" y="74"/>
              <a:ext cx="547" cy="61"/>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35" name="12 CuadroTexto">
              <a:extLst>
                <a:ext uri="{FF2B5EF4-FFF2-40B4-BE49-F238E27FC236}">
                  <a16:creationId xmlns:a16="http://schemas.microsoft.com/office/drawing/2014/main" id="{FB8171AE-3793-A53E-1C68-03F0577D5A80}"/>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36" name="13 CuadroTexto">
              <a:extLst>
                <a:ext uri="{FF2B5EF4-FFF2-40B4-BE49-F238E27FC236}">
                  <a16:creationId xmlns:a16="http://schemas.microsoft.com/office/drawing/2014/main" id="{24D6F61E-E1D4-8B32-B122-09E913301FF0}"/>
                </a:ext>
              </a:extLst>
            </xdr:cNvPr>
            <xdr:cNvSpPr txBox="1">
              <a:spLocks noChangeArrowheads="1"/>
            </xdr:cNvSpPr>
          </xdr:nvSpPr>
          <xdr:spPr bwMode="auto">
            <a:xfrm>
              <a:off x="977" y="47"/>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37" name="14 CuadroTexto">
              <a:extLst>
                <a:ext uri="{FF2B5EF4-FFF2-40B4-BE49-F238E27FC236}">
                  <a16:creationId xmlns:a16="http://schemas.microsoft.com/office/drawing/2014/main" id="{89FCF1ED-154D-7723-90AB-C927B48129A4}"/>
                </a:ext>
              </a:extLst>
            </xdr:cNvPr>
            <xdr:cNvSpPr txBox="1">
              <a:spLocks noChangeArrowheads="1"/>
            </xdr:cNvSpPr>
          </xdr:nvSpPr>
          <xdr:spPr bwMode="auto">
            <a:xfrm>
              <a:off x="977" y="95"/>
              <a:ext cx="223" cy="41"/>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38" name="12 CuadroTexto">
              <a:extLst>
                <a:ext uri="{FF2B5EF4-FFF2-40B4-BE49-F238E27FC236}">
                  <a16:creationId xmlns:a16="http://schemas.microsoft.com/office/drawing/2014/main" id="{F9F30D3E-130A-163B-FC9F-FDAE369B86F7}"/>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39" name="13 CuadroTexto">
              <a:extLst>
                <a:ext uri="{FF2B5EF4-FFF2-40B4-BE49-F238E27FC236}">
                  <a16:creationId xmlns:a16="http://schemas.microsoft.com/office/drawing/2014/main" id="{5749CF37-4C68-BF80-B91C-2625F595AF79}"/>
                </a:ext>
              </a:extLst>
            </xdr:cNvPr>
            <xdr:cNvSpPr txBox="1">
              <a:spLocks noChangeArrowheads="1"/>
            </xdr:cNvSpPr>
          </xdr:nvSpPr>
          <xdr:spPr bwMode="auto">
            <a:xfrm>
              <a:off x="1200" y="47"/>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40" name="14 CuadroTexto">
              <a:extLst>
                <a:ext uri="{FF2B5EF4-FFF2-40B4-BE49-F238E27FC236}">
                  <a16:creationId xmlns:a16="http://schemas.microsoft.com/office/drawing/2014/main" id="{20A823FE-EA92-85F4-3219-124C82BD4F97}"/>
                </a:ext>
              </a:extLst>
            </xdr:cNvPr>
            <xdr:cNvSpPr txBox="1">
              <a:spLocks noChangeArrowheads="1"/>
            </xdr:cNvSpPr>
          </xdr:nvSpPr>
          <xdr:spPr bwMode="auto">
            <a:xfrm>
              <a:off x="1200" y="95"/>
              <a:ext cx="195" cy="41"/>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6343" name="Imagen 81">
            <a:extLst>
              <a:ext uri="{FF2B5EF4-FFF2-40B4-BE49-F238E27FC236}">
                <a16:creationId xmlns:a16="http://schemas.microsoft.com/office/drawing/2014/main" id="{3F535783-F78E-86ED-7551-DAB13D141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7679" y="237879"/>
            <a:ext cx="2239028" cy="15203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152400</xdr:colOff>
      <xdr:row>0</xdr:row>
      <xdr:rowOff>152400</xdr:rowOff>
    </xdr:from>
    <xdr:to>
      <xdr:col>46</xdr:col>
      <xdr:colOff>571500</xdr:colOff>
      <xdr:row>0</xdr:row>
      <xdr:rowOff>1485900</xdr:rowOff>
    </xdr:to>
    <xdr:grpSp>
      <xdr:nvGrpSpPr>
        <xdr:cNvPr id="2" name="Grupo 26">
          <a:extLst>
            <a:ext uri="{FF2B5EF4-FFF2-40B4-BE49-F238E27FC236}">
              <a16:creationId xmlns:a16="http://schemas.microsoft.com/office/drawing/2014/main" id="{D1A20F60-72FE-48EC-8756-E40A3EDA64C0}"/>
            </a:ext>
          </a:extLst>
        </xdr:cNvPr>
        <xdr:cNvGrpSpPr>
          <a:grpSpLocks/>
        </xdr:cNvGrpSpPr>
      </xdr:nvGrpSpPr>
      <xdr:grpSpPr bwMode="auto">
        <a:xfrm>
          <a:off x="152400" y="152400"/>
          <a:ext cx="20459700" cy="1333500"/>
          <a:chOff x="0" y="0"/>
          <a:chExt cx="51980918" cy="1975609"/>
        </a:xfrm>
      </xdr:grpSpPr>
      <xdr:grpSp>
        <xdr:nvGrpSpPr>
          <xdr:cNvPr id="3" name="Group 4">
            <a:extLst>
              <a:ext uri="{FF2B5EF4-FFF2-40B4-BE49-F238E27FC236}">
                <a16:creationId xmlns:a16="http://schemas.microsoft.com/office/drawing/2014/main" id="{C8E9E038-8BC7-6BC8-E7F5-9A34037AAD1B}"/>
              </a:ext>
            </a:extLst>
          </xdr:cNvPr>
          <xdr:cNvGrpSpPr>
            <a:grpSpLocks/>
          </xdr:cNvGrpSpPr>
        </xdr:nvGrpSpPr>
        <xdr:grpSpPr bwMode="auto">
          <a:xfrm>
            <a:off x="0" y="0"/>
            <a:ext cx="51980918" cy="1975609"/>
            <a:chOff x="-11" y="0"/>
            <a:chExt cx="1406" cy="135"/>
          </a:xfrm>
        </xdr:grpSpPr>
        <xdr:sp macro="" textlink="">
          <xdr:nvSpPr>
            <xdr:cNvPr id="5" name="1 CuadroTexto">
              <a:extLst>
                <a:ext uri="{FF2B5EF4-FFF2-40B4-BE49-F238E27FC236}">
                  <a16:creationId xmlns:a16="http://schemas.microsoft.com/office/drawing/2014/main" id="{4B36B190-7BC9-4B5A-BDEA-1055391835CE}"/>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6" name="3 CuadroTexto">
              <a:extLst>
                <a:ext uri="{FF2B5EF4-FFF2-40B4-BE49-F238E27FC236}">
                  <a16:creationId xmlns:a16="http://schemas.microsoft.com/office/drawing/2014/main" id="{AB881F58-D376-16FA-22C4-429DC19F8993}"/>
                </a:ext>
              </a:extLst>
            </xdr:cNvPr>
            <xdr:cNvSpPr txBox="1">
              <a:spLocks noChangeArrowheads="1"/>
            </xdr:cNvSpPr>
          </xdr:nvSpPr>
          <xdr:spPr bwMode="auto">
            <a:xfrm>
              <a:off x="274" y="0"/>
              <a:ext cx="156" cy="74"/>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7" name="7 CuadroTexto">
              <a:extLst>
                <a:ext uri="{FF2B5EF4-FFF2-40B4-BE49-F238E27FC236}">
                  <a16:creationId xmlns:a16="http://schemas.microsoft.com/office/drawing/2014/main" id="{BE38C37E-5E57-B41A-EEEC-8D82AADA5C67}"/>
                </a:ext>
              </a:extLst>
            </xdr:cNvPr>
            <xdr:cNvSpPr txBox="1">
              <a:spLocks noChangeArrowheads="1"/>
            </xdr:cNvSpPr>
          </xdr:nvSpPr>
          <xdr:spPr bwMode="auto">
            <a:xfrm>
              <a:off x="274" y="74"/>
              <a:ext cx="156" cy="61"/>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8" name="8 CuadroTexto">
              <a:extLst>
                <a:ext uri="{FF2B5EF4-FFF2-40B4-BE49-F238E27FC236}">
                  <a16:creationId xmlns:a16="http://schemas.microsoft.com/office/drawing/2014/main" id="{B22E3230-73A3-4846-D3A3-1EE95259613F}"/>
                </a:ext>
              </a:extLst>
            </xdr:cNvPr>
            <xdr:cNvSpPr txBox="1">
              <a:spLocks noChangeArrowheads="1"/>
            </xdr:cNvSpPr>
          </xdr:nvSpPr>
          <xdr:spPr bwMode="auto">
            <a:xfrm>
              <a:off x="430" y="0"/>
              <a:ext cx="547" cy="74"/>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9" name="10 CuadroTexto">
              <a:extLst>
                <a:ext uri="{FF2B5EF4-FFF2-40B4-BE49-F238E27FC236}">
                  <a16:creationId xmlns:a16="http://schemas.microsoft.com/office/drawing/2014/main" id="{38A31C23-05B0-E9E3-FEB5-20F30E77B01C}"/>
                </a:ext>
              </a:extLst>
            </xdr:cNvPr>
            <xdr:cNvSpPr txBox="1">
              <a:spLocks noChangeArrowheads="1"/>
            </xdr:cNvSpPr>
          </xdr:nvSpPr>
          <xdr:spPr bwMode="auto">
            <a:xfrm>
              <a:off x="430" y="74"/>
              <a:ext cx="547" cy="61"/>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10" name="12 CuadroTexto">
              <a:extLst>
                <a:ext uri="{FF2B5EF4-FFF2-40B4-BE49-F238E27FC236}">
                  <a16:creationId xmlns:a16="http://schemas.microsoft.com/office/drawing/2014/main" id="{2E223E1E-159F-447E-82DE-695294605162}"/>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11" name="13 CuadroTexto">
              <a:extLst>
                <a:ext uri="{FF2B5EF4-FFF2-40B4-BE49-F238E27FC236}">
                  <a16:creationId xmlns:a16="http://schemas.microsoft.com/office/drawing/2014/main" id="{69AD2FAE-FD4E-4FB9-7AB2-74E75FF464F6}"/>
                </a:ext>
              </a:extLst>
            </xdr:cNvPr>
            <xdr:cNvSpPr txBox="1">
              <a:spLocks noChangeArrowheads="1"/>
            </xdr:cNvSpPr>
          </xdr:nvSpPr>
          <xdr:spPr bwMode="auto">
            <a:xfrm>
              <a:off x="977" y="47"/>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12" name="14 CuadroTexto">
              <a:extLst>
                <a:ext uri="{FF2B5EF4-FFF2-40B4-BE49-F238E27FC236}">
                  <a16:creationId xmlns:a16="http://schemas.microsoft.com/office/drawing/2014/main" id="{9B5FBA0D-9D0C-2D47-4CE7-BE0D58DDB0B2}"/>
                </a:ext>
              </a:extLst>
            </xdr:cNvPr>
            <xdr:cNvSpPr txBox="1">
              <a:spLocks noChangeArrowheads="1"/>
            </xdr:cNvSpPr>
          </xdr:nvSpPr>
          <xdr:spPr bwMode="auto">
            <a:xfrm>
              <a:off x="977" y="95"/>
              <a:ext cx="223" cy="41"/>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13" name="12 CuadroTexto">
              <a:extLst>
                <a:ext uri="{FF2B5EF4-FFF2-40B4-BE49-F238E27FC236}">
                  <a16:creationId xmlns:a16="http://schemas.microsoft.com/office/drawing/2014/main" id="{39181088-18F0-1754-9C56-F52DC62752EB}"/>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14" name="13 CuadroTexto">
              <a:extLst>
                <a:ext uri="{FF2B5EF4-FFF2-40B4-BE49-F238E27FC236}">
                  <a16:creationId xmlns:a16="http://schemas.microsoft.com/office/drawing/2014/main" id="{2E34BF77-1A48-6C83-4F55-AA13C63B3DCC}"/>
                </a:ext>
              </a:extLst>
            </xdr:cNvPr>
            <xdr:cNvSpPr txBox="1">
              <a:spLocks noChangeArrowheads="1"/>
            </xdr:cNvSpPr>
          </xdr:nvSpPr>
          <xdr:spPr bwMode="auto">
            <a:xfrm>
              <a:off x="1200" y="47"/>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15" name="14 CuadroTexto">
              <a:extLst>
                <a:ext uri="{FF2B5EF4-FFF2-40B4-BE49-F238E27FC236}">
                  <a16:creationId xmlns:a16="http://schemas.microsoft.com/office/drawing/2014/main" id="{2BC05A24-0C01-CAF7-5B6D-09182A25B90F}"/>
                </a:ext>
              </a:extLst>
            </xdr:cNvPr>
            <xdr:cNvSpPr txBox="1">
              <a:spLocks noChangeArrowheads="1"/>
            </xdr:cNvSpPr>
          </xdr:nvSpPr>
          <xdr:spPr bwMode="auto">
            <a:xfrm>
              <a:off x="1200" y="95"/>
              <a:ext cx="195" cy="41"/>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4" name="Imagen 81">
            <a:extLst>
              <a:ext uri="{FF2B5EF4-FFF2-40B4-BE49-F238E27FC236}">
                <a16:creationId xmlns:a16="http://schemas.microsoft.com/office/drawing/2014/main" id="{64A38486-EFBA-3CB5-CAB4-6760B46FE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7679" y="237879"/>
            <a:ext cx="2239028" cy="15203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19050</xdr:colOff>
      <xdr:row>0</xdr:row>
      <xdr:rowOff>0</xdr:rowOff>
    </xdr:from>
    <xdr:to>
      <xdr:col>2</xdr:col>
      <xdr:colOff>1143000</xdr:colOff>
      <xdr:row>2</xdr:row>
      <xdr:rowOff>381000</xdr:rowOff>
    </xdr:to>
    <xdr:pic>
      <xdr:nvPicPr>
        <xdr:cNvPr id="8208" name="Imagen 81">
          <a:extLst>
            <a:ext uri="{FF2B5EF4-FFF2-40B4-BE49-F238E27FC236}">
              <a16:creationId xmlns:a16="http://schemas.microsoft.com/office/drawing/2014/main" id="{55FAD5DD-FE24-7450-2AC3-F19612B38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6775" y="0"/>
          <a:ext cx="11239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438150</xdr:colOff>
      <xdr:row>0</xdr:row>
      <xdr:rowOff>0</xdr:rowOff>
    </xdr:from>
    <xdr:to>
      <xdr:col>2</xdr:col>
      <xdr:colOff>1524000</xdr:colOff>
      <xdr:row>3</xdr:row>
      <xdr:rowOff>95250</xdr:rowOff>
    </xdr:to>
    <xdr:pic>
      <xdr:nvPicPr>
        <xdr:cNvPr id="9300" name="Imagen 81">
          <a:extLst>
            <a:ext uri="{FF2B5EF4-FFF2-40B4-BE49-F238E27FC236}">
              <a16:creationId xmlns:a16="http://schemas.microsoft.com/office/drawing/2014/main" id="{F3CE7C3A-806C-DEA6-6929-9FB2B776F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7825" y="0"/>
          <a:ext cx="108585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0f1794a160567c76/Desktop/Escritorio%20MI/Seguimiento%20riesgos/Share%20point/5.%20Gesti&#243;n%20para%20la%20protecci&#243;n%20a%20los%20derechos/DSC/Matriz%20Mapa%20de%20Riesgos%20DSC.xlsx" TargetMode="External"/><Relationship Id="rId1" Type="http://schemas.openxmlformats.org/officeDocument/2006/relationships/externalLinkPath" Target="https://d.docs.live.net/0f1794a160567c76/Desktop/Escritorio%20MI/Seguimiento%20riesgos/Share%20point/5.%20Gesti&#243;n%20para%20la%20protecci&#243;n%20a%20los%20derechos/DSC/Matriz%20Mapa%20de%20Riesgos%20DS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bla del contexto"/>
      <sheetName val="Tipología riesgos"/>
      <sheetName val="Instructivo"/>
      <sheetName val="Mapa final"/>
      <sheetName val="Matriz Calor Inherente"/>
      <sheetName val="Matriz Calor Residual"/>
      <sheetName val="Mapa Riesgo Gestión"/>
      <sheetName val="Tabla probabilidad"/>
      <sheetName val="Tabla Impacto"/>
      <sheetName val="Tabla Valoración controles"/>
      <sheetName val="Opciones Tratamiento"/>
      <sheetName val="Hoja1 (2)"/>
      <sheetName val="Hoja1"/>
      <sheetName val="Mapa R. Fiscal"/>
      <sheetName val="Matriz Calor Inherente R.Fiscal"/>
      <sheetName val="Matriz Calor Inherente Fiscal"/>
      <sheetName val="Mapa Final R. Fiscal"/>
      <sheetName val="Tabla Impacto R.Fiscal"/>
      <sheetName val="Tabla probabilidad R.Fiscal"/>
      <sheetName val="Tabla Valoración controles R.Fi"/>
      <sheetName val="Riesgos de Corrupción"/>
      <sheetName val="VALIDACIÓN DE DATOS"/>
      <sheetName val="Controles de Corrupción"/>
      <sheetName val="Mapa de calor Corrupción"/>
      <sheetName val="Mapa Riesgo Corrupción"/>
      <sheetName val="Mapa final SI"/>
      <sheetName val="Matriz Calor Inherente SI"/>
      <sheetName val="Matriz Calor Residual SI"/>
      <sheetName val="Mapa Riesgo Seguridad 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51 y 100 SMLMV </v>
          </cell>
          <cell r="D13" t="str">
            <v xml:space="preserve">     El riesgo afecta la imagen de la entidad con algunos usuarios de relevancia frente al logro de los objetivos</v>
          </cell>
        </row>
        <row r="14">
          <cell r="C14" t="str">
            <v xml:space="preserve">     Entre 101 y 500 SMLMV </v>
          </cell>
          <cell r="D14" t="str">
            <v xml:space="preserve">     El riesgo afecta la imagen de de la entidad con efecto publicitario sostenido a nivel de sector administrativo, nivel departamental o municipal</v>
          </cell>
        </row>
        <row r="15">
          <cell r="C15" t="str">
            <v xml:space="preserve">     Mayor a 501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Andres Marin" refreshedDate="44186.276661689815" createdVersion="4" refreshedVersion="4" minRefreshableVersion="3" recordCount="10" xr:uid="{BF322DD7-1279-4E0E-A703-50FF0CF22CDF}">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Andres Marin" refreshedDate="44186.276661689815" createdVersion="4" refreshedVersion="4" minRefreshableVersion="3" recordCount="10" xr:uid="{0528F55C-ED4F-477A-8A79-391DC92F9416}">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0B028E1-DF99-4B2E-AFF8-4B28CC367A64}" name="TablaDinámica1" cacheId="2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n="Entre 51 y 100 SMLMV " x="2"/>
        <item n="Entre 101 y 500 SMLMV " x="3"/>
        <item n="Mayor a 501 SMLMV "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3C29CAB-BF55-42AD-B8A5-BB68500BEB2A}" name="TablaDinámica1" cacheId="21"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n="Entre 51 y 100 SMLMV " x="2"/>
        <item n="Entre 101 y 500 SMLMV " x="3"/>
        <item n="Mayor a 501 SMLMV "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4FBFE3C-EE0E-4E9E-8C80-3480C95D0FC6}" name="Tabla112" displayName="Tabla112" ref="B209:C219" totalsRowShown="0" headerRowDxfId="321" dataDxfId="320">
  <autoFilter ref="B209:C219" xr:uid="{19F687D7-ACD3-48A1-BC4A-C3D08CE6968F}"/>
  <tableColumns count="2">
    <tableColumn id="1" xr3:uid="{00000000-0010-0000-0100-000001000000}" name="Criterios" dataDxfId="319"/>
    <tableColumn id="2" xr3:uid="{00000000-0010-0000-0100-000002000000}" name="Subcriterios" dataDxfId="318"/>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ECB11AE-0F44-4001-9FFD-8EA6760C960C}" name="Tabla8" displayName="Tabla8" ref="K26:K29" totalsRowShown="0">
  <autoFilter ref="K26:K29" xr:uid="{D74163FF-5519-48B2-BFBA-4F4DFF9C59AC}"/>
  <sortState xmlns:xlrd2="http://schemas.microsoft.com/office/spreadsheetml/2017/richdata2" ref="K27:K29">
    <sortCondition ref="K26"/>
  </sortState>
  <tableColumns count="1">
    <tableColumn id="1" xr3:uid="{00000000-0010-0000-1300-000001000000}" name="RANGO"/>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796676A-7614-4425-9D39-66532D7A1A5A}" name="Tabla210" displayName="Tabla210" ref="I1:I31" totalsRowShown="0" headerRowDxfId="300" dataDxfId="299">
  <autoFilter ref="I1:I31" xr:uid="{6345D301-8039-4130-BAAD-B54975A8AADE}"/>
  <tableColumns count="1">
    <tableColumn id="1" xr3:uid="{00000000-0010-0000-1500-000001000000}" name="N° CAUSA" dataDxfId="298"/>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90C2ADB-8B2F-48FC-A052-51C8B43740A3}" name="Tabla10" displayName="Tabla10" ref="AB21:AD35" totalsRowShown="0" headerRowDxfId="297" dataDxfId="296" headerRowBorderDxfId="294" tableBorderDxfId="295" totalsRowBorderDxfId="293">
  <autoFilter ref="AB21:AD35" xr:uid="{D9BE7CFB-0CCB-44F5-96F0-0EF164767D1C}"/>
  <tableColumns count="3">
    <tableColumn id="1" xr3:uid="{00000000-0010-0000-1700-000001000000}" name="PROCESOS" dataDxfId="292"/>
    <tableColumn id="2" xr3:uid="{00000000-0010-0000-1700-000002000000}" name="OBJETIVO" dataDxfId="291"/>
    <tableColumn id="3" xr3:uid="{00000000-0010-0000-1700-000003000000}" name="ALCANCE" dataDxfId="290"/>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25A534A-EA09-463D-B1F6-6258FBF622D3}" name="Tabla11214" displayName="Tabla11214" ref="B209:C219" totalsRowShown="0" headerRowDxfId="208" dataDxfId="207">
  <autoFilter ref="B209:C219" xr:uid="{95944769-26C3-4FF7-ABC5-31BCBA8D1A10}"/>
  <tableColumns count="2">
    <tableColumn id="1" xr3:uid="{00000000-0010-0000-1900-000001000000}" name="Criterios" dataDxfId="206"/>
    <tableColumn id="2" xr3:uid="{00000000-0010-0000-1900-000002000000}" name="Subcriterios" dataDxfId="20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6FBAEF4-305F-4474-BC56-008C5AD37578}" name="Tabla3" displayName="Tabla3" ref="C1:C181" totalsRowShown="0" headerRowDxfId="317">
  <autoFilter ref="C1:C181" xr:uid="{2D7676DC-0EEE-4154-AFAF-2AEAA6883433}"/>
  <tableColumns count="1">
    <tableColumn id="1" xr3:uid="{00000000-0010-0000-0300-000001000000}" name="ID RIESGO"/>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7974677-27FC-4DEC-8D1C-CEA190106B07}" name="Tabla4" displayName="Tabla4" ref="E1:E201" totalsRowShown="0" headerRowDxfId="316" dataDxfId="315">
  <autoFilter ref="E1:E201" xr:uid="{70AD0C58-9DC8-42AB-8979-B2A5FF56E45F}"/>
  <tableColumns count="1">
    <tableColumn id="1" xr3:uid="{00000000-0010-0000-0500-000001000000}" name="N° RIESGO" dataDxfId="31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34E9738-BF40-4919-B884-35D17CE228D6}" name="Tabla5" displayName="Tabla5" ref="K1:K16" totalsRowShown="0" headerRowDxfId="313" dataDxfId="312">
  <autoFilter ref="K1:K16" xr:uid="{9B6B11A9-EFA5-403B-89DA-55CBC94D8AFC}"/>
  <sortState xmlns:xlrd2="http://schemas.microsoft.com/office/spreadsheetml/2017/richdata2" ref="K2:K16">
    <sortCondition ref="K14"/>
  </sortState>
  <tableColumns count="1">
    <tableColumn id="1" xr3:uid="{00000000-0010-0000-0700-000001000000}" name="PROCESOS" dataDxfId="31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5A78E91-1F4C-4823-A58F-6C1ABE02F7C2}" name="Tabla12" displayName="Tabla12" ref="O1:O6" totalsRowShown="0" headerRowDxfId="310" dataDxfId="309">
  <autoFilter ref="O1:O6" xr:uid="{6D2B7239-2B06-406B-B40D-2474D1C0FDAC}"/>
  <sortState xmlns:xlrd2="http://schemas.microsoft.com/office/spreadsheetml/2017/richdata2" ref="O2:O6">
    <sortCondition ref="O1"/>
  </sortState>
  <tableColumns count="1">
    <tableColumn id="1" xr3:uid="{00000000-0010-0000-0900-000001000000}" name="IMPACTO" dataDxfId="30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D8B81A9-9CDF-4D69-B48E-4915626B44F6}" name="Tabla1" displayName="Tabla1" ref="Q1:Q6" totalsRowShown="0">
  <autoFilter ref="Q1:Q6" xr:uid="{629583AD-FE42-471B-9173-BDF1C70F68BE}"/>
  <sortState xmlns:xlrd2="http://schemas.microsoft.com/office/spreadsheetml/2017/richdata2" ref="Q2:Q6">
    <sortCondition ref="Q1"/>
  </sortState>
  <tableColumns count="1">
    <tableColumn id="1" xr3:uid="{00000000-0010-0000-0B00-000001000000}" name="FRECUENCIA"/>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25209EB-4BC2-48C3-913A-5B0FF27E2AEC}" name="Tabla2" displayName="Tabla2" ref="G1:G31" totalsRowShown="0" headerRowDxfId="307" dataDxfId="306">
  <autoFilter ref="G1:G31" xr:uid="{DD823B62-BE5A-43F2-A532-4911AA044D63}"/>
  <tableColumns count="1">
    <tableColumn id="1" xr3:uid="{00000000-0010-0000-0D00-000001000000}" name="N° CONTROL" dataDxfId="305"/>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B62E9E7-251F-43B2-899E-23FA1A056B0D}" name="Tabla6" displayName="Tabla6" ref="O9:O22" totalsRowShown="0" headerRowDxfId="304" dataDxfId="303">
  <autoFilter ref="O9:O22" xr:uid="{561A1D42-F1FD-42B7-859C-93395A26F61E}"/>
  <sortState xmlns:xlrd2="http://schemas.microsoft.com/office/spreadsheetml/2017/richdata2" ref="O10:O12">
    <sortCondition ref="O9:O12"/>
  </sortState>
  <tableColumns count="1">
    <tableColumn id="1" xr3:uid="{00000000-0010-0000-0F00-000001000000}" name="TIPO DE RIESGO" dataDxfId="302"/>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7A89F71-DD42-41E5-B73B-97C10FDD070A}" name="Tabla7" displayName="Tabla7" ref="K20:K23" totalsRowShown="0" headerRowDxfId="301">
  <autoFilter ref="K20:K23" xr:uid="{B3ECE0EE-71C7-476F-B1F9-EF0133B4AFF8}"/>
  <tableColumns count="1">
    <tableColumn id="1" xr3:uid="{00000000-0010-0000-1100-000001000000}" name="RIESGOS"/>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1.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2" Type="http://schemas.openxmlformats.org/officeDocument/2006/relationships/table" Target="../tables/table2.xml"/><Relationship Id="rId1" Type="http://schemas.openxmlformats.org/officeDocument/2006/relationships/printerSettings" Target="../printerSettings/printerSettings9.bin"/><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printerSettings" Target="../printerSettings/printerSettings14.bin"/><Relationship Id="rId1" Type="http://schemas.openxmlformats.org/officeDocument/2006/relationships/pivotTable" Target="../pivotTables/pivotTable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18.bin"/><Relationship Id="rId4" Type="http://schemas.openxmlformats.org/officeDocument/2006/relationships/comments" Target="../comments3.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8.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7C31B-081E-43FF-8D7C-D8EC19884C97}">
  <sheetPr codeName="Hoja2"/>
  <dimension ref="A1:C30"/>
  <sheetViews>
    <sheetView workbookViewId="0">
      <selection activeCell="D6" sqref="D6"/>
    </sheetView>
  </sheetViews>
  <sheetFormatPr defaultColWidth="11.42578125" defaultRowHeight="15"/>
  <cols>
    <col min="1" max="1" width="20" customWidth="1"/>
    <col min="2" max="2" width="15.85546875" customWidth="1"/>
    <col min="3" max="3" width="21.85546875" customWidth="1"/>
    <col min="4" max="4" width="52.28515625" customWidth="1"/>
    <col min="7" max="7" width="16.140625" customWidth="1"/>
    <col min="8" max="8" width="19.28515625" customWidth="1"/>
    <col min="9" max="9" width="10.28515625" customWidth="1"/>
    <col min="10" max="10" width="11.7109375" customWidth="1"/>
    <col min="12" max="12" width="19.85546875" customWidth="1"/>
  </cols>
  <sheetData>
    <row r="1" spans="1:3">
      <c r="A1" s="1" t="s">
        <v>0</v>
      </c>
      <c r="B1" s="1" t="s">
        <v>1</v>
      </c>
      <c r="C1" s="1" t="s">
        <v>2</v>
      </c>
    </row>
    <row r="2" spans="1:3">
      <c r="A2" s="1152" t="s">
        <v>3</v>
      </c>
    </row>
    <row r="3" spans="1:3" ht="45">
      <c r="A3" s="1152"/>
      <c r="B3" s="4" t="s">
        <v>4</v>
      </c>
      <c r="C3" s="4" t="s">
        <v>5</v>
      </c>
    </row>
    <row r="4" spans="1:3" ht="45">
      <c r="A4" s="1152"/>
      <c r="B4" s="4" t="s">
        <v>6</v>
      </c>
      <c r="C4" s="4" t="s">
        <v>7</v>
      </c>
    </row>
    <row r="5" spans="1:3" ht="30">
      <c r="A5" s="1152"/>
      <c r="B5" s="4" t="s">
        <v>8</v>
      </c>
      <c r="C5" s="4" t="s">
        <v>9</v>
      </c>
    </row>
    <row r="6" spans="1:3" ht="45">
      <c r="A6" s="1152"/>
      <c r="B6" s="4" t="s">
        <v>10</v>
      </c>
      <c r="C6" s="4" t="s">
        <v>11</v>
      </c>
    </row>
    <row r="7" spans="1:3" ht="45">
      <c r="A7" s="1152"/>
      <c r="B7" s="4" t="s">
        <v>12</v>
      </c>
      <c r="C7" s="4" t="s">
        <v>13</v>
      </c>
    </row>
    <row r="8" spans="1:3" ht="45">
      <c r="A8" s="1152"/>
      <c r="B8" s="4" t="s">
        <v>14</v>
      </c>
      <c r="C8" s="4" t="s">
        <v>15</v>
      </c>
    </row>
    <row r="9" spans="1:3" ht="60">
      <c r="A9" s="1152" t="s">
        <v>16</v>
      </c>
      <c r="B9" s="4" t="s">
        <v>17</v>
      </c>
      <c r="C9" s="4" t="s">
        <v>18</v>
      </c>
    </row>
    <row r="10" spans="1:3" ht="45">
      <c r="A10" s="1152"/>
      <c r="B10" s="4" t="s">
        <v>19</v>
      </c>
      <c r="C10" s="4" t="s">
        <v>20</v>
      </c>
    </row>
    <row r="11" spans="1:3" ht="45">
      <c r="A11" s="1152"/>
      <c r="B11" s="4" t="s">
        <v>21</v>
      </c>
      <c r="C11" s="4" t="s">
        <v>22</v>
      </c>
    </row>
    <row r="12" spans="1:3" ht="75">
      <c r="A12" s="1152"/>
      <c r="B12" s="4" t="s">
        <v>23</v>
      </c>
      <c r="C12" s="4" t="s">
        <v>24</v>
      </c>
    </row>
    <row r="13" spans="1:3" ht="45">
      <c r="A13" s="1152"/>
      <c r="B13" s="4" t="s">
        <v>25</v>
      </c>
      <c r="C13" s="4" t="s">
        <v>26</v>
      </c>
    </row>
    <row r="14" spans="1:3" ht="60">
      <c r="A14" s="1152"/>
      <c r="B14" s="4" t="s">
        <v>27</v>
      </c>
      <c r="C14" s="4" t="s">
        <v>28</v>
      </c>
    </row>
    <row r="15" spans="1:3" ht="45">
      <c r="A15" s="1153" t="s">
        <v>29</v>
      </c>
      <c r="B15" s="4" t="s">
        <v>30</v>
      </c>
      <c r="C15" s="4" t="s">
        <v>31</v>
      </c>
    </row>
    <row r="16" spans="1:3" ht="60">
      <c r="A16" s="1154"/>
      <c r="B16" s="4" t="s">
        <v>32</v>
      </c>
      <c r="C16" s="4" t="s">
        <v>33</v>
      </c>
    </row>
    <row r="17" spans="1:3" ht="60">
      <c r="A17" s="1154"/>
      <c r="B17" s="4" t="s">
        <v>34</v>
      </c>
      <c r="C17" s="4" t="s">
        <v>35</v>
      </c>
    </row>
    <row r="18" spans="1:3" ht="45">
      <c r="A18" s="1154"/>
      <c r="B18" s="4" t="s">
        <v>36</v>
      </c>
      <c r="C18" s="4" t="s">
        <v>37</v>
      </c>
    </row>
    <row r="19" spans="1:3" ht="45">
      <c r="A19" s="1154"/>
      <c r="B19" s="4" t="s">
        <v>38</v>
      </c>
      <c r="C19" s="4" t="s">
        <v>39</v>
      </c>
    </row>
    <row r="20" spans="1:3" ht="45">
      <c r="A20" s="1154"/>
      <c r="B20" s="4" t="s">
        <v>40</v>
      </c>
      <c r="C20" s="4" t="s">
        <v>41</v>
      </c>
    </row>
    <row r="21" spans="1:3" ht="135">
      <c r="A21" s="1154"/>
      <c r="B21" s="5" t="s">
        <v>42</v>
      </c>
      <c r="C21" s="5" t="s">
        <v>43</v>
      </c>
    </row>
    <row r="28" spans="1:3">
      <c r="A28" t="s">
        <v>44</v>
      </c>
    </row>
    <row r="29" spans="1:3">
      <c r="A29" t="s">
        <v>45</v>
      </c>
    </row>
    <row r="30" spans="1:3">
      <c r="A30" t="s">
        <v>46</v>
      </c>
    </row>
  </sheetData>
  <mergeCells count="3">
    <mergeCell ref="A2:A8"/>
    <mergeCell ref="A9:A14"/>
    <mergeCell ref="A15:A21"/>
  </mergeCells>
  <pageMargins left="0.7" right="0.7" top="0.75" bottom="0.75" header="0.3" footer="0.3"/>
  <pageSetup paperSize="0" orientation="portrait" horizontalDpi="0" verticalDpi="0" copie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EBD36-FA69-433E-8DF0-D8B8A71FA9B1}">
  <sheetPr>
    <tabColor theme="9" tint="-0.249977111117893"/>
  </sheetPr>
  <dimension ref="B1:F16"/>
  <sheetViews>
    <sheetView workbookViewId="0">
      <selection activeCell="AQ10" sqref="AQ10"/>
    </sheetView>
  </sheetViews>
  <sheetFormatPr defaultColWidth="14.28515625" defaultRowHeight="14.1"/>
  <cols>
    <col min="1" max="2" width="14.28515625" style="235"/>
    <col min="3" max="3" width="17" style="235" customWidth="1"/>
    <col min="4" max="4" width="14.28515625" style="235"/>
    <col min="5" max="5" width="46" style="235" customWidth="1"/>
    <col min="6" max="16384" width="14.28515625" style="235"/>
  </cols>
  <sheetData>
    <row r="1" spans="2:6" ht="24" customHeight="1" thickBot="1">
      <c r="B1" s="1496" t="s">
        <v>1049</v>
      </c>
      <c r="C1" s="1497"/>
      <c r="D1" s="1497"/>
      <c r="E1" s="1497"/>
      <c r="F1" s="1498"/>
    </row>
    <row r="2" spans="2:6" ht="17.100000000000001" thickBot="1">
      <c r="B2" s="236"/>
      <c r="C2" s="236"/>
      <c r="D2" s="236"/>
      <c r="E2" s="236"/>
      <c r="F2" s="236"/>
    </row>
    <row r="3" spans="2:6" ht="18" thickBot="1">
      <c r="B3" s="1499" t="s">
        <v>1050</v>
      </c>
      <c r="C3" s="1500"/>
      <c r="D3" s="1500"/>
      <c r="E3" s="237" t="s">
        <v>1051</v>
      </c>
      <c r="F3" s="238" t="s">
        <v>1052</v>
      </c>
    </row>
    <row r="4" spans="2:6" ht="33.950000000000003">
      <c r="B4" s="1501" t="s">
        <v>1053</v>
      </c>
      <c r="C4" s="1503" t="s">
        <v>156</v>
      </c>
      <c r="D4" s="239" t="s">
        <v>169</v>
      </c>
      <c r="E4" s="240" t="s">
        <v>1054</v>
      </c>
      <c r="F4" s="241">
        <v>0.25</v>
      </c>
    </row>
    <row r="5" spans="2:6" ht="51">
      <c r="B5" s="1502"/>
      <c r="C5" s="1504"/>
      <c r="D5" s="242" t="s">
        <v>187</v>
      </c>
      <c r="E5" s="243" t="s">
        <v>1055</v>
      </c>
      <c r="F5" s="244">
        <v>0.15</v>
      </c>
    </row>
    <row r="6" spans="2:6" ht="33.950000000000003">
      <c r="B6" s="1502"/>
      <c r="C6" s="1504"/>
      <c r="D6" s="242" t="s">
        <v>292</v>
      </c>
      <c r="E6" s="243" t="s">
        <v>1056</v>
      </c>
      <c r="F6" s="244">
        <v>0.1</v>
      </c>
    </row>
    <row r="7" spans="2:6" ht="51">
      <c r="B7" s="1502"/>
      <c r="C7" s="1504" t="s">
        <v>157</v>
      </c>
      <c r="D7" s="242" t="s">
        <v>1057</v>
      </c>
      <c r="E7" s="243" t="s">
        <v>1058</v>
      </c>
      <c r="F7" s="244">
        <v>0.25</v>
      </c>
    </row>
    <row r="8" spans="2:6" ht="33.950000000000003">
      <c r="B8" s="1502"/>
      <c r="C8" s="1504"/>
      <c r="D8" s="242" t="s">
        <v>170</v>
      </c>
      <c r="E8" s="243" t="s">
        <v>1059</v>
      </c>
      <c r="F8" s="244">
        <v>0.15</v>
      </c>
    </row>
    <row r="9" spans="2:6" ht="51">
      <c r="B9" s="1502" t="s">
        <v>1060</v>
      </c>
      <c r="C9" s="1504" t="s">
        <v>159</v>
      </c>
      <c r="D9" s="242" t="s">
        <v>188</v>
      </c>
      <c r="E9" s="243" t="s">
        <v>1061</v>
      </c>
      <c r="F9" s="245" t="s">
        <v>1062</v>
      </c>
    </row>
    <row r="10" spans="2:6" ht="51">
      <c r="B10" s="1502"/>
      <c r="C10" s="1504"/>
      <c r="D10" s="242" t="s">
        <v>171</v>
      </c>
      <c r="E10" s="243" t="s">
        <v>1063</v>
      </c>
      <c r="F10" s="245" t="s">
        <v>1062</v>
      </c>
    </row>
    <row r="11" spans="2:6" ht="33.950000000000003">
      <c r="B11" s="1502"/>
      <c r="C11" s="1504" t="s">
        <v>160</v>
      </c>
      <c r="D11" s="242" t="s">
        <v>172</v>
      </c>
      <c r="E11" s="243" t="s">
        <v>1064</v>
      </c>
      <c r="F11" s="245" t="s">
        <v>1062</v>
      </c>
    </row>
    <row r="12" spans="2:6" ht="33.950000000000003">
      <c r="B12" s="1502"/>
      <c r="C12" s="1504"/>
      <c r="D12" s="242" t="s">
        <v>198</v>
      </c>
      <c r="E12" s="243" t="s">
        <v>1065</v>
      </c>
      <c r="F12" s="245" t="s">
        <v>1062</v>
      </c>
    </row>
    <row r="13" spans="2:6" ht="33.950000000000003">
      <c r="B13" s="1502"/>
      <c r="C13" s="1504" t="s">
        <v>161</v>
      </c>
      <c r="D13" s="242" t="s">
        <v>176</v>
      </c>
      <c r="E13" s="243" t="s">
        <v>1066</v>
      </c>
      <c r="F13" s="245" t="s">
        <v>1062</v>
      </c>
    </row>
    <row r="14" spans="2:6" ht="18" thickBot="1">
      <c r="B14" s="1505"/>
      <c r="C14" s="1506"/>
      <c r="D14" s="246" t="s">
        <v>173</v>
      </c>
      <c r="E14" s="247" t="s">
        <v>1067</v>
      </c>
      <c r="F14" s="248" t="s">
        <v>1062</v>
      </c>
    </row>
    <row r="15" spans="2:6" ht="49.5" customHeight="1">
      <c r="B15" s="1495" t="s">
        <v>1068</v>
      </c>
      <c r="C15" s="1495"/>
      <c r="D15" s="1495"/>
      <c r="E15" s="1495"/>
      <c r="F15" s="1495"/>
    </row>
    <row r="16" spans="2:6" ht="27" customHeight="1">
      <c r="B16" s="249"/>
    </row>
  </sheetData>
  <sheetProtection sheet="1" objects="1" scenarios="1"/>
  <mergeCells count="10">
    <mergeCell ref="B15:F15"/>
    <mergeCell ref="B1:F1"/>
    <mergeCell ref="B3:D3"/>
    <mergeCell ref="B4:B8"/>
    <mergeCell ref="C4:C6"/>
    <mergeCell ref="C7:C8"/>
    <mergeCell ref="B9:B14"/>
    <mergeCell ref="C9:C10"/>
    <mergeCell ref="C11:C12"/>
    <mergeCell ref="C13:C1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DD479-4D1E-419F-8B0A-8724B2ACC76B}">
  <dimension ref="C1:AD201"/>
  <sheetViews>
    <sheetView topLeftCell="A14" zoomScale="55" zoomScaleNormal="55" workbookViewId="0">
      <selection activeCell="AC23" sqref="AC23"/>
    </sheetView>
  </sheetViews>
  <sheetFormatPr defaultColWidth="11.42578125" defaultRowHeight="15"/>
  <cols>
    <col min="3" max="3" width="12" customWidth="1"/>
    <col min="7" max="9" width="16.28515625" customWidth="1"/>
    <col min="10" max="10" width="19.140625" customWidth="1"/>
    <col min="11" max="11" width="83.7109375" customWidth="1"/>
    <col min="13" max="13" width="63.140625" customWidth="1"/>
    <col min="14" max="14" width="11.85546875" bestFit="1" customWidth="1"/>
    <col min="15" max="15" width="32.42578125" customWidth="1"/>
    <col min="17" max="17" width="18.28515625" customWidth="1"/>
    <col min="18" max="18" width="18" customWidth="1"/>
    <col min="23" max="23" width="18.85546875" customWidth="1"/>
    <col min="28" max="28" width="72.42578125" customWidth="1"/>
    <col min="29" max="29" width="176.7109375" customWidth="1"/>
    <col min="30" max="30" width="106.140625" customWidth="1"/>
  </cols>
  <sheetData>
    <row r="1" spans="3:25">
      <c r="C1" s="7" t="s">
        <v>1069</v>
      </c>
      <c r="E1" s="7" t="s">
        <v>1070</v>
      </c>
      <c r="F1" s="7"/>
      <c r="G1" s="7" t="s">
        <v>1071</v>
      </c>
      <c r="H1" s="7"/>
      <c r="I1" s="7" t="s">
        <v>1072</v>
      </c>
      <c r="K1" s="7" t="s">
        <v>1073</v>
      </c>
      <c r="M1" s="14" t="s">
        <v>1073</v>
      </c>
      <c r="O1" s="9" t="s">
        <v>1074</v>
      </c>
      <c r="Q1" t="s">
        <v>1075</v>
      </c>
    </row>
    <row r="2" spans="3:25">
      <c r="C2">
        <v>9000</v>
      </c>
      <c r="E2" s="12" t="s">
        <v>394</v>
      </c>
      <c r="F2" s="12"/>
      <c r="G2" s="12" t="s">
        <v>1076</v>
      </c>
      <c r="H2" s="12"/>
      <c r="I2" s="12" t="s">
        <v>1077</v>
      </c>
      <c r="K2" s="13" t="s">
        <v>1078</v>
      </c>
      <c r="M2" s="15" t="s">
        <v>1078</v>
      </c>
      <c r="O2" s="9" t="s">
        <v>1014</v>
      </c>
      <c r="Q2" t="s">
        <v>1079</v>
      </c>
    </row>
    <row r="3" spans="3:25">
      <c r="C3">
        <v>9001</v>
      </c>
      <c r="E3" s="12" t="s">
        <v>404</v>
      </c>
      <c r="F3" s="12"/>
      <c r="G3" s="12" t="s">
        <v>1080</v>
      </c>
      <c r="H3" s="12"/>
      <c r="I3" s="12" t="s">
        <v>1081</v>
      </c>
      <c r="K3" s="13" t="s">
        <v>1082</v>
      </c>
      <c r="M3" s="15" t="s">
        <v>1082</v>
      </c>
      <c r="O3" s="9" t="s">
        <v>1018</v>
      </c>
      <c r="Q3" t="s">
        <v>1083</v>
      </c>
    </row>
    <row r="4" spans="3:25">
      <c r="C4">
        <v>9002</v>
      </c>
      <c r="E4" s="12" t="s">
        <v>405</v>
      </c>
      <c r="F4" s="12"/>
      <c r="G4" s="12" t="s">
        <v>1084</v>
      </c>
      <c r="H4" s="12"/>
      <c r="I4" s="12" t="s">
        <v>1085</v>
      </c>
      <c r="K4" s="13" t="s">
        <v>1086</v>
      </c>
      <c r="M4" s="15" t="s">
        <v>1087</v>
      </c>
      <c r="O4" s="9" t="s">
        <v>395</v>
      </c>
      <c r="Q4" t="s">
        <v>1088</v>
      </c>
      <c r="S4" t="s">
        <v>1089</v>
      </c>
    </row>
    <row r="5" spans="3:25">
      <c r="C5">
        <v>9003</v>
      </c>
      <c r="E5" s="12" t="s">
        <v>386</v>
      </c>
      <c r="F5" s="12"/>
      <c r="G5" s="12" t="s">
        <v>1090</v>
      </c>
      <c r="H5" s="12"/>
      <c r="I5" s="12" t="s">
        <v>1091</v>
      </c>
      <c r="K5" s="13" t="s">
        <v>1092</v>
      </c>
      <c r="M5" s="15" t="s">
        <v>1092</v>
      </c>
      <c r="O5" s="9" t="s">
        <v>1025</v>
      </c>
      <c r="Q5" t="s">
        <v>1093</v>
      </c>
      <c r="S5" t="s">
        <v>1094</v>
      </c>
    </row>
    <row r="6" spans="3:25" ht="15.95">
      <c r="C6">
        <v>9004</v>
      </c>
      <c r="E6" s="12" t="s">
        <v>397</v>
      </c>
      <c r="F6" s="12"/>
      <c r="G6" s="12" t="s">
        <v>1095</v>
      </c>
      <c r="H6" s="12"/>
      <c r="I6" s="12" t="s">
        <v>1096</v>
      </c>
      <c r="K6" s="13" t="s">
        <v>1097</v>
      </c>
      <c r="M6" s="15" t="s">
        <v>1097</v>
      </c>
      <c r="O6" s="9" t="s">
        <v>1029</v>
      </c>
      <c r="Q6" t="s">
        <v>1098</v>
      </c>
      <c r="S6" t="s">
        <v>1099</v>
      </c>
      <c r="V6" s="26" t="s">
        <v>1100</v>
      </c>
      <c r="W6" t="s">
        <v>1101</v>
      </c>
    </row>
    <row r="7" spans="3:25" ht="15.75" customHeight="1">
      <c r="C7">
        <v>9005</v>
      </c>
      <c r="E7" s="12" t="s">
        <v>396</v>
      </c>
      <c r="F7" s="12"/>
      <c r="G7" s="12" t="s">
        <v>1102</v>
      </c>
      <c r="H7" s="12"/>
      <c r="I7" s="12" t="s">
        <v>1103</v>
      </c>
      <c r="K7" s="13" t="s">
        <v>1104</v>
      </c>
      <c r="M7" s="15" t="s">
        <v>1104</v>
      </c>
      <c r="S7" t="s">
        <v>1105</v>
      </c>
      <c r="V7" s="16" t="s">
        <v>394</v>
      </c>
      <c r="W7">
        <v>0</v>
      </c>
      <c r="Y7">
        <f>SUMIFS($W$7:$W$15,$V$7:$V$15,V7)</f>
        <v>2</v>
      </c>
    </row>
    <row r="8" spans="3:25">
      <c r="C8">
        <v>9006</v>
      </c>
      <c r="E8" s="12" t="s">
        <v>407</v>
      </c>
      <c r="F8" s="12"/>
      <c r="G8" s="12" t="s">
        <v>1106</v>
      </c>
      <c r="H8" s="12"/>
      <c r="I8" s="12" t="s">
        <v>1107</v>
      </c>
      <c r="K8" s="13" t="s">
        <v>1108</v>
      </c>
      <c r="M8" s="15" t="s">
        <v>1109</v>
      </c>
      <c r="S8" t="s">
        <v>1110</v>
      </c>
      <c r="V8" s="16" t="s">
        <v>394</v>
      </c>
      <c r="W8">
        <v>0</v>
      </c>
      <c r="Y8">
        <f t="shared" ref="Y8:Y13" si="0">SUMIFS($W$7:$W$15,$V$7:$V$15,V8)</f>
        <v>2</v>
      </c>
    </row>
    <row r="9" spans="3:25">
      <c r="C9">
        <v>9007</v>
      </c>
      <c r="E9" s="12" t="s">
        <v>387</v>
      </c>
      <c r="F9" s="12"/>
      <c r="G9" s="12" t="s">
        <v>1111</v>
      </c>
      <c r="H9" s="12"/>
      <c r="I9" s="12" t="s">
        <v>1112</v>
      </c>
      <c r="K9" s="13" t="s">
        <v>1113</v>
      </c>
      <c r="M9" s="15" t="s">
        <v>1114</v>
      </c>
      <c r="O9" s="12" t="s">
        <v>1115</v>
      </c>
      <c r="S9" t="s">
        <v>1116</v>
      </c>
      <c r="V9" s="16" t="s">
        <v>394</v>
      </c>
      <c r="W9">
        <v>1</v>
      </c>
      <c r="Y9">
        <f t="shared" si="0"/>
        <v>2</v>
      </c>
    </row>
    <row r="10" spans="3:25">
      <c r="C10">
        <v>9008</v>
      </c>
      <c r="E10" s="12" t="s">
        <v>398</v>
      </c>
      <c r="F10" s="12"/>
      <c r="G10" s="12" t="s">
        <v>1117</v>
      </c>
      <c r="H10" s="12"/>
      <c r="I10" s="12" t="s">
        <v>1118</v>
      </c>
      <c r="K10" s="13" t="s">
        <v>1119</v>
      </c>
      <c r="M10" s="15" t="s">
        <v>1119</v>
      </c>
      <c r="O10" s="12" t="s">
        <v>1120</v>
      </c>
      <c r="S10" t="s">
        <v>1121</v>
      </c>
      <c r="V10" s="16" t="s">
        <v>394</v>
      </c>
      <c r="W10">
        <v>0</v>
      </c>
      <c r="Y10">
        <f t="shared" si="0"/>
        <v>2</v>
      </c>
    </row>
    <row r="11" spans="3:25">
      <c r="C11">
        <v>9009</v>
      </c>
      <c r="E11" s="12" t="s">
        <v>391</v>
      </c>
      <c r="F11" s="12"/>
      <c r="G11" s="12" t="s">
        <v>1122</v>
      </c>
      <c r="H11" s="12"/>
      <c r="I11" s="12" t="s">
        <v>1123</v>
      </c>
      <c r="K11" s="13" t="s">
        <v>1124</v>
      </c>
      <c r="M11" s="15" t="s">
        <v>1124</v>
      </c>
      <c r="O11" s="12" t="s">
        <v>1125</v>
      </c>
      <c r="S11" t="s">
        <v>1126</v>
      </c>
      <c r="V11" s="16" t="s">
        <v>394</v>
      </c>
      <c r="W11">
        <v>0</v>
      </c>
      <c r="Y11">
        <f t="shared" si="0"/>
        <v>2</v>
      </c>
    </row>
    <row r="12" spans="3:25" ht="15.75" customHeight="1">
      <c r="C12">
        <v>9010</v>
      </c>
      <c r="E12" s="12" t="s">
        <v>388</v>
      </c>
      <c r="F12" s="12"/>
      <c r="G12" s="12" t="s">
        <v>1127</v>
      </c>
      <c r="H12" s="12"/>
      <c r="I12" s="12" t="s">
        <v>1128</v>
      </c>
      <c r="K12" s="13" t="s">
        <v>1129</v>
      </c>
      <c r="M12" s="15" t="s">
        <v>1130</v>
      </c>
      <c r="O12" s="12" t="s">
        <v>470</v>
      </c>
      <c r="S12" t="s">
        <v>1131</v>
      </c>
      <c r="V12" s="16" t="s">
        <v>394</v>
      </c>
      <c r="W12">
        <v>1</v>
      </c>
      <c r="Y12">
        <f t="shared" si="0"/>
        <v>2</v>
      </c>
    </row>
    <row r="13" spans="3:25" ht="17.25" customHeight="1">
      <c r="C13">
        <v>9011</v>
      </c>
      <c r="E13" s="12" t="s">
        <v>399</v>
      </c>
      <c r="F13" s="12"/>
      <c r="G13" s="12" t="s">
        <v>1132</v>
      </c>
      <c r="H13" s="12"/>
      <c r="I13" s="12" t="s">
        <v>1133</v>
      </c>
      <c r="K13" s="13" t="s">
        <v>1134</v>
      </c>
      <c r="M13" s="15" t="s">
        <v>1134</v>
      </c>
      <c r="O13" s="12" t="s">
        <v>1135</v>
      </c>
      <c r="S13" t="s">
        <v>1136</v>
      </c>
      <c r="V13" s="16" t="s">
        <v>404</v>
      </c>
      <c r="W13">
        <v>2</v>
      </c>
      <c r="Y13">
        <f t="shared" si="0"/>
        <v>10</v>
      </c>
    </row>
    <row r="14" spans="3:25">
      <c r="C14">
        <v>9012</v>
      </c>
      <c r="E14" s="12" t="s">
        <v>400</v>
      </c>
      <c r="F14" s="12"/>
      <c r="G14" s="12" t="s">
        <v>1137</v>
      </c>
      <c r="H14" s="12"/>
      <c r="I14" s="12" t="s">
        <v>1138</v>
      </c>
      <c r="K14" s="13"/>
      <c r="O14" s="12"/>
      <c r="S14" t="s">
        <v>1139</v>
      </c>
      <c r="V14" s="16" t="s">
        <v>404</v>
      </c>
      <c r="W14">
        <v>8</v>
      </c>
      <c r="Y14">
        <v>7</v>
      </c>
    </row>
    <row r="15" spans="3:25">
      <c r="C15">
        <v>9013</v>
      </c>
      <c r="E15" s="12" t="s">
        <v>392</v>
      </c>
      <c r="F15" s="12"/>
      <c r="G15" s="12" t="s">
        <v>1140</v>
      </c>
      <c r="H15" s="12"/>
      <c r="I15" s="12" t="s">
        <v>1141</v>
      </c>
      <c r="O15" s="12"/>
      <c r="S15" t="s">
        <v>1142</v>
      </c>
      <c r="V15" s="16" t="s">
        <v>404</v>
      </c>
    </row>
    <row r="16" spans="3:25">
      <c r="C16">
        <v>9014</v>
      </c>
      <c r="E16" s="12" t="s">
        <v>401</v>
      </c>
      <c r="F16" s="12"/>
      <c r="G16" s="12" t="s">
        <v>1143</v>
      </c>
      <c r="H16" s="12"/>
      <c r="I16" s="12" t="s">
        <v>1144</v>
      </c>
      <c r="O16" s="12"/>
      <c r="S16" t="s">
        <v>1145</v>
      </c>
    </row>
    <row r="17" spans="3:30">
      <c r="C17">
        <v>9015</v>
      </c>
      <c r="E17" s="12" t="s">
        <v>408</v>
      </c>
      <c r="F17" s="12"/>
      <c r="G17" s="12" t="s">
        <v>1146</v>
      </c>
      <c r="H17" s="12"/>
      <c r="I17" s="12" t="s">
        <v>1147</v>
      </c>
      <c r="O17" s="12"/>
      <c r="S17" t="s">
        <v>1148</v>
      </c>
    </row>
    <row r="18" spans="3:30" ht="15.75" customHeight="1">
      <c r="C18">
        <v>9016</v>
      </c>
      <c r="E18" s="12" t="s">
        <v>634</v>
      </c>
      <c r="F18" s="12"/>
      <c r="G18" s="12" t="s">
        <v>1149</v>
      </c>
      <c r="H18" s="12"/>
      <c r="I18" s="12" t="s">
        <v>1150</v>
      </c>
      <c r="O18" s="12"/>
      <c r="S18" t="s">
        <v>1151</v>
      </c>
      <c r="U18" s="2"/>
      <c r="W18" t="b">
        <f>IF((W14&lt;Y14),"ESCRITORIO")</f>
        <v>0</v>
      </c>
    </row>
    <row r="19" spans="3:30">
      <c r="C19">
        <v>9017</v>
      </c>
      <c r="E19" s="12" t="s">
        <v>402</v>
      </c>
      <c r="F19" s="12"/>
      <c r="G19" s="12" t="s">
        <v>1152</v>
      </c>
      <c r="H19" s="12"/>
      <c r="I19" s="12" t="s">
        <v>1153</v>
      </c>
      <c r="O19" s="12"/>
      <c r="S19" t="s">
        <v>1154</v>
      </c>
    </row>
    <row r="20" spans="3:30" ht="21">
      <c r="C20">
        <v>9018</v>
      </c>
      <c r="E20" s="12" t="s">
        <v>656</v>
      </c>
      <c r="F20" s="12"/>
      <c r="G20" s="12" t="s">
        <v>1155</v>
      </c>
      <c r="H20" s="12"/>
      <c r="I20" s="12" t="s">
        <v>1156</v>
      </c>
      <c r="K20" s="9" t="s">
        <v>1157</v>
      </c>
      <c r="O20" s="12"/>
      <c r="S20" t="s">
        <v>1158</v>
      </c>
      <c r="X20">
        <f>ABS(W15-Y15)</f>
        <v>0</v>
      </c>
      <c r="AB20" s="132">
        <v>1</v>
      </c>
      <c r="AC20" s="132">
        <v>2</v>
      </c>
    </row>
    <row r="21" spans="3:30">
      <c r="C21">
        <v>9019</v>
      </c>
      <c r="E21" s="12" t="s">
        <v>668</v>
      </c>
      <c r="F21" s="12"/>
      <c r="G21" s="12" t="s">
        <v>1159</v>
      </c>
      <c r="H21" s="12"/>
      <c r="I21" s="12" t="s">
        <v>1160</v>
      </c>
      <c r="K21" t="s">
        <v>1161</v>
      </c>
      <c r="O21" s="12"/>
      <c r="S21" t="s">
        <v>1162</v>
      </c>
      <c r="AB21" s="131" t="s">
        <v>1073</v>
      </c>
      <c r="AC21" s="131" t="s">
        <v>1163</v>
      </c>
      <c r="AD21" s="131" t="s">
        <v>1164</v>
      </c>
    </row>
    <row r="22" spans="3:30" ht="60">
      <c r="C22">
        <v>9020</v>
      </c>
      <c r="E22" s="12" t="s">
        <v>678</v>
      </c>
      <c r="G22" s="12" t="s">
        <v>1165</v>
      </c>
      <c r="H22" s="12"/>
      <c r="I22" s="12" t="s">
        <v>1166</v>
      </c>
      <c r="K22" t="s">
        <v>1167</v>
      </c>
      <c r="O22" s="12"/>
      <c r="S22" t="s">
        <v>1168</v>
      </c>
      <c r="AA22" s="132">
        <v>1</v>
      </c>
      <c r="AB22" s="265" t="s">
        <v>1129</v>
      </c>
      <c r="AC22" s="260" t="s">
        <v>1169</v>
      </c>
      <c r="AD22" s="269" t="s">
        <v>1170</v>
      </c>
    </row>
    <row r="23" spans="3:30" ht="60">
      <c r="C23">
        <v>9021</v>
      </c>
      <c r="E23" s="12" t="s">
        <v>689</v>
      </c>
      <c r="G23" s="12" t="s">
        <v>1171</v>
      </c>
      <c r="H23" s="12"/>
      <c r="I23" s="12" t="s">
        <v>1172</v>
      </c>
      <c r="K23" t="s">
        <v>1173</v>
      </c>
      <c r="S23" t="s">
        <v>1174</v>
      </c>
      <c r="AA23" s="132">
        <v>2</v>
      </c>
      <c r="AB23" s="265" t="s">
        <v>1175</v>
      </c>
      <c r="AC23" s="260" t="s">
        <v>1176</v>
      </c>
      <c r="AD23" s="269" t="s">
        <v>1177</v>
      </c>
    </row>
    <row r="24" spans="3:30" ht="90">
      <c r="C24">
        <v>9022</v>
      </c>
      <c r="E24" s="12" t="s">
        <v>701</v>
      </c>
      <c r="G24" s="12" t="s">
        <v>1178</v>
      </c>
      <c r="H24" s="12"/>
      <c r="I24" s="12" t="s">
        <v>1179</v>
      </c>
      <c r="S24" t="s">
        <v>1180</v>
      </c>
      <c r="AA24" s="132">
        <v>3</v>
      </c>
      <c r="AB24" s="266" t="s">
        <v>1108</v>
      </c>
      <c r="AC24" s="260" t="s">
        <v>1181</v>
      </c>
      <c r="AD24" s="269" t="s">
        <v>1182</v>
      </c>
    </row>
    <row r="25" spans="3:30" ht="45">
      <c r="C25">
        <v>9023</v>
      </c>
      <c r="E25" s="12" t="s">
        <v>715</v>
      </c>
      <c r="G25" s="12" t="s">
        <v>1183</v>
      </c>
      <c r="H25" s="12"/>
      <c r="I25" s="12" t="s">
        <v>1184</v>
      </c>
      <c r="S25" t="s">
        <v>1185</v>
      </c>
      <c r="AA25" s="132">
        <v>4</v>
      </c>
      <c r="AB25" s="266" t="s">
        <v>1186</v>
      </c>
      <c r="AC25" s="260" t="s">
        <v>1187</v>
      </c>
      <c r="AD25" s="269" t="s">
        <v>1188</v>
      </c>
    </row>
    <row r="26" spans="3:30" ht="75">
      <c r="C26">
        <v>9024</v>
      </c>
      <c r="E26" s="12" t="s">
        <v>1189</v>
      </c>
      <c r="G26" s="12" t="s">
        <v>1190</v>
      </c>
      <c r="H26" s="12"/>
      <c r="I26" s="12" t="s">
        <v>1191</v>
      </c>
      <c r="K26" t="s">
        <v>1192</v>
      </c>
      <c r="S26" t="s">
        <v>1193</v>
      </c>
      <c r="AA26" s="132">
        <v>5</v>
      </c>
      <c r="AB26" s="265" t="s">
        <v>127</v>
      </c>
      <c r="AC26" s="260" t="s">
        <v>129</v>
      </c>
      <c r="AD26" s="269" t="s">
        <v>131</v>
      </c>
    </row>
    <row r="27" spans="3:30" ht="45">
      <c r="C27">
        <v>9025</v>
      </c>
      <c r="E27" s="12" t="s">
        <v>1194</v>
      </c>
      <c r="G27" s="12" t="s">
        <v>1195</v>
      </c>
      <c r="H27" s="12"/>
      <c r="I27" s="12" t="s">
        <v>1196</v>
      </c>
      <c r="K27" t="s">
        <v>1197</v>
      </c>
      <c r="S27" t="s">
        <v>1198</v>
      </c>
      <c r="AA27" s="132">
        <v>6</v>
      </c>
      <c r="AB27" s="265" t="s">
        <v>1199</v>
      </c>
      <c r="AC27" s="260" t="s">
        <v>1200</v>
      </c>
      <c r="AD27" s="269" t="s">
        <v>1201</v>
      </c>
    </row>
    <row r="28" spans="3:30" ht="30">
      <c r="C28">
        <v>9026</v>
      </c>
      <c r="E28" s="12" t="s">
        <v>1202</v>
      </c>
      <c r="G28" s="12" t="s">
        <v>1203</v>
      </c>
      <c r="H28" s="12"/>
      <c r="I28" s="12" t="s">
        <v>1204</v>
      </c>
      <c r="K28" t="s">
        <v>1205</v>
      </c>
      <c r="S28" t="s">
        <v>1206</v>
      </c>
      <c r="AA28" s="132">
        <v>7</v>
      </c>
      <c r="AB28" s="266" t="s">
        <v>1119</v>
      </c>
      <c r="AC28" s="260" t="s">
        <v>1207</v>
      </c>
      <c r="AD28" s="269" t="s">
        <v>1208</v>
      </c>
    </row>
    <row r="29" spans="3:30" ht="45">
      <c r="C29">
        <v>9027</v>
      </c>
      <c r="E29" s="12" t="s">
        <v>1209</v>
      </c>
      <c r="G29" s="12" t="s">
        <v>1210</v>
      </c>
      <c r="H29" s="12"/>
      <c r="I29" s="12" t="s">
        <v>1211</v>
      </c>
      <c r="K29" t="s">
        <v>1212</v>
      </c>
      <c r="AA29" s="132">
        <v>8</v>
      </c>
      <c r="AB29" s="266" t="s">
        <v>1097</v>
      </c>
      <c r="AC29" s="260" t="s">
        <v>1213</v>
      </c>
      <c r="AD29" s="269" t="s">
        <v>1214</v>
      </c>
    </row>
    <row r="30" spans="3:30" ht="30.95" thickBot="1">
      <c r="C30">
        <v>9028</v>
      </c>
      <c r="E30" s="12" t="s">
        <v>1215</v>
      </c>
      <c r="G30" s="12" t="s">
        <v>1216</v>
      </c>
      <c r="H30" s="12"/>
      <c r="I30" s="12" t="s">
        <v>1217</v>
      </c>
      <c r="Q30" s="12">
        <v>1</v>
      </c>
      <c r="R30" s="12">
        <v>2</v>
      </c>
      <c r="AA30" s="132">
        <v>9</v>
      </c>
      <c r="AB30" s="266" t="s">
        <v>1218</v>
      </c>
      <c r="AC30" s="260" t="s">
        <v>1219</v>
      </c>
      <c r="AD30" s="269" t="s">
        <v>1220</v>
      </c>
    </row>
    <row r="31" spans="3:30" ht="30.95" thickBot="1">
      <c r="C31">
        <v>9029</v>
      </c>
      <c r="E31" s="12" t="s">
        <v>1221</v>
      </c>
      <c r="G31" s="12" t="s">
        <v>1222</v>
      </c>
      <c r="H31" s="12"/>
      <c r="I31" s="12" t="s">
        <v>1223</v>
      </c>
      <c r="Q31" s="24" t="s">
        <v>459</v>
      </c>
      <c r="R31" s="24" t="s">
        <v>460</v>
      </c>
      <c r="AA31" s="132">
        <v>10</v>
      </c>
      <c r="AB31" s="266" t="s">
        <v>1134</v>
      </c>
      <c r="AC31" s="261" t="s">
        <v>1224</v>
      </c>
      <c r="AD31" s="269" t="s">
        <v>1225</v>
      </c>
    </row>
    <row r="32" spans="3:30" ht="30">
      <c r="C32">
        <v>9030</v>
      </c>
      <c r="E32" s="12" t="s">
        <v>1226</v>
      </c>
      <c r="P32" s="9">
        <v>1</v>
      </c>
      <c r="Q32" s="23" t="s">
        <v>386</v>
      </c>
      <c r="R32" s="21" t="s">
        <v>1227</v>
      </c>
      <c r="AA32" s="132">
        <v>11</v>
      </c>
      <c r="AB32" s="267" t="s">
        <v>1228</v>
      </c>
      <c r="AC32" s="262" t="s">
        <v>1229</v>
      </c>
      <c r="AD32" s="269" t="s">
        <v>1230</v>
      </c>
    </row>
    <row r="33" spans="3:30" ht="30">
      <c r="C33">
        <v>9031</v>
      </c>
      <c r="E33" s="12" t="s">
        <v>1231</v>
      </c>
      <c r="P33" s="9">
        <v>2</v>
      </c>
      <c r="Q33" s="23" t="s">
        <v>404</v>
      </c>
      <c r="R33" s="21" t="s">
        <v>1232</v>
      </c>
      <c r="AA33" s="132">
        <v>12</v>
      </c>
      <c r="AB33" s="268" t="s">
        <v>1113</v>
      </c>
      <c r="AC33" s="263" t="s">
        <v>1233</v>
      </c>
      <c r="AD33" s="269" t="s">
        <v>1234</v>
      </c>
    </row>
    <row r="34" spans="3:30" ht="45">
      <c r="C34">
        <v>9032</v>
      </c>
      <c r="E34" s="12" t="s">
        <v>1235</v>
      </c>
      <c r="P34" s="9">
        <v>3</v>
      </c>
      <c r="Q34" s="23" t="s">
        <v>405</v>
      </c>
      <c r="R34" s="21" t="s">
        <v>1236</v>
      </c>
      <c r="AA34" s="132">
        <v>13</v>
      </c>
      <c r="AB34" s="265" t="s">
        <v>1092</v>
      </c>
      <c r="AC34" s="264" t="s">
        <v>1237</v>
      </c>
      <c r="AD34" s="269" t="s">
        <v>1238</v>
      </c>
    </row>
    <row r="35" spans="3:30" ht="75">
      <c r="C35">
        <v>9033</v>
      </c>
      <c r="E35" s="12" t="s">
        <v>1239</v>
      </c>
      <c r="P35" s="9">
        <v>4</v>
      </c>
      <c r="Q35" s="23" t="s">
        <v>386</v>
      </c>
      <c r="R35" s="21" t="s">
        <v>1240</v>
      </c>
      <c r="AA35" s="132">
        <v>13</v>
      </c>
      <c r="AB35" s="268" t="s">
        <v>1241</v>
      </c>
      <c r="AC35" s="262" t="s">
        <v>1242</v>
      </c>
      <c r="AD35" s="261" t="s">
        <v>1243</v>
      </c>
    </row>
    <row r="36" spans="3:30">
      <c r="C36">
        <v>9034</v>
      </c>
      <c r="E36" s="12" t="s">
        <v>1244</v>
      </c>
      <c r="P36" s="9">
        <v>5</v>
      </c>
      <c r="Q36" s="23" t="s">
        <v>397</v>
      </c>
      <c r="R36" s="21" t="s">
        <v>1245</v>
      </c>
      <c r="AD36" s="270"/>
    </row>
    <row r="37" spans="3:30">
      <c r="C37">
        <v>9035</v>
      </c>
      <c r="E37" s="12" t="s">
        <v>1246</v>
      </c>
    </row>
    <row r="38" spans="3:30">
      <c r="C38">
        <v>9036</v>
      </c>
      <c r="E38" s="12" t="s">
        <v>1247</v>
      </c>
    </row>
    <row r="39" spans="3:30">
      <c r="C39">
        <v>9037</v>
      </c>
      <c r="E39" s="12" t="s">
        <v>1248</v>
      </c>
      <c r="P39" t="s">
        <v>1249</v>
      </c>
      <c r="Q39">
        <v>5</v>
      </c>
    </row>
    <row r="40" spans="3:30">
      <c r="C40">
        <v>9038</v>
      </c>
      <c r="E40" s="12" t="s">
        <v>1250</v>
      </c>
      <c r="P40" t="s">
        <v>1251</v>
      </c>
      <c r="Q40">
        <v>2</v>
      </c>
    </row>
    <row r="41" spans="3:30">
      <c r="C41">
        <v>9039</v>
      </c>
      <c r="E41" s="12" t="s">
        <v>1252</v>
      </c>
    </row>
    <row r="42" spans="3:30">
      <c r="C42">
        <v>9040</v>
      </c>
      <c r="E42" s="12" t="s">
        <v>1253</v>
      </c>
      <c r="P42" t="s">
        <v>1254</v>
      </c>
      <c r="Q42" t="str">
        <f>INDEX(Q31:R36,Q39,Q40)</f>
        <v>TIO</v>
      </c>
    </row>
    <row r="43" spans="3:30">
      <c r="C43">
        <v>9041</v>
      </c>
      <c r="E43" s="12" t="s">
        <v>1255</v>
      </c>
    </row>
    <row r="44" spans="3:30" ht="15.95" thickBot="1">
      <c r="C44">
        <v>9042</v>
      </c>
      <c r="E44" s="12" t="s">
        <v>1256</v>
      </c>
    </row>
    <row r="45" spans="3:30" ht="15.95" thickBot="1">
      <c r="C45">
        <v>9043</v>
      </c>
      <c r="E45" s="12" t="s">
        <v>1257</v>
      </c>
      <c r="P45" t="s">
        <v>1258</v>
      </c>
      <c r="Q45" s="27" t="s">
        <v>394</v>
      </c>
      <c r="R45" t="e">
        <f t="shared" ref="R45:R50" si="1">INDEX($Q$32:$R$36,MATCH(Q45,$Q$32:$Q$36,0),2)</f>
        <v>#N/A</v>
      </c>
    </row>
    <row r="46" spans="3:30" ht="15.95" thickBot="1">
      <c r="C46">
        <v>9044</v>
      </c>
      <c r="E46" s="12" t="s">
        <v>1259</v>
      </c>
      <c r="Q46" s="27" t="s">
        <v>394</v>
      </c>
      <c r="R46" t="e">
        <f t="shared" si="1"/>
        <v>#N/A</v>
      </c>
    </row>
    <row r="47" spans="3:30" ht="15.95" thickBot="1">
      <c r="C47">
        <v>9045</v>
      </c>
      <c r="E47" s="12" t="s">
        <v>1260</v>
      </c>
      <c r="Q47" s="27" t="s">
        <v>394</v>
      </c>
      <c r="R47" t="e">
        <f t="shared" si="1"/>
        <v>#N/A</v>
      </c>
    </row>
    <row r="48" spans="3:30" ht="15.95" thickBot="1">
      <c r="C48">
        <v>9046</v>
      </c>
      <c r="E48" s="12" t="s">
        <v>1261</v>
      </c>
      <c r="Q48" s="27" t="s">
        <v>386</v>
      </c>
      <c r="R48" t="str">
        <f t="shared" si="1"/>
        <v>MAMA</v>
      </c>
    </row>
    <row r="49" spans="3:18" ht="15.95" thickBot="1">
      <c r="C49">
        <v>9047</v>
      </c>
      <c r="E49" s="12" t="s">
        <v>1262</v>
      </c>
      <c r="Q49" s="27" t="s">
        <v>397</v>
      </c>
      <c r="R49" t="str">
        <f t="shared" si="1"/>
        <v>CAMI</v>
      </c>
    </row>
    <row r="50" spans="3:18" ht="15.95" thickBot="1">
      <c r="C50">
        <v>9048</v>
      </c>
      <c r="E50" s="12" t="s">
        <v>1263</v>
      </c>
      <c r="Q50" s="27" t="s">
        <v>396</v>
      </c>
      <c r="R50" t="e">
        <f t="shared" si="1"/>
        <v>#N/A</v>
      </c>
    </row>
    <row r="51" spans="3:18">
      <c r="C51">
        <v>9049</v>
      </c>
      <c r="E51" s="12" t="s">
        <v>1264</v>
      </c>
    </row>
    <row r="52" spans="3:18">
      <c r="C52">
        <v>9050</v>
      </c>
      <c r="E52" s="12" t="s">
        <v>1265</v>
      </c>
    </row>
    <row r="53" spans="3:18">
      <c r="C53">
        <v>9051</v>
      </c>
      <c r="E53" s="12" t="s">
        <v>1266</v>
      </c>
    </row>
    <row r="54" spans="3:18">
      <c r="C54">
        <v>9052</v>
      </c>
      <c r="E54" s="12" t="s">
        <v>1267</v>
      </c>
    </row>
    <row r="55" spans="3:18">
      <c r="C55">
        <v>9053</v>
      </c>
      <c r="E55" s="12" t="s">
        <v>1268</v>
      </c>
    </row>
    <row r="56" spans="3:18">
      <c r="C56">
        <v>9054</v>
      </c>
      <c r="E56" s="12" t="s">
        <v>1269</v>
      </c>
    </row>
    <row r="57" spans="3:18">
      <c r="C57">
        <v>9055</v>
      </c>
      <c r="E57" s="12" t="s">
        <v>1270</v>
      </c>
    </row>
    <row r="58" spans="3:18">
      <c r="C58">
        <v>9056</v>
      </c>
      <c r="E58" s="12" t="s">
        <v>1271</v>
      </c>
    </row>
    <row r="59" spans="3:18">
      <c r="C59">
        <v>9057</v>
      </c>
      <c r="E59" s="12" t="s">
        <v>1272</v>
      </c>
    </row>
    <row r="60" spans="3:18">
      <c r="C60">
        <v>9058</v>
      </c>
      <c r="E60" s="12" t="s">
        <v>1273</v>
      </c>
    </row>
    <row r="61" spans="3:18">
      <c r="C61">
        <v>9059</v>
      </c>
      <c r="E61" s="12" t="s">
        <v>1274</v>
      </c>
    </row>
    <row r="62" spans="3:18">
      <c r="C62">
        <v>9060</v>
      </c>
      <c r="E62" s="12" t="s">
        <v>1275</v>
      </c>
    </row>
    <row r="63" spans="3:18">
      <c r="C63">
        <v>9061</v>
      </c>
      <c r="E63" s="12" t="s">
        <v>1276</v>
      </c>
    </row>
    <row r="64" spans="3:18">
      <c r="C64">
        <v>9062</v>
      </c>
      <c r="E64" s="12" t="s">
        <v>1277</v>
      </c>
    </row>
    <row r="65" spans="3:5">
      <c r="C65">
        <v>9063</v>
      </c>
      <c r="E65" s="12" t="s">
        <v>1278</v>
      </c>
    </row>
    <row r="66" spans="3:5">
      <c r="C66">
        <v>9064</v>
      </c>
      <c r="E66" s="12" t="s">
        <v>1279</v>
      </c>
    </row>
    <row r="67" spans="3:5">
      <c r="C67">
        <v>9065</v>
      </c>
      <c r="E67" s="12" t="s">
        <v>1280</v>
      </c>
    </row>
    <row r="68" spans="3:5">
      <c r="C68">
        <v>9066</v>
      </c>
      <c r="E68" s="12" t="s">
        <v>1281</v>
      </c>
    </row>
    <row r="69" spans="3:5">
      <c r="C69">
        <v>9067</v>
      </c>
      <c r="E69" s="12" t="s">
        <v>1282</v>
      </c>
    </row>
    <row r="70" spans="3:5">
      <c r="C70">
        <v>9068</v>
      </c>
      <c r="E70" s="12" t="s">
        <v>1283</v>
      </c>
    </row>
    <row r="71" spans="3:5">
      <c r="C71">
        <v>9069</v>
      </c>
      <c r="E71" s="12" t="s">
        <v>1284</v>
      </c>
    </row>
    <row r="72" spans="3:5">
      <c r="C72">
        <v>9070</v>
      </c>
      <c r="E72" s="12" t="s">
        <v>1285</v>
      </c>
    </row>
    <row r="73" spans="3:5">
      <c r="C73">
        <v>9071</v>
      </c>
      <c r="E73" s="12" t="s">
        <v>1286</v>
      </c>
    </row>
    <row r="74" spans="3:5">
      <c r="C74">
        <v>9072</v>
      </c>
      <c r="E74" s="12" t="s">
        <v>1287</v>
      </c>
    </row>
    <row r="75" spans="3:5">
      <c r="C75">
        <v>9073</v>
      </c>
      <c r="E75" s="12" t="s">
        <v>1288</v>
      </c>
    </row>
    <row r="76" spans="3:5">
      <c r="C76">
        <v>9074</v>
      </c>
      <c r="E76" s="12" t="s">
        <v>1289</v>
      </c>
    </row>
    <row r="77" spans="3:5">
      <c r="C77">
        <v>9075</v>
      </c>
      <c r="E77" s="12" t="s">
        <v>1290</v>
      </c>
    </row>
    <row r="78" spans="3:5">
      <c r="C78">
        <v>9076</v>
      </c>
      <c r="E78" s="12" t="s">
        <v>1291</v>
      </c>
    </row>
    <row r="79" spans="3:5">
      <c r="C79">
        <v>9077</v>
      </c>
      <c r="E79" s="12" t="s">
        <v>1292</v>
      </c>
    </row>
    <row r="80" spans="3:5">
      <c r="C80">
        <v>9078</v>
      </c>
      <c r="E80" s="12" t="s">
        <v>1293</v>
      </c>
    </row>
    <row r="81" spans="3:5">
      <c r="C81">
        <v>9079</v>
      </c>
      <c r="E81" s="12" t="s">
        <v>1294</v>
      </c>
    </row>
    <row r="82" spans="3:5">
      <c r="C82">
        <v>9080</v>
      </c>
      <c r="E82" s="12" t="s">
        <v>1295</v>
      </c>
    </row>
    <row r="83" spans="3:5">
      <c r="C83">
        <v>9081</v>
      </c>
      <c r="E83" s="12" t="s">
        <v>1296</v>
      </c>
    </row>
    <row r="84" spans="3:5">
      <c r="C84">
        <v>9082</v>
      </c>
      <c r="E84" s="12" t="s">
        <v>1297</v>
      </c>
    </row>
    <row r="85" spans="3:5">
      <c r="C85">
        <v>9083</v>
      </c>
      <c r="E85" s="12" t="s">
        <v>1298</v>
      </c>
    </row>
    <row r="86" spans="3:5">
      <c r="C86">
        <v>9084</v>
      </c>
      <c r="E86" s="12" t="s">
        <v>1299</v>
      </c>
    </row>
    <row r="87" spans="3:5">
      <c r="C87">
        <v>9085</v>
      </c>
      <c r="E87" s="12" t="s">
        <v>1300</v>
      </c>
    </row>
    <row r="88" spans="3:5">
      <c r="C88">
        <v>9086</v>
      </c>
      <c r="E88" s="12" t="s">
        <v>1301</v>
      </c>
    </row>
    <row r="89" spans="3:5">
      <c r="C89">
        <v>9087</v>
      </c>
      <c r="E89" s="12" t="s">
        <v>1302</v>
      </c>
    </row>
    <row r="90" spans="3:5">
      <c r="C90">
        <v>9088</v>
      </c>
      <c r="E90" s="12" t="s">
        <v>1303</v>
      </c>
    </row>
    <row r="91" spans="3:5">
      <c r="C91">
        <v>9089</v>
      </c>
      <c r="E91" s="12" t="s">
        <v>1304</v>
      </c>
    </row>
    <row r="92" spans="3:5">
      <c r="C92">
        <v>9090</v>
      </c>
      <c r="E92" s="12" t="s">
        <v>1305</v>
      </c>
    </row>
    <row r="93" spans="3:5">
      <c r="C93">
        <v>9091</v>
      </c>
      <c r="E93" s="12" t="s">
        <v>1306</v>
      </c>
    </row>
    <row r="94" spans="3:5">
      <c r="C94">
        <v>9092</v>
      </c>
      <c r="E94" s="12" t="s">
        <v>1307</v>
      </c>
    </row>
    <row r="95" spans="3:5">
      <c r="C95">
        <v>9093</v>
      </c>
      <c r="E95" s="12" t="s">
        <v>1308</v>
      </c>
    </row>
    <row r="96" spans="3:5">
      <c r="C96">
        <v>9094</v>
      </c>
      <c r="E96" s="12" t="s">
        <v>1309</v>
      </c>
    </row>
    <row r="97" spans="3:5">
      <c r="C97">
        <v>9095</v>
      </c>
      <c r="E97" s="12" t="s">
        <v>1310</v>
      </c>
    </row>
    <row r="98" spans="3:5">
      <c r="C98">
        <v>9096</v>
      </c>
      <c r="E98" s="12" t="s">
        <v>1311</v>
      </c>
    </row>
    <row r="99" spans="3:5">
      <c r="C99">
        <v>9097</v>
      </c>
      <c r="E99" s="12" t="s">
        <v>1312</v>
      </c>
    </row>
    <row r="100" spans="3:5">
      <c r="C100">
        <v>9098</v>
      </c>
      <c r="E100" s="12" t="s">
        <v>1313</v>
      </c>
    </row>
    <row r="101" spans="3:5">
      <c r="C101">
        <v>9099</v>
      </c>
      <c r="E101" s="12" t="s">
        <v>1314</v>
      </c>
    </row>
    <row r="102" spans="3:5">
      <c r="C102">
        <v>9100</v>
      </c>
      <c r="E102" s="12" t="s">
        <v>1315</v>
      </c>
    </row>
    <row r="103" spans="3:5">
      <c r="E103" s="12" t="s">
        <v>1316</v>
      </c>
    </row>
    <row r="104" spans="3:5">
      <c r="E104" s="12" t="s">
        <v>1317</v>
      </c>
    </row>
    <row r="105" spans="3:5">
      <c r="E105" s="12" t="s">
        <v>1318</v>
      </c>
    </row>
    <row r="106" spans="3:5">
      <c r="E106" s="12" t="s">
        <v>1319</v>
      </c>
    </row>
    <row r="107" spans="3:5">
      <c r="E107" s="12" t="s">
        <v>1320</v>
      </c>
    </row>
    <row r="108" spans="3:5">
      <c r="E108" s="12" t="s">
        <v>1321</v>
      </c>
    </row>
    <row r="109" spans="3:5">
      <c r="E109" s="12" t="s">
        <v>1322</v>
      </c>
    </row>
    <row r="110" spans="3:5">
      <c r="E110" s="12" t="s">
        <v>1323</v>
      </c>
    </row>
    <row r="111" spans="3:5">
      <c r="E111" s="12" t="s">
        <v>1324</v>
      </c>
    </row>
    <row r="112" spans="3:5">
      <c r="E112" s="12" t="s">
        <v>1325</v>
      </c>
    </row>
    <row r="113" spans="5:5">
      <c r="E113" s="12" t="s">
        <v>1326</v>
      </c>
    </row>
    <row r="114" spans="5:5">
      <c r="E114" s="12" t="s">
        <v>1327</v>
      </c>
    </row>
    <row r="115" spans="5:5">
      <c r="E115" s="12" t="s">
        <v>1328</v>
      </c>
    </row>
    <row r="116" spans="5:5">
      <c r="E116" s="12" t="s">
        <v>1329</v>
      </c>
    </row>
    <row r="117" spans="5:5">
      <c r="E117" s="12" t="s">
        <v>1330</v>
      </c>
    </row>
    <row r="118" spans="5:5">
      <c r="E118" s="12" t="s">
        <v>1331</v>
      </c>
    </row>
    <row r="119" spans="5:5">
      <c r="E119" s="12" t="s">
        <v>1332</v>
      </c>
    </row>
    <row r="120" spans="5:5">
      <c r="E120" s="12" t="s">
        <v>1333</v>
      </c>
    </row>
    <row r="121" spans="5:5">
      <c r="E121" s="12" t="s">
        <v>1334</v>
      </c>
    </row>
    <row r="122" spans="5:5">
      <c r="E122" s="12" t="s">
        <v>1335</v>
      </c>
    </row>
    <row r="123" spans="5:5">
      <c r="E123" s="12" t="s">
        <v>1336</v>
      </c>
    </row>
    <row r="124" spans="5:5">
      <c r="E124" s="12" t="s">
        <v>1337</v>
      </c>
    </row>
    <row r="125" spans="5:5">
      <c r="E125" s="12" t="s">
        <v>1338</v>
      </c>
    </row>
    <row r="126" spans="5:5">
      <c r="E126" s="12" t="s">
        <v>1339</v>
      </c>
    </row>
    <row r="127" spans="5:5">
      <c r="E127" s="12" t="s">
        <v>1340</v>
      </c>
    </row>
    <row r="128" spans="5:5">
      <c r="E128" s="12" t="s">
        <v>1341</v>
      </c>
    </row>
    <row r="129" spans="5:15">
      <c r="E129" s="12" t="s">
        <v>1342</v>
      </c>
    </row>
    <row r="130" spans="5:15">
      <c r="E130" s="12" t="s">
        <v>1343</v>
      </c>
    </row>
    <row r="131" spans="5:15">
      <c r="E131" s="12" t="s">
        <v>1344</v>
      </c>
    </row>
    <row r="132" spans="5:15">
      <c r="E132" s="12" t="s">
        <v>1345</v>
      </c>
    </row>
    <row r="133" spans="5:15">
      <c r="E133" s="12" t="s">
        <v>1346</v>
      </c>
    </row>
    <row r="134" spans="5:15">
      <c r="E134" s="12" t="s">
        <v>1347</v>
      </c>
    </row>
    <row r="135" spans="5:15">
      <c r="E135" s="12" t="s">
        <v>1348</v>
      </c>
    </row>
    <row r="136" spans="5:15">
      <c r="E136" s="12" t="s">
        <v>1349</v>
      </c>
    </row>
    <row r="137" spans="5:15">
      <c r="E137" s="12" t="s">
        <v>1350</v>
      </c>
    </row>
    <row r="138" spans="5:15">
      <c r="E138" s="12" t="s">
        <v>1351</v>
      </c>
    </row>
    <row r="139" spans="5:15">
      <c r="E139" s="12" t="s">
        <v>1352</v>
      </c>
    </row>
    <row r="140" spans="5:15" ht="33.950000000000003">
      <c r="E140" s="12" t="s">
        <v>1353</v>
      </c>
      <c r="O140" s="10" t="s">
        <v>1130</v>
      </c>
    </row>
    <row r="141" spans="5:15" ht="33.950000000000003">
      <c r="E141" s="12" t="s">
        <v>1354</v>
      </c>
      <c r="O141" s="10" t="s">
        <v>1130</v>
      </c>
    </row>
    <row r="142" spans="5:15" ht="33.950000000000003">
      <c r="E142" s="12" t="s">
        <v>1355</v>
      </c>
      <c r="O142" s="10" t="s">
        <v>1130</v>
      </c>
    </row>
    <row r="143" spans="5:15" ht="33.950000000000003">
      <c r="E143" s="12" t="s">
        <v>1356</v>
      </c>
      <c r="O143" s="10" t="s">
        <v>1130</v>
      </c>
    </row>
    <row r="144" spans="5:15" ht="33.950000000000003">
      <c r="E144" s="12" t="s">
        <v>1357</v>
      </c>
      <c r="O144" s="10" t="s">
        <v>1130</v>
      </c>
    </row>
    <row r="145" spans="5:15" ht="33.950000000000003">
      <c r="E145" s="12" t="s">
        <v>1358</v>
      </c>
      <c r="O145" s="10" t="s">
        <v>1130</v>
      </c>
    </row>
    <row r="146" spans="5:15" ht="33.950000000000003">
      <c r="E146" s="12" t="s">
        <v>1359</v>
      </c>
      <c r="O146" s="10" t="s">
        <v>1130</v>
      </c>
    </row>
    <row r="147" spans="5:15" ht="33.950000000000003">
      <c r="E147" s="12" t="s">
        <v>1360</v>
      </c>
      <c r="O147" s="10" t="s">
        <v>1130</v>
      </c>
    </row>
    <row r="148" spans="5:15" ht="17.100000000000001">
      <c r="E148" s="12" t="s">
        <v>1361</v>
      </c>
      <c r="O148" s="11" t="s">
        <v>1362</v>
      </c>
    </row>
    <row r="149" spans="5:15" ht="17.100000000000001">
      <c r="E149" s="12" t="s">
        <v>1363</v>
      </c>
      <c r="O149" s="11" t="s">
        <v>1362</v>
      </c>
    </row>
    <row r="150" spans="5:15" ht="17.100000000000001">
      <c r="E150" s="12" t="s">
        <v>1364</v>
      </c>
      <c r="O150" s="11" t="s">
        <v>1362</v>
      </c>
    </row>
    <row r="151" spans="5:15" ht="17.100000000000001">
      <c r="E151" s="12" t="s">
        <v>1365</v>
      </c>
      <c r="O151" s="8" t="s">
        <v>1362</v>
      </c>
    </row>
    <row r="152" spans="5:15" ht="17.100000000000001">
      <c r="E152" s="12" t="s">
        <v>1366</v>
      </c>
      <c r="O152" s="8" t="s">
        <v>1362</v>
      </c>
    </row>
    <row r="153" spans="5:15">
      <c r="E153" s="12" t="s">
        <v>1367</v>
      </c>
    </row>
    <row r="154" spans="5:15">
      <c r="E154" s="12" t="s">
        <v>1368</v>
      </c>
    </row>
    <row r="155" spans="5:15">
      <c r="E155" s="12" t="s">
        <v>1369</v>
      </c>
    </row>
    <row r="156" spans="5:15">
      <c r="E156" s="12" t="s">
        <v>1370</v>
      </c>
    </row>
    <row r="157" spans="5:15">
      <c r="E157" s="12" t="s">
        <v>1371</v>
      </c>
    </row>
    <row r="158" spans="5:15">
      <c r="E158" s="12" t="s">
        <v>1372</v>
      </c>
    </row>
    <row r="159" spans="5:15">
      <c r="E159" s="12" t="s">
        <v>1373</v>
      </c>
    </row>
    <row r="160" spans="5:15">
      <c r="E160" s="12" t="s">
        <v>1374</v>
      </c>
    </row>
    <row r="161" spans="5:5">
      <c r="E161" s="12" t="s">
        <v>1375</v>
      </c>
    </row>
    <row r="162" spans="5:5">
      <c r="E162" s="12" t="s">
        <v>1376</v>
      </c>
    </row>
    <row r="163" spans="5:5">
      <c r="E163" s="12" t="s">
        <v>1377</v>
      </c>
    </row>
    <row r="164" spans="5:5">
      <c r="E164" s="12" t="s">
        <v>1378</v>
      </c>
    </row>
    <row r="165" spans="5:5">
      <c r="E165" s="12" t="s">
        <v>1379</v>
      </c>
    </row>
    <row r="166" spans="5:5">
      <c r="E166" s="12" t="s">
        <v>1380</v>
      </c>
    </row>
    <row r="167" spans="5:5">
      <c r="E167" s="12" t="s">
        <v>1381</v>
      </c>
    </row>
    <row r="168" spans="5:5">
      <c r="E168" s="12" t="s">
        <v>1382</v>
      </c>
    </row>
    <row r="169" spans="5:5">
      <c r="E169" s="12" t="s">
        <v>1383</v>
      </c>
    </row>
    <row r="170" spans="5:5">
      <c r="E170" s="12" t="s">
        <v>1384</v>
      </c>
    </row>
    <row r="171" spans="5:5">
      <c r="E171" s="12" t="s">
        <v>1385</v>
      </c>
    </row>
    <row r="172" spans="5:5">
      <c r="E172" s="12" t="s">
        <v>1386</v>
      </c>
    </row>
    <row r="173" spans="5:5">
      <c r="E173" s="12" t="s">
        <v>1387</v>
      </c>
    </row>
    <row r="174" spans="5:5">
      <c r="E174" s="12" t="s">
        <v>1388</v>
      </c>
    </row>
    <row r="175" spans="5:5">
      <c r="E175" s="12" t="s">
        <v>1389</v>
      </c>
    </row>
    <row r="176" spans="5:5">
      <c r="E176" s="12" t="s">
        <v>1390</v>
      </c>
    </row>
    <row r="177" spans="5:5">
      <c r="E177" s="12" t="s">
        <v>1391</v>
      </c>
    </row>
    <row r="178" spans="5:5">
      <c r="E178" s="12" t="s">
        <v>1392</v>
      </c>
    </row>
    <row r="179" spans="5:5">
      <c r="E179" s="12" t="s">
        <v>1393</v>
      </c>
    </row>
    <row r="180" spans="5:5">
      <c r="E180" s="12" t="s">
        <v>1394</v>
      </c>
    </row>
    <row r="181" spans="5:5">
      <c r="E181" s="12" t="s">
        <v>1395</v>
      </c>
    </row>
    <row r="182" spans="5:5">
      <c r="E182" s="12" t="s">
        <v>1396</v>
      </c>
    </row>
    <row r="183" spans="5:5">
      <c r="E183" s="12" t="s">
        <v>1397</v>
      </c>
    </row>
    <row r="184" spans="5:5">
      <c r="E184" s="12" t="s">
        <v>1398</v>
      </c>
    </row>
    <row r="185" spans="5:5">
      <c r="E185" s="12" t="s">
        <v>1399</v>
      </c>
    </row>
    <row r="186" spans="5:5">
      <c r="E186" s="12" t="s">
        <v>1400</v>
      </c>
    </row>
    <row r="187" spans="5:5">
      <c r="E187" s="12" t="s">
        <v>1401</v>
      </c>
    </row>
    <row r="188" spans="5:5">
      <c r="E188" s="12" t="s">
        <v>1402</v>
      </c>
    </row>
    <row r="189" spans="5:5">
      <c r="E189" s="12" t="s">
        <v>1403</v>
      </c>
    </row>
    <row r="190" spans="5:5">
      <c r="E190" s="12" t="s">
        <v>1404</v>
      </c>
    </row>
    <row r="191" spans="5:5">
      <c r="E191" s="12" t="s">
        <v>1405</v>
      </c>
    </row>
    <row r="192" spans="5:5">
      <c r="E192" s="12" t="s">
        <v>1406</v>
      </c>
    </row>
    <row r="193" spans="5:5">
      <c r="E193" s="12" t="s">
        <v>1407</v>
      </c>
    </row>
    <row r="194" spans="5:5">
      <c r="E194" s="12" t="s">
        <v>1408</v>
      </c>
    </row>
    <row r="195" spans="5:5">
      <c r="E195" s="12" t="s">
        <v>1409</v>
      </c>
    </row>
    <row r="196" spans="5:5">
      <c r="E196" s="12" t="s">
        <v>1410</v>
      </c>
    </row>
    <row r="197" spans="5:5">
      <c r="E197" s="12" t="s">
        <v>1411</v>
      </c>
    </row>
    <row r="198" spans="5:5">
      <c r="E198" s="12" t="s">
        <v>1412</v>
      </c>
    </row>
    <row r="199" spans="5:5">
      <c r="E199" s="12" t="s">
        <v>1413</v>
      </c>
    </row>
    <row r="200" spans="5:5">
      <c r="E200" s="12" t="s">
        <v>1414</v>
      </c>
    </row>
    <row r="201" spans="5:5">
      <c r="E201" s="12" t="s">
        <v>1415</v>
      </c>
    </row>
  </sheetData>
  <phoneticPr fontId="9" type="noConversion"/>
  <dataValidations disablePrompts="1" count="1">
    <dataValidation type="list" allowBlank="1" showInputMessage="1" showErrorMessage="1" sqref="Q32:Q36 V7:V15 O140 Q39:Q40 Q45:Q50" xr:uid="{9C1CAB7B-42F9-4BCF-B9EC-F64264CAF722}"/>
  </dataValidations>
  <pageMargins left="0.7" right="0.7" top="0.75" bottom="0.75" header="0.3" footer="0.3"/>
  <pageSetup orientation="portrait" r:id="rId1"/>
  <tableParts count="11">
    <tablePart r:id="rId2"/>
    <tablePart r:id="rId3"/>
    <tablePart r:id="rId4"/>
    <tablePart r:id="rId5"/>
    <tablePart r:id="rId6"/>
    <tablePart r:id="rId7"/>
    <tablePart r:id="rId8"/>
    <tablePart r:id="rId9"/>
    <tablePart r:id="rId10"/>
    <tablePart r:id="rId11"/>
    <tablePart r:id="rId1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75BC5-C365-452E-B552-A5AFC68C53A7}">
  <sheetPr>
    <tabColor theme="0" tint="-0.499984740745262"/>
  </sheetPr>
  <dimension ref="B2:E19"/>
  <sheetViews>
    <sheetView workbookViewId="0">
      <selection activeCell="H13" sqref="H13:I13"/>
    </sheetView>
  </sheetViews>
  <sheetFormatPr defaultColWidth="11.42578125" defaultRowHeight="15"/>
  <sheetData>
    <row r="2" spans="2:5">
      <c r="B2" t="s">
        <v>227</v>
      </c>
      <c r="E2" t="s">
        <v>1416</v>
      </c>
    </row>
    <row r="3" spans="2:5">
      <c r="B3" t="s">
        <v>1417</v>
      </c>
      <c r="E3" t="s">
        <v>162</v>
      </c>
    </row>
    <row r="4" spans="2:5">
      <c r="B4" t="s">
        <v>1418</v>
      </c>
      <c r="E4" t="s">
        <v>287</v>
      </c>
    </row>
    <row r="5" spans="2:5">
      <c r="B5" t="s">
        <v>177</v>
      </c>
    </row>
    <row r="8" spans="2:5">
      <c r="B8" t="s">
        <v>1419</v>
      </c>
    </row>
    <row r="9" spans="2:5">
      <c r="B9" t="s">
        <v>1420</v>
      </c>
    </row>
    <row r="10" spans="2:5">
      <c r="B10" t="s">
        <v>181</v>
      </c>
    </row>
    <row r="13" spans="2:5">
      <c r="B13" t="s">
        <v>1421</v>
      </c>
    </row>
    <row r="14" spans="2:5">
      <c r="B14" t="s">
        <v>166</v>
      </c>
    </row>
    <row r="15" spans="2:5">
      <c r="B15" t="s">
        <v>1422</v>
      </c>
    </row>
    <row r="16" spans="2:5">
      <c r="B16" t="s">
        <v>1423</v>
      </c>
    </row>
    <row r="17" spans="2:2">
      <c r="B17" t="s">
        <v>1424</v>
      </c>
    </row>
    <row r="18" spans="2:2">
      <c r="B18" t="s">
        <v>1425</v>
      </c>
    </row>
    <row r="19" spans="2:2">
      <c r="B19" t="s">
        <v>302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AD493-2097-480C-B3C5-D1FBCC45869C}">
  <dimension ref="A3:A33"/>
  <sheetViews>
    <sheetView workbookViewId="0">
      <selection activeCell="H13" sqref="H13:I13"/>
    </sheetView>
  </sheetViews>
  <sheetFormatPr defaultColWidth="11.42578125" defaultRowHeight="14.1"/>
  <cols>
    <col min="1" max="1" width="32.85546875" style="251" customWidth="1"/>
    <col min="2" max="16384" width="11.42578125" style="251"/>
  </cols>
  <sheetData>
    <row r="3" spans="1:1">
      <c r="A3" s="250" t="s">
        <v>169</v>
      </c>
    </row>
    <row r="4" spans="1:1">
      <c r="A4" s="250" t="s">
        <v>187</v>
      </c>
    </row>
    <row r="5" spans="1:1">
      <c r="A5" s="250" t="s">
        <v>292</v>
      </c>
    </row>
    <row r="6" spans="1:1">
      <c r="A6" s="250" t="s">
        <v>1057</v>
      </c>
    </row>
    <row r="7" spans="1:1">
      <c r="A7" s="250" t="s">
        <v>170</v>
      </c>
    </row>
    <row r="8" spans="1:1">
      <c r="A8" s="250" t="s">
        <v>188</v>
      </c>
    </row>
    <row r="9" spans="1:1">
      <c r="A9" s="250" t="s">
        <v>171</v>
      </c>
    </row>
    <row r="10" spans="1:1">
      <c r="A10" s="250" t="s">
        <v>172</v>
      </c>
    </row>
    <row r="11" spans="1:1">
      <c r="A11" s="250" t="s">
        <v>198</v>
      </c>
    </row>
    <row r="12" spans="1:1">
      <c r="A12" s="250" t="s">
        <v>1426</v>
      </c>
    </row>
    <row r="13" spans="1:1">
      <c r="A13" s="250" t="s">
        <v>1427</v>
      </c>
    </row>
    <row r="14" spans="1:1">
      <c r="A14" s="250" t="s">
        <v>218</v>
      </c>
    </row>
    <row r="15" spans="1:1">
      <c r="A15" s="251" t="s">
        <v>189</v>
      </c>
    </row>
    <row r="16" spans="1:1">
      <c r="A16" s="250" t="s">
        <v>1428</v>
      </c>
    </row>
    <row r="17" spans="1:1">
      <c r="A17" s="250" t="s">
        <v>227</v>
      </c>
    </row>
    <row r="18" spans="1:1">
      <c r="A18" s="250" t="s">
        <v>1417</v>
      </c>
    </row>
    <row r="20" spans="1:1">
      <c r="A20" s="250" t="s">
        <v>1420</v>
      </c>
    </row>
    <row r="21" spans="1:1">
      <c r="A21" s="250" t="s">
        <v>181</v>
      </c>
    </row>
    <row r="23" spans="1:1">
      <c r="A23" s="250" t="s">
        <v>1429</v>
      </c>
    </row>
    <row r="24" spans="1:1">
      <c r="A24" s="250" t="s">
        <v>1430</v>
      </c>
    </row>
    <row r="25" spans="1:1">
      <c r="A25" s="250" t="s">
        <v>1431</v>
      </c>
    </row>
    <row r="28" spans="1:1">
      <c r="A28" s="250" t="s">
        <v>1432</v>
      </c>
    </row>
    <row r="29" spans="1:1">
      <c r="A29" s="250" t="s">
        <v>1433</v>
      </c>
    </row>
    <row r="30" spans="1:1">
      <c r="A30" s="250" t="s">
        <v>1434</v>
      </c>
    </row>
    <row r="31" spans="1:1">
      <c r="A31" s="250" t="s">
        <v>1435</v>
      </c>
    </row>
    <row r="32" spans="1:1">
      <c r="A32" s="250" t="s">
        <v>1436</v>
      </c>
    </row>
    <row r="33" spans="1:1">
      <c r="A33" s="250" t="s">
        <v>1437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2A2C5-07A5-49A2-B3DD-DBC58C645E31}">
  <dimension ref="A1:J14"/>
  <sheetViews>
    <sheetView workbookViewId="0">
      <selection activeCell="H13" sqref="H13:I13"/>
    </sheetView>
  </sheetViews>
  <sheetFormatPr defaultColWidth="11.42578125" defaultRowHeight="15"/>
  <sheetData>
    <row r="1" spans="1:10">
      <c r="A1" s="258" t="s">
        <v>1129</v>
      </c>
      <c r="I1" t="s">
        <v>1098</v>
      </c>
      <c r="J1" t="s">
        <v>1029</v>
      </c>
    </row>
    <row r="2" spans="1:10">
      <c r="A2" s="259" t="s">
        <v>1175</v>
      </c>
      <c r="I2" t="s">
        <v>1093</v>
      </c>
      <c r="J2" t="s">
        <v>1025</v>
      </c>
    </row>
    <row r="3" spans="1:10">
      <c r="A3" s="258" t="s">
        <v>1108</v>
      </c>
      <c r="I3" t="s">
        <v>1088</v>
      </c>
      <c r="J3" t="s">
        <v>395</v>
      </c>
    </row>
    <row r="4" spans="1:10">
      <c r="A4" s="258" t="s">
        <v>1186</v>
      </c>
      <c r="I4" t="s">
        <v>1083</v>
      </c>
      <c r="J4" t="s">
        <v>1018</v>
      </c>
    </row>
    <row r="5" spans="1:10">
      <c r="A5" s="258" t="s">
        <v>127</v>
      </c>
      <c r="I5" t="s">
        <v>1079</v>
      </c>
      <c r="J5" t="s">
        <v>1014</v>
      </c>
    </row>
    <row r="6" spans="1:10">
      <c r="A6" s="258" t="s">
        <v>1199</v>
      </c>
    </row>
    <row r="7" spans="1:10">
      <c r="A7" s="258" t="s">
        <v>1119</v>
      </c>
    </row>
    <row r="8" spans="1:10">
      <c r="A8" s="258" t="s">
        <v>1097</v>
      </c>
    </row>
    <row r="9" spans="1:10">
      <c r="A9" s="258" t="s">
        <v>1218</v>
      </c>
    </row>
    <row r="10" spans="1:10">
      <c r="A10" s="258" t="s">
        <v>1134</v>
      </c>
    </row>
    <row r="11" spans="1:10">
      <c r="A11" s="258" t="s">
        <v>1228</v>
      </c>
    </row>
    <row r="12" spans="1:10">
      <c r="A12" s="258" t="s">
        <v>1113</v>
      </c>
    </row>
    <row r="13" spans="1:10">
      <c r="A13" s="258" t="s">
        <v>1092</v>
      </c>
    </row>
    <row r="14" spans="1:10">
      <c r="A14" s="258" t="s">
        <v>1241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6D0D6-B533-4A58-A40A-CD2A0E20F0E0}">
  <sheetPr>
    <tabColor theme="5" tint="-0.249977111117893"/>
  </sheetPr>
  <dimension ref="A1:AM72"/>
  <sheetViews>
    <sheetView topLeftCell="AF10" zoomScale="70" zoomScaleNormal="70" workbookViewId="0">
      <selection activeCell="AI11" sqref="AI11"/>
    </sheetView>
  </sheetViews>
  <sheetFormatPr defaultColWidth="11.42578125" defaultRowHeight="14.1"/>
  <cols>
    <col min="1" max="1" width="4" style="164" bestFit="1" customWidth="1"/>
    <col min="2" max="2" width="25.28515625" style="164" customWidth="1"/>
    <col min="3" max="3" width="27" style="164" customWidth="1"/>
    <col min="4" max="4" width="32.140625" style="164" customWidth="1"/>
    <col min="5" max="5" width="40.7109375" style="161" customWidth="1"/>
    <col min="6" max="6" width="35.140625" style="165" customWidth="1"/>
    <col min="7" max="7" width="17.85546875" style="161" customWidth="1"/>
    <col min="8" max="8" width="24.85546875" style="161" customWidth="1"/>
    <col min="9" max="9" width="6.28515625" style="161" bestFit="1" customWidth="1"/>
    <col min="10" max="10" width="27.28515625" style="161" bestFit="1" customWidth="1"/>
    <col min="11" max="11" width="30.42578125" style="161" hidden="1" customWidth="1"/>
    <col min="12" max="12" width="17.42578125" style="161" customWidth="1"/>
    <col min="13" max="13" width="6.28515625" style="161" bestFit="1" customWidth="1"/>
    <col min="14" max="14" width="16" style="161" customWidth="1"/>
    <col min="15" max="15" width="5.85546875" style="608" customWidth="1"/>
    <col min="16" max="16" width="90.28515625" style="161" customWidth="1"/>
    <col min="17" max="17" width="19.140625" style="161" customWidth="1"/>
    <col min="18" max="18" width="6.85546875" style="161" customWidth="1"/>
    <col min="19" max="19" width="5" style="161" customWidth="1"/>
    <col min="20" max="20" width="5.42578125" style="161" customWidth="1"/>
    <col min="21" max="21" width="7.140625" style="161" customWidth="1"/>
    <col min="22" max="22" width="6.7109375" style="161" customWidth="1"/>
    <col min="23" max="23" width="7.42578125" style="161" customWidth="1"/>
    <col min="24" max="24" width="38.28515625" style="161" hidden="1" customWidth="1"/>
    <col min="25" max="25" width="8.7109375" style="161" customWidth="1"/>
    <col min="26" max="26" width="10.28515625" style="161" customWidth="1"/>
    <col min="27" max="27" width="9.28515625" style="161" customWidth="1"/>
    <col min="28" max="28" width="9.140625" style="161" customWidth="1"/>
    <col min="29" max="29" width="8.42578125" style="161" customWidth="1"/>
    <col min="30" max="30" width="7.28515625" style="161" customWidth="1"/>
    <col min="31" max="31" width="59.42578125" style="161" customWidth="1"/>
    <col min="32" max="32" width="36.85546875" style="161" customWidth="1"/>
    <col min="33" max="33" width="30.140625" style="161" bestFit="1" customWidth="1"/>
    <col min="34" max="34" width="25.85546875" style="161" bestFit="1" customWidth="1"/>
    <col min="35" max="35" width="110.85546875" style="161" customWidth="1"/>
    <col min="36" max="36" width="21.7109375" style="161" customWidth="1"/>
    <col min="37" max="37" width="182" style="161" customWidth="1"/>
    <col min="38" max="38" width="89.42578125" style="161" customWidth="1"/>
    <col min="39" max="39" width="31.140625" style="161" customWidth="1"/>
    <col min="40" max="16384" width="11.42578125" style="161"/>
  </cols>
  <sheetData>
    <row r="1" spans="1:39" ht="32.25" customHeight="1">
      <c r="A1" s="1572"/>
      <c r="B1" s="1573"/>
      <c r="C1" s="1573"/>
      <c r="D1" s="1573"/>
      <c r="E1" s="1573"/>
      <c r="F1" s="1573"/>
      <c r="G1" s="1573"/>
      <c r="H1" s="1573"/>
      <c r="I1" s="1573"/>
      <c r="J1" s="1573"/>
      <c r="K1" s="1573"/>
      <c r="L1" s="1573"/>
      <c r="M1" s="1573"/>
      <c r="N1" s="1573"/>
      <c r="O1" s="1573"/>
      <c r="P1" s="1573"/>
      <c r="Q1" s="1573"/>
      <c r="R1" s="1573"/>
      <c r="S1" s="1573"/>
      <c r="T1" s="1573"/>
      <c r="U1" s="1573"/>
      <c r="V1" s="1573"/>
      <c r="W1" s="1573"/>
      <c r="X1" s="1573"/>
      <c r="Y1" s="1573"/>
      <c r="Z1" s="1573"/>
      <c r="AA1" s="1573"/>
      <c r="AB1" s="1573"/>
      <c r="AC1" s="1573"/>
      <c r="AD1" s="1573"/>
      <c r="AE1" s="1573"/>
      <c r="AF1" s="1573"/>
      <c r="AG1" s="1573"/>
      <c r="AH1" s="1573"/>
      <c r="AI1" s="1573"/>
      <c r="AJ1" s="1573"/>
      <c r="AK1" s="1573"/>
      <c r="AL1" s="1573"/>
      <c r="AM1" s="1573"/>
    </row>
    <row r="2" spans="1:39" ht="133.5" customHeight="1">
      <c r="A2" s="1572"/>
      <c r="B2" s="1573"/>
      <c r="C2" s="1573"/>
      <c r="D2" s="1573"/>
      <c r="E2" s="1573"/>
      <c r="F2" s="1573"/>
      <c r="G2" s="1573"/>
      <c r="H2" s="1573"/>
      <c r="I2" s="1573"/>
      <c r="J2" s="1573"/>
      <c r="K2" s="1573"/>
      <c r="L2" s="1573"/>
      <c r="M2" s="1573"/>
      <c r="N2" s="1573"/>
      <c r="O2" s="1573"/>
      <c r="P2" s="1573"/>
      <c r="Q2" s="1573"/>
      <c r="R2" s="1573"/>
      <c r="S2" s="1573"/>
      <c r="T2" s="1573"/>
      <c r="U2" s="1573"/>
      <c r="V2" s="1573"/>
      <c r="W2" s="1573"/>
      <c r="X2" s="1573"/>
      <c r="Y2" s="1573"/>
      <c r="Z2" s="1573"/>
      <c r="AA2" s="1573"/>
      <c r="AB2" s="1573"/>
      <c r="AC2" s="1573"/>
      <c r="AD2" s="1573"/>
      <c r="AE2" s="1573"/>
      <c r="AF2" s="1573"/>
      <c r="AG2" s="1573"/>
      <c r="AH2" s="1573"/>
      <c r="AI2" s="1573"/>
      <c r="AJ2" s="1573"/>
      <c r="AK2" s="1573"/>
      <c r="AL2" s="1573"/>
      <c r="AM2" s="1573"/>
    </row>
    <row r="3" spans="1:39">
      <c r="A3" s="162"/>
      <c r="B3" s="588"/>
      <c r="C3" s="162"/>
      <c r="D3" s="162"/>
      <c r="E3" s="160"/>
      <c r="F3" s="163"/>
      <c r="G3" s="160"/>
      <c r="H3" s="160"/>
      <c r="I3" s="160"/>
      <c r="J3" s="160"/>
      <c r="K3" s="160"/>
      <c r="L3" s="160"/>
      <c r="M3" s="160"/>
      <c r="N3" s="160"/>
      <c r="O3" s="607"/>
      <c r="P3" s="160"/>
      <c r="Q3" s="160"/>
      <c r="R3" s="160"/>
      <c r="S3" s="160"/>
      <c r="T3" s="160"/>
      <c r="U3" s="160"/>
      <c r="V3" s="160"/>
      <c r="W3" s="160"/>
      <c r="X3" s="160"/>
      <c r="Y3" s="160"/>
      <c r="Z3" s="160"/>
      <c r="AA3" s="160"/>
      <c r="AB3" s="160"/>
      <c r="AC3" s="160"/>
      <c r="AD3" s="160"/>
      <c r="AE3" s="160"/>
      <c r="AF3" s="160"/>
      <c r="AG3" s="160"/>
      <c r="AH3" s="160"/>
      <c r="AI3" s="160"/>
      <c r="AJ3" s="160"/>
      <c r="AK3" s="160"/>
      <c r="AL3" s="160"/>
      <c r="AM3" s="160"/>
    </row>
    <row r="4" spans="1:39" ht="26.25" customHeight="1">
      <c r="A4" s="1574" t="s">
        <v>126</v>
      </c>
      <c r="B4" s="1575"/>
      <c r="C4" s="1576" t="s">
        <v>127</v>
      </c>
      <c r="D4" s="1577"/>
      <c r="E4" s="1577"/>
      <c r="F4" s="1577"/>
      <c r="G4" s="1577"/>
      <c r="H4" s="1577"/>
      <c r="I4" s="1577"/>
      <c r="J4" s="1577"/>
      <c r="K4" s="1577"/>
      <c r="L4" s="1577"/>
      <c r="M4" s="1577"/>
      <c r="N4" s="1577"/>
      <c r="O4" s="1577"/>
      <c r="P4" s="1577"/>
      <c r="Q4" s="1577"/>
      <c r="R4" s="1577"/>
      <c r="S4" s="1577"/>
      <c r="T4" s="1577"/>
      <c r="U4" s="1577"/>
      <c r="V4" s="1578"/>
      <c r="W4" s="609"/>
      <c r="X4" s="609"/>
      <c r="Y4" s="609"/>
      <c r="Z4" s="609"/>
      <c r="AA4" s="609"/>
      <c r="AB4" s="609"/>
      <c r="AC4" s="609"/>
      <c r="AD4" s="609"/>
      <c r="AE4" s="609"/>
      <c r="AF4" s="609"/>
      <c r="AG4" s="609"/>
      <c r="AH4" s="609"/>
      <c r="AI4" s="609"/>
      <c r="AJ4" s="609"/>
      <c r="AK4" s="609"/>
      <c r="AL4" s="609"/>
      <c r="AM4" s="609"/>
    </row>
    <row r="5" spans="1:39" ht="77.25" customHeight="1">
      <c r="A5" s="1574" t="s">
        <v>128</v>
      </c>
      <c r="B5" s="1575"/>
      <c r="C5" s="1579" t="s">
        <v>129</v>
      </c>
      <c r="D5" s="1580"/>
      <c r="E5" s="1580"/>
      <c r="F5" s="1580"/>
      <c r="G5" s="1580"/>
      <c r="H5" s="1580"/>
      <c r="I5" s="1580"/>
      <c r="J5" s="1580"/>
      <c r="K5" s="1580"/>
      <c r="L5" s="1580"/>
      <c r="M5" s="1580"/>
      <c r="N5" s="1580"/>
      <c r="O5" s="1580"/>
      <c r="P5" s="1580"/>
      <c r="Q5" s="1580"/>
      <c r="R5" s="1580"/>
      <c r="S5" s="1580"/>
      <c r="T5" s="1580"/>
      <c r="U5" s="1580"/>
      <c r="V5" s="1580"/>
      <c r="W5" s="1580"/>
      <c r="X5" s="1580"/>
      <c r="Y5" s="1580"/>
      <c r="Z5" s="1580"/>
      <c r="AA5" s="1580"/>
      <c r="AB5" s="1580"/>
      <c r="AC5" s="1580"/>
      <c r="AD5" s="1580"/>
      <c r="AE5" s="1580"/>
      <c r="AF5" s="1580"/>
      <c r="AG5" s="1580"/>
      <c r="AH5" s="1580"/>
      <c r="AI5" s="1580"/>
      <c r="AJ5" s="1580"/>
      <c r="AK5" s="1580"/>
      <c r="AL5" s="1580"/>
      <c r="AM5" s="1581"/>
    </row>
    <row r="6" spans="1:39" ht="49.5" customHeight="1">
      <c r="A6" s="1574" t="s">
        <v>130</v>
      </c>
      <c r="B6" s="1582"/>
      <c r="C6" s="1562" t="s">
        <v>131</v>
      </c>
      <c r="D6" s="1563"/>
      <c r="E6" s="1563"/>
      <c r="F6" s="1563"/>
      <c r="G6" s="1563"/>
      <c r="H6" s="1563"/>
      <c r="I6" s="1563"/>
      <c r="J6" s="1563"/>
      <c r="K6" s="1563"/>
      <c r="L6" s="1563"/>
      <c r="M6" s="1563"/>
      <c r="N6" s="1563"/>
      <c r="O6" s="1563"/>
      <c r="P6" s="1563"/>
      <c r="Q6" s="1563"/>
      <c r="R6" s="1563"/>
      <c r="S6" s="1563"/>
      <c r="T6" s="1563"/>
      <c r="U6" s="1563"/>
      <c r="V6" s="1563"/>
      <c r="W6" s="1563"/>
      <c r="X6" s="1563"/>
      <c r="Y6" s="1563"/>
      <c r="Z6" s="1563"/>
      <c r="AA6" s="1563"/>
      <c r="AB6" s="1563"/>
      <c r="AC6" s="1563"/>
      <c r="AD6" s="1563"/>
      <c r="AE6" s="1563"/>
      <c r="AF6" s="1563"/>
      <c r="AG6" s="1563"/>
      <c r="AH6" s="1563"/>
      <c r="AI6" s="1563"/>
      <c r="AJ6" s="1563"/>
      <c r="AK6" s="1563"/>
      <c r="AL6" s="1563"/>
      <c r="AM6" s="1564"/>
    </row>
    <row r="7" spans="1:39" s="610" customFormat="1" ht="49.5" customHeight="1">
      <c r="A7" s="1583" t="s">
        <v>132</v>
      </c>
      <c r="B7" s="1584"/>
      <c r="C7" s="1570"/>
      <c r="D7" s="1570"/>
      <c r="E7" s="1570"/>
      <c r="F7" s="1570"/>
      <c r="G7" s="1571"/>
      <c r="H7" s="1566" t="s">
        <v>133</v>
      </c>
      <c r="I7" s="1570"/>
      <c r="J7" s="1570"/>
      <c r="K7" s="1570"/>
      <c r="L7" s="1570"/>
      <c r="M7" s="1570"/>
      <c r="N7" s="1571"/>
      <c r="O7" s="1566" t="s">
        <v>134</v>
      </c>
      <c r="P7" s="1570"/>
      <c r="Q7" s="1570"/>
      <c r="R7" s="1570"/>
      <c r="S7" s="1570"/>
      <c r="T7" s="1570"/>
      <c r="U7" s="1570"/>
      <c r="V7" s="1570"/>
      <c r="W7" s="1571"/>
      <c r="X7" s="1567" t="s">
        <v>135</v>
      </c>
      <c r="Y7" s="1568"/>
      <c r="Z7" s="1568"/>
      <c r="AA7" s="1568"/>
      <c r="AB7" s="1568"/>
      <c r="AC7" s="1568"/>
      <c r="AD7" s="1569"/>
      <c r="AE7" s="1566" t="s">
        <v>136</v>
      </c>
      <c r="AF7" s="1570"/>
      <c r="AG7" s="1570"/>
      <c r="AH7" s="1570"/>
      <c r="AI7" s="1570"/>
      <c r="AJ7" s="1571"/>
      <c r="AK7" s="1560" t="s">
        <v>137</v>
      </c>
      <c r="AL7" s="1561"/>
      <c r="AM7" s="644"/>
    </row>
    <row r="8" spans="1:39" s="610" customFormat="1" ht="16.5" customHeight="1">
      <c r="A8" s="1587" t="s">
        <v>138</v>
      </c>
      <c r="B8" s="1556" t="s">
        <v>81</v>
      </c>
      <c r="C8" s="1557" t="s">
        <v>1438</v>
      </c>
      <c r="D8" s="1557" t="s">
        <v>85</v>
      </c>
      <c r="E8" s="1558" t="s">
        <v>87</v>
      </c>
      <c r="F8" s="1559" t="s">
        <v>89</v>
      </c>
      <c r="G8" s="1557" t="s">
        <v>139</v>
      </c>
      <c r="H8" s="1585" t="s">
        <v>140</v>
      </c>
      <c r="I8" s="1586" t="s">
        <v>141</v>
      </c>
      <c r="J8" s="1559" t="s">
        <v>142</v>
      </c>
      <c r="K8" s="1559" t="s">
        <v>143</v>
      </c>
      <c r="L8" s="1565" t="s">
        <v>144</v>
      </c>
      <c r="M8" s="1586" t="s">
        <v>141</v>
      </c>
      <c r="N8" s="1557" t="s">
        <v>95</v>
      </c>
      <c r="O8" s="1545" t="s">
        <v>145</v>
      </c>
      <c r="P8" s="1538" t="s">
        <v>97</v>
      </c>
      <c r="Q8" s="1559" t="s">
        <v>99</v>
      </c>
      <c r="R8" s="1538" t="s">
        <v>146</v>
      </c>
      <c r="S8" s="1538"/>
      <c r="T8" s="1538"/>
      <c r="U8" s="1538"/>
      <c r="V8" s="1538"/>
      <c r="W8" s="1538"/>
      <c r="X8" s="1537" t="s">
        <v>147</v>
      </c>
      <c r="Y8" s="1537" t="s">
        <v>148</v>
      </c>
      <c r="Z8" s="1537" t="s">
        <v>141</v>
      </c>
      <c r="AA8" s="1537" t="s">
        <v>149</v>
      </c>
      <c r="AB8" s="1537" t="s">
        <v>141</v>
      </c>
      <c r="AC8" s="1537" t="s">
        <v>150</v>
      </c>
      <c r="AD8" s="1545" t="s">
        <v>115</v>
      </c>
      <c r="AE8" s="1538" t="s">
        <v>136</v>
      </c>
      <c r="AF8" s="1538" t="s">
        <v>151</v>
      </c>
      <c r="AG8" s="1538" t="s">
        <v>152</v>
      </c>
      <c r="AH8" s="1538" t="s">
        <v>153</v>
      </c>
      <c r="AI8" s="1538" t="s">
        <v>137</v>
      </c>
      <c r="AJ8" s="1538" t="s">
        <v>119</v>
      </c>
      <c r="AK8" s="1196" t="s">
        <v>154</v>
      </c>
      <c r="AL8" s="1203" t="s">
        <v>1439</v>
      </c>
      <c r="AM8" s="1196"/>
    </row>
    <row r="9" spans="1:39" s="612" customFormat="1" ht="94.5" customHeight="1">
      <c r="A9" s="1588"/>
      <c r="B9" s="1556"/>
      <c r="C9" s="1538"/>
      <c r="D9" s="1538"/>
      <c r="E9" s="1556"/>
      <c r="F9" s="1557"/>
      <c r="G9" s="1538"/>
      <c r="H9" s="1557"/>
      <c r="I9" s="1566"/>
      <c r="J9" s="1557"/>
      <c r="K9" s="1557"/>
      <c r="L9" s="1566"/>
      <c r="M9" s="1566"/>
      <c r="N9" s="1538"/>
      <c r="O9" s="1546"/>
      <c r="P9" s="1538"/>
      <c r="Q9" s="1557"/>
      <c r="R9" s="611" t="s">
        <v>156</v>
      </c>
      <c r="S9" s="611" t="s">
        <v>157</v>
      </c>
      <c r="T9" s="611" t="s">
        <v>158</v>
      </c>
      <c r="U9" s="611" t="s">
        <v>159</v>
      </c>
      <c r="V9" s="611" t="s">
        <v>160</v>
      </c>
      <c r="W9" s="611" t="s">
        <v>161</v>
      </c>
      <c r="X9" s="1537"/>
      <c r="Y9" s="1537"/>
      <c r="Z9" s="1537"/>
      <c r="AA9" s="1537"/>
      <c r="AB9" s="1537"/>
      <c r="AC9" s="1537"/>
      <c r="AD9" s="1546"/>
      <c r="AE9" s="1538"/>
      <c r="AF9" s="1538"/>
      <c r="AG9" s="1538"/>
      <c r="AH9" s="1538"/>
      <c r="AI9" s="1538"/>
      <c r="AJ9" s="1538"/>
      <c r="AK9" s="1196"/>
      <c r="AL9" s="1203"/>
      <c r="AM9" s="1196"/>
    </row>
    <row r="10" spans="1:39" s="600" customFormat="1" ht="409.5" customHeight="1">
      <c r="A10" s="1547">
        <v>1</v>
      </c>
      <c r="B10" s="1531" t="s">
        <v>1416</v>
      </c>
      <c r="C10" s="1245" t="s">
        <v>1440</v>
      </c>
      <c r="D10" s="1245" t="s">
        <v>1441</v>
      </c>
      <c r="E10" s="1550" t="s">
        <v>1442</v>
      </c>
      <c r="F10" s="1248" t="s">
        <v>166</v>
      </c>
      <c r="G10" s="1339">
        <v>300</v>
      </c>
      <c r="H10" s="1525" t="str">
        <f>IF(G10&lt;=0,"",IF(G10&lt;=2,"Muy Baja",IF(G10&lt;=24,"Baja",IF(G10&lt;=500,"Media",IF(G10&lt;=5000,"Alta","Muy Alta")))))</f>
        <v>Media</v>
      </c>
      <c r="I10" s="1507">
        <f>IF(H10="","",IF(H10="Muy Baja",0.2,IF(H10="Baja",0.4,IF(H10="Media",0.6,IF(H10="Alta",0.8,IF(H10="Muy Alta",1,))))))</f>
        <v>0.6</v>
      </c>
      <c r="J10" s="1260" t="s">
        <v>1037</v>
      </c>
      <c r="K10" s="1507" t="s">
        <v>1037</v>
      </c>
      <c r="L10" s="1516" t="s">
        <v>395</v>
      </c>
      <c r="M10" s="1507">
        <f>IF(L10="","",IF(L10="Leve",0.2,IF(L10="Menor",0.4,IF(L10="Moderado",0.6,IF(L10="Mayor",0.8,IF(L10="Catastrófico",1,))))))</f>
        <v>0.6</v>
      </c>
      <c r="N10" s="1510"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605">
        <v>1</v>
      </c>
      <c r="P10" s="456" t="s">
        <v>1443</v>
      </c>
      <c r="Q10" s="590" t="str">
        <f t="shared" ref="Q10:Q41" si="0">IF(OR(R10="Preventivo",R10="Detectivo"),"Probabilidad",IF(R10="Correctivo","Impacto",""))</f>
        <v>Probabilidad</v>
      </c>
      <c r="R10" s="591" t="s">
        <v>169</v>
      </c>
      <c r="S10" s="591" t="s">
        <v>170</v>
      </c>
      <c r="T10" s="592" t="str">
        <f>IF(AND(R10="Preventivo",S10="Automático"),"50%",IF(AND(R10="Preventivo",S10="Manual"),"40%",IF(AND(R10="Detectivo",S10="Automático"),"40%",IF(AND(R10="Detectivo",S10="Manual"),"30%",IF(AND(R10="Correctivo",S10="Automático"),"35%",IF(AND(R10="Correctivo",S10="Manual"),"25%",""))))))</f>
        <v>40%</v>
      </c>
      <c r="U10" s="591" t="s">
        <v>188</v>
      </c>
      <c r="V10" s="591" t="s">
        <v>172</v>
      </c>
      <c r="W10" s="591" t="s">
        <v>189</v>
      </c>
      <c r="X10" s="593">
        <f>IFERROR(IF(Q10="Probabilidad",(I10-(+I10*T10)),IF(Q10="Impacto",I10,"")),"")</f>
        <v>0.36</v>
      </c>
      <c r="Y10" s="594" t="str">
        <f t="shared" ref="Y10:Y41" si="1">IFERROR(IF(X10="","",IF(X10&lt;=0.2,"Muy Baja",IF(X10&lt;=0.4,"Baja",IF(X10&lt;=0.6,"Media",IF(X10&lt;=0.8,"Alta","Muy Alta"))))),"")</f>
        <v>Baja</v>
      </c>
      <c r="Z10" s="595">
        <f t="shared" ref="Z10:Z41" si="2">+X10</f>
        <v>0.36</v>
      </c>
      <c r="AA10" s="594" t="str">
        <f t="shared" ref="AA10:AA41" si="3">IFERROR(IF(AB10="","",IF(AB10&lt;=0.2,"Leve",IF(AB10&lt;=0.4,"Menor",IF(AB10&lt;=0.6,"Moderado",IF(AB10&lt;=0.8,"Mayor","Catastrófico"))))),"")</f>
        <v>Moderado</v>
      </c>
      <c r="AB10" s="595">
        <f>IFERROR(IF(Q10="Impacto",(M10-(+M10*T10)),IF(Q10="Probabilidad",M10,"")),"")</f>
        <v>0.6</v>
      </c>
      <c r="AC10" s="596" t="str">
        <f t="shared" ref="AC10:AC41" si="4">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606"/>
      <c r="AE10" s="501"/>
      <c r="AF10" s="498"/>
      <c r="AG10" s="642"/>
      <c r="AH10" s="642"/>
      <c r="AI10" s="1059"/>
      <c r="AJ10" s="598" t="s">
        <v>181</v>
      </c>
      <c r="AK10" s="1059" t="s">
        <v>1444</v>
      </c>
      <c r="AL10" s="722"/>
      <c r="AM10" s="598"/>
    </row>
    <row r="11" spans="1:39" ht="409.6">
      <c r="A11" s="1548"/>
      <c r="B11" s="1532"/>
      <c r="C11" s="1246"/>
      <c r="D11" s="1246"/>
      <c r="E11" s="1551"/>
      <c r="F11" s="1249"/>
      <c r="G11" s="1340"/>
      <c r="H11" s="1526"/>
      <c r="I11" s="1508"/>
      <c r="J11" s="1261"/>
      <c r="K11" s="1508">
        <f>IF(NOT(ISERROR(MATCH(J11,_xlfn.ANCHORARRAY(E22),0))),I24&amp;"Por favor no seleccionar los criterios de impacto",J11)</f>
        <v>0</v>
      </c>
      <c r="L11" s="1517"/>
      <c r="M11" s="1508"/>
      <c r="N11" s="1511"/>
      <c r="O11" s="605">
        <v>2</v>
      </c>
      <c r="P11" s="456" t="s">
        <v>1445</v>
      </c>
      <c r="Q11" s="590" t="str">
        <f t="shared" si="0"/>
        <v>Probabilidad</v>
      </c>
      <c r="R11" s="591" t="s">
        <v>169</v>
      </c>
      <c r="S11" s="591" t="s">
        <v>170</v>
      </c>
      <c r="T11" s="592" t="str">
        <f t="shared" ref="T11:T69" si="5">IF(AND(R11="Preventivo",S11="Automático"),"50%",IF(AND(R11="Preventivo",S11="Manual"),"40%",IF(AND(R11="Detectivo",S11="Automático"),"40%",IF(AND(R11="Detectivo",S11="Manual"),"30%",IF(AND(R11="Correctivo",S11="Automático"),"35%",IF(AND(R11="Correctivo",S11="Manual"),"25%",""))))))</f>
        <v>40%</v>
      </c>
      <c r="U11" s="591" t="s">
        <v>188</v>
      </c>
      <c r="V11" s="591" t="s">
        <v>172</v>
      </c>
      <c r="W11" s="591" t="s">
        <v>189</v>
      </c>
      <c r="X11" s="593">
        <f>IFERROR(IF(AND(Q10="Probabilidad",Q11="Probabilidad"),(Z10-(+Z10*T11)),IF(Q11="Probabilidad",(I10-(+I10*T11)),IF(Q11="Impacto",Z10,""))),"")</f>
        <v>0.216</v>
      </c>
      <c r="Y11" s="594" t="str">
        <f t="shared" si="1"/>
        <v>Baja</v>
      </c>
      <c r="Z11" s="595">
        <f t="shared" si="2"/>
        <v>0.216</v>
      </c>
      <c r="AA11" s="594" t="str">
        <f t="shared" si="3"/>
        <v>Moderado</v>
      </c>
      <c r="AB11" s="595">
        <f>IFERROR(IF(AND(Q10="Impacto",Q11="Impacto"),(AB10-(+AB10*T11)),IF(Q11="Impacto",(M10-(+M10*T11)),IF(Q11="Probabilidad",AB10,""))),"")</f>
        <v>0.6</v>
      </c>
      <c r="AC11" s="596" t="str">
        <f t="shared" si="4"/>
        <v>Moderado</v>
      </c>
      <c r="AD11" s="606" t="s">
        <v>177</v>
      </c>
      <c r="AE11" s="569" t="s">
        <v>1446</v>
      </c>
      <c r="AF11" s="623" t="s">
        <v>1447</v>
      </c>
      <c r="AG11" s="646">
        <v>45658</v>
      </c>
      <c r="AH11" s="709">
        <v>46203</v>
      </c>
      <c r="AI11" s="1059" t="s">
        <v>1448</v>
      </c>
      <c r="AJ11" s="598" t="s">
        <v>181</v>
      </c>
      <c r="AK11" s="1059" t="s">
        <v>1449</v>
      </c>
      <c r="AL11" s="724"/>
      <c r="AM11" s="598"/>
    </row>
    <row r="12" spans="1:39">
      <c r="A12" s="1548"/>
      <c r="B12" s="1532"/>
      <c r="C12" s="1246"/>
      <c r="D12" s="1246"/>
      <c r="E12" s="1551"/>
      <c r="F12" s="1249"/>
      <c r="G12" s="1340"/>
      <c r="H12" s="1526"/>
      <c r="I12" s="1508"/>
      <c r="J12" s="1261"/>
      <c r="K12" s="1508">
        <f>IF(NOT(ISERROR(MATCH(J12,_xlfn.ANCHORARRAY(E23),0))),I25&amp;"Por favor no seleccionar los criterios de impacto",J12)</f>
        <v>0</v>
      </c>
      <c r="L12" s="1517"/>
      <c r="M12" s="1508"/>
      <c r="N12" s="1511"/>
      <c r="O12" s="605">
        <v>3</v>
      </c>
      <c r="P12" s="601"/>
      <c r="Q12" s="590" t="str">
        <f t="shared" si="0"/>
        <v/>
      </c>
      <c r="R12" s="591"/>
      <c r="S12" s="591"/>
      <c r="T12" s="592" t="str">
        <f t="shared" si="5"/>
        <v/>
      </c>
      <c r="U12" s="591"/>
      <c r="V12" s="591"/>
      <c r="W12" s="591"/>
      <c r="X12" s="593" t="str">
        <f>IFERROR(IF(AND(Q11="Probabilidad",Q12="Probabilidad"),(Z11-(+Z11*T12)),IF(AND(Q11="Impacto",Q12="Probabilidad"),(Z10-(+Z10*T12)),IF(Q12="Impacto",Z11,""))),"")</f>
        <v/>
      </c>
      <c r="Y12" s="594" t="str">
        <f t="shared" si="1"/>
        <v/>
      </c>
      <c r="Z12" s="595" t="str">
        <f t="shared" si="2"/>
        <v/>
      </c>
      <c r="AA12" s="594" t="str">
        <f t="shared" si="3"/>
        <v/>
      </c>
      <c r="AB12" s="595" t="str">
        <f>IFERROR(IF(AND(Q11="Impacto",Q12="Impacto"),(AB11-(+AB11*T12)),IF(AND(Q11="Probabilidad",Q12="Impacto"),(AB10-(+AB10*T12)),IF(Q12="Probabilidad",AB11,""))),"")</f>
        <v/>
      </c>
      <c r="AC12" s="596" t="str">
        <f t="shared" si="4"/>
        <v/>
      </c>
      <c r="AD12" s="606"/>
      <c r="AE12" s="597"/>
      <c r="AF12" s="598"/>
      <c r="AG12" s="599"/>
      <c r="AH12" s="599"/>
      <c r="AI12" s="597"/>
      <c r="AJ12" s="598"/>
      <c r="AK12" s="598"/>
      <c r="AL12" s="598"/>
      <c r="AM12" s="598"/>
    </row>
    <row r="13" spans="1:39">
      <c r="A13" s="1548"/>
      <c r="B13" s="1532"/>
      <c r="C13" s="1246"/>
      <c r="D13" s="1246"/>
      <c r="E13" s="1551"/>
      <c r="F13" s="1249"/>
      <c r="G13" s="1340"/>
      <c r="H13" s="1526"/>
      <c r="I13" s="1508"/>
      <c r="J13" s="1261"/>
      <c r="K13" s="1508">
        <f>IF(NOT(ISERROR(MATCH(J13,_xlfn.ANCHORARRAY(E24),0))),I26&amp;"Por favor no seleccionar los criterios de impacto",J13)</f>
        <v>0</v>
      </c>
      <c r="L13" s="1517"/>
      <c r="M13" s="1508"/>
      <c r="N13" s="1511"/>
      <c r="O13" s="605">
        <v>4</v>
      </c>
      <c r="P13" s="589"/>
      <c r="Q13" s="590" t="str">
        <f t="shared" si="0"/>
        <v/>
      </c>
      <c r="R13" s="591"/>
      <c r="S13" s="591"/>
      <c r="T13" s="592" t="str">
        <f t="shared" si="5"/>
        <v/>
      </c>
      <c r="U13" s="591"/>
      <c r="V13" s="591"/>
      <c r="W13" s="591"/>
      <c r="X13" s="593" t="str">
        <f>IFERROR(IF(AND(Q12="Probabilidad",Q13="Probabilidad"),(Z12-(+Z12*T13)),IF(AND(Q12="Impacto",Q13="Probabilidad"),(Z11-(+Z11*T13)),IF(Q13="Impacto",Z12,""))),"")</f>
        <v/>
      </c>
      <c r="Y13" s="594" t="str">
        <f t="shared" si="1"/>
        <v/>
      </c>
      <c r="Z13" s="595" t="str">
        <f t="shared" si="2"/>
        <v/>
      </c>
      <c r="AA13" s="594" t="str">
        <f t="shared" si="3"/>
        <v/>
      </c>
      <c r="AB13" s="595" t="str">
        <f>IFERROR(IF(AND(Q12="Impacto",Q13="Impacto"),(AB12-(+AB12*T13)),IF(AND(Q12="Probabilidad",Q13="Impacto"),(AB11-(+AB11*T13)),IF(Q13="Probabilidad",AB12,""))),"")</f>
        <v/>
      </c>
      <c r="AC13" s="596" t="str">
        <f t="shared" si="4"/>
        <v/>
      </c>
      <c r="AD13" s="606"/>
      <c r="AE13" s="597"/>
      <c r="AF13" s="598"/>
      <c r="AG13" s="599"/>
      <c r="AH13" s="599"/>
      <c r="AI13" s="597"/>
      <c r="AJ13" s="598"/>
      <c r="AK13" s="598"/>
      <c r="AL13" s="598"/>
      <c r="AM13" s="598"/>
    </row>
    <row r="14" spans="1:39">
      <c r="A14" s="1548"/>
      <c r="B14" s="1532"/>
      <c r="C14" s="1246"/>
      <c r="D14" s="1246"/>
      <c r="E14" s="1551"/>
      <c r="F14" s="1249"/>
      <c r="G14" s="1340"/>
      <c r="H14" s="1526"/>
      <c r="I14" s="1508"/>
      <c r="J14" s="1261"/>
      <c r="K14" s="1508">
        <f>IF(NOT(ISERROR(MATCH(J14,_xlfn.ANCHORARRAY(E25),0))),I27&amp;"Por favor no seleccionar los criterios de impacto",J14)</f>
        <v>0</v>
      </c>
      <c r="L14" s="1517"/>
      <c r="M14" s="1508"/>
      <c r="N14" s="1511"/>
      <c r="O14" s="605">
        <v>5</v>
      </c>
      <c r="P14" s="589"/>
      <c r="Q14" s="590" t="str">
        <f t="shared" si="0"/>
        <v/>
      </c>
      <c r="R14" s="591"/>
      <c r="S14" s="591"/>
      <c r="T14" s="592" t="str">
        <f t="shared" si="5"/>
        <v/>
      </c>
      <c r="U14" s="591"/>
      <c r="V14" s="591"/>
      <c r="W14" s="591"/>
      <c r="X14" s="593" t="str">
        <f>IFERROR(IF(AND(Q13="Probabilidad",Q14="Probabilidad"),(Z13-(+Z13*T14)),IF(AND(Q13="Impacto",Q14="Probabilidad"),(Z12-(+Z12*T14)),IF(Q14="Impacto",Z13,""))),"")</f>
        <v/>
      </c>
      <c r="Y14" s="594" t="str">
        <f t="shared" si="1"/>
        <v/>
      </c>
      <c r="Z14" s="595" t="str">
        <f t="shared" si="2"/>
        <v/>
      </c>
      <c r="AA14" s="594" t="str">
        <f t="shared" si="3"/>
        <v/>
      </c>
      <c r="AB14" s="595" t="str">
        <f>IFERROR(IF(AND(Q13="Impacto",Q14="Impacto"),(AB13-(+AB13*T14)),IF(AND(Q13="Probabilidad",Q14="Impacto"),(AB12-(+AB12*T14)),IF(Q14="Probabilidad",AB13,""))),"")</f>
        <v/>
      </c>
      <c r="AC14" s="596" t="str">
        <f t="shared" si="4"/>
        <v/>
      </c>
      <c r="AD14" s="606"/>
      <c r="AE14" s="597"/>
      <c r="AF14" s="598"/>
      <c r="AG14" s="599"/>
      <c r="AH14" s="599"/>
      <c r="AI14" s="597"/>
      <c r="AJ14" s="598"/>
      <c r="AK14" s="598"/>
      <c r="AL14" s="598"/>
      <c r="AM14" s="598"/>
    </row>
    <row r="15" spans="1:39" ht="63" customHeight="1">
      <c r="A15" s="1549"/>
      <c r="B15" s="1533"/>
      <c r="C15" s="1247"/>
      <c r="D15" s="1247"/>
      <c r="E15" s="1552"/>
      <c r="F15" s="1250"/>
      <c r="G15" s="1341"/>
      <c r="H15" s="1527"/>
      <c r="I15" s="1509"/>
      <c r="J15" s="1262"/>
      <c r="K15" s="1509">
        <f>IF(NOT(ISERROR(MATCH(J15,_xlfn.ANCHORARRAY(E26),0))),I28&amp;"Por favor no seleccionar los criterios de impacto",J15)</f>
        <v>0</v>
      </c>
      <c r="L15" s="1518"/>
      <c r="M15" s="1509"/>
      <c r="N15" s="1512"/>
      <c r="O15" s="605">
        <v>6</v>
      </c>
      <c r="P15" s="589"/>
      <c r="Q15" s="590" t="str">
        <f t="shared" si="0"/>
        <v/>
      </c>
      <c r="R15" s="591"/>
      <c r="S15" s="591"/>
      <c r="T15" s="592" t="str">
        <f t="shared" si="5"/>
        <v/>
      </c>
      <c r="U15" s="591"/>
      <c r="V15" s="591"/>
      <c r="W15" s="591"/>
      <c r="X15" s="593" t="str">
        <f>IFERROR(IF(AND(Q14="Probabilidad",Q15="Probabilidad"),(Z14-(+Z14*T15)),IF(AND(Q14="Impacto",Q15="Probabilidad"),(Z13-(+Z13*T15)),IF(Q15="Impacto",Z14,""))),"")</f>
        <v/>
      </c>
      <c r="Y15" s="594" t="str">
        <f t="shared" si="1"/>
        <v/>
      </c>
      <c r="Z15" s="595" t="str">
        <f t="shared" si="2"/>
        <v/>
      </c>
      <c r="AA15" s="594" t="str">
        <f t="shared" si="3"/>
        <v/>
      </c>
      <c r="AB15" s="595" t="str">
        <f>IFERROR(IF(AND(Q14="Impacto",Q15="Impacto"),(AB14-(+AB14*T15)),IF(AND(Q14="Probabilidad",Q15="Impacto"),(AB13-(+AB13*T15)),IF(Q15="Probabilidad",AB14,""))),"")</f>
        <v/>
      </c>
      <c r="AC15" s="596" t="str">
        <f t="shared" si="4"/>
        <v/>
      </c>
      <c r="AD15" s="606"/>
      <c r="AE15" s="597"/>
      <c r="AF15" s="598"/>
      <c r="AG15" s="599"/>
      <c r="AH15" s="599"/>
      <c r="AI15" s="597"/>
      <c r="AJ15" s="598"/>
      <c r="AK15" s="598"/>
      <c r="AL15" s="598"/>
      <c r="AM15" s="598"/>
    </row>
    <row r="16" spans="1:39" ht="156" customHeight="1">
      <c r="A16" s="1542">
        <v>2</v>
      </c>
      <c r="B16" s="1531" t="s">
        <v>1416</v>
      </c>
      <c r="C16" s="1321" t="s">
        <v>1450</v>
      </c>
      <c r="D16" s="1321" t="s">
        <v>1451</v>
      </c>
      <c r="E16" s="1553" t="s">
        <v>1452</v>
      </c>
      <c r="F16" s="1248" t="s">
        <v>166</v>
      </c>
      <c r="G16" s="1522">
        <v>3</v>
      </c>
      <c r="H16" s="1525" t="str">
        <f>IF(G16&lt;=0,"",IF(G16&lt;=2,"Muy Baja",IF(G16&lt;=24,"Baja",IF(G16&lt;=500,"Media",IF(G16&lt;=5000,"Alta","Muy Alta")))))</f>
        <v>Baja</v>
      </c>
      <c r="I16" s="1507">
        <f>IF(H16="","",IF(H16="Muy Baja",0.2,IF(H16="Baja",0.4,IF(H16="Media",0.6,IF(H16="Alta",0.8,IF(H16="Muy Alta",1,))))))</f>
        <v>0.4</v>
      </c>
      <c r="J16" s="1513" t="s">
        <v>1036</v>
      </c>
      <c r="K16" s="1507" t="s">
        <v>1036</v>
      </c>
      <c r="L16" s="1516" t="s">
        <v>1018</v>
      </c>
      <c r="M16" s="1507">
        <f>IF(L16="","",IF(L16="Leve",0.2,IF(L16="Menor",0.4,IF(L16="Moderado",0.6,IF(L16="Mayor",0.8,IF(L16="Catastrófico",1,))))))</f>
        <v>0.4</v>
      </c>
      <c r="N16" s="1510"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605">
        <v>1</v>
      </c>
      <c r="P16" s="569" t="s">
        <v>1453</v>
      </c>
      <c r="Q16" s="590" t="str">
        <f t="shared" si="0"/>
        <v>Probabilidad</v>
      </c>
      <c r="R16" s="591" t="s">
        <v>169</v>
      </c>
      <c r="S16" s="591" t="s">
        <v>170</v>
      </c>
      <c r="T16" s="592" t="str">
        <f t="shared" si="5"/>
        <v>40%</v>
      </c>
      <c r="U16" s="591" t="s">
        <v>171</v>
      </c>
      <c r="V16" s="591" t="s">
        <v>172</v>
      </c>
      <c r="W16" s="591" t="s">
        <v>189</v>
      </c>
      <c r="X16" s="593">
        <f>IFERROR(IF(Q16="Probabilidad",(I16-(+I16*T16)),IF(Q16="Impacto",I16,"")),"")</f>
        <v>0.24</v>
      </c>
      <c r="Y16" s="594" t="str">
        <f t="shared" si="1"/>
        <v>Baja</v>
      </c>
      <c r="Z16" s="595">
        <f t="shared" si="2"/>
        <v>0.24</v>
      </c>
      <c r="AA16" s="594" t="str">
        <f t="shared" si="3"/>
        <v>Menor</v>
      </c>
      <c r="AB16" s="595">
        <f>IFERROR(IF(Q16="Impacto",(M16-(+M16*T16)),IF(Q16="Probabilidad",M16,"")),"")</f>
        <v>0.4</v>
      </c>
      <c r="AC16" s="596" t="str">
        <f t="shared" si="4"/>
        <v>Moderado</v>
      </c>
      <c r="AD16" s="606" t="s">
        <v>177</v>
      </c>
      <c r="AE16" s="689" t="s">
        <v>1454</v>
      </c>
      <c r="AF16" s="689" t="s">
        <v>1455</v>
      </c>
      <c r="AG16" s="683">
        <v>46023</v>
      </c>
      <c r="AH16" s="1092">
        <v>46203</v>
      </c>
      <c r="AI16" s="1038" t="s">
        <v>1456</v>
      </c>
      <c r="AJ16" s="712" t="s">
        <v>181</v>
      </c>
      <c r="AK16" s="1093" t="s">
        <v>1457</v>
      </c>
      <c r="AL16" s="711"/>
      <c r="AM16" s="598"/>
    </row>
    <row r="17" spans="1:39">
      <c r="A17" s="1543"/>
      <c r="B17" s="1532"/>
      <c r="C17" s="1322"/>
      <c r="D17" s="1322"/>
      <c r="E17" s="1554"/>
      <c r="F17" s="1249"/>
      <c r="G17" s="1523"/>
      <c r="H17" s="1526"/>
      <c r="I17" s="1508"/>
      <c r="J17" s="1514"/>
      <c r="K17" s="1508">
        <f>IF(NOT(ISERROR(MATCH(J17,_xlfn.ANCHORARRAY(E28),0))),I30&amp;"Por favor no seleccionar los criterios de impacto",J17)</f>
        <v>0</v>
      </c>
      <c r="L17" s="1517"/>
      <c r="M17" s="1508"/>
      <c r="N17" s="1511"/>
      <c r="O17" s="605">
        <v>2</v>
      </c>
      <c r="P17" s="589"/>
      <c r="Q17" s="590" t="str">
        <f t="shared" si="0"/>
        <v/>
      </c>
      <c r="R17" s="591"/>
      <c r="S17" s="591"/>
      <c r="T17" s="592" t="str">
        <f t="shared" si="5"/>
        <v/>
      </c>
      <c r="U17" s="591"/>
      <c r="V17" s="591"/>
      <c r="W17" s="591"/>
      <c r="X17" s="593" t="str">
        <f>IFERROR(IF(AND(Q16="Probabilidad",Q17="Probabilidad"),(Z16-(+Z16*T17)),IF(Q17="Probabilidad",(I16-(+I16*T17)),IF(Q17="Impacto",Z16,""))),"")</f>
        <v/>
      </c>
      <c r="Y17" s="594" t="str">
        <f t="shared" si="1"/>
        <v/>
      </c>
      <c r="Z17" s="595" t="str">
        <f t="shared" si="2"/>
        <v/>
      </c>
      <c r="AA17" s="594" t="str">
        <f t="shared" si="3"/>
        <v/>
      </c>
      <c r="AB17" s="595" t="str">
        <f>IFERROR(IF(AND(Q16="Impacto",Q17="Impacto"),(AB16-(+AB16*T17)),IF(Q17="Impacto",(M16-(+M16*T17)),IF(Q17="Probabilidad",AB16,""))),"")</f>
        <v/>
      </c>
      <c r="AC17" s="596" t="str">
        <f t="shared" si="4"/>
        <v/>
      </c>
      <c r="AD17" s="606"/>
      <c r="AE17" s="597"/>
      <c r="AF17" s="598"/>
      <c r="AG17" s="599"/>
      <c r="AH17" s="599"/>
      <c r="AI17" s="597"/>
      <c r="AJ17" s="598"/>
      <c r="AK17" s="598"/>
      <c r="AL17" s="598"/>
      <c r="AM17" s="598"/>
    </row>
    <row r="18" spans="1:39">
      <c r="A18" s="1543"/>
      <c r="B18" s="1532"/>
      <c r="C18" s="1322"/>
      <c r="D18" s="1322"/>
      <c r="E18" s="1554"/>
      <c r="F18" s="1249"/>
      <c r="G18" s="1523"/>
      <c r="H18" s="1526"/>
      <c r="I18" s="1508"/>
      <c r="J18" s="1514"/>
      <c r="K18" s="1508">
        <f>IF(NOT(ISERROR(MATCH(J18,_xlfn.ANCHORARRAY(E29),0))),I31&amp;"Por favor no seleccionar los criterios de impacto",J18)</f>
        <v>0</v>
      </c>
      <c r="L18" s="1517"/>
      <c r="M18" s="1508"/>
      <c r="N18" s="1511"/>
      <c r="O18" s="605">
        <v>3</v>
      </c>
      <c r="P18" s="601"/>
      <c r="Q18" s="590" t="str">
        <f t="shared" si="0"/>
        <v/>
      </c>
      <c r="R18" s="591"/>
      <c r="S18" s="591"/>
      <c r="T18" s="592" t="str">
        <f t="shared" si="5"/>
        <v/>
      </c>
      <c r="U18" s="591"/>
      <c r="V18" s="591"/>
      <c r="W18" s="591"/>
      <c r="X18" s="593" t="str">
        <f>IFERROR(IF(AND(Q17="Probabilidad",Q18="Probabilidad"),(Z17-(+Z17*T18)),IF(AND(Q17="Impacto",Q18="Probabilidad"),(Z16-(+Z16*T18)),IF(Q18="Impacto",Z17,""))),"")</f>
        <v/>
      </c>
      <c r="Y18" s="594" t="str">
        <f t="shared" si="1"/>
        <v/>
      </c>
      <c r="Z18" s="595" t="str">
        <f t="shared" si="2"/>
        <v/>
      </c>
      <c r="AA18" s="594" t="str">
        <f t="shared" si="3"/>
        <v/>
      </c>
      <c r="AB18" s="595" t="str">
        <f>IFERROR(IF(AND(Q17="Impacto",Q18="Impacto"),(AB17-(+AB17*T18)),IF(AND(Q17="Probabilidad",Q18="Impacto"),(AB16-(+AB16*T18)),IF(Q18="Probabilidad",AB17,""))),"")</f>
        <v/>
      </c>
      <c r="AC18" s="596" t="str">
        <f t="shared" si="4"/>
        <v/>
      </c>
      <c r="AD18" s="606"/>
      <c r="AE18" s="597"/>
      <c r="AF18" s="598"/>
      <c r="AG18" s="599"/>
      <c r="AH18" s="599"/>
      <c r="AI18" s="597"/>
      <c r="AJ18" s="598"/>
      <c r="AK18" s="598"/>
      <c r="AL18" s="598"/>
      <c r="AM18" s="598"/>
    </row>
    <row r="19" spans="1:39">
      <c r="A19" s="1543"/>
      <c r="B19" s="1532"/>
      <c r="C19" s="1322"/>
      <c r="D19" s="1322"/>
      <c r="E19" s="1554"/>
      <c r="F19" s="1249"/>
      <c r="G19" s="1523"/>
      <c r="H19" s="1526"/>
      <c r="I19" s="1508"/>
      <c r="J19" s="1514"/>
      <c r="K19" s="1508">
        <f>IF(NOT(ISERROR(MATCH(J19,_xlfn.ANCHORARRAY(E30),0))),I32&amp;"Por favor no seleccionar los criterios de impacto",J19)</f>
        <v>0</v>
      </c>
      <c r="L19" s="1517"/>
      <c r="M19" s="1508"/>
      <c r="N19" s="1511"/>
      <c r="O19" s="605">
        <v>4</v>
      </c>
      <c r="P19" s="589"/>
      <c r="Q19" s="590" t="str">
        <f t="shared" si="0"/>
        <v/>
      </c>
      <c r="R19" s="591"/>
      <c r="S19" s="591"/>
      <c r="T19" s="592" t="str">
        <f t="shared" si="5"/>
        <v/>
      </c>
      <c r="U19" s="591"/>
      <c r="V19" s="591"/>
      <c r="W19" s="591"/>
      <c r="X19" s="593" t="str">
        <f>IFERROR(IF(AND(Q18="Probabilidad",Q19="Probabilidad"),(Z18-(+Z18*T19)),IF(AND(Q18="Impacto",Q19="Probabilidad"),(Z17-(+Z17*T19)),IF(Q19="Impacto",Z18,""))),"")</f>
        <v/>
      </c>
      <c r="Y19" s="594" t="str">
        <f t="shared" si="1"/>
        <v/>
      </c>
      <c r="Z19" s="595" t="str">
        <f t="shared" si="2"/>
        <v/>
      </c>
      <c r="AA19" s="594" t="str">
        <f t="shared" si="3"/>
        <v/>
      </c>
      <c r="AB19" s="595" t="str">
        <f>IFERROR(IF(AND(Q18="Impacto",Q19="Impacto"),(AB18-(+AB18*T19)),IF(AND(Q18="Probabilidad",Q19="Impacto"),(AB17-(+AB17*T19)),IF(Q19="Probabilidad",AB18,""))),"")</f>
        <v/>
      </c>
      <c r="AC19" s="596" t="str">
        <f t="shared" si="4"/>
        <v/>
      </c>
      <c r="AD19" s="606"/>
      <c r="AE19" s="597"/>
      <c r="AF19" s="598"/>
      <c r="AG19" s="599"/>
      <c r="AH19" s="599"/>
      <c r="AI19" s="597"/>
      <c r="AJ19" s="598"/>
      <c r="AK19" s="598"/>
      <c r="AL19" s="598"/>
      <c r="AM19" s="598"/>
    </row>
    <row r="20" spans="1:39">
      <c r="A20" s="1543"/>
      <c r="B20" s="1532"/>
      <c r="C20" s="1322"/>
      <c r="D20" s="1322"/>
      <c r="E20" s="1554"/>
      <c r="F20" s="1249"/>
      <c r="G20" s="1523"/>
      <c r="H20" s="1526"/>
      <c r="I20" s="1508"/>
      <c r="J20" s="1514"/>
      <c r="K20" s="1508">
        <f>IF(NOT(ISERROR(MATCH(J20,_xlfn.ANCHORARRAY(E31),0))),I33&amp;"Por favor no seleccionar los criterios de impacto",J20)</f>
        <v>0</v>
      </c>
      <c r="L20" s="1517"/>
      <c r="M20" s="1508"/>
      <c r="N20" s="1511"/>
      <c r="O20" s="605">
        <v>5</v>
      </c>
      <c r="P20" s="589"/>
      <c r="Q20" s="590" t="str">
        <f t="shared" si="0"/>
        <v/>
      </c>
      <c r="R20" s="591"/>
      <c r="S20" s="591"/>
      <c r="T20" s="592" t="str">
        <f t="shared" si="5"/>
        <v/>
      </c>
      <c r="U20" s="591"/>
      <c r="V20" s="591"/>
      <c r="W20" s="591"/>
      <c r="X20" s="593" t="str">
        <f>IFERROR(IF(AND(Q19="Probabilidad",Q20="Probabilidad"),(Z19-(+Z19*T20)),IF(AND(Q19="Impacto",Q20="Probabilidad"),(Z18-(+Z18*T20)),IF(Q20="Impacto",Z19,""))),"")</f>
        <v/>
      </c>
      <c r="Y20" s="594" t="str">
        <f t="shared" si="1"/>
        <v/>
      </c>
      <c r="Z20" s="595" t="str">
        <f t="shared" si="2"/>
        <v/>
      </c>
      <c r="AA20" s="594" t="str">
        <f t="shared" si="3"/>
        <v/>
      </c>
      <c r="AB20" s="595" t="str">
        <f>IFERROR(IF(AND(Q19="Impacto",Q20="Impacto"),(AB19-(+AB19*T20)),IF(AND(Q19="Probabilidad",Q20="Impacto"),(AB18-(+AB18*T20)),IF(Q20="Probabilidad",AB19,""))),"")</f>
        <v/>
      </c>
      <c r="AC20" s="596" t="str">
        <f t="shared" si="4"/>
        <v/>
      </c>
      <c r="AD20" s="606"/>
      <c r="AE20" s="597"/>
      <c r="AF20" s="598"/>
      <c r="AG20" s="599"/>
      <c r="AH20" s="599"/>
      <c r="AI20" s="597"/>
      <c r="AJ20" s="598"/>
      <c r="AK20" s="598"/>
      <c r="AL20" s="598"/>
      <c r="AM20" s="598"/>
    </row>
    <row r="21" spans="1:39">
      <c r="A21" s="1544"/>
      <c r="B21" s="1533"/>
      <c r="C21" s="1323"/>
      <c r="D21" s="1323"/>
      <c r="E21" s="1555"/>
      <c r="F21" s="1250"/>
      <c r="G21" s="1524"/>
      <c r="H21" s="1527"/>
      <c r="I21" s="1509"/>
      <c r="J21" s="1515"/>
      <c r="K21" s="1509">
        <f>IF(NOT(ISERROR(MATCH(J21,_xlfn.ANCHORARRAY(E32),0))),I34&amp;"Por favor no seleccionar los criterios de impacto",J21)</f>
        <v>0</v>
      </c>
      <c r="L21" s="1518"/>
      <c r="M21" s="1509"/>
      <c r="N21" s="1512"/>
      <c r="O21" s="605">
        <v>6</v>
      </c>
      <c r="P21" s="589"/>
      <c r="Q21" s="590" t="str">
        <f t="shared" si="0"/>
        <v/>
      </c>
      <c r="R21" s="591"/>
      <c r="S21" s="591"/>
      <c r="T21" s="592" t="str">
        <f t="shared" si="5"/>
        <v/>
      </c>
      <c r="U21" s="591"/>
      <c r="V21" s="591"/>
      <c r="W21" s="591"/>
      <c r="X21" s="593" t="str">
        <f>IFERROR(IF(AND(Q20="Probabilidad",Q21="Probabilidad"),(Z20-(+Z20*T21)),IF(AND(Q20="Impacto",Q21="Probabilidad"),(Z19-(+Z19*T21)),IF(Q21="Impacto",Z20,""))),"")</f>
        <v/>
      </c>
      <c r="Y21" s="594" t="str">
        <f t="shared" si="1"/>
        <v/>
      </c>
      <c r="Z21" s="595" t="str">
        <f t="shared" si="2"/>
        <v/>
      </c>
      <c r="AA21" s="594" t="str">
        <f t="shared" si="3"/>
        <v/>
      </c>
      <c r="AB21" s="595" t="str">
        <f>IFERROR(IF(AND(Q20="Impacto",Q21="Impacto"),(AB20-(+AB20*T21)),IF(AND(Q20="Probabilidad",Q21="Impacto"),(AB19-(+AB19*T21)),IF(Q21="Probabilidad",AB20,""))),"")</f>
        <v/>
      </c>
      <c r="AC21" s="596" t="str">
        <f t="shared" si="4"/>
        <v/>
      </c>
      <c r="AD21" s="606"/>
      <c r="AE21" s="597"/>
      <c r="AF21" s="598"/>
      <c r="AG21" s="599"/>
      <c r="AH21" s="599"/>
      <c r="AI21" s="597"/>
      <c r="AJ21" s="598"/>
      <c r="AK21" s="598"/>
      <c r="AL21" s="598"/>
      <c r="AM21" s="598"/>
    </row>
    <row r="22" spans="1:39" ht="170.25" customHeight="1">
      <c r="A22" s="1528">
        <v>3</v>
      </c>
      <c r="B22" s="1531" t="s">
        <v>1416</v>
      </c>
      <c r="C22" s="1531" t="s">
        <v>1458</v>
      </c>
      <c r="D22" s="1531" t="s">
        <v>1459</v>
      </c>
      <c r="E22" s="1539" t="s">
        <v>1460</v>
      </c>
      <c r="F22" s="1321" t="s">
        <v>166</v>
      </c>
      <c r="G22" s="1522">
        <v>100</v>
      </c>
      <c r="H22" s="1525" t="str">
        <f>IF(G22&lt;=0,"",IF(G22&lt;=2,"Muy Baja",IF(G22&lt;=24,"Baja",IF(G22&lt;=500,"Media",IF(G22&lt;=5000,"Alta","Muy Alta")))))</f>
        <v>Media</v>
      </c>
      <c r="I22" s="1507">
        <f>IF(H22="","",IF(H22="Muy Baja",0.2,IF(H22="Baja",0.4,IF(H22="Media",0.6,IF(H22="Alta",0.8,IF(H22="Muy Alta",1,))))))</f>
        <v>0.6</v>
      </c>
      <c r="J22" s="1513" t="s">
        <v>1034</v>
      </c>
      <c r="K22" s="1507">
        <v>0</v>
      </c>
      <c r="L22" s="1516" t="s">
        <v>1461</v>
      </c>
      <c r="M22" s="1507">
        <f>IF(L22="","",IF(L22="Leve",0.2,IF(L22="Menor",0.4,IF(L22="Moderado",0.6,IF(L22="Mayor",0.8,IF(L22="Catastrófico",1,))))))</f>
        <v>0.2</v>
      </c>
      <c r="N22" s="1510"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605">
        <v>1</v>
      </c>
      <c r="P22" s="1035" t="s">
        <v>1462</v>
      </c>
      <c r="Q22" s="590" t="s">
        <v>284</v>
      </c>
      <c r="R22" s="1036" t="s">
        <v>187</v>
      </c>
      <c r="S22" s="591" t="s">
        <v>170</v>
      </c>
      <c r="T22" s="592" t="str">
        <f t="shared" si="5"/>
        <v>30%</v>
      </c>
      <c r="U22" s="591" t="s">
        <v>171</v>
      </c>
      <c r="V22" s="591" t="s">
        <v>172</v>
      </c>
      <c r="W22" s="591" t="s">
        <v>1463</v>
      </c>
      <c r="X22" s="593">
        <f>IFERROR(IF(Q22="Probabilidad",(I22-(+I22*T22)),IF(Q22="Impacto",I22,"")),"")</f>
        <v>0.42</v>
      </c>
      <c r="Y22" s="594" t="s">
        <v>1003</v>
      </c>
      <c r="Z22" s="595">
        <v>0</v>
      </c>
      <c r="AA22" s="594" t="str">
        <f t="shared" si="3"/>
        <v>Leve</v>
      </c>
      <c r="AB22" s="595">
        <v>0</v>
      </c>
      <c r="AC22" s="596" t="str">
        <f t="shared" si="4"/>
        <v>Bajo</v>
      </c>
      <c r="AD22" s="606" t="s">
        <v>177</v>
      </c>
      <c r="AE22" s="597" t="s">
        <v>1464</v>
      </c>
      <c r="AF22" s="598" t="s">
        <v>210</v>
      </c>
      <c r="AG22" s="599">
        <v>46174</v>
      </c>
      <c r="AH22" s="599">
        <v>46174</v>
      </c>
      <c r="AI22" s="597"/>
      <c r="AJ22" s="598" t="s">
        <v>181</v>
      </c>
      <c r="AK22" s="1038" t="s">
        <v>1465</v>
      </c>
      <c r="AL22" s="598"/>
      <c r="AM22" s="598"/>
    </row>
    <row r="23" spans="1:39" ht="55.5" customHeight="1">
      <c r="A23" s="1529"/>
      <c r="B23" s="1532"/>
      <c r="C23" s="1532"/>
      <c r="D23" s="1532"/>
      <c r="E23" s="1540"/>
      <c r="F23" s="1322"/>
      <c r="G23" s="1523"/>
      <c r="H23" s="1526"/>
      <c r="I23" s="1508"/>
      <c r="J23" s="1514"/>
      <c r="K23" s="1508">
        <f>IF(NOT(ISERROR(MATCH(J23,_xlfn.ANCHORARRAY(E34),0))),I36&amp;"Por favor no seleccionar los criterios de impacto",J23)</f>
        <v>0</v>
      </c>
      <c r="L23" s="1517"/>
      <c r="M23" s="1508"/>
      <c r="N23" s="1511"/>
      <c r="O23" s="605">
        <v>2</v>
      </c>
      <c r="P23" s="589"/>
      <c r="Q23" s="590" t="str">
        <f t="shared" si="0"/>
        <v/>
      </c>
      <c r="R23" s="591"/>
      <c r="S23" s="591"/>
      <c r="T23" s="592" t="str">
        <f t="shared" si="5"/>
        <v/>
      </c>
      <c r="U23" s="591"/>
      <c r="V23" s="591"/>
      <c r="W23" s="591"/>
      <c r="X23" s="602" t="str">
        <f>IFERROR(IF(AND(Q22="Probabilidad",Q23="Probabilidad"),(Z22-(+Z22*T23)),IF(Q23="Probabilidad",(I22-(+I22*T23)),IF(Q23="Impacto",Z22,""))),"")</f>
        <v/>
      </c>
      <c r="Y23" s="594" t="str">
        <f t="shared" si="1"/>
        <v/>
      </c>
      <c r="Z23" s="595" t="str">
        <f t="shared" si="2"/>
        <v/>
      </c>
      <c r="AA23" s="594" t="str">
        <f t="shared" si="3"/>
        <v/>
      </c>
      <c r="AB23" s="595" t="str">
        <f>IFERROR(IF(AND(Q22="Impacto",Q23="Impacto"),(AB22-(+AB22*T23)),IF(Q23="Impacto",(M22-(+M22*T23)),IF(Q23="Probabilidad",AB22,""))),"")</f>
        <v/>
      </c>
      <c r="AC23" s="596" t="str">
        <f t="shared" si="4"/>
        <v/>
      </c>
      <c r="AD23" s="606"/>
      <c r="AE23" s="597"/>
      <c r="AF23" s="598"/>
      <c r="AG23" s="599"/>
      <c r="AH23" s="599"/>
      <c r="AI23" s="597"/>
      <c r="AJ23" s="598"/>
      <c r="AK23" s="598"/>
      <c r="AL23" s="598"/>
      <c r="AM23" s="598"/>
    </row>
    <row r="24" spans="1:39" ht="55.5" customHeight="1">
      <c r="A24" s="1529"/>
      <c r="B24" s="1532"/>
      <c r="C24" s="1532"/>
      <c r="D24" s="1532"/>
      <c r="E24" s="1540"/>
      <c r="F24" s="1322"/>
      <c r="G24" s="1523"/>
      <c r="H24" s="1526"/>
      <c r="I24" s="1508"/>
      <c r="J24" s="1514"/>
      <c r="K24" s="1508">
        <f>IF(NOT(ISERROR(MATCH(J24,_xlfn.ANCHORARRAY(E35),0))),I37&amp;"Por favor no seleccionar los criterios de impacto",J24)</f>
        <v>0</v>
      </c>
      <c r="L24" s="1517"/>
      <c r="M24" s="1508"/>
      <c r="N24" s="1511"/>
      <c r="O24" s="605">
        <v>3</v>
      </c>
      <c r="P24" s="601"/>
      <c r="Q24" s="590" t="str">
        <f t="shared" si="0"/>
        <v/>
      </c>
      <c r="R24" s="591"/>
      <c r="S24" s="591"/>
      <c r="T24" s="592" t="str">
        <f t="shared" si="5"/>
        <v/>
      </c>
      <c r="U24" s="591"/>
      <c r="V24" s="591"/>
      <c r="W24" s="591"/>
      <c r="X24" s="593" t="str">
        <f>IFERROR(IF(AND(Q23="Probabilidad",Q24="Probabilidad"),(Z23-(+Z23*T24)),IF(AND(Q23="Impacto",Q24="Probabilidad"),(Z22-(+Z22*T24)),IF(Q24="Impacto",Z23,""))),"")</f>
        <v/>
      </c>
      <c r="Y24" s="594" t="str">
        <f t="shared" si="1"/>
        <v/>
      </c>
      <c r="Z24" s="595" t="str">
        <f t="shared" si="2"/>
        <v/>
      </c>
      <c r="AA24" s="594" t="str">
        <f t="shared" si="3"/>
        <v/>
      </c>
      <c r="AB24" s="595" t="str">
        <f>IFERROR(IF(AND(Q23="Impacto",Q24="Impacto"),(AB23-(+AB23*T24)),IF(AND(Q23="Probabilidad",Q24="Impacto"),(AB22-(+AB22*T24)),IF(Q24="Probabilidad",AB23,""))),"")</f>
        <v/>
      </c>
      <c r="AC24" s="596" t="str">
        <f t="shared" si="4"/>
        <v/>
      </c>
      <c r="AD24" s="606"/>
      <c r="AE24" s="597"/>
      <c r="AF24" s="598"/>
      <c r="AG24" s="599"/>
      <c r="AH24" s="599"/>
      <c r="AI24" s="597"/>
      <c r="AJ24" s="598"/>
      <c r="AK24" s="598"/>
      <c r="AL24" s="598"/>
      <c r="AM24" s="598"/>
    </row>
    <row r="25" spans="1:39" ht="55.5" customHeight="1">
      <c r="A25" s="1529"/>
      <c r="B25" s="1532"/>
      <c r="C25" s="1532"/>
      <c r="D25" s="1532"/>
      <c r="E25" s="1540"/>
      <c r="F25" s="1322"/>
      <c r="G25" s="1523"/>
      <c r="H25" s="1526"/>
      <c r="I25" s="1508"/>
      <c r="J25" s="1514"/>
      <c r="K25" s="1508">
        <f>IF(NOT(ISERROR(MATCH(J25,_xlfn.ANCHORARRAY(E36),0))),I38&amp;"Por favor no seleccionar los criterios de impacto",J25)</f>
        <v>0</v>
      </c>
      <c r="L25" s="1517"/>
      <c r="M25" s="1508"/>
      <c r="N25" s="1511"/>
      <c r="O25" s="605">
        <v>4</v>
      </c>
      <c r="P25" s="589"/>
      <c r="Q25" s="590" t="str">
        <f t="shared" si="0"/>
        <v/>
      </c>
      <c r="R25" s="591"/>
      <c r="S25" s="591"/>
      <c r="T25" s="592" t="str">
        <f t="shared" si="5"/>
        <v/>
      </c>
      <c r="U25" s="591"/>
      <c r="V25" s="591"/>
      <c r="W25" s="591"/>
      <c r="X25" s="593" t="str">
        <f>IFERROR(IF(AND(Q24="Probabilidad",Q25="Probabilidad"),(Z24-(+Z24*T25)),IF(AND(Q24="Impacto",Q25="Probabilidad"),(Z23-(+Z23*T25)),IF(Q25="Impacto",Z24,""))),"")</f>
        <v/>
      </c>
      <c r="Y25" s="594" t="str">
        <f t="shared" si="1"/>
        <v/>
      </c>
      <c r="Z25" s="595" t="str">
        <f t="shared" si="2"/>
        <v/>
      </c>
      <c r="AA25" s="594" t="str">
        <f t="shared" si="3"/>
        <v/>
      </c>
      <c r="AB25" s="595" t="str">
        <f>IFERROR(IF(AND(Q24="Impacto",Q25="Impacto"),(AB24-(+AB24*T25)),IF(AND(Q24="Probabilidad",Q25="Impacto"),(AB23-(+AB23*T25)),IF(Q25="Probabilidad",AB24,""))),"")</f>
        <v/>
      </c>
      <c r="AC25" s="596" t="str">
        <f t="shared" si="4"/>
        <v/>
      </c>
      <c r="AD25" s="606"/>
      <c r="AE25" s="597"/>
      <c r="AF25" s="598"/>
      <c r="AG25" s="599"/>
      <c r="AH25" s="599"/>
      <c r="AI25" s="597"/>
      <c r="AJ25" s="598"/>
      <c r="AK25" s="598"/>
      <c r="AL25" s="598"/>
      <c r="AM25" s="598"/>
    </row>
    <row r="26" spans="1:39" ht="55.5" customHeight="1">
      <c r="A26" s="1529"/>
      <c r="B26" s="1532"/>
      <c r="C26" s="1532"/>
      <c r="D26" s="1532"/>
      <c r="E26" s="1540"/>
      <c r="F26" s="1322"/>
      <c r="G26" s="1523"/>
      <c r="H26" s="1526"/>
      <c r="I26" s="1508"/>
      <c r="J26" s="1514"/>
      <c r="K26" s="1508">
        <f>IF(NOT(ISERROR(MATCH(J26,_xlfn.ANCHORARRAY(E37),0))),I39&amp;"Por favor no seleccionar los criterios de impacto",J26)</f>
        <v>0</v>
      </c>
      <c r="L26" s="1517"/>
      <c r="M26" s="1508"/>
      <c r="N26" s="1511"/>
      <c r="O26" s="605">
        <v>5</v>
      </c>
      <c r="P26" s="589"/>
      <c r="Q26" s="590" t="str">
        <f t="shared" si="0"/>
        <v/>
      </c>
      <c r="R26" s="591"/>
      <c r="S26" s="591"/>
      <c r="T26" s="592" t="str">
        <f t="shared" si="5"/>
        <v/>
      </c>
      <c r="U26" s="591"/>
      <c r="V26" s="591"/>
      <c r="W26" s="591"/>
      <c r="X26" s="593" t="str">
        <f>IFERROR(IF(AND(Q25="Probabilidad",Q26="Probabilidad"),(Z25-(+Z25*T26)),IF(AND(Q25="Impacto",Q26="Probabilidad"),(Z24-(+Z24*T26)),IF(Q26="Impacto",Z25,""))),"")</f>
        <v/>
      </c>
      <c r="Y26" s="594" t="str">
        <f t="shared" si="1"/>
        <v/>
      </c>
      <c r="Z26" s="595" t="str">
        <f t="shared" si="2"/>
        <v/>
      </c>
      <c r="AA26" s="594" t="str">
        <f t="shared" si="3"/>
        <v/>
      </c>
      <c r="AB26" s="595" t="str">
        <f>IFERROR(IF(AND(Q25="Impacto",Q26="Impacto"),(AB25-(+AB25*T26)),IF(AND(Q25="Probabilidad",Q26="Impacto"),(AB24-(+AB24*T26)),IF(Q26="Probabilidad",AB25,""))),"")</f>
        <v/>
      </c>
      <c r="AC26" s="596" t="str">
        <f t="shared" si="4"/>
        <v/>
      </c>
      <c r="AD26" s="606"/>
      <c r="AE26" s="597"/>
      <c r="AF26" s="598"/>
      <c r="AG26" s="599"/>
      <c r="AH26" s="599"/>
      <c r="AI26" s="597"/>
      <c r="AJ26" s="598"/>
      <c r="AK26" s="598"/>
      <c r="AL26" s="598"/>
      <c r="AM26" s="598"/>
    </row>
    <row r="27" spans="1:39" ht="55.5" customHeight="1">
      <c r="A27" s="1530"/>
      <c r="B27" s="1533"/>
      <c r="C27" s="1533"/>
      <c r="D27" s="1533"/>
      <c r="E27" s="1541"/>
      <c r="F27" s="1323"/>
      <c r="G27" s="1524"/>
      <c r="H27" s="1527"/>
      <c r="I27" s="1509"/>
      <c r="J27" s="1515"/>
      <c r="K27" s="1509">
        <f>IF(NOT(ISERROR(MATCH(J27,_xlfn.ANCHORARRAY(E38),0))),I40&amp;"Por favor no seleccionar los criterios de impacto",J27)</f>
        <v>0</v>
      </c>
      <c r="L27" s="1518"/>
      <c r="M27" s="1509"/>
      <c r="N27" s="1512"/>
      <c r="O27" s="605">
        <v>6</v>
      </c>
      <c r="P27" s="589"/>
      <c r="Q27" s="590" t="str">
        <f t="shared" si="0"/>
        <v/>
      </c>
      <c r="R27" s="591"/>
      <c r="S27" s="591"/>
      <c r="T27" s="592" t="str">
        <f t="shared" si="5"/>
        <v/>
      </c>
      <c r="U27" s="591"/>
      <c r="V27" s="591"/>
      <c r="W27" s="591"/>
      <c r="X27" s="593" t="str">
        <f>IFERROR(IF(AND(Q26="Probabilidad",Q27="Probabilidad"),(Z26-(+Z26*T27)),IF(AND(Q26="Impacto",Q27="Probabilidad"),(Z25-(+Z25*T27)),IF(Q27="Impacto",Z26,""))),"")</f>
        <v/>
      </c>
      <c r="Y27" s="594" t="str">
        <f t="shared" si="1"/>
        <v/>
      </c>
      <c r="Z27" s="595" t="str">
        <f t="shared" si="2"/>
        <v/>
      </c>
      <c r="AA27" s="594" t="str">
        <f t="shared" si="3"/>
        <v/>
      </c>
      <c r="AB27" s="595" t="str">
        <f>IFERROR(IF(AND(Q26="Impacto",Q27="Impacto"),(AB26-(+AB26*T27)),IF(AND(Q26="Probabilidad",Q27="Impacto"),(AB25-(+AB25*T27)),IF(Q27="Probabilidad",AB26,""))),"")</f>
        <v/>
      </c>
      <c r="AC27" s="596" t="str">
        <f t="shared" si="4"/>
        <v/>
      </c>
      <c r="AD27" s="606"/>
      <c r="AE27" s="597"/>
      <c r="AF27" s="598"/>
      <c r="AG27" s="599"/>
      <c r="AH27" s="599"/>
      <c r="AI27" s="597"/>
      <c r="AJ27" s="598"/>
      <c r="AK27" s="598"/>
      <c r="AL27" s="598"/>
      <c r="AM27" s="598"/>
    </row>
    <row r="28" spans="1:39" ht="55.5" customHeight="1">
      <c r="A28" s="1528">
        <v>4</v>
      </c>
      <c r="B28" s="1531"/>
      <c r="C28" s="1531"/>
      <c r="D28" s="1531"/>
      <c r="E28" s="1534"/>
      <c r="F28" s="1321"/>
      <c r="G28" s="1522"/>
      <c r="H28" s="1525" t="str">
        <f>IF(G28&lt;=0,"",IF(G28&lt;=2,"Muy Baja",IF(G28&lt;=24,"Baja",IF(G28&lt;=500,"Media",IF(G28&lt;=5000,"Alta","Muy Alta")))))</f>
        <v/>
      </c>
      <c r="I28" s="1507" t="str">
        <f>IF(H28="","",IF(H28="Muy Baja",0.2,IF(H28="Baja",0.4,IF(H28="Media",0.6,IF(H28="Alta",0.8,IF(H28="Muy Alta",1,))))))</f>
        <v/>
      </c>
      <c r="J28" s="1513"/>
      <c r="K28" s="1507">
        <v>0</v>
      </c>
      <c r="L28" s="1516" t="s">
        <v>213</v>
      </c>
      <c r="M28" s="1507" t="str">
        <f>IF(L28="","",IF(L28="Leve",0.2,IF(L28="Menor",0.4,IF(L28="Moderado",0.6,IF(L28="Mayor",0.8,IF(L28="Catastrófico",1,))))))</f>
        <v/>
      </c>
      <c r="N28" s="1510"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605">
        <v>1</v>
      </c>
      <c r="P28" s="589"/>
      <c r="Q28" s="590" t="str">
        <f t="shared" si="0"/>
        <v/>
      </c>
      <c r="R28" s="591"/>
      <c r="S28" s="591"/>
      <c r="T28" s="592" t="str">
        <f t="shared" si="5"/>
        <v/>
      </c>
      <c r="U28" s="591"/>
      <c r="V28" s="591"/>
      <c r="W28" s="591"/>
      <c r="X28" s="593" t="str">
        <f>IFERROR(IF(Q28="Probabilidad",(I28-(+I28*T28)),IF(Q28="Impacto",I28,"")),"")</f>
        <v/>
      </c>
      <c r="Y28" s="594" t="str">
        <f t="shared" si="1"/>
        <v/>
      </c>
      <c r="Z28" s="595" t="str">
        <f t="shared" si="2"/>
        <v/>
      </c>
      <c r="AA28" s="594" t="str">
        <f t="shared" si="3"/>
        <v/>
      </c>
      <c r="AB28" s="595" t="str">
        <f>IFERROR(IF(Q28="Impacto",(M28-(+M28*T28)),IF(Q28="Probabilidad",M28,"")),"")</f>
        <v/>
      </c>
      <c r="AC28" s="596" t="str">
        <f t="shared" si="4"/>
        <v/>
      </c>
      <c r="AD28" s="606"/>
      <c r="AE28" s="597"/>
      <c r="AF28" s="598"/>
      <c r="AG28" s="599"/>
      <c r="AH28" s="599"/>
      <c r="AI28" s="597"/>
      <c r="AJ28" s="598"/>
      <c r="AK28" s="598"/>
      <c r="AL28" s="598"/>
      <c r="AM28" s="598"/>
    </row>
    <row r="29" spans="1:39" ht="55.5" customHeight="1">
      <c r="A29" s="1529"/>
      <c r="B29" s="1532"/>
      <c r="C29" s="1532"/>
      <c r="D29" s="1532"/>
      <c r="E29" s="1535"/>
      <c r="F29" s="1322"/>
      <c r="G29" s="1523"/>
      <c r="H29" s="1526"/>
      <c r="I29" s="1508"/>
      <c r="J29" s="1514"/>
      <c r="K29" s="1508">
        <f>IF(NOT(ISERROR(MATCH(J29,_xlfn.ANCHORARRAY(E40),0))),I42&amp;"Por favor no seleccionar los criterios de impacto",J29)</f>
        <v>0</v>
      </c>
      <c r="L29" s="1517"/>
      <c r="M29" s="1508"/>
      <c r="N29" s="1511"/>
      <c r="O29" s="605">
        <v>2</v>
      </c>
      <c r="P29" s="589"/>
      <c r="Q29" s="590" t="str">
        <f t="shared" si="0"/>
        <v/>
      </c>
      <c r="R29" s="591"/>
      <c r="S29" s="591"/>
      <c r="T29" s="592" t="str">
        <f t="shared" si="5"/>
        <v/>
      </c>
      <c r="U29" s="591"/>
      <c r="V29" s="591"/>
      <c r="W29" s="591"/>
      <c r="X29" s="593" t="str">
        <f>IFERROR(IF(AND(Q28="Probabilidad",Q29="Probabilidad"),(Z28-(+Z28*T29)),IF(Q29="Probabilidad",(I28-(+I28*T29)),IF(Q29="Impacto",Z28,""))),"")</f>
        <v/>
      </c>
      <c r="Y29" s="594" t="str">
        <f t="shared" si="1"/>
        <v/>
      </c>
      <c r="Z29" s="595" t="str">
        <f t="shared" si="2"/>
        <v/>
      </c>
      <c r="AA29" s="594" t="str">
        <f t="shared" si="3"/>
        <v/>
      </c>
      <c r="AB29" s="595" t="str">
        <f>IFERROR(IF(AND(Q28="Impacto",Q29="Impacto"),(AB28-(+AB28*T29)),IF(Q29="Impacto",(M28-(+M28*T29)),IF(Q29="Probabilidad",AB28,""))),"")</f>
        <v/>
      </c>
      <c r="AC29" s="596" t="str">
        <f t="shared" si="4"/>
        <v/>
      </c>
      <c r="AD29" s="606"/>
      <c r="AE29" s="597"/>
      <c r="AF29" s="598"/>
      <c r="AG29" s="599"/>
      <c r="AH29" s="599"/>
      <c r="AI29" s="597"/>
      <c r="AJ29" s="598"/>
      <c r="AK29" s="598"/>
      <c r="AL29" s="598"/>
      <c r="AM29" s="598"/>
    </row>
    <row r="30" spans="1:39" ht="55.5" customHeight="1">
      <c r="A30" s="1529"/>
      <c r="B30" s="1532"/>
      <c r="C30" s="1532"/>
      <c r="D30" s="1532"/>
      <c r="E30" s="1535"/>
      <c r="F30" s="1322"/>
      <c r="G30" s="1523"/>
      <c r="H30" s="1526"/>
      <c r="I30" s="1508"/>
      <c r="J30" s="1514"/>
      <c r="K30" s="1508">
        <f>IF(NOT(ISERROR(MATCH(J30,_xlfn.ANCHORARRAY(E41),0))),I43&amp;"Por favor no seleccionar los criterios de impacto",J30)</f>
        <v>0</v>
      </c>
      <c r="L30" s="1517"/>
      <c r="M30" s="1508"/>
      <c r="N30" s="1511"/>
      <c r="O30" s="605">
        <v>3</v>
      </c>
      <c r="P30" s="601"/>
      <c r="Q30" s="590" t="str">
        <f t="shared" si="0"/>
        <v/>
      </c>
      <c r="R30" s="591"/>
      <c r="S30" s="591"/>
      <c r="T30" s="592" t="str">
        <f t="shared" si="5"/>
        <v/>
      </c>
      <c r="U30" s="591"/>
      <c r="V30" s="591"/>
      <c r="W30" s="591"/>
      <c r="X30" s="593" t="str">
        <f>IFERROR(IF(AND(Q29="Probabilidad",Q30="Probabilidad"),(Z29-(+Z29*T30)),IF(AND(Q29="Impacto",Q30="Probabilidad"),(Z28-(+Z28*T30)),IF(Q30="Impacto",Z29,""))),"")</f>
        <v/>
      </c>
      <c r="Y30" s="594" t="str">
        <f t="shared" si="1"/>
        <v/>
      </c>
      <c r="Z30" s="595" t="str">
        <f t="shared" si="2"/>
        <v/>
      </c>
      <c r="AA30" s="594" t="str">
        <f t="shared" si="3"/>
        <v/>
      </c>
      <c r="AB30" s="595" t="str">
        <f>IFERROR(IF(AND(Q29="Impacto",Q30="Impacto"),(AB29-(+AB29*T30)),IF(AND(Q29="Probabilidad",Q30="Impacto"),(AB28-(+AB28*T30)),IF(Q30="Probabilidad",AB29,""))),"")</f>
        <v/>
      </c>
      <c r="AC30" s="596" t="str">
        <f t="shared" si="4"/>
        <v/>
      </c>
      <c r="AD30" s="606"/>
      <c r="AE30" s="597"/>
      <c r="AF30" s="598"/>
      <c r="AG30" s="599"/>
      <c r="AH30" s="599"/>
      <c r="AI30" s="597"/>
      <c r="AJ30" s="598"/>
      <c r="AK30" s="598"/>
      <c r="AL30" s="598"/>
      <c r="AM30" s="598"/>
    </row>
    <row r="31" spans="1:39" ht="55.5" customHeight="1">
      <c r="A31" s="1529"/>
      <c r="B31" s="1532"/>
      <c r="C31" s="1532"/>
      <c r="D31" s="1532"/>
      <c r="E31" s="1535"/>
      <c r="F31" s="1322"/>
      <c r="G31" s="1523"/>
      <c r="H31" s="1526"/>
      <c r="I31" s="1508"/>
      <c r="J31" s="1514"/>
      <c r="K31" s="1508">
        <f>IF(NOT(ISERROR(MATCH(J31,_xlfn.ANCHORARRAY(E42),0))),I44&amp;"Por favor no seleccionar los criterios de impacto",J31)</f>
        <v>0</v>
      </c>
      <c r="L31" s="1517"/>
      <c r="M31" s="1508"/>
      <c r="N31" s="1511"/>
      <c r="O31" s="605">
        <v>4</v>
      </c>
      <c r="P31" s="589"/>
      <c r="Q31" s="590" t="str">
        <f t="shared" si="0"/>
        <v/>
      </c>
      <c r="R31" s="591"/>
      <c r="S31" s="591"/>
      <c r="T31" s="592" t="str">
        <f t="shared" si="5"/>
        <v/>
      </c>
      <c r="U31" s="591"/>
      <c r="V31" s="591"/>
      <c r="W31" s="591"/>
      <c r="X31" s="593" t="str">
        <f>IFERROR(IF(AND(Q30="Probabilidad",Q31="Probabilidad"),(Z30-(+Z30*T31)),IF(AND(Q30="Impacto",Q31="Probabilidad"),(Z29-(+Z29*T31)),IF(Q31="Impacto",Z30,""))),"")</f>
        <v/>
      </c>
      <c r="Y31" s="594" t="str">
        <f t="shared" si="1"/>
        <v/>
      </c>
      <c r="Z31" s="595" t="str">
        <f t="shared" si="2"/>
        <v/>
      </c>
      <c r="AA31" s="594" t="str">
        <f t="shared" si="3"/>
        <v/>
      </c>
      <c r="AB31" s="595" t="str">
        <f>IFERROR(IF(AND(Q30="Impacto",Q31="Impacto"),(AB30-(+AB30*T31)),IF(AND(Q30="Probabilidad",Q31="Impacto"),(AB29-(+AB29*T31)),IF(Q31="Probabilidad",AB30,""))),"")</f>
        <v/>
      </c>
      <c r="AC31" s="596" t="str">
        <f t="shared" si="4"/>
        <v/>
      </c>
      <c r="AD31" s="606"/>
      <c r="AE31" s="597"/>
      <c r="AF31" s="598"/>
      <c r="AG31" s="599"/>
      <c r="AH31" s="599"/>
      <c r="AI31" s="597"/>
      <c r="AJ31" s="598"/>
      <c r="AK31" s="598"/>
      <c r="AL31" s="598"/>
      <c r="AM31" s="598"/>
    </row>
    <row r="32" spans="1:39" ht="55.5" customHeight="1">
      <c r="A32" s="1529"/>
      <c r="B32" s="1532"/>
      <c r="C32" s="1532"/>
      <c r="D32" s="1532"/>
      <c r="E32" s="1535"/>
      <c r="F32" s="1322"/>
      <c r="G32" s="1523"/>
      <c r="H32" s="1526"/>
      <c r="I32" s="1508"/>
      <c r="J32" s="1514"/>
      <c r="K32" s="1508">
        <f>IF(NOT(ISERROR(MATCH(J32,_xlfn.ANCHORARRAY(E43),0))),I45&amp;"Por favor no seleccionar los criterios de impacto",J32)</f>
        <v>0</v>
      </c>
      <c r="L32" s="1517"/>
      <c r="M32" s="1508"/>
      <c r="N32" s="1511"/>
      <c r="O32" s="605">
        <v>5</v>
      </c>
      <c r="P32" s="589"/>
      <c r="Q32" s="590" t="str">
        <f t="shared" si="0"/>
        <v/>
      </c>
      <c r="R32" s="591"/>
      <c r="S32" s="591"/>
      <c r="T32" s="592" t="str">
        <f t="shared" si="5"/>
        <v/>
      </c>
      <c r="U32" s="591"/>
      <c r="V32" s="591"/>
      <c r="W32" s="591"/>
      <c r="X32" s="602" t="str">
        <f>IFERROR(IF(AND(Q31="Probabilidad",Q32="Probabilidad"),(Z31-(+Z31*T32)),IF(AND(Q31="Impacto",Q32="Probabilidad"),(Z30-(+Z30*T32)),IF(Q32="Impacto",Z31,""))),"")</f>
        <v/>
      </c>
      <c r="Y32" s="594" t="str">
        <f t="shared" si="1"/>
        <v/>
      </c>
      <c r="Z32" s="595" t="str">
        <f t="shared" si="2"/>
        <v/>
      </c>
      <c r="AA32" s="594" t="str">
        <f t="shared" si="3"/>
        <v/>
      </c>
      <c r="AB32" s="595" t="str">
        <f>IFERROR(IF(AND(Q31="Impacto",Q32="Impacto"),(AB31-(+AB31*T32)),IF(AND(Q31="Probabilidad",Q32="Impacto"),(AB30-(+AB30*T32)),IF(Q32="Probabilidad",AB31,""))),"")</f>
        <v/>
      </c>
      <c r="AC32" s="596" t="str">
        <f t="shared" si="4"/>
        <v/>
      </c>
      <c r="AD32" s="606"/>
      <c r="AE32" s="597"/>
      <c r="AF32" s="598"/>
      <c r="AG32" s="599"/>
      <c r="AH32" s="599"/>
      <c r="AI32" s="597"/>
      <c r="AJ32" s="598"/>
      <c r="AK32" s="598"/>
      <c r="AL32" s="598"/>
      <c r="AM32" s="598"/>
    </row>
    <row r="33" spans="1:39" ht="55.5" customHeight="1">
      <c r="A33" s="1530"/>
      <c r="B33" s="1533"/>
      <c r="C33" s="1533"/>
      <c r="D33" s="1533"/>
      <c r="E33" s="1536"/>
      <c r="F33" s="1323"/>
      <c r="G33" s="1524"/>
      <c r="H33" s="1527"/>
      <c r="I33" s="1509"/>
      <c r="J33" s="1515"/>
      <c r="K33" s="1509">
        <f>IF(NOT(ISERROR(MATCH(J33,_xlfn.ANCHORARRAY(E44),0))),I46&amp;"Por favor no seleccionar los criterios de impacto",J33)</f>
        <v>0</v>
      </c>
      <c r="L33" s="1518"/>
      <c r="M33" s="1509"/>
      <c r="N33" s="1512"/>
      <c r="O33" s="605">
        <v>6</v>
      </c>
      <c r="P33" s="589"/>
      <c r="Q33" s="590" t="str">
        <f t="shared" si="0"/>
        <v/>
      </c>
      <c r="R33" s="591"/>
      <c r="S33" s="591"/>
      <c r="T33" s="592" t="str">
        <f t="shared" si="5"/>
        <v/>
      </c>
      <c r="U33" s="591"/>
      <c r="V33" s="591"/>
      <c r="W33" s="591"/>
      <c r="X33" s="593" t="str">
        <f>IFERROR(IF(AND(Q32="Probabilidad",Q33="Probabilidad"),(Z32-(+Z32*T33)),IF(AND(Q32="Impacto",Q33="Probabilidad"),(Z31-(+Z31*T33)),IF(Q33="Impacto",Z32,""))),"")</f>
        <v/>
      </c>
      <c r="Y33" s="594" t="str">
        <f t="shared" si="1"/>
        <v/>
      </c>
      <c r="Z33" s="595" t="str">
        <f t="shared" si="2"/>
        <v/>
      </c>
      <c r="AA33" s="594" t="str">
        <f t="shared" si="3"/>
        <v/>
      </c>
      <c r="AB33" s="595" t="str">
        <f>IFERROR(IF(AND(Q32="Impacto",Q33="Impacto"),(AB32-(+AB32*T33)),IF(AND(Q32="Probabilidad",Q33="Impacto"),(AB31-(+AB31*T33)),IF(Q33="Probabilidad",AB32,""))),"")</f>
        <v/>
      </c>
      <c r="AC33" s="596" t="str">
        <f t="shared" si="4"/>
        <v/>
      </c>
      <c r="AD33" s="606"/>
      <c r="AE33" s="597"/>
      <c r="AF33" s="598"/>
      <c r="AG33" s="599"/>
      <c r="AH33" s="599"/>
      <c r="AI33" s="597"/>
      <c r="AJ33" s="598"/>
      <c r="AK33" s="598"/>
      <c r="AL33" s="598"/>
      <c r="AM33" s="598"/>
    </row>
    <row r="34" spans="1:39" ht="55.5" customHeight="1">
      <c r="A34" s="1528">
        <v>5</v>
      </c>
      <c r="B34" s="1531"/>
      <c r="C34" s="1531"/>
      <c r="D34" s="1531"/>
      <c r="E34" s="1534"/>
      <c r="F34" s="1321"/>
      <c r="G34" s="1522"/>
      <c r="H34" s="1525" t="str">
        <f>IF(G34&lt;=0,"",IF(G34&lt;=2,"Muy Baja",IF(G34&lt;=24,"Baja",IF(G34&lt;=500,"Media",IF(G34&lt;=5000,"Alta","Muy Alta")))))</f>
        <v/>
      </c>
      <c r="I34" s="1507" t="str">
        <f>IF(H34="","",IF(H34="Muy Baja",0.2,IF(H34="Baja",0.4,IF(H34="Media",0.6,IF(H34="Alta",0.8,IF(H34="Muy Alta",1,))))))</f>
        <v/>
      </c>
      <c r="J34" s="1513"/>
      <c r="K34" s="1507">
        <v>0</v>
      </c>
      <c r="L34" s="1516" t="s">
        <v>213</v>
      </c>
      <c r="M34" s="1507" t="str">
        <f>IF(L34="","",IF(L34="Leve",0.2,IF(L34="Menor",0.4,IF(L34="Moderado",0.6,IF(L34="Mayor",0.8,IF(L34="Catastrófico",1,))))))</f>
        <v/>
      </c>
      <c r="N34" s="1510"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605">
        <v>1</v>
      </c>
      <c r="P34" s="589"/>
      <c r="Q34" s="590" t="str">
        <f t="shared" si="0"/>
        <v/>
      </c>
      <c r="R34" s="591"/>
      <c r="S34" s="591"/>
      <c r="T34" s="592" t="str">
        <f t="shared" si="5"/>
        <v/>
      </c>
      <c r="U34" s="591"/>
      <c r="V34" s="591"/>
      <c r="W34" s="591"/>
      <c r="X34" s="593" t="str">
        <f>IFERROR(IF(Q34="Probabilidad",(I34-(+I34*T34)),IF(Q34="Impacto",I34,"")),"")</f>
        <v/>
      </c>
      <c r="Y34" s="594" t="str">
        <f t="shared" si="1"/>
        <v/>
      </c>
      <c r="Z34" s="595" t="str">
        <f t="shared" si="2"/>
        <v/>
      </c>
      <c r="AA34" s="594" t="str">
        <f t="shared" si="3"/>
        <v/>
      </c>
      <c r="AB34" s="595" t="str">
        <f>IFERROR(IF(Q34="Impacto",(M34-(+M34*T34)),IF(Q34="Probabilidad",M34,"")),"")</f>
        <v/>
      </c>
      <c r="AC34" s="596" t="str">
        <f t="shared" si="4"/>
        <v/>
      </c>
      <c r="AD34" s="606"/>
      <c r="AE34" s="597"/>
      <c r="AF34" s="598"/>
      <c r="AG34" s="599"/>
      <c r="AH34" s="599"/>
      <c r="AI34" s="597"/>
      <c r="AJ34" s="598"/>
      <c r="AK34" s="598"/>
      <c r="AL34" s="598"/>
      <c r="AM34" s="598"/>
    </row>
    <row r="35" spans="1:39" ht="55.5" customHeight="1">
      <c r="A35" s="1529"/>
      <c r="B35" s="1532"/>
      <c r="C35" s="1532"/>
      <c r="D35" s="1532"/>
      <c r="E35" s="1535"/>
      <c r="F35" s="1322"/>
      <c r="G35" s="1523"/>
      <c r="H35" s="1526"/>
      <c r="I35" s="1508"/>
      <c r="J35" s="1514"/>
      <c r="K35" s="1508">
        <f>IF(NOT(ISERROR(MATCH(J35,_xlfn.ANCHORARRAY(E46),0))),I48&amp;"Por favor no seleccionar los criterios de impacto",J35)</f>
        <v>0</v>
      </c>
      <c r="L35" s="1517"/>
      <c r="M35" s="1508"/>
      <c r="N35" s="1511"/>
      <c r="O35" s="605">
        <v>2</v>
      </c>
      <c r="P35" s="589"/>
      <c r="Q35" s="590" t="str">
        <f t="shared" si="0"/>
        <v/>
      </c>
      <c r="R35" s="591"/>
      <c r="S35" s="591"/>
      <c r="T35" s="592" t="str">
        <f t="shared" si="5"/>
        <v/>
      </c>
      <c r="U35" s="591"/>
      <c r="V35" s="591"/>
      <c r="W35" s="591"/>
      <c r="X35" s="593" t="str">
        <f>IFERROR(IF(AND(Q34="Probabilidad",Q35="Probabilidad"),(Z34-(+Z34*T35)),IF(Q35="Probabilidad",(I34-(+I34*T35)),IF(Q35="Impacto",Z34,""))),"")</f>
        <v/>
      </c>
      <c r="Y35" s="594" t="str">
        <f t="shared" si="1"/>
        <v/>
      </c>
      <c r="Z35" s="595" t="str">
        <f t="shared" si="2"/>
        <v/>
      </c>
      <c r="AA35" s="594" t="str">
        <f t="shared" si="3"/>
        <v/>
      </c>
      <c r="AB35" s="595" t="str">
        <f>IFERROR(IF(AND(Q34="Impacto",Q35="Impacto"),(AB34-(+AB34*T35)),IF(Q35="Impacto",(M34-(+M34*T35)),IF(Q35="Probabilidad",AB34,""))),"")</f>
        <v/>
      </c>
      <c r="AC35" s="596" t="str">
        <f t="shared" si="4"/>
        <v/>
      </c>
      <c r="AD35" s="606"/>
      <c r="AE35" s="597"/>
      <c r="AF35" s="598"/>
      <c r="AG35" s="599"/>
      <c r="AH35" s="599"/>
      <c r="AI35" s="597"/>
      <c r="AJ35" s="598"/>
      <c r="AK35" s="598"/>
      <c r="AL35" s="598"/>
      <c r="AM35" s="598"/>
    </row>
    <row r="36" spans="1:39" ht="55.5" customHeight="1">
      <c r="A36" s="1529"/>
      <c r="B36" s="1532"/>
      <c r="C36" s="1532"/>
      <c r="D36" s="1532"/>
      <c r="E36" s="1535"/>
      <c r="F36" s="1322"/>
      <c r="G36" s="1523"/>
      <c r="H36" s="1526"/>
      <c r="I36" s="1508"/>
      <c r="J36" s="1514"/>
      <c r="K36" s="1508">
        <f>IF(NOT(ISERROR(MATCH(J36,_xlfn.ANCHORARRAY(E47),0))),I49&amp;"Por favor no seleccionar los criterios de impacto",J36)</f>
        <v>0</v>
      </c>
      <c r="L36" s="1517"/>
      <c r="M36" s="1508"/>
      <c r="N36" s="1511"/>
      <c r="O36" s="605">
        <v>3</v>
      </c>
      <c r="P36" s="601"/>
      <c r="Q36" s="590" t="str">
        <f t="shared" si="0"/>
        <v/>
      </c>
      <c r="R36" s="591"/>
      <c r="S36" s="591"/>
      <c r="T36" s="592" t="str">
        <f t="shared" si="5"/>
        <v/>
      </c>
      <c r="U36" s="591"/>
      <c r="V36" s="591"/>
      <c r="W36" s="591"/>
      <c r="X36" s="593" t="str">
        <f>IFERROR(IF(AND(Q35="Probabilidad",Q36="Probabilidad"),(Z35-(+Z35*T36)),IF(AND(Q35="Impacto",Q36="Probabilidad"),(Z34-(+Z34*T36)),IF(Q36="Impacto",Z35,""))),"")</f>
        <v/>
      </c>
      <c r="Y36" s="594" t="str">
        <f t="shared" si="1"/>
        <v/>
      </c>
      <c r="Z36" s="595" t="str">
        <f t="shared" si="2"/>
        <v/>
      </c>
      <c r="AA36" s="594" t="str">
        <f t="shared" si="3"/>
        <v/>
      </c>
      <c r="AB36" s="595" t="str">
        <f>IFERROR(IF(AND(Q35="Impacto",Q36="Impacto"),(AB35-(+AB35*T36)),IF(AND(Q35="Probabilidad",Q36="Impacto"),(AB34-(+AB34*T36)),IF(Q36="Probabilidad",AB35,""))),"")</f>
        <v/>
      </c>
      <c r="AC36" s="596" t="str">
        <f t="shared" si="4"/>
        <v/>
      </c>
      <c r="AD36" s="606"/>
      <c r="AE36" s="597"/>
      <c r="AF36" s="598"/>
      <c r="AG36" s="599"/>
      <c r="AH36" s="599"/>
      <c r="AI36" s="597"/>
      <c r="AJ36" s="598"/>
      <c r="AK36" s="598"/>
      <c r="AL36" s="598"/>
      <c r="AM36" s="598"/>
    </row>
    <row r="37" spans="1:39" ht="55.5" customHeight="1">
      <c r="A37" s="1529"/>
      <c r="B37" s="1532"/>
      <c r="C37" s="1532"/>
      <c r="D37" s="1532"/>
      <c r="E37" s="1535"/>
      <c r="F37" s="1322"/>
      <c r="G37" s="1523"/>
      <c r="H37" s="1526"/>
      <c r="I37" s="1508"/>
      <c r="J37" s="1514"/>
      <c r="K37" s="1508">
        <f>IF(NOT(ISERROR(MATCH(J37,_xlfn.ANCHORARRAY(E48),0))),I50&amp;"Por favor no seleccionar los criterios de impacto",J37)</f>
        <v>0</v>
      </c>
      <c r="L37" s="1517"/>
      <c r="M37" s="1508"/>
      <c r="N37" s="1511"/>
      <c r="O37" s="605">
        <v>4</v>
      </c>
      <c r="P37" s="589"/>
      <c r="Q37" s="590" t="str">
        <f t="shared" si="0"/>
        <v/>
      </c>
      <c r="R37" s="591"/>
      <c r="S37" s="591"/>
      <c r="T37" s="592" t="str">
        <f t="shared" si="5"/>
        <v/>
      </c>
      <c r="U37" s="591"/>
      <c r="V37" s="591"/>
      <c r="W37" s="591"/>
      <c r="X37" s="593" t="str">
        <f>IFERROR(IF(AND(Q36="Probabilidad",Q37="Probabilidad"),(Z36-(+Z36*T37)),IF(AND(Q36="Impacto",Q37="Probabilidad"),(Z35-(+Z35*T37)),IF(Q37="Impacto",Z36,""))),"")</f>
        <v/>
      </c>
      <c r="Y37" s="594" t="str">
        <f t="shared" si="1"/>
        <v/>
      </c>
      <c r="Z37" s="595" t="str">
        <f t="shared" si="2"/>
        <v/>
      </c>
      <c r="AA37" s="594" t="str">
        <f t="shared" si="3"/>
        <v/>
      </c>
      <c r="AB37" s="595" t="str">
        <f>IFERROR(IF(AND(Q36="Impacto",Q37="Impacto"),(AB36-(+AB36*T37)),IF(AND(Q36="Probabilidad",Q37="Impacto"),(AB35-(+AB35*T37)),IF(Q37="Probabilidad",AB36,""))),"")</f>
        <v/>
      </c>
      <c r="AC37" s="596" t="str">
        <f t="shared" si="4"/>
        <v/>
      </c>
      <c r="AD37" s="606"/>
      <c r="AE37" s="597"/>
      <c r="AF37" s="598"/>
      <c r="AG37" s="599"/>
      <c r="AH37" s="599"/>
      <c r="AI37" s="597"/>
      <c r="AJ37" s="598"/>
      <c r="AK37" s="598"/>
      <c r="AL37" s="598"/>
      <c r="AM37" s="598"/>
    </row>
    <row r="38" spans="1:39" ht="55.5" customHeight="1">
      <c r="A38" s="1529"/>
      <c r="B38" s="1532"/>
      <c r="C38" s="1532"/>
      <c r="D38" s="1532"/>
      <c r="E38" s="1535"/>
      <c r="F38" s="1322"/>
      <c r="G38" s="1523"/>
      <c r="H38" s="1526"/>
      <c r="I38" s="1508"/>
      <c r="J38" s="1514"/>
      <c r="K38" s="1508">
        <f>IF(NOT(ISERROR(MATCH(J38,_xlfn.ANCHORARRAY(E49),0))),I51&amp;"Por favor no seleccionar los criterios de impacto",J38)</f>
        <v>0</v>
      </c>
      <c r="L38" s="1517"/>
      <c r="M38" s="1508"/>
      <c r="N38" s="1511"/>
      <c r="O38" s="605">
        <v>5</v>
      </c>
      <c r="P38" s="589"/>
      <c r="Q38" s="590" t="str">
        <f t="shared" si="0"/>
        <v/>
      </c>
      <c r="R38" s="591"/>
      <c r="S38" s="591"/>
      <c r="T38" s="592" t="str">
        <f t="shared" si="5"/>
        <v/>
      </c>
      <c r="U38" s="591"/>
      <c r="V38" s="591"/>
      <c r="W38" s="591"/>
      <c r="X38" s="593" t="str">
        <f>IFERROR(IF(AND(Q37="Probabilidad",Q38="Probabilidad"),(Z37-(+Z37*T38)),IF(AND(Q37="Impacto",Q38="Probabilidad"),(Z36-(+Z36*T38)),IF(Q38="Impacto",Z37,""))),"")</f>
        <v/>
      </c>
      <c r="Y38" s="594" t="str">
        <f t="shared" si="1"/>
        <v/>
      </c>
      <c r="Z38" s="595" t="str">
        <f t="shared" si="2"/>
        <v/>
      </c>
      <c r="AA38" s="594" t="str">
        <f t="shared" si="3"/>
        <v/>
      </c>
      <c r="AB38" s="595" t="str">
        <f>IFERROR(IF(AND(Q37="Impacto",Q38="Impacto"),(AB37-(+AB37*T38)),IF(AND(Q37="Probabilidad",Q38="Impacto"),(AB36-(+AB36*T38)),IF(Q38="Probabilidad",AB37,""))),"")</f>
        <v/>
      </c>
      <c r="AC38" s="596" t="str">
        <f t="shared" si="4"/>
        <v/>
      </c>
      <c r="AD38" s="606"/>
      <c r="AE38" s="597"/>
      <c r="AF38" s="598"/>
      <c r="AG38" s="599"/>
      <c r="AH38" s="599"/>
      <c r="AI38" s="597"/>
      <c r="AJ38" s="598"/>
      <c r="AK38" s="598"/>
      <c r="AL38" s="598"/>
      <c r="AM38" s="598"/>
    </row>
    <row r="39" spans="1:39" ht="55.5" customHeight="1">
      <c r="A39" s="1530"/>
      <c r="B39" s="1533"/>
      <c r="C39" s="1533"/>
      <c r="D39" s="1533"/>
      <c r="E39" s="1536"/>
      <c r="F39" s="1323"/>
      <c r="G39" s="1524"/>
      <c r="H39" s="1527"/>
      <c r="I39" s="1509"/>
      <c r="J39" s="1515"/>
      <c r="K39" s="1509">
        <f>IF(NOT(ISERROR(MATCH(J39,_xlfn.ANCHORARRAY(E50),0))),I52&amp;"Por favor no seleccionar los criterios de impacto",J39)</f>
        <v>0</v>
      </c>
      <c r="L39" s="1518"/>
      <c r="M39" s="1509"/>
      <c r="N39" s="1512"/>
      <c r="O39" s="605">
        <v>6</v>
      </c>
      <c r="P39" s="589"/>
      <c r="Q39" s="590" t="str">
        <f t="shared" si="0"/>
        <v/>
      </c>
      <c r="R39" s="591"/>
      <c r="S39" s="591"/>
      <c r="T39" s="592" t="str">
        <f t="shared" si="5"/>
        <v/>
      </c>
      <c r="U39" s="591"/>
      <c r="V39" s="591"/>
      <c r="W39" s="591"/>
      <c r="X39" s="593" t="str">
        <f>IFERROR(IF(AND(Q38="Probabilidad",Q39="Probabilidad"),(Z38-(+Z38*T39)),IF(AND(Q38="Impacto",Q39="Probabilidad"),(Z37-(+Z37*T39)),IF(Q39="Impacto",Z38,""))),"")</f>
        <v/>
      </c>
      <c r="Y39" s="594" t="str">
        <f t="shared" si="1"/>
        <v/>
      </c>
      <c r="Z39" s="595" t="str">
        <f t="shared" si="2"/>
        <v/>
      </c>
      <c r="AA39" s="594" t="str">
        <f t="shared" si="3"/>
        <v/>
      </c>
      <c r="AB39" s="595" t="str">
        <f>IFERROR(IF(AND(Q38="Impacto",Q39="Impacto"),(AB38-(+AB38*T39)),IF(AND(Q38="Probabilidad",Q39="Impacto"),(AB37-(+AB37*T39)),IF(Q39="Probabilidad",AB38,""))),"")</f>
        <v/>
      </c>
      <c r="AC39" s="596" t="str">
        <f t="shared" si="4"/>
        <v/>
      </c>
      <c r="AD39" s="606"/>
      <c r="AE39" s="597"/>
      <c r="AF39" s="598"/>
      <c r="AG39" s="599"/>
      <c r="AH39" s="599"/>
      <c r="AI39" s="597"/>
      <c r="AJ39" s="598"/>
      <c r="AK39" s="598"/>
      <c r="AL39" s="598"/>
      <c r="AM39" s="598"/>
    </row>
    <row r="40" spans="1:39" ht="55.5" customHeight="1">
      <c r="A40" s="1528">
        <v>6</v>
      </c>
      <c r="B40" s="1531"/>
      <c r="C40" s="1531"/>
      <c r="D40" s="1531"/>
      <c r="E40" s="1534"/>
      <c r="F40" s="1321"/>
      <c r="G40" s="1522"/>
      <c r="H40" s="1525" t="str">
        <f>IF(G40&lt;=0,"",IF(G40&lt;=2,"Muy Baja",IF(G40&lt;=24,"Baja",IF(G40&lt;=500,"Media",IF(G40&lt;=5000,"Alta","Muy Alta")))))</f>
        <v/>
      </c>
      <c r="I40" s="1507" t="str">
        <f>IF(H40="","",IF(H40="Muy Baja",0.2,IF(H40="Baja",0.4,IF(H40="Media",0.6,IF(H40="Alta",0.8,IF(H40="Muy Alta",1,))))))</f>
        <v/>
      </c>
      <c r="J40" s="1513"/>
      <c r="K40" s="1507">
        <v>0</v>
      </c>
      <c r="L40" s="1516" t="s">
        <v>213</v>
      </c>
      <c r="M40" s="1507" t="str">
        <f>IF(L40="","",IF(L40="Leve",0.2,IF(L40="Menor",0.4,IF(L40="Moderado",0.6,IF(L40="Mayor",0.8,IF(L40="Catastrófico",1,))))))</f>
        <v/>
      </c>
      <c r="N40" s="1510"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605">
        <v>1</v>
      </c>
      <c r="P40" s="589"/>
      <c r="Q40" s="590" t="str">
        <f t="shared" si="0"/>
        <v/>
      </c>
      <c r="R40" s="591"/>
      <c r="S40" s="591"/>
      <c r="T40" s="592" t="str">
        <f t="shared" si="5"/>
        <v/>
      </c>
      <c r="U40" s="591"/>
      <c r="V40" s="591"/>
      <c r="W40" s="591"/>
      <c r="X40" s="593" t="str">
        <f>IFERROR(IF(Q40="Probabilidad",(I40-(+I40*T40)),IF(Q40="Impacto",I40,"")),"")</f>
        <v/>
      </c>
      <c r="Y40" s="594" t="str">
        <f t="shared" si="1"/>
        <v/>
      </c>
      <c r="Z40" s="595" t="str">
        <f t="shared" si="2"/>
        <v/>
      </c>
      <c r="AA40" s="594" t="str">
        <f t="shared" si="3"/>
        <v/>
      </c>
      <c r="AB40" s="595" t="str">
        <f>IFERROR(IF(Q40="Impacto",(M40-(+M40*T40)),IF(Q40="Probabilidad",M40,"")),"")</f>
        <v/>
      </c>
      <c r="AC40" s="596" t="str">
        <f t="shared" si="4"/>
        <v/>
      </c>
      <c r="AD40" s="606"/>
      <c r="AE40" s="597"/>
      <c r="AF40" s="598"/>
      <c r="AG40" s="599"/>
      <c r="AH40" s="599"/>
      <c r="AI40" s="597"/>
      <c r="AJ40" s="598"/>
      <c r="AK40" s="598"/>
      <c r="AL40" s="598"/>
      <c r="AM40" s="598"/>
    </row>
    <row r="41" spans="1:39" ht="55.5" customHeight="1">
      <c r="A41" s="1529"/>
      <c r="B41" s="1532"/>
      <c r="C41" s="1532"/>
      <c r="D41" s="1532"/>
      <c r="E41" s="1535"/>
      <c r="F41" s="1322"/>
      <c r="G41" s="1523"/>
      <c r="H41" s="1526"/>
      <c r="I41" s="1508"/>
      <c r="J41" s="1514"/>
      <c r="K41" s="1508">
        <f>IF(NOT(ISERROR(MATCH(J41,_xlfn.ANCHORARRAY(E52),0))),I54&amp;"Por favor no seleccionar los criterios de impacto",J41)</f>
        <v>0</v>
      </c>
      <c r="L41" s="1517"/>
      <c r="M41" s="1508"/>
      <c r="N41" s="1511"/>
      <c r="O41" s="605">
        <v>2</v>
      </c>
      <c r="P41" s="589"/>
      <c r="Q41" s="590" t="str">
        <f t="shared" si="0"/>
        <v/>
      </c>
      <c r="R41" s="591"/>
      <c r="S41" s="591"/>
      <c r="T41" s="592" t="str">
        <f t="shared" si="5"/>
        <v/>
      </c>
      <c r="U41" s="591"/>
      <c r="V41" s="591"/>
      <c r="W41" s="591"/>
      <c r="X41" s="593" t="str">
        <f>IFERROR(IF(AND(Q40="Probabilidad",Q41="Probabilidad"),(Z40-(+Z40*T41)),IF(Q41="Probabilidad",(I40-(+I40*T41)),IF(Q41="Impacto",Z40,""))),"")</f>
        <v/>
      </c>
      <c r="Y41" s="594" t="str">
        <f t="shared" si="1"/>
        <v/>
      </c>
      <c r="Z41" s="595" t="str">
        <f t="shared" si="2"/>
        <v/>
      </c>
      <c r="AA41" s="594" t="str">
        <f t="shared" si="3"/>
        <v/>
      </c>
      <c r="AB41" s="595" t="str">
        <f>IFERROR(IF(AND(Q40="Impacto",Q41="Impacto"),(AB40-(+AB40*T41)),IF(Q41="Impacto",(M40-(+M40*T41)),IF(Q41="Probabilidad",AB40,""))),"")</f>
        <v/>
      </c>
      <c r="AC41" s="596" t="str">
        <f t="shared" si="4"/>
        <v/>
      </c>
      <c r="AD41" s="606"/>
      <c r="AE41" s="597"/>
      <c r="AF41" s="598"/>
      <c r="AG41" s="599"/>
      <c r="AH41" s="599"/>
      <c r="AI41" s="597"/>
      <c r="AJ41" s="598"/>
      <c r="AK41" s="598"/>
      <c r="AL41" s="598"/>
      <c r="AM41" s="598"/>
    </row>
    <row r="42" spans="1:39" ht="55.5" customHeight="1">
      <c r="A42" s="1529"/>
      <c r="B42" s="1532"/>
      <c r="C42" s="1532"/>
      <c r="D42" s="1532"/>
      <c r="E42" s="1535"/>
      <c r="F42" s="1322"/>
      <c r="G42" s="1523"/>
      <c r="H42" s="1526"/>
      <c r="I42" s="1508"/>
      <c r="J42" s="1514"/>
      <c r="K42" s="1508">
        <f>IF(NOT(ISERROR(MATCH(J42,_xlfn.ANCHORARRAY(E53),0))),I55&amp;"Por favor no seleccionar los criterios de impacto",J42)</f>
        <v>0</v>
      </c>
      <c r="L42" s="1517"/>
      <c r="M42" s="1508"/>
      <c r="N42" s="1511"/>
      <c r="O42" s="605">
        <v>3</v>
      </c>
      <c r="P42" s="601"/>
      <c r="Q42" s="590" t="str">
        <f t="shared" ref="Q42:Q69" si="6">IF(OR(R42="Preventivo",R42="Detectivo"),"Probabilidad",IF(R42="Correctivo","Impacto",""))</f>
        <v/>
      </c>
      <c r="R42" s="591"/>
      <c r="S42" s="591"/>
      <c r="T42" s="592" t="str">
        <f t="shared" si="5"/>
        <v/>
      </c>
      <c r="U42" s="591"/>
      <c r="V42" s="591"/>
      <c r="W42" s="591"/>
      <c r="X42" s="593" t="str">
        <f>IFERROR(IF(AND(Q41="Probabilidad",Q42="Probabilidad"),(Z41-(+Z41*T42)),IF(AND(Q41="Impacto",Q42="Probabilidad"),(Z40-(+Z40*T42)),IF(Q42="Impacto",Z41,""))),"")</f>
        <v/>
      </c>
      <c r="Y42" s="594" t="str">
        <f t="shared" ref="Y42:Y69" si="7">IFERROR(IF(X42="","",IF(X42&lt;=0.2,"Muy Baja",IF(X42&lt;=0.4,"Baja",IF(X42&lt;=0.6,"Media",IF(X42&lt;=0.8,"Alta","Muy Alta"))))),"")</f>
        <v/>
      </c>
      <c r="Z42" s="595" t="str">
        <f t="shared" ref="Z42:Z69" si="8">+X42</f>
        <v/>
      </c>
      <c r="AA42" s="594" t="str">
        <f t="shared" ref="AA42:AA69" si="9">IFERROR(IF(AB42="","",IF(AB42&lt;=0.2,"Leve",IF(AB42&lt;=0.4,"Menor",IF(AB42&lt;=0.6,"Moderado",IF(AB42&lt;=0.8,"Mayor","Catastrófico"))))),"")</f>
        <v/>
      </c>
      <c r="AB42" s="595" t="str">
        <f>IFERROR(IF(AND(Q41="Impacto",Q42="Impacto"),(AB41-(+AB41*T42)),IF(AND(Q41="Probabilidad",Q42="Impacto"),(AB40-(+AB40*T42)),IF(Q42="Probabilidad",AB41,""))),"")</f>
        <v/>
      </c>
      <c r="AC42" s="596" t="str">
        <f t="shared" ref="AC42:AC69" si="10">IFERROR(IF(OR(AND(Y42="Muy Baja",AA42="Leve"),AND(Y42="Muy Baja",AA42="Menor"),AND(Y42="Baja",AA42="Leve")),"Bajo",IF(OR(AND(Y42="Muy baja",AA42="Moderado"),AND(Y42="Baja",AA42="Menor"),AND(Y42="Baja",AA42="Moderado"),AND(Y42="Media",AA42="Leve"),AND(Y42="Media",AA42="Menor"),AND(Y42="Media",AA42="Moderado"),AND(Y42="Alta",AA42="Leve"),AND(Y42="Alta",AA42="Menor")),"Moderado",IF(OR(AND(Y42="Muy Baja",AA42="Mayor"),AND(Y42="Baja",AA42="Mayor"),AND(Y42="Media",AA42="Mayor"),AND(Y42="Alta",AA42="Moderado"),AND(Y42="Alta",AA42="Mayor"),AND(Y42="Muy Alta",AA42="Leve"),AND(Y42="Muy Alta",AA42="Menor"),AND(Y42="Muy Alta",AA42="Moderado"),AND(Y42="Muy Alta",AA42="Mayor")),"Alto",IF(OR(AND(Y42="Muy Baja",AA42="Catastrófico"),AND(Y42="Baja",AA42="Catastrófico"),AND(Y42="Media",AA42="Catastrófico"),AND(Y42="Alta",AA42="Catastrófico"),AND(Y42="Muy Alta",AA42="Catastrófico")),"Extremo","")))),"")</f>
        <v/>
      </c>
      <c r="AD42" s="606"/>
      <c r="AE42" s="597"/>
      <c r="AF42" s="598"/>
      <c r="AG42" s="599"/>
      <c r="AH42" s="599"/>
      <c r="AI42" s="597"/>
      <c r="AJ42" s="598"/>
      <c r="AK42" s="598"/>
      <c r="AL42" s="598"/>
      <c r="AM42" s="598"/>
    </row>
    <row r="43" spans="1:39" ht="55.5" customHeight="1">
      <c r="A43" s="1529"/>
      <c r="B43" s="1532"/>
      <c r="C43" s="1532"/>
      <c r="D43" s="1532"/>
      <c r="E43" s="1535"/>
      <c r="F43" s="1322"/>
      <c r="G43" s="1523"/>
      <c r="H43" s="1526"/>
      <c r="I43" s="1508"/>
      <c r="J43" s="1514"/>
      <c r="K43" s="1508">
        <f>IF(NOT(ISERROR(MATCH(J43,_xlfn.ANCHORARRAY(E54),0))),I56&amp;"Por favor no seleccionar los criterios de impacto",J43)</f>
        <v>0</v>
      </c>
      <c r="L43" s="1517"/>
      <c r="M43" s="1508"/>
      <c r="N43" s="1511"/>
      <c r="O43" s="605">
        <v>4</v>
      </c>
      <c r="P43" s="589"/>
      <c r="Q43" s="590" t="str">
        <f t="shared" si="6"/>
        <v/>
      </c>
      <c r="R43" s="591"/>
      <c r="S43" s="591"/>
      <c r="T43" s="592" t="str">
        <f t="shared" si="5"/>
        <v/>
      </c>
      <c r="U43" s="591"/>
      <c r="V43" s="591"/>
      <c r="W43" s="591"/>
      <c r="X43" s="593" t="str">
        <f>IFERROR(IF(AND(Q42="Probabilidad",Q43="Probabilidad"),(Z42-(+Z42*T43)),IF(AND(Q42="Impacto",Q43="Probabilidad"),(Z41-(+Z41*T43)),IF(Q43="Impacto",Z42,""))),"")</f>
        <v/>
      </c>
      <c r="Y43" s="594" t="str">
        <f t="shared" si="7"/>
        <v/>
      </c>
      <c r="Z43" s="595" t="str">
        <f t="shared" si="8"/>
        <v/>
      </c>
      <c r="AA43" s="594" t="str">
        <f t="shared" si="9"/>
        <v/>
      </c>
      <c r="AB43" s="595" t="str">
        <f>IFERROR(IF(AND(Q42="Impacto",Q43="Impacto"),(AB42-(+AB42*T43)),IF(AND(Q42="Probabilidad",Q43="Impacto"),(AB41-(+AB41*T43)),IF(Q43="Probabilidad",AB42,""))),"")</f>
        <v/>
      </c>
      <c r="AC43" s="596" t="str">
        <f t="shared" si="10"/>
        <v/>
      </c>
      <c r="AD43" s="606"/>
      <c r="AE43" s="597"/>
      <c r="AF43" s="598"/>
      <c r="AG43" s="599"/>
      <c r="AH43" s="599"/>
      <c r="AI43" s="597"/>
      <c r="AJ43" s="598"/>
      <c r="AK43" s="598"/>
      <c r="AL43" s="598"/>
      <c r="AM43" s="598"/>
    </row>
    <row r="44" spans="1:39" ht="55.5" customHeight="1">
      <c r="A44" s="1529"/>
      <c r="B44" s="1532"/>
      <c r="C44" s="1532"/>
      <c r="D44" s="1532"/>
      <c r="E44" s="1535"/>
      <c r="F44" s="1322"/>
      <c r="G44" s="1523"/>
      <c r="H44" s="1526"/>
      <c r="I44" s="1508"/>
      <c r="J44" s="1514"/>
      <c r="K44" s="1508">
        <f>IF(NOT(ISERROR(MATCH(J44,_xlfn.ANCHORARRAY(E55),0))),I57&amp;"Por favor no seleccionar los criterios de impacto",J44)</f>
        <v>0</v>
      </c>
      <c r="L44" s="1517"/>
      <c r="M44" s="1508"/>
      <c r="N44" s="1511"/>
      <c r="O44" s="605">
        <v>5</v>
      </c>
      <c r="P44" s="589"/>
      <c r="Q44" s="590" t="str">
        <f t="shared" si="6"/>
        <v/>
      </c>
      <c r="R44" s="591"/>
      <c r="S44" s="591"/>
      <c r="T44" s="592" t="str">
        <f t="shared" si="5"/>
        <v/>
      </c>
      <c r="U44" s="591"/>
      <c r="V44" s="591"/>
      <c r="W44" s="591"/>
      <c r="X44" s="593" t="str">
        <f>IFERROR(IF(AND(Q43="Probabilidad",Q44="Probabilidad"),(Z43-(+Z43*T44)),IF(AND(Q43="Impacto",Q44="Probabilidad"),(Z42-(+Z42*T44)),IF(Q44="Impacto",Z43,""))),"")</f>
        <v/>
      </c>
      <c r="Y44" s="594" t="str">
        <f t="shared" si="7"/>
        <v/>
      </c>
      <c r="Z44" s="595" t="str">
        <f t="shared" si="8"/>
        <v/>
      </c>
      <c r="AA44" s="594" t="str">
        <f t="shared" si="9"/>
        <v/>
      </c>
      <c r="AB44" s="595" t="str">
        <f>IFERROR(IF(AND(Q43="Impacto",Q44="Impacto"),(AB43-(+AB43*T44)),IF(AND(Q43="Probabilidad",Q44="Impacto"),(AB42-(+AB42*T44)),IF(Q44="Probabilidad",AB43,""))),"")</f>
        <v/>
      </c>
      <c r="AC44" s="596" t="str">
        <f t="shared" si="10"/>
        <v/>
      </c>
      <c r="AD44" s="606"/>
      <c r="AE44" s="597"/>
      <c r="AF44" s="598"/>
      <c r="AG44" s="599"/>
      <c r="AH44" s="599"/>
      <c r="AI44" s="597"/>
      <c r="AJ44" s="598"/>
      <c r="AK44" s="598"/>
      <c r="AL44" s="598"/>
      <c r="AM44" s="598"/>
    </row>
    <row r="45" spans="1:39" ht="55.5" customHeight="1">
      <c r="A45" s="1530"/>
      <c r="B45" s="1533"/>
      <c r="C45" s="1533"/>
      <c r="D45" s="1533"/>
      <c r="E45" s="1536"/>
      <c r="F45" s="1323"/>
      <c r="G45" s="1524"/>
      <c r="H45" s="1527"/>
      <c r="I45" s="1509"/>
      <c r="J45" s="1515"/>
      <c r="K45" s="1509">
        <f>IF(NOT(ISERROR(MATCH(J45,_xlfn.ANCHORARRAY(E56),0))),I58&amp;"Por favor no seleccionar los criterios de impacto",J45)</f>
        <v>0</v>
      </c>
      <c r="L45" s="1518"/>
      <c r="M45" s="1509"/>
      <c r="N45" s="1512"/>
      <c r="O45" s="605">
        <v>6</v>
      </c>
      <c r="P45" s="589"/>
      <c r="Q45" s="590" t="str">
        <f t="shared" si="6"/>
        <v/>
      </c>
      <c r="R45" s="591"/>
      <c r="S45" s="591"/>
      <c r="T45" s="592" t="str">
        <f t="shared" si="5"/>
        <v/>
      </c>
      <c r="U45" s="591"/>
      <c r="V45" s="591"/>
      <c r="W45" s="591"/>
      <c r="X45" s="593" t="str">
        <f>IFERROR(IF(AND(Q44="Probabilidad",Q45="Probabilidad"),(Z44-(+Z44*T45)),IF(AND(Q44="Impacto",Q45="Probabilidad"),(Z43-(+Z43*T45)),IF(Q45="Impacto",Z44,""))),"")</f>
        <v/>
      </c>
      <c r="Y45" s="594" t="str">
        <f t="shared" si="7"/>
        <v/>
      </c>
      <c r="Z45" s="595" t="str">
        <f t="shared" si="8"/>
        <v/>
      </c>
      <c r="AA45" s="594" t="str">
        <f t="shared" si="9"/>
        <v/>
      </c>
      <c r="AB45" s="595" t="str">
        <f>IFERROR(IF(AND(Q44="Impacto",Q45="Impacto"),(AB44-(+AB44*T45)),IF(AND(Q44="Probabilidad",Q45="Impacto"),(AB43-(+AB43*T45)),IF(Q45="Probabilidad",AB44,""))),"")</f>
        <v/>
      </c>
      <c r="AC45" s="596" t="str">
        <f t="shared" si="10"/>
        <v/>
      </c>
      <c r="AD45" s="606"/>
      <c r="AE45" s="597"/>
      <c r="AF45" s="598"/>
      <c r="AG45" s="599"/>
      <c r="AH45" s="599"/>
      <c r="AI45" s="597"/>
      <c r="AJ45" s="598"/>
      <c r="AK45" s="598"/>
      <c r="AL45" s="598"/>
      <c r="AM45" s="598"/>
    </row>
    <row r="46" spans="1:39" ht="55.5" customHeight="1">
      <c r="A46" s="1528">
        <v>7</v>
      </c>
      <c r="B46" s="1531"/>
      <c r="C46" s="1531"/>
      <c r="D46" s="1531"/>
      <c r="E46" s="1534"/>
      <c r="F46" s="1321"/>
      <c r="G46" s="1522"/>
      <c r="H46" s="1525" t="str">
        <f>IF(G46&lt;=0,"",IF(G46&lt;=2,"Muy Baja",IF(G46&lt;=24,"Baja",IF(G46&lt;=500,"Media",IF(G46&lt;=5000,"Alta","Muy Alta")))))</f>
        <v/>
      </c>
      <c r="I46" s="1507" t="str">
        <f>IF(H46="","",IF(H46="Muy Baja",0.2,IF(H46="Baja",0.4,IF(H46="Media",0.6,IF(H46="Alta",0.8,IF(H46="Muy Alta",1,))))))</f>
        <v/>
      </c>
      <c r="J46" s="1513"/>
      <c r="K46" s="1507">
        <v>0</v>
      </c>
      <c r="L46" s="1516" t="s">
        <v>213</v>
      </c>
      <c r="M46" s="1507" t="str">
        <f>IF(L46="","",IF(L46="Leve",0.2,IF(L46="Menor",0.4,IF(L46="Moderado",0.6,IF(L46="Mayor",0.8,IF(L46="Catastrófico",1,))))))</f>
        <v/>
      </c>
      <c r="N46" s="1510"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605">
        <v>1</v>
      </c>
      <c r="P46" s="589"/>
      <c r="Q46" s="590" t="str">
        <f t="shared" si="6"/>
        <v/>
      </c>
      <c r="R46" s="591"/>
      <c r="S46" s="591"/>
      <c r="T46" s="592" t="str">
        <f t="shared" si="5"/>
        <v/>
      </c>
      <c r="U46" s="591"/>
      <c r="V46" s="591"/>
      <c r="W46" s="591"/>
      <c r="X46" s="593" t="str">
        <f>IFERROR(IF(Q46="Probabilidad",(I46-(+I46*T46)),IF(Q46="Impacto",I46,"")),"")</f>
        <v/>
      </c>
      <c r="Y46" s="594" t="str">
        <f t="shared" si="7"/>
        <v/>
      </c>
      <c r="Z46" s="595" t="str">
        <f t="shared" si="8"/>
        <v/>
      </c>
      <c r="AA46" s="594" t="str">
        <f t="shared" si="9"/>
        <v/>
      </c>
      <c r="AB46" s="595" t="str">
        <f>IFERROR(IF(Q46="Impacto",(M46-(+M46*T46)),IF(Q46="Probabilidad",M46,"")),"")</f>
        <v/>
      </c>
      <c r="AC46" s="596" t="str">
        <f t="shared" si="10"/>
        <v/>
      </c>
      <c r="AD46" s="606"/>
      <c r="AE46" s="597"/>
      <c r="AF46" s="598"/>
      <c r="AG46" s="599"/>
      <c r="AH46" s="599"/>
      <c r="AI46" s="597"/>
      <c r="AJ46" s="598"/>
      <c r="AK46" s="598"/>
      <c r="AL46" s="598"/>
      <c r="AM46" s="598"/>
    </row>
    <row r="47" spans="1:39" ht="55.5" customHeight="1">
      <c r="A47" s="1529"/>
      <c r="B47" s="1532"/>
      <c r="C47" s="1532"/>
      <c r="D47" s="1532"/>
      <c r="E47" s="1535"/>
      <c r="F47" s="1322"/>
      <c r="G47" s="1523"/>
      <c r="H47" s="1526"/>
      <c r="I47" s="1508"/>
      <c r="J47" s="1514"/>
      <c r="K47" s="1508">
        <f>IF(NOT(ISERROR(MATCH(J47,_xlfn.ANCHORARRAY(E58),0))),I60&amp;"Por favor no seleccionar los criterios de impacto",J47)</f>
        <v>0</v>
      </c>
      <c r="L47" s="1517"/>
      <c r="M47" s="1508"/>
      <c r="N47" s="1511"/>
      <c r="O47" s="605">
        <v>2</v>
      </c>
      <c r="P47" s="589"/>
      <c r="Q47" s="590" t="str">
        <f t="shared" si="6"/>
        <v/>
      </c>
      <c r="R47" s="591"/>
      <c r="S47" s="591"/>
      <c r="T47" s="592" t="str">
        <f t="shared" si="5"/>
        <v/>
      </c>
      <c r="U47" s="591"/>
      <c r="V47" s="591"/>
      <c r="W47" s="591"/>
      <c r="X47" s="593" t="str">
        <f>IFERROR(IF(AND(Q46="Probabilidad",Q47="Probabilidad"),(Z46-(+Z46*T47)),IF(Q47="Probabilidad",(I46-(+I46*T47)),IF(Q47="Impacto",Z46,""))),"")</f>
        <v/>
      </c>
      <c r="Y47" s="594" t="str">
        <f t="shared" si="7"/>
        <v/>
      </c>
      <c r="Z47" s="595" t="str">
        <f t="shared" si="8"/>
        <v/>
      </c>
      <c r="AA47" s="594" t="str">
        <f t="shared" si="9"/>
        <v/>
      </c>
      <c r="AB47" s="595" t="str">
        <f>IFERROR(IF(AND(Q46="Impacto",Q47="Impacto"),(AB46-(+AB46*T47)),IF(Q47="Impacto",(M46-(+M46*T47)),IF(Q47="Probabilidad",AB46,""))),"")</f>
        <v/>
      </c>
      <c r="AC47" s="596" t="str">
        <f t="shared" si="10"/>
        <v/>
      </c>
      <c r="AD47" s="606"/>
      <c r="AE47" s="597"/>
      <c r="AF47" s="598"/>
      <c r="AG47" s="599"/>
      <c r="AH47" s="599"/>
      <c r="AI47" s="597"/>
      <c r="AJ47" s="598"/>
      <c r="AK47" s="598"/>
      <c r="AL47" s="598"/>
      <c r="AM47" s="598"/>
    </row>
    <row r="48" spans="1:39" ht="55.5" customHeight="1">
      <c r="A48" s="1529"/>
      <c r="B48" s="1532"/>
      <c r="C48" s="1532"/>
      <c r="D48" s="1532"/>
      <c r="E48" s="1535"/>
      <c r="F48" s="1322"/>
      <c r="G48" s="1523"/>
      <c r="H48" s="1526"/>
      <c r="I48" s="1508"/>
      <c r="J48" s="1514"/>
      <c r="K48" s="1508">
        <f>IF(NOT(ISERROR(MATCH(J48,_xlfn.ANCHORARRAY(E59),0))),I61&amp;"Por favor no seleccionar los criterios de impacto",J48)</f>
        <v>0</v>
      </c>
      <c r="L48" s="1517"/>
      <c r="M48" s="1508"/>
      <c r="N48" s="1511"/>
      <c r="O48" s="605">
        <v>3</v>
      </c>
      <c r="P48" s="601"/>
      <c r="Q48" s="590" t="str">
        <f t="shared" si="6"/>
        <v/>
      </c>
      <c r="R48" s="591"/>
      <c r="S48" s="591"/>
      <c r="T48" s="592" t="str">
        <f t="shared" si="5"/>
        <v/>
      </c>
      <c r="U48" s="591"/>
      <c r="V48" s="591"/>
      <c r="W48" s="591"/>
      <c r="X48" s="593" t="str">
        <f>IFERROR(IF(AND(Q47="Probabilidad",Q48="Probabilidad"),(Z47-(+Z47*T48)),IF(AND(Q47="Impacto",Q48="Probabilidad"),(Z46-(+Z46*T48)),IF(Q48="Impacto",Z47,""))),"")</f>
        <v/>
      </c>
      <c r="Y48" s="594" t="str">
        <f t="shared" si="7"/>
        <v/>
      </c>
      <c r="Z48" s="595" t="str">
        <f t="shared" si="8"/>
        <v/>
      </c>
      <c r="AA48" s="594" t="str">
        <f t="shared" si="9"/>
        <v/>
      </c>
      <c r="AB48" s="595" t="str">
        <f>IFERROR(IF(AND(Q47="Impacto",Q48="Impacto"),(AB47-(+AB47*T48)),IF(AND(Q47="Probabilidad",Q48="Impacto"),(AB46-(+AB46*T48)),IF(Q48="Probabilidad",AB47,""))),"")</f>
        <v/>
      </c>
      <c r="AC48" s="596" t="str">
        <f t="shared" si="10"/>
        <v/>
      </c>
      <c r="AD48" s="606"/>
      <c r="AE48" s="597"/>
      <c r="AF48" s="598"/>
      <c r="AG48" s="599"/>
      <c r="AH48" s="599"/>
      <c r="AI48" s="597"/>
      <c r="AJ48" s="598"/>
      <c r="AK48" s="598"/>
      <c r="AL48" s="598"/>
      <c r="AM48" s="598"/>
    </row>
    <row r="49" spans="1:39" ht="55.5" customHeight="1">
      <c r="A49" s="1529"/>
      <c r="B49" s="1532"/>
      <c r="C49" s="1532"/>
      <c r="D49" s="1532"/>
      <c r="E49" s="1535"/>
      <c r="F49" s="1322"/>
      <c r="G49" s="1523"/>
      <c r="H49" s="1526"/>
      <c r="I49" s="1508"/>
      <c r="J49" s="1514"/>
      <c r="K49" s="1508">
        <f>IF(NOT(ISERROR(MATCH(J49,_xlfn.ANCHORARRAY(E60),0))),I62&amp;"Por favor no seleccionar los criterios de impacto",J49)</f>
        <v>0</v>
      </c>
      <c r="L49" s="1517"/>
      <c r="M49" s="1508"/>
      <c r="N49" s="1511"/>
      <c r="O49" s="605">
        <v>4</v>
      </c>
      <c r="P49" s="589"/>
      <c r="Q49" s="590" t="str">
        <f t="shared" si="6"/>
        <v/>
      </c>
      <c r="R49" s="591"/>
      <c r="S49" s="591"/>
      <c r="T49" s="592" t="str">
        <f t="shared" si="5"/>
        <v/>
      </c>
      <c r="U49" s="591"/>
      <c r="V49" s="591"/>
      <c r="W49" s="591"/>
      <c r="X49" s="593" t="str">
        <f>IFERROR(IF(AND(Q48="Probabilidad",Q49="Probabilidad"),(Z48-(+Z48*T49)),IF(AND(Q48="Impacto",Q49="Probabilidad"),(Z47-(+Z47*T49)),IF(Q49="Impacto",Z48,""))),"")</f>
        <v/>
      </c>
      <c r="Y49" s="594" t="str">
        <f t="shared" si="7"/>
        <v/>
      </c>
      <c r="Z49" s="595" t="str">
        <f t="shared" si="8"/>
        <v/>
      </c>
      <c r="AA49" s="594" t="str">
        <f t="shared" si="9"/>
        <v/>
      </c>
      <c r="AB49" s="595" t="str">
        <f>IFERROR(IF(AND(Q48="Impacto",Q49="Impacto"),(AB48-(+AB48*T49)),IF(AND(Q48="Probabilidad",Q49="Impacto"),(AB47-(+AB47*T49)),IF(Q49="Probabilidad",AB48,""))),"")</f>
        <v/>
      </c>
      <c r="AC49" s="596" t="str">
        <f t="shared" si="10"/>
        <v/>
      </c>
      <c r="AD49" s="606"/>
      <c r="AE49" s="597"/>
      <c r="AF49" s="598"/>
      <c r="AG49" s="599"/>
      <c r="AH49" s="599"/>
      <c r="AI49" s="597"/>
      <c r="AJ49" s="598"/>
      <c r="AK49" s="598"/>
      <c r="AL49" s="598"/>
      <c r="AM49" s="598"/>
    </row>
    <row r="50" spans="1:39" ht="55.5" customHeight="1">
      <c r="A50" s="1529"/>
      <c r="B50" s="1532"/>
      <c r="C50" s="1532"/>
      <c r="D50" s="1532"/>
      <c r="E50" s="1535"/>
      <c r="F50" s="1322"/>
      <c r="G50" s="1523"/>
      <c r="H50" s="1526"/>
      <c r="I50" s="1508"/>
      <c r="J50" s="1514"/>
      <c r="K50" s="1508">
        <f>IF(NOT(ISERROR(MATCH(J50,_xlfn.ANCHORARRAY(E61),0))),I63&amp;"Por favor no seleccionar los criterios de impacto",J50)</f>
        <v>0</v>
      </c>
      <c r="L50" s="1517"/>
      <c r="M50" s="1508"/>
      <c r="N50" s="1511"/>
      <c r="O50" s="605">
        <v>5</v>
      </c>
      <c r="P50" s="589"/>
      <c r="Q50" s="590" t="str">
        <f t="shared" si="6"/>
        <v/>
      </c>
      <c r="R50" s="591"/>
      <c r="S50" s="591"/>
      <c r="T50" s="592" t="str">
        <f t="shared" si="5"/>
        <v/>
      </c>
      <c r="U50" s="591"/>
      <c r="V50" s="591"/>
      <c r="W50" s="591"/>
      <c r="X50" s="593" t="str">
        <f>IFERROR(IF(AND(Q49="Probabilidad",Q50="Probabilidad"),(Z49-(+Z49*T50)),IF(AND(Q49="Impacto",Q50="Probabilidad"),(Z48-(+Z48*T50)),IF(Q50="Impacto",Z49,""))),"")</f>
        <v/>
      </c>
      <c r="Y50" s="594" t="str">
        <f t="shared" si="7"/>
        <v/>
      </c>
      <c r="Z50" s="595" t="str">
        <f t="shared" si="8"/>
        <v/>
      </c>
      <c r="AA50" s="594" t="str">
        <f t="shared" si="9"/>
        <v/>
      </c>
      <c r="AB50" s="595" t="str">
        <f>IFERROR(IF(AND(Q49="Impacto",Q50="Impacto"),(AB49-(+AB49*T50)),IF(AND(Q49="Probabilidad",Q50="Impacto"),(AB48-(+AB48*T50)),IF(Q50="Probabilidad",AB49,""))),"")</f>
        <v/>
      </c>
      <c r="AC50" s="596" t="str">
        <f t="shared" si="10"/>
        <v/>
      </c>
      <c r="AD50" s="606"/>
      <c r="AE50" s="597"/>
      <c r="AF50" s="598"/>
      <c r="AG50" s="599"/>
      <c r="AH50" s="599"/>
      <c r="AI50" s="597"/>
      <c r="AJ50" s="598"/>
      <c r="AK50" s="598"/>
      <c r="AL50" s="598"/>
      <c r="AM50" s="598"/>
    </row>
    <row r="51" spans="1:39" ht="55.5" customHeight="1">
      <c r="A51" s="1530"/>
      <c r="B51" s="1533"/>
      <c r="C51" s="1533"/>
      <c r="D51" s="1533"/>
      <c r="E51" s="1536"/>
      <c r="F51" s="1323"/>
      <c r="G51" s="1524"/>
      <c r="H51" s="1527"/>
      <c r="I51" s="1509"/>
      <c r="J51" s="1515"/>
      <c r="K51" s="1509">
        <f>IF(NOT(ISERROR(MATCH(J51,_xlfn.ANCHORARRAY(E62),0))),I64&amp;"Por favor no seleccionar los criterios de impacto",J51)</f>
        <v>0</v>
      </c>
      <c r="L51" s="1518"/>
      <c r="M51" s="1509"/>
      <c r="N51" s="1512"/>
      <c r="O51" s="605">
        <v>6</v>
      </c>
      <c r="P51" s="589"/>
      <c r="Q51" s="590" t="str">
        <f t="shared" si="6"/>
        <v/>
      </c>
      <c r="R51" s="591"/>
      <c r="S51" s="591"/>
      <c r="T51" s="592" t="str">
        <f t="shared" si="5"/>
        <v/>
      </c>
      <c r="U51" s="591"/>
      <c r="V51" s="591"/>
      <c r="W51" s="591"/>
      <c r="X51" s="593" t="str">
        <f>IFERROR(IF(AND(Q50="Probabilidad",Q51="Probabilidad"),(Z50-(+Z50*T51)),IF(AND(Q50="Impacto",Q51="Probabilidad"),(Z49-(+Z49*T51)),IF(Q51="Impacto",Z50,""))),"")</f>
        <v/>
      </c>
      <c r="Y51" s="594" t="str">
        <f t="shared" si="7"/>
        <v/>
      </c>
      <c r="Z51" s="595" t="str">
        <f t="shared" si="8"/>
        <v/>
      </c>
      <c r="AA51" s="594" t="str">
        <f t="shared" si="9"/>
        <v/>
      </c>
      <c r="AB51" s="595" t="str">
        <f>IFERROR(IF(AND(Q50="Impacto",Q51="Impacto"),(AB50-(+AB50*T51)),IF(AND(Q50="Probabilidad",Q51="Impacto"),(AB49-(+AB49*T51)),IF(Q51="Probabilidad",AB50,""))),"")</f>
        <v/>
      </c>
      <c r="AC51" s="596" t="str">
        <f t="shared" si="10"/>
        <v/>
      </c>
      <c r="AD51" s="606"/>
      <c r="AE51" s="597"/>
      <c r="AF51" s="598"/>
      <c r="AG51" s="599"/>
      <c r="AH51" s="599"/>
      <c r="AI51" s="597"/>
      <c r="AJ51" s="598"/>
      <c r="AK51" s="598"/>
      <c r="AL51" s="598"/>
      <c r="AM51" s="598"/>
    </row>
    <row r="52" spans="1:39" ht="55.5" customHeight="1">
      <c r="A52" s="1528">
        <v>8</v>
      </c>
      <c r="B52" s="1531"/>
      <c r="C52" s="1531"/>
      <c r="D52" s="1531"/>
      <c r="E52" s="1534"/>
      <c r="F52" s="1321"/>
      <c r="G52" s="1522"/>
      <c r="H52" s="1525" t="str">
        <f>IF(G52&lt;=0,"",IF(G52&lt;=2,"Muy Baja",IF(G52&lt;=24,"Baja",IF(G52&lt;=500,"Media",IF(G52&lt;=5000,"Alta","Muy Alta")))))</f>
        <v/>
      </c>
      <c r="I52" s="1507" t="str">
        <f>IF(H52="","",IF(H52="Muy Baja",0.2,IF(H52="Baja",0.4,IF(H52="Media",0.6,IF(H52="Alta",0.8,IF(H52="Muy Alta",1,))))))</f>
        <v/>
      </c>
      <c r="J52" s="1513"/>
      <c r="K52" s="1507">
        <v>0</v>
      </c>
      <c r="L52" s="1516" t="s">
        <v>213</v>
      </c>
      <c r="M52" s="1507" t="str">
        <f>IF(L52="","",IF(L52="Leve",0.2,IF(L52="Menor",0.4,IF(L52="Moderado",0.6,IF(L52="Mayor",0.8,IF(L52="Catastrófico",1,))))))</f>
        <v/>
      </c>
      <c r="N52" s="1510"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605">
        <v>1</v>
      </c>
      <c r="P52" s="589"/>
      <c r="Q52" s="590" t="str">
        <f t="shared" si="6"/>
        <v/>
      </c>
      <c r="R52" s="591"/>
      <c r="S52" s="591"/>
      <c r="T52" s="592" t="str">
        <f t="shared" si="5"/>
        <v/>
      </c>
      <c r="U52" s="591"/>
      <c r="V52" s="591"/>
      <c r="W52" s="591"/>
      <c r="X52" s="593" t="str">
        <f>IFERROR(IF(Q52="Probabilidad",(I52-(+I52*T52)),IF(Q52="Impacto",I52,"")),"")</f>
        <v/>
      </c>
      <c r="Y52" s="594" t="str">
        <f t="shared" si="7"/>
        <v/>
      </c>
      <c r="Z52" s="595" t="str">
        <f t="shared" si="8"/>
        <v/>
      </c>
      <c r="AA52" s="594" t="str">
        <f t="shared" si="9"/>
        <v/>
      </c>
      <c r="AB52" s="595" t="str">
        <f>IFERROR(IF(Q52="Impacto",(M52-(+M52*T52)),IF(Q52="Probabilidad",M52,"")),"")</f>
        <v/>
      </c>
      <c r="AC52" s="596" t="str">
        <f t="shared" si="10"/>
        <v/>
      </c>
      <c r="AD52" s="606"/>
      <c r="AE52" s="597"/>
      <c r="AF52" s="598"/>
      <c r="AG52" s="599"/>
      <c r="AH52" s="599"/>
      <c r="AI52" s="597"/>
      <c r="AJ52" s="598"/>
      <c r="AK52" s="598"/>
      <c r="AL52" s="598"/>
      <c r="AM52" s="598"/>
    </row>
    <row r="53" spans="1:39" ht="151.5" customHeight="1">
      <c r="A53" s="1529"/>
      <c r="B53" s="1532"/>
      <c r="C53" s="1532"/>
      <c r="D53" s="1532"/>
      <c r="E53" s="1535"/>
      <c r="F53" s="1322"/>
      <c r="G53" s="1523"/>
      <c r="H53" s="1526"/>
      <c r="I53" s="1508"/>
      <c r="J53" s="1514"/>
      <c r="K53" s="1508">
        <f>IF(NOT(ISERROR(MATCH(J53,_xlfn.ANCHORARRAY(E64),0))),I66&amp;"Por favor no seleccionar los criterios de impacto",J53)</f>
        <v>0</v>
      </c>
      <c r="L53" s="1517"/>
      <c r="M53" s="1508"/>
      <c r="N53" s="1511"/>
      <c r="O53" s="605">
        <v>2</v>
      </c>
      <c r="P53" s="589"/>
      <c r="Q53" s="590" t="str">
        <f t="shared" si="6"/>
        <v/>
      </c>
      <c r="R53" s="591"/>
      <c r="S53" s="591"/>
      <c r="T53" s="592" t="str">
        <f t="shared" si="5"/>
        <v/>
      </c>
      <c r="U53" s="591"/>
      <c r="V53" s="591"/>
      <c r="W53" s="591"/>
      <c r="X53" s="593" t="str">
        <f>IFERROR(IF(AND(Q52="Probabilidad",Q53="Probabilidad"),(Z52-(+Z52*T53)),IF(Q53="Probabilidad",(I52-(+I52*T53)),IF(Q53="Impacto",Z52,""))),"")</f>
        <v/>
      </c>
      <c r="Y53" s="594" t="str">
        <f t="shared" si="7"/>
        <v/>
      </c>
      <c r="Z53" s="595" t="str">
        <f t="shared" si="8"/>
        <v/>
      </c>
      <c r="AA53" s="594" t="str">
        <f t="shared" si="9"/>
        <v/>
      </c>
      <c r="AB53" s="595" t="str">
        <f>IFERROR(IF(AND(Q52="Impacto",Q53="Impacto"),(AB52-(+AB52*T53)),IF(Q53="Impacto",(M52-(+M52*T53)),IF(Q53="Probabilidad",AB52,""))),"")</f>
        <v/>
      </c>
      <c r="AC53" s="596" t="str">
        <f t="shared" si="10"/>
        <v/>
      </c>
      <c r="AD53" s="606"/>
      <c r="AE53" s="597"/>
      <c r="AF53" s="598"/>
      <c r="AG53" s="599"/>
      <c r="AH53" s="599"/>
      <c r="AI53" s="597"/>
      <c r="AJ53" s="598"/>
      <c r="AK53" s="598"/>
      <c r="AL53" s="598"/>
      <c r="AM53" s="598"/>
    </row>
    <row r="54" spans="1:39" ht="151.5" customHeight="1">
      <c r="A54" s="1529"/>
      <c r="B54" s="1532"/>
      <c r="C54" s="1532"/>
      <c r="D54" s="1532"/>
      <c r="E54" s="1535"/>
      <c r="F54" s="1322"/>
      <c r="G54" s="1523"/>
      <c r="H54" s="1526"/>
      <c r="I54" s="1508"/>
      <c r="J54" s="1514"/>
      <c r="K54" s="1508">
        <f>IF(NOT(ISERROR(MATCH(J54,_xlfn.ANCHORARRAY(E65),0))),I67&amp;"Por favor no seleccionar los criterios de impacto",J54)</f>
        <v>0</v>
      </c>
      <c r="L54" s="1517"/>
      <c r="M54" s="1508"/>
      <c r="N54" s="1511"/>
      <c r="O54" s="605">
        <v>3</v>
      </c>
      <c r="P54" s="601"/>
      <c r="Q54" s="590" t="str">
        <f t="shared" si="6"/>
        <v/>
      </c>
      <c r="R54" s="591"/>
      <c r="S54" s="591"/>
      <c r="T54" s="592" t="str">
        <f t="shared" si="5"/>
        <v/>
      </c>
      <c r="U54" s="591"/>
      <c r="V54" s="591"/>
      <c r="W54" s="591"/>
      <c r="X54" s="593" t="str">
        <f>IFERROR(IF(AND(Q53="Probabilidad",Q54="Probabilidad"),(Z53-(+Z53*T54)),IF(AND(Q53="Impacto",Q54="Probabilidad"),(Z52-(+Z52*T54)),IF(Q54="Impacto",Z53,""))),"")</f>
        <v/>
      </c>
      <c r="Y54" s="594" t="str">
        <f t="shared" si="7"/>
        <v/>
      </c>
      <c r="Z54" s="595" t="str">
        <f t="shared" si="8"/>
        <v/>
      </c>
      <c r="AA54" s="594" t="str">
        <f t="shared" si="9"/>
        <v/>
      </c>
      <c r="AB54" s="595" t="str">
        <f>IFERROR(IF(AND(Q53="Impacto",Q54="Impacto"),(AB53-(+AB53*T54)),IF(AND(Q53="Probabilidad",Q54="Impacto"),(AB52-(+AB52*T54)),IF(Q54="Probabilidad",AB53,""))),"")</f>
        <v/>
      </c>
      <c r="AC54" s="596" t="str">
        <f t="shared" si="10"/>
        <v/>
      </c>
      <c r="AD54" s="606"/>
      <c r="AE54" s="597"/>
      <c r="AF54" s="598"/>
      <c r="AG54" s="599"/>
      <c r="AH54" s="599"/>
      <c r="AI54" s="597"/>
      <c r="AJ54" s="598"/>
      <c r="AK54" s="598"/>
      <c r="AL54" s="598"/>
      <c r="AM54" s="598"/>
    </row>
    <row r="55" spans="1:39" ht="151.5" customHeight="1">
      <c r="A55" s="1529"/>
      <c r="B55" s="1532"/>
      <c r="C55" s="1532"/>
      <c r="D55" s="1532"/>
      <c r="E55" s="1535"/>
      <c r="F55" s="1322"/>
      <c r="G55" s="1523"/>
      <c r="H55" s="1526"/>
      <c r="I55" s="1508"/>
      <c r="J55" s="1514"/>
      <c r="K55" s="1508">
        <f>IF(NOT(ISERROR(MATCH(J55,_xlfn.ANCHORARRAY(E66),0))),I68&amp;"Por favor no seleccionar los criterios de impacto",J55)</f>
        <v>0</v>
      </c>
      <c r="L55" s="1517"/>
      <c r="M55" s="1508"/>
      <c r="N55" s="1511"/>
      <c r="O55" s="605">
        <v>4</v>
      </c>
      <c r="P55" s="589"/>
      <c r="Q55" s="590" t="str">
        <f t="shared" si="6"/>
        <v/>
      </c>
      <c r="R55" s="591"/>
      <c r="S55" s="591"/>
      <c r="T55" s="592" t="str">
        <f t="shared" si="5"/>
        <v/>
      </c>
      <c r="U55" s="591"/>
      <c r="V55" s="591"/>
      <c r="W55" s="591"/>
      <c r="X55" s="593" t="str">
        <f>IFERROR(IF(AND(Q54="Probabilidad",Q55="Probabilidad"),(Z54-(+Z54*T55)),IF(AND(Q54="Impacto",Q55="Probabilidad"),(Z53-(+Z53*T55)),IF(Q55="Impacto",Z54,""))),"")</f>
        <v/>
      </c>
      <c r="Y55" s="594" t="str">
        <f t="shared" si="7"/>
        <v/>
      </c>
      <c r="Z55" s="595" t="str">
        <f t="shared" si="8"/>
        <v/>
      </c>
      <c r="AA55" s="594" t="str">
        <f t="shared" si="9"/>
        <v/>
      </c>
      <c r="AB55" s="595" t="str">
        <f>IFERROR(IF(AND(Q54="Impacto",Q55="Impacto"),(AB54-(+AB54*T55)),IF(AND(Q54="Probabilidad",Q55="Impacto"),(AB53-(+AB53*T55)),IF(Q55="Probabilidad",AB54,""))),"")</f>
        <v/>
      </c>
      <c r="AC55" s="596" t="str">
        <f t="shared" si="10"/>
        <v/>
      </c>
      <c r="AD55" s="606"/>
      <c r="AE55" s="597"/>
      <c r="AF55" s="598"/>
      <c r="AG55" s="599"/>
      <c r="AH55" s="599"/>
      <c r="AI55" s="597"/>
      <c r="AJ55" s="598"/>
      <c r="AK55" s="598"/>
      <c r="AL55" s="598"/>
      <c r="AM55" s="598"/>
    </row>
    <row r="56" spans="1:39" ht="151.5" customHeight="1">
      <c r="A56" s="1529"/>
      <c r="B56" s="1532"/>
      <c r="C56" s="1532"/>
      <c r="D56" s="1532"/>
      <c r="E56" s="1535"/>
      <c r="F56" s="1322"/>
      <c r="G56" s="1523"/>
      <c r="H56" s="1526"/>
      <c r="I56" s="1508"/>
      <c r="J56" s="1514"/>
      <c r="K56" s="1508">
        <f>IF(NOT(ISERROR(MATCH(J56,_xlfn.ANCHORARRAY(E67),0))),I69&amp;"Por favor no seleccionar los criterios de impacto",J56)</f>
        <v>0</v>
      </c>
      <c r="L56" s="1517"/>
      <c r="M56" s="1508"/>
      <c r="N56" s="1511"/>
      <c r="O56" s="605">
        <v>5</v>
      </c>
      <c r="P56" s="589"/>
      <c r="Q56" s="590" t="str">
        <f t="shared" si="6"/>
        <v/>
      </c>
      <c r="R56" s="591"/>
      <c r="S56" s="591"/>
      <c r="T56" s="592" t="str">
        <f t="shared" si="5"/>
        <v/>
      </c>
      <c r="U56" s="591"/>
      <c r="V56" s="591"/>
      <c r="W56" s="591"/>
      <c r="X56" s="593" t="str">
        <f>IFERROR(IF(AND(Q55="Probabilidad",Q56="Probabilidad"),(Z55-(+Z55*T56)),IF(AND(Q55="Impacto",Q56="Probabilidad"),(Z54-(+Z54*T56)),IF(Q56="Impacto",Z55,""))),"")</f>
        <v/>
      </c>
      <c r="Y56" s="594" t="str">
        <f t="shared" si="7"/>
        <v/>
      </c>
      <c r="Z56" s="595" t="str">
        <f t="shared" si="8"/>
        <v/>
      </c>
      <c r="AA56" s="594" t="str">
        <f t="shared" si="9"/>
        <v/>
      </c>
      <c r="AB56" s="595" t="str">
        <f>IFERROR(IF(AND(Q55="Impacto",Q56="Impacto"),(AB55-(+AB55*T56)),IF(AND(Q55="Probabilidad",Q56="Impacto"),(AB54-(+AB54*T56)),IF(Q56="Probabilidad",AB55,""))),"")</f>
        <v/>
      </c>
      <c r="AC56" s="596" t="str">
        <f t="shared" si="10"/>
        <v/>
      </c>
      <c r="AD56" s="606"/>
      <c r="AE56" s="597"/>
      <c r="AF56" s="598"/>
      <c r="AG56" s="599"/>
      <c r="AH56" s="599"/>
      <c r="AI56" s="597"/>
      <c r="AJ56" s="598"/>
      <c r="AK56" s="598"/>
      <c r="AL56" s="598"/>
      <c r="AM56" s="598"/>
    </row>
    <row r="57" spans="1:39" ht="151.5" customHeight="1">
      <c r="A57" s="1530"/>
      <c r="B57" s="1533"/>
      <c r="C57" s="1533"/>
      <c r="D57" s="1533"/>
      <c r="E57" s="1536"/>
      <c r="F57" s="1323"/>
      <c r="G57" s="1524"/>
      <c r="H57" s="1527"/>
      <c r="I57" s="1509"/>
      <c r="J57" s="1515"/>
      <c r="K57" s="1509">
        <f>IF(NOT(ISERROR(MATCH(J57,_xlfn.ANCHORARRAY(E68),0))),I70&amp;"Por favor no seleccionar los criterios de impacto",J57)</f>
        <v>0</v>
      </c>
      <c r="L57" s="1518"/>
      <c r="M57" s="1509"/>
      <c r="N57" s="1512"/>
      <c r="O57" s="605">
        <v>6</v>
      </c>
      <c r="P57" s="589"/>
      <c r="Q57" s="590" t="str">
        <f t="shared" si="6"/>
        <v/>
      </c>
      <c r="R57" s="591"/>
      <c r="S57" s="591"/>
      <c r="T57" s="592" t="str">
        <f t="shared" si="5"/>
        <v/>
      </c>
      <c r="U57" s="591"/>
      <c r="V57" s="591"/>
      <c r="W57" s="591"/>
      <c r="X57" s="593" t="str">
        <f>IFERROR(IF(AND(Q56="Probabilidad",Q57="Probabilidad"),(Z56-(+Z56*T57)),IF(AND(Q56="Impacto",Q57="Probabilidad"),(Z55-(+Z55*T57)),IF(Q57="Impacto",Z56,""))),"")</f>
        <v/>
      </c>
      <c r="Y57" s="594" t="str">
        <f t="shared" si="7"/>
        <v/>
      </c>
      <c r="Z57" s="595" t="str">
        <f t="shared" si="8"/>
        <v/>
      </c>
      <c r="AA57" s="594" t="str">
        <f t="shared" si="9"/>
        <v/>
      </c>
      <c r="AB57" s="595" t="str">
        <f>IFERROR(IF(AND(Q56="Impacto",Q57="Impacto"),(AB56-(+AB56*T57)),IF(AND(Q56="Probabilidad",Q57="Impacto"),(AB55-(+AB55*T57)),IF(Q57="Probabilidad",AB56,""))),"")</f>
        <v/>
      </c>
      <c r="AC57" s="596" t="str">
        <f t="shared" si="10"/>
        <v/>
      </c>
      <c r="AD57" s="606"/>
      <c r="AE57" s="597"/>
      <c r="AF57" s="598"/>
      <c r="AG57" s="599"/>
      <c r="AH57" s="599"/>
      <c r="AI57" s="597"/>
      <c r="AJ57" s="598"/>
      <c r="AK57" s="598"/>
      <c r="AL57" s="598"/>
      <c r="AM57" s="598"/>
    </row>
    <row r="58" spans="1:39" ht="151.5" customHeight="1">
      <c r="A58" s="1528">
        <v>9</v>
      </c>
      <c r="B58" s="1531"/>
      <c r="C58" s="1531"/>
      <c r="D58" s="1531"/>
      <c r="E58" s="1534"/>
      <c r="F58" s="1321"/>
      <c r="G58" s="1522"/>
      <c r="H58" s="1525" t="str">
        <f>IF(G58&lt;=0,"",IF(G58&lt;=2,"Muy Baja",IF(G58&lt;=24,"Baja",IF(G58&lt;=500,"Media",IF(G58&lt;=5000,"Alta","Muy Alta")))))</f>
        <v/>
      </c>
      <c r="I58" s="1507" t="str">
        <f>IF(H58="","",IF(H58="Muy Baja",0.2,IF(H58="Baja",0.4,IF(H58="Media",0.6,IF(H58="Alta",0.8,IF(H58="Muy Alta",1,))))))</f>
        <v/>
      </c>
      <c r="J58" s="1513"/>
      <c r="K58" s="1507">
        <v>0</v>
      </c>
      <c r="L58" s="1516" t="s">
        <v>213</v>
      </c>
      <c r="M58" s="1507" t="str">
        <f>IF(L58="","",IF(L58="Leve",0.2,IF(L58="Menor",0.4,IF(L58="Moderado",0.6,IF(L58="Mayor",0.8,IF(L58="Catastrófico",1,))))))</f>
        <v/>
      </c>
      <c r="N58" s="1510"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605">
        <v>1</v>
      </c>
      <c r="P58" s="589"/>
      <c r="Q58" s="590" t="str">
        <f t="shared" si="6"/>
        <v/>
      </c>
      <c r="R58" s="591"/>
      <c r="S58" s="591"/>
      <c r="T58" s="592" t="str">
        <f t="shared" si="5"/>
        <v/>
      </c>
      <c r="U58" s="591"/>
      <c r="V58" s="591"/>
      <c r="W58" s="591"/>
      <c r="X58" s="593" t="str">
        <f>IFERROR(IF(Q58="Probabilidad",(I58-(+I58*T58)),IF(Q58="Impacto",I58,"")),"")</f>
        <v/>
      </c>
      <c r="Y58" s="594" t="str">
        <f t="shared" si="7"/>
        <v/>
      </c>
      <c r="Z58" s="595" t="str">
        <f t="shared" si="8"/>
        <v/>
      </c>
      <c r="AA58" s="594" t="str">
        <f t="shared" si="9"/>
        <v/>
      </c>
      <c r="AB58" s="595" t="str">
        <f>IFERROR(IF(Q58="Impacto",(M58-(+M58*T58)),IF(Q58="Probabilidad",M58,"")),"")</f>
        <v/>
      </c>
      <c r="AC58" s="596" t="str">
        <f t="shared" si="10"/>
        <v/>
      </c>
      <c r="AD58" s="606"/>
      <c r="AE58" s="597"/>
      <c r="AF58" s="598"/>
      <c r="AG58" s="599"/>
      <c r="AH58" s="599"/>
      <c r="AI58" s="597"/>
      <c r="AJ58" s="598"/>
      <c r="AK58" s="598"/>
      <c r="AL58" s="598"/>
      <c r="AM58" s="598"/>
    </row>
    <row r="59" spans="1:39" ht="151.5" customHeight="1">
      <c r="A59" s="1529"/>
      <c r="B59" s="1532"/>
      <c r="C59" s="1532"/>
      <c r="D59" s="1532"/>
      <c r="E59" s="1535"/>
      <c r="F59" s="1322"/>
      <c r="G59" s="1523"/>
      <c r="H59" s="1526"/>
      <c r="I59" s="1508"/>
      <c r="J59" s="1514"/>
      <c r="K59" s="1508">
        <f>IF(NOT(ISERROR(MATCH(J59,_xlfn.ANCHORARRAY(E70),0))),I72&amp;"Por favor no seleccionar los criterios de impacto",J59)</f>
        <v>0</v>
      </c>
      <c r="L59" s="1517"/>
      <c r="M59" s="1508"/>
      <c r="N59" s="1511"/>
      <c r="O59" s="605">
        <v>2</v>
      </c>
      <c r="P59" s="589"/>
      <c r="Q59" s="590" t="str">
        <f t="shared" si="6"/>
        <v/>
      </c>
      <c r="R59" s="591"/>
      <c r="S59" s="591"/>
      <c r="T59" s="592" t="str">
        <f t="shared" si="5"/>
        <v/>
      </c>
      <c r="U59" s="591"/>
      <c r="V59" s="591"/>
      <c r="W59" s="591"/>
      <c r="X59" s="593" t="str">
        <f>IFERROR(IF(AND(Q58="Probabilidad",Q59="Probabilidad"),(Z58-(+Z58*T59)),IF(Q59="Probabilidad",(I58-(+I58*T59)),IF(Q59="Impacto",Z58,""))),"")</f>
        <v/>
      </c>
      <c r="Y59" s="594" t="str">
        <f t="shared" si="7"/>
        <v/>
      </c>
      <c r="Z59" s="595" t="str">
        <f t="shared" si="8"/>
        <v/>
      </c>
      <c r="AA59" s="594" t="str">
        <f t="shared" si="9"/>
        <v/>
      </c>
      <c r="AB59" s="595" t="str">
        <f>IFERROR(IF(AND(Q58="Impacto",Q59="Impacto"),(AB58-(+AB58*T59)),IF(Q59="Impacto",(M58-(+M58*T59)),IF(Q59="Probabilidad",AB58,""))),"")</f>
        <v/>
      </c>
      <c r="AC59" s="596" t="str">
        <f t="shared" si="10"/>
        <v/>
      </c>
      <c r="AD59" s="606"/>
      <c r="AE59" s="597"/>
      <c r="AF59" s="598"/>
      <c r="AG59" s="599"/>
      <c r="AH59" s="599"/>
      <c r="AI59" s="597"/>
      <c r="AJ59" s="598"/>
      <c r="AK59" s="598"/>
      <c r="AL59" s="598"/>
      <c r="AM59" s="598"/>
    </row>
    <row r="60" spans="1:39" ht="151.5" customHeight="1">
      <c r="A60" s="1529"/>
      <c r="B60" s="1532"/>
      <c r="C60" s="1532"/>
      <c r="D60" s="1532"/>
      <c r="E60" s="1535"/>
      <c r="F60" s="1322"/>
      <c r="G60" s="1523"/>
      <c r="H60" s="1526"/>
      <c r="I60" s="1508"/>
      <c r="J60" s="1514"/>
      <c r="K60" s="1508">
        <f>IF(NOT(ISERROR(MATCH(J60,_xlfn.ANCHORARRAY(E71),0))),I73&amp;"Por favor no seleccionar los criterios de impacto",J60)</f>
        <v>0</v>
      </c>
      <c r="L60" s="1517"/>
      <c r="M60" s="1508"/>
      <c r="N60" s="1511"/>
      <c r="O60" s="605">
        <v>3</v>
      </c>
      <c r="P60" s="601"/>
      <c r="Q60" s="590" t="str">
        <f t="shared" si="6"/>
        <v/>
      </c>
      <c r="R60" s="591"/>
      <c r="S60" s="591"/>
      <c r="T60" s="592" t="str">
        <f t="shared" si="5"/>
        <v/>
      </c>
      <c r="U60" s="591"/>
      <c r="V60" s="591"/>
      <c r="W60" s="591"/>
      <c r="X60" s="593" t="str">
        <f>IFERROR(IF(AND(Q59="Probabilidad",Q60="Probabilidad"),(Z59-(+Z59*T60)),IF(AND(Q59="Impacto",Q60="Probabilidad"),(Z58-(+Z58*T60)),IF(Q60="Impacto",Z59,""))),"")</f>
        <v/>
      </c>
      <c r="Y60" s="594" t="str">
        <f t="shared" si="7"/>
        <v/>
      </c>
      <c r="Z60" s="595" t="str">
        <f t="shared" si="8"/>
        <v/>
      </c>
      <c r="AA60" s="594" t="str">
        <f t="shared" si="9"/>
        <v/>
      </c>
      <c r="AB60" s="595" t="str">
        <f>IFERROR(IF(AND(Q59="Impacto",Q60="Impacto"),(AB59-(+AB59*T60)),IF(AND(Q59="Probabilidad",Q60="Impacto"),(AB58-(+AB58*T60)),IF(Q60="Probabilidad",AB59,""))),"")</f>
        <v/>
      </c>
      <c r="AC60" s="596" t="str">
        <f t="shared" si="10"/>
        <v/>
      </c>
      <c r="AD60" s="606"/>
      <c r="AE60" s="597"/>
      <c r="AF60" s="598"/>
      <c r="AG60" s="599"/>
      <c r="AH60" s="599"/>
      <c r="AI60" s="597"/>
      <c r="AJ60" s="598"/>
      <c r="AK60" s="598"/>
      <c r="AL60" s="598"/>
      <c r="AM60" s="598"/>
    </row>
    <row r="61" spans="1:39" ht="151.5" customHeight="1">
      <c r="A61" s="1529"/>
      <c r="B61" s="1532"/>
      <c r="C61" s="1532"/>
      <c r="D61" s="1532"/>
      <c r="E61" s="1535"/>
      <c r="F61" s="1322"/>
      <c r="G61" s="1523"/>
      <c r="H61" s="1526"/>
      <c r="I61" s="1508"/>
      <c r="J61" s="1514"/>
      <c r="K61" s="1508">
        <f>IF(NOT(ISERROR(MATCH(J61,_xlfn.ANCHORARRAY(E72),0))),I74&amp;"Por favor no seleccionar los criterios de impacto",J61)</f>
        <v>0</v>
      </c>
      <c r="L61" s="1517"/>
      <c r="M61" s="1508"/>
      <c r="N61" s="1511"/>
      <c r="O61" s="605">
        <v>4</v>
      </c>
      <c r="P61" s="589"/>
      <c r="Q61" s="590" t="str">
        <f t="shared" si="6"/>
        <v/>
      </c>
      <c r="R61" s="591"/>
      <c r="S61" s="591"/>
      <c r="T61" s="592" t="str">
        <f t="shared" si="5"/>
        <v/>
      </c>
      <c r="U61" s="591"/>
      <c r="V61" s="591"/>
      <c r="W61" s="591"/>
      <c r="X61" s="593" t="str">
        <f>IFERROR(IF(AND(Q60="Probabilidad",Q61="Probabilidad"),(Z60-(+Z60*T61)),IF(AND(Q60="Impacto",Q61="Probabilidad"),(Z59-(+Z59*T61)),IF(Q61="Impacto",Z60,""))),"")</f>
        <v/>
      </c>
      <c r="Y61" s="594" t="str">
        <f t="shared" si="7"/>
        <v/>
      </c>
      <c r="Z61" s="595" t="str">
        <f t="shared" si="8"/>
        <v/>
      </c>
      <c r="AA61" s="594" t="str">
        <f t="shared" si="9"/>
        <v/>
      </c>
      <c r="AB61" s="595" t="str">
        <f>IFERROR(IF(AND(Q60="Impacto",Q61="Impacto"),(AB60-(+AB60*T61)),IF(AND(Q60="Probabilidad",Q61="Impacto"),(AB59-(+AB59*T61)),IF(Q61="Probabilidad",AB60,""))),"")</f>
        <v/>
      </c>
      <c r="AC61" s="596" t="str">
        <f t="shared" si="10"/>
        <v/>
      </c>
      <c r="AD61" s="606"/>
      <c r="AE61" s="597"/>
      <c r="AF61" s="598"/>
      <c r="AG61" s="599"/>
      <c r="AH61" s="599"/>
      <c r="AI61" s="597"/>
      <c r="AJ61" s="598"/>
      <c r="AK61" s="598"/>
      <c r="AL61" s="598"/>
      <c r="AM61" s="598"/>
    </row>
    <row r="62" spans="1:39" ht="151.5" customHeight="1">
      <c r="A62" s="1529"/>
      <c r="B62" s="1532"/>
      <c r="C62" s="1532"/>
      <c r="D62" s="1532"/>
      <c r="E62" s="1535"/>
      <c r="F62" s="1322"/>
      <c r="G62" s="1523"/>
      <c r="H62" s="1526"/>
      <c r="I62" s="1508"/>
      <c r="J62" s="1514"/>
      <c r="K62" s="1508">
        <f>IF(NOT(ISERROR(MATCH(J62,_xlfn.ANCHORARRAY(E73),0))),I75&amp;"Por favor no seleccionar los criterios de impacto",J62)</f>
        <v>0</v>
      </c>
      <c r="L62" s="1517"/>
      <c r="M62" s="1508"/>
      <c r="N62" s="1511"/>
      <c r="O62" s="605">
        <v>5</v>
      </c>
      <c r="P62" s="589"/>
      <c r="Q62" s="590" t="str">
        <f t="shared" si="6"/>
        <v/>
      </c>
      <c r="R62" s="591"/>
      <c r="S62" s="591"/>
      <c r="T62" s="592" t="str">
        <f t="shared" si="5"/>
        <v/>
      </c>
      <c r="U62" s="591"/>
      <c r="V62" s="591"/>
      <c r="W62" s="591"/>
      <c r="X62" s="593" t="str">
        <f>IFERROR(IF(AND(Q61="Probabilidad",Q62="Probabilidad"),(Z61-(+Z61*T62)),IF(AND(Q61="Impacto",Q62="Probabilidad"),(Z60-(+Z60*T62)),IF(Q62="Impacto",Z61,""))),"")</f>
        <v/>
      </c>
      <c r="Y62" s="594" t="str">
        <f t="shared" si="7"/>
        <v/>
      </c>
      <c r="Z62" s="595" t="str">
        <f t="shared" si="8"/>
        <v/>
      </c>
      <c r="AA62" s="594" t="str">
        <f t="shared" si="9"/>
        <v/>
      </c>
      <c r="AB62" s="595" t="str">
        <f>IFERROR(IF(AND(Q61="Impacto",Q62="Impacto"),(AB61-(+AB61*T62)),IF(AND(Q61="Probabilidad",Q62="Impacto"),(AB60-(+AB60*T62)),IF(Q62="Probabilidad",AB61,""))),"")</f>
        <v/>
      </c>
      <c r="AC62" s="596" t="str">
        <f t="shared" si="10"/>
        <v/>
      </c>
      <c r="AD62" s="606"/>
      <c r="AE62" s="597"/>
      <c r="AF62" s="598"/>
      <c r="AG62" s="599"/>
      <c r="AH62" s="599"/>
      <c r="AI62" s="597"/>
      <c r="AJ62" s="598"/>
      <c r="AK62" s="598"/>
      <c r="AL62" s="598"/>
      <c r="AM62" s="598"/>
    </row>
    <row r="63" spans="1:39" ht="151.5" customHeight="1">
      <c r="A63" s="1530"/>
      <c r="B63" s="1533"/>
      <c r="C63" s="1533"/>
      <c r="D63" s="1533"/>
      <c r="E63" s="1536"/>
      <c r="F63" s="1323"/>
      <c r="G63" s="1524"/>
      <c r="H63" s="1527"/>
      <c r="I63" s="1509"/>
      <c r="J63" s="1515"/>
      <c r="K63" s="1509">
        <f>IF(NOT(ISERROR(MATCH(J63,_xlfn.ANCHORARRAY(E74),0))),I76&amp;"Por favor no seleccionar los criterios de impacto",J63)</f>
        <v>0</v>
      </c>
      <c r="L63" s="1518"/>
      <c r="M63" s="1509"/>
      <c r="N63" s="1512"/>
      <c r="O63" s="605">
        <v>6</v>
      </c>
      <c r="P63" s="589"/>
      <c r="Q63" s="590" t="str">
        <f t="shared" si="6"/>
        <v/>
      </c>
      <c r="R63" s="591"/>
      <c r="S63" s="591"/>
      <c r="T63" s="592" t="str">
        <f t="shared" si="5"/>
        <v/>
      </c>
      <c r="U63" s="591"/>
      <c r="V63" s="591"/>
      <c r="W63" s="591"/>
      <c r="X63" s="593" t="str">
        <f>IFERROR(IF(AND(Q62="Probabilidad",Q63="Probabilidad"),(Z62-(+Z62*T63)),IF(AND(Q62="Impacto",Q63="Probabilidad"),(Z61-(+Z61*T63)),IF(Q63="Impacto",Z62,""))),"")</f>
        <v/>
      </c>
      <c r="Y63" s="594" t="str">
        <f t="shared" si="7"/>
        <v/>
      </c>
      <c r="Z63" s="595" t="str">
        <f t="shared" si="8"/>
        <v/>
      </c>
      <c r="AA63" s="594" t="str">
        <f t="shared" si="9"/>
        <v/>
      </c>
      <c r="AB63" s="595" t="str">
        <f>IFERROR(IF(AND(Q62="Impacto",Q63="Impacto"),(AB62-(+AB62*T63)),IF(AND(Q62="Probabilidad",Q63="Impacto"),(AB61-(+AB61*T63)),IF(Q63="Probabilidad",AB62,""))),"")</f>
        <v/>
      </c>
      <c r="AC63" s="596" t="str">
        <f t="shared" si="10"/>
        <v/>
      </c>
      <c r="AD63" s="606"/>
      <c r="AE63" s="597"/>
      <c r="AF63" s="598"/>
      <c r="AG63" s="599"/>
      <c r="AH63" s="599"/>
      <c r="AI63" s="597"/>
      <c r="AJ63" s="598"/>
      <c r="AK63" s="598"/>
      <c r="AL63" s="598"/>
      <c r="AM63" s="598"/>
    </row>
    <row r="64" spans="1:39" ht="151.5" customHeight="1">
      <c r="A64" s="1528">
        <v>10</v>
      </c>
      <c r="B64" s="1531"/>
      <c r="C64" s="1531"/>
      <c r="D64" s="1531"/>
      <c r="E64" s="1534"/>
      <c r="F64" s="1321"/>
      <c r="G64" s="1522"/>
      <c r="H64" s="1525" t="str">
        <f>IF(G64&lt;=0,"",IF(G64&lt;=2,"Muy Baja",IF(G64&lt;=24,"Baja",IF(G64&lt;=500,"Media",IF(G64&lt;=5000,"Alta","Muy Alta")))))</f>
        <v/>
      </c>
      <c r="I64" s="1507" t="str">
        <f>IF(H64="","",IF(H64="Muy Baja",0.2,IF(H64="Baja",0.4,IF(H64="Media",0.6,IF(H64="Alta",0.8,IF(H64="Muy Alta",1,))))))</f>
        <v/>
      </c>
      <c r="J64" s="1513"/>
      <c r="K64" s="1507">
        <v>0</v>
      </c>
      <c r="L64" s="1516" t="s">
        <v>213</v>
      </c>
      <c r="M64" s="1507" t="str">
        <f>IF(L64="","",IF(L64="Leve",0.2,IF(L64="Menor",0.4,IF(L64="Moderado",0.6,IF(L64="Mayor",0.8,IF(L64="Catastrófico",1,))))))</f>
        <v/>
      </c>
      <c r="N64" s="1510"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605">
        <v>1</v>
      </c>
      <c r="P64" s="589"/>
      <c r="Q64" s="590" t="str">
        <f t="shared" si="6"/>
        <v/>
      </c>
      <c r="R64" s="591"/>
      <c r="S64" s="591"/>
      <c r="T64" s="592" t="str">
        <f t="shared" si="5"/>
        <v/>
      </c>
      <c r="U64" s="591"/>
      <c r="V64" s="591"/>
      <c r="W64" s="591"/>
      <c r="X64" s="593" t="str">
        <f>IFERROR(IF(Q64="Probabilidad",(I64-(+I64*T64)),IF(Q64="Impacto",I64,"")),"")</f>
        <v/>
      </c>
      <c r="Y64" s="594" t="str">
        <f t="shared" si="7"/>
        <v/>
      </c>
      <c r="Z64" s="595" t="str">
        <f t="shared" si="8"/>
        <v/>
      </c>
      <c r="AA64" s="594" t="str">
        <f t="shared" si="9"/>
        <v/>
      </c>
      <c r="AB64" s="595" t="str">
        <f>IFERROR(IF(Q64="Impacto",(M64-(+M64*T64)),IF(Q64="Probabilidad",M64,"")),"")</f>
        <v/>
      </c>
      <c r="AC64" s="596" t="str">
        <f t="shared" si="10"/>
        <v/>
      </c>
      <c r="AD64" s="606"/>
      <c r="AE64" s="597"/>
      <c r="AF64" s="598"/>
      <c r="AG64" s="599"/>
      <c r="AH64" s="599"/>
      <c r="AI64" s="597"/>
      <c r="AJ64" s="598"/>
      <c r="AK64" s="598"/>
      <c r="AL64" s="598"/>
      <c r="AM64" s="598"/>
    </row>
    <row r="65" spans="1:39" ht="151.5" customHeight="1">
      <c r="A65" s="1529"/>
      <c r="B65" s="1532"/>
      <c r="C65" s="1532"/>
      <c r="D65" s="1532"/>
      <c r="E65" s="1535"/>
      <c r="F65" s="1322"/>
      <c r="G65" s="1523"/>
      <c r="H65" s="1526"/>
      <c r="I65" s="1508"/>
      <c r="J65" s="1514"/>
      <c r="K65" s="1508">
        <f>IF(NOT(ISERROR(MATCH(J65,_xlfn.ANCHORARRAY(E76),0))),I78&amp;"Por favor no seleccionar los criterios de impacto",J65)</f>
        <v>0</v>
      </c>
      <c r="L65" s="1517"/>
      <c r="M65" s="1508"/>
      <c r="N65" s="1511"/>
      <c r="O65" s="605">
        <v>2</v>
      </c>
      <c r="P65" s="589"/>
      <c r="Q65" s="590" t="str">
        <f t="shared" si="6"/>
        <v/>
      </c>
      <c r="R65" s="591"/>
      <c r="S65" s="591"/>
      <c r="T65" s="592" t="str">
        <f t="shared" si="5"/>
        <v/>
      </c>
      <c r="U65" s="591"/>
      <c r="V65" s="591"/>
      <c r="W65" s="591"/>
      <c r="X65" s="593" t="str">
        <f>IFERROR(IF(AND(Q64="Probabilidad",Q65="Probabilidad"),(Z64-(+Z64*T65)),IF(Q65="Probabilidad",(I64-(+I64*T65)),IF(Q65="Impacto",Z64,""))),"")</f>
        <v/>
      </c>
      <c r="Y65" s="594" t="str">
        <f t="shared" si="7"/>
        <v/>
      </c>
      <c r="Z65" s="595" t="str">
        <f t="shared" si="8"/>
        <v/>
      </c>
      <c r="AA65" s="594" t="str">
        <f t="shared" si="9"/>
        <v/>
      </c>
      <c r="AB65" s="595" t="str">
        <f>IFERROR(IF(AND(Q64="Impacto",Q65="Impacto"),(AB64-(+AB64*T65)),IF(Q65="Impacto",(M64-(+M64*T65)),IF(Q65="Probabilidad",AB64,""))),"")</f>
        <v/>
      </c>
      <c r="AC65" s="596" t="str">
        <f t="shared" si="10"/>
        <v/>
      </c>
      <c r="AD65" s="606"/>
      <c r="AE65" s="597"/>
      <c r="AF65" s="598"/>
      <c r="AG65" s="599"/>
      <c r="AH65" s="599"/>
      <c r="AI65" s="597"/>
      <c r="AJ65" s="598"/>
      <c r="AK65" s="598"/>
      <c r="AL65" s="598"/>
      <c r="AM65" s="598"/>
    </row>
    <row r="66" spans="1:39" ht="151.5" customHeight="1">
      <c r="A66" s="1529"/>
      <c r="B66" s="1532"/>
      <c r="C66" s="1532"/>
      <c r="D66" s="1532"/>
      <c r="E66" s="1535"/>
      <c r="F66" s="1322"/>
      <c r="G66" s="1523"/>
      <c r="H66" s="1526"/>
      <c r="I66" s="1508"/>
      <c r="J66" s="1514"/>
      <c r="K66" s="1508">
        <f>IF(NOT(ISERROR(MATCH(J66,_xlfn.ANCHORARRAY(E77),0))),I79&amp;"Por favor no seleccionar los criterios de impacto",J66)</f>
        <v>0</v>
      </c>
      <c r="L66" s="1517"/>
      <c r="M66" s="1508"/>
      <c r="N66" s="1511"/>
      <c r="O66" s="605">
        <v>3</v>
      </c>
      <c r="P66" s="601"/>
      <c r="Q66" s="590" t="str">
        <f t="shared" si="6"/>
        <v/>
      </c>
      <c r="R66" s="591"/>
      <c r="S66" s="591"/>
      <c r="T66" s="592" t="str">
        <f t="shared" si="5"/>
        <v/>
      </c>
      <c r="U66" s="591"/>
      <c r="V66" s="591"/>
      <c r="W66" s="591"/>
      <c r="X66" s="593" t="str">
        <f>IFERROR(IF(AND(Q65="Probabilidad",Q66="Probabilidad"),(Z65-(+Z65*T66)),IF(AND(Q65="Impacto",Q66="Probabilidad"),(Z64-(+Z64*T66)),IF(Q66="Impacto",Z65,""))),"")</f>
        <v/>
      </c>
      <c r="Y66" s="594" t="str">
        <f t="shared" si="7"/>
        <v/>
      </c>
      <c r="Z66" s="595" t="str">
        <f t="shared" si="8"/>
        <v/>
      </c>
      <c r="AA66" s="594" t="str">
        <f t="shared" si="9"/>
        <v/>
      </c>
      <c r="AB66" s="595" t="str">
        <f>IFERROR(IF(AND(Q65="Impacto",Q66="Impacto"),(AB65-(+AB65*T66)),IF(AND(Q65="Probabilidad",Q66="Impacto"),(AB64-(+AB64*T66)),IF(Q66="Probabilidad",AB65,""))),"")</f>
        <v/>
      </c>
      <c r="AC66" s="596" t="str">
        <f t="shared" si="10"/>
        <v/>
      </c>
      <c r="AD66" s="606"/>
      <c r="AE66" s="597"/>
      <c r="AF66" s="598"/>
      <c r="AG66" s="599"/>
      <c r="AH66" s="599"/>
      <c r="AI66" s="597"/>
      <c r="AJ66" s="598"/>
      <c r="AK66" s="598"/>
      <c r="AL66" s="598"/>
      <c r="AM66" s="598"/>
    </row>
    <row r="67" spans="1:39" ht="151.5" customHeight="1">
      <c r="A67" s="1529"/>
      <c r="B67" s="1532"/>
      <c r="C67" s="1532"/>
      <c r="D67" s="1532"/>
      <c r="E67" s="1535"/>
      <c r="F67" s="1322"/>
      <c r="G67" s="1523"/>
      <c r="H67" s="1526"/>
      <c r="I67" s="1508"/>
      <c r="J67" s="1514"/>
      <c r="K67" s="1508">
        <f>IF(NOT(ISERROR(MATCH(J67,_xlfn.ANCHORARRAY(E78),0))),I80&amp;"Por favor no seleccionar los criterios de impacto",J67)</f>
        <v>0</v>
      </c>
      <c r="L67" s="1517"/>
      <c r="M67" s="1508"/>
      <c r="N67" s="1511"/>
      <c r="O67" s="605">
        <v>4</v>
      </c>
      <c r="P67" s="589"/>
      <c r="Q67" s="590" t="str">
        <f t="shared" si="6"/>
        <v/>
      </c>
      <c r="R67" s="591"/>
      <c r="S67" s="591"/>
      <c r="T67" s="592" t="str">
        <f t="shared" si="5"/>
        <v/>
      </c>
      <c r="U67" s="591"/>
      <c r="V67" s="591"/>
      <c r="W67" s="591"/>
      <c r="X67" s="593" t="str">
        <f>IFERROR(IF(AND(Q66="Probabilidad",Q67="Probabilidad"),(Z66-(+Z66*T67)),IF(AND(Q66="Impacto",Q67="Probabilidad"),(Z65-(+Z65*T67)),IF(Q67="Impacto",Z66,""))),"")</f>
        <v/>
      </c>
      <c r="Y67" s="594" t="str">
        <f t="shared" si="7"/>
        <v/>
      </c>
      <c r="Z67" s="595" t="str">
        <f t="shared" si="8"/>
        <v/>
      </c>
      <c r="AA67" s="594" t="str">
        <f t="shared" si="9"/>
        <v/>
      </c>
      <c r="AB67" s="595" t="str">
        <f>IFERROR(IF(AND(Q66="Impacto",Q67="Impacto"),(AB66-(+AB66*T67)),IF(AND(Q66="Probabilidad",Q67="Impacto"),(AB65-(+AB65*T67)),IF(Q67="Probabilidad",AB66,""))),"")</f>
        <v/>
      </c>
      <c r="AC67" s="596" t="str">
        <f t="shared" si="10"/>
        <v/>
      </c>
      <c r="AD67" s="606"/>
      <c r="AE67" s="597"/>
      <c r="AF67" s="598"/>
      <c r="AG67" s="599"/>
      <c r="AH67" s="599"/>
      <c r="AI67" s="597"/>
      <c r="AJ67" s="598"/>
      <c r="AK67" s="598"/>
      <c r="AL67" s="598"/>
      <c r="AM67" s="598"/>
    </row>
    <row r="68" spans="1:39" ht="151.5" customHeight="1">
      <c r="A68" s="1529"/>
      <c r="B68" s="1532"/>
      <c r="C68" s="1532"/>
      <c r="D68" s="1532"/>
      <c r="E68" s="1535"/>
      <c r="F68" s="1322"/>
      <c r="G68" s="1523"/>
      <c r="H68" s="1526"/>
      <c r="I68" s="1508"/>
      <c r="J68" s="1514"/>
      <c r="K68" s="1508">
        <f>IF(NOT(ISERROR(MATCH(J68,_xlfn.ANCHORARRAY(E79),0))),I81&amp;"Por favor no seleccionar los criterios de impacto",J68)</f>
        <v>0</v>
      </c>
      <c r="L68" s="1517"/>
      <c r="M68" s="1508"/>
      <c r="N68" s="1511"/>
      <c r="O68" s="605">
        <v>5</v>
      </c>
      <c r="P68" s="589"/>
      <c r="Q68" s="590" t="str">
        <f t="shared" si="6"/>
        <v/>
      </c>
      <c r="R68" s="591"/>
      <c r="S68" s="591"/>
      <c r="T68" s="592" t="str">
        <f t="shared" si="5"/>
        <v/>
      </c>
      <c r="U68" s="591"/>
      <c r="V68" s="591"/>
      <c r="W68" s="591"/>
      <c r="X68" s="593" t="str">
        <f>IFERROR(IF(AND(Q67="Probabilidad",Q68="Probabilidad"),(Z67-(+Z67*T68)),IF(AND(Q67="Impacto",Q68="Probabilidad"),(Z66-(+Z66*T68)),IF(Q68="Impacto",Z67,""))),"")</f>
        <v/>
      </c>
      <c r="Y68" s="594" t="str">
        <f t="shared" si="7"/>
        <v/>
      </c>
      <c r="Z68" s="595" t="str">
        <f t="shared" si="8"/>
        <v/>
      </c>
      <c r="AA68" s="594" t="str">
        <f t="shared" si="9"/>
        <v/>
      </c>
      <c r="AB68" s="595" t="str">
        <f>IFERROR(IF(AND(Q67="Impacto",Q68="Impacto"),(AB67-(+AB67*T68)),IF(AND(Q67="Probabilidad",Q68="Impacto"),(AB66-(+AB66*T68)),IF(Q68="Probabilidad",AB67,""))),"")</f>
        <v/>
      </c>
      <c r="AC68" s="596" t="str">
        <f t="shared" si="10"/>
        <v/>
      </c>
      <c r="AD68" s="606"/>
      <c r="AE68" s="597"/>
      <c r="AF68" s="598"/>
      <c r="AG68" s="599"/>
      <c r="AH68" s="599"/>
      <c r="AI68" s="597"/>
      <c r="AJ68" s="598"/>
      <c r="AK68" s="598"/>
      <c r="AL68" s="598"/>
      <c r="AM68" s="598"/>
    </row>
    <row r="69" spans="1:39" ht="151.5" customHeight="1">
      <c r="A69" s="1530"/>
      <c r="B69" s="1533"/>
      <c r="C69" s="1533"/>
      <c r="D69" s="1533"/>
      <c r="E69" s="1536"/>
      <c r="F69" s="1323"/>
      <c r="G69" s="1524"/>
      <c r="H69" s="1527"/>
      <c r="I69" s="1509"/>
      <c r="J69" s="1515"/>
      <c r="K69" s="1509">
        <f>IF(NOT(ISERROR(MATCH(J69,_xlfn.ANCHORARRAY(E80),0))),I82&amp;"Por favor no seleccionar los criterios de impacto",J69)</f>
        <v>0</v>
      </c>
      <c r="L69" s="1518"/>
      <c r="M69" s="1509"/>
      <c r="N69" s="1512"/>
      <c r="O69" s="605">
        <v>6</v>
      </c>
      <c r="P69" s="589"/>
      <c r="Q69" s="590" t="str">
        <f t="shared" si="6"/>
        <v/>
      </c>
      <c r="R69" s="591"/>
      <c r="S69" s="591"/>
      <c r="T69" s="592" t="str">
        <f t="shared" si="5"/>
        <v/>
      </c>
      <c r="U69" s="591"/>
      <c r="V69" s="591"/>
      <c r="W69" s="591"/>
      <c r="X69" s="593" t="str">
        <f>IFERROR(IF(AND(Q68="Probabilidad",Q69="Probabilidad"),(Z68-(+Z68*T69)),IF(AND(Q68="Impacto",Q69="Probabilidad"),(Z67-(+Z67*T69)),IF(Q69="Impacto",Z68,""))),"")</f>
        <v/>
      </c>
      <c r="Y69" s="594" t="str">
        <f t="shared" si="7"/>
        <v/>
      </c>
      <c r="Z69" s="595" t="str">
        <f t="shared" si="8"/>
        <v/>
      </c>
      <c r="AA69" s="594" t="str">
        <f t="shared" si="9"/>
        <v/>
      </c>
      <c r="AB69" s="595" t="str">
        <f>IFERROR(IF(AND(Q68="Impacto",Q69="Impacto"),(AB68-(+AB68*T69)),IF(AND(Q68="Probabilidad",Q69="Impacto"),(AB67-(+AB67*T69)),IF(Q69="Probabilidad",AB68,""))),"")</f>
        <v/>
      </c>
      <c r="AC69" s="596" t="str">
        <f t="shared" si="10"/>
        <v/>
      </c>
      <c r="AD69" s="606"/>
      <c r="AE69" s="597"/>
      <c r="AF69" s="598"/>
      <c r="AG69" s="599"/>
      <c r="AH69" s="599"/>
      <c r="AI69" s="597"/>
      <c r="AJ69" s="598"/>
      <c r="AK69" s="598"/>
      <c r="AL69" s="598"/>
      <c r="AM69" s="598"/>
    </row>
    <row r="70" spans="1:39" ht="49.5" customHeight="1">
      <c r="A70" s="603"/>
      <c r="B70" s="1519" t="s">
        <v>1466</v>
      </c>
      <c r="C70" s="1520"/>
      <c r="D70" s="1520"/>
      <c r="E70" s="1520"/>
      <c r="F70" s="1520"/>
      <c r="G70" s="1520"/>
      <c r="H70" s="1520"/>
      <c r="I70" s="1520"/>
      <c r="J70" s="1520"/>
      <c r="K70" s="1520"/>
      <c r="L70" s="1520"/>
      <c r="M70" s="1520"/>
      <c r="N70" s="1520"/>
      <c r="O70" s="1520"/>
      <c r="P70" s="1520"/>
      <c r="Q70" s="1520"/>
      <c r="R70" s="1520"/>
      <c r="S70" s="1520"/>
      <c r="T70" s="1520"/>
      <c r="U70" s="1520"/>
      <c r="V70" s="1520"/>
      <c r="W70" s="1520"/>
      <c r="X70" s="1520"/>
      <c r="Y70" s="1520"/>
      <c r="Z70" s="1520"/>
      <c r="AA70" s="1520"/>
      <c r="AB70" s="1520"/>
      <c r="AC70" s="1520"/>
      <c r="AD70" s="1520"/>
      <c r="AE70" s="1520"/>
      <c r="AF70" s="1520"/>
      <c r="AG70" s="1520"/>
      <c r="AH70" s="1520"/>
      <c r="AI70" s="1520"/>
      <c r="AJ70" s="1521"/>
    </row>
    <row r="72" spans="1:39">
      <c r="A72" s="161"/>
      <c r="B72" s="604" t="s">
        <v>382</v>
      </c>
      <c r="C72" s="161"/>
      <c r="D72" s="161"/>
      <c r="F72" s="161"/>
    </row>
  </sheetData>
  <dataConsolidate/>
  <mergeCells count="188">
    <mergeCell ref="AK7:AL7"/>
    <mergeCell ref="C6:AM6"/>
    <mergeCell ref="L8:L9"/>
    <mergeCell ref="X7:AD7"/>
    <mergeCell ref="AE7:AJ7"/>
    <mergeCell ref="A1:AM2"/>
    <mergeCell ref="A4:B4"/>
    <mergeCell ref="C4:V4"/>
    <mergeCell ref="A5:B5"/>
    <mergeCell ref="C5:AM5"/>
    <mergeCell ref="A6:B6"/>
    <mergeCell ref="A7:G7"/>
    <mergeCell ref="H7:N7"/>
    <mergeCell ref="O7:W7"/>
    <mergeCell ref="O8:O9"/>
    <mergeCell ref="P8:P9"/>
    <mergeCell ref="Q8:Q9"/>
    <mergeCell ref="R8:W8"/>
    <mergeCell ref="G8:G9"/>
    <mergeCell ref="H8:H9"/>
    <mergeCell ref="I8:I9"/>
    <mergeCell ref="M8:M9"/>
    <mergeCell ref="N8:N9"/>
    <mergeCell ref="A8:A9"/>
    <mergeCell ref="B8:B9"/>
    <mergeCell ref="C8:C9"/>
    <mergeCell ref="D8:D9"/>
    <mergeCell ref="E8:E9"/>
    <mergeCell ref="F8:F9"/>
    <mergeCell ref="J8:J9"/>
    <mergeCell ref="K8:K9"/>
    <mergeCell ref="X8:X9"/>
    <mergeCell ref="Y8:Y9"/>
    <mergeCell ref="J16:J21"/>
    <mergeCell ref="K16:K21"/>
    <mergeCell ref="L16:L21"/>
    <mergeCell ref="M16:M21"/>
    <mergeCell ref="A10:A15"/>
    <mergeCell ref="B10:B15"/>
    <mergeCell ref="C10:C15"/>
    <mergeCell ref="D10:D15"/>
    <mergeCell ref="E10:E15"/>
    <mergeCell ref="F10:F15"/>
    <mergeCell ref="G10:G15"/>
    <mergeCell ref="H10:H15"/>
    <mergeCell ref="I10:I15"/>
    <mergeCell ref="J10:J15"/>
    <mergeCell ref="K10:K15"/>
    <mergeCell ref="L10:L15"/>
    <mergeCell ref="M10:M15"/>
    <mergeCell ref="D16:D21"/>
    <mergeCell ref="E16:E21"/>
    <mergeCell ref="F16:F21"/>
    <mergeCell ref="G16:G21"/>
    <mergeCell ref="H16:H21"/>
    <mergeCell ref="I16:I21"/>
    <mergeCell ref="AI8:AI9"/>
    <mergeCell ref="AJ8:AJ9"/>
    <mergeCell ref="AK8:AK9"/>
    <mergeCell ref="AC8:AC9"/>
    <mergeCell ref="AD8:AD9"/>
    <mergeCell ref="AE8:AE9"/>
    <mergeCell ref="AF8:AF9"/>
    <mergeCell ref="AL8:AL9"/>
    <mergeCell ref="AM8:AM9"/>
    <mergeCell ref="N10:N15"/>
    <mergeCell ref="Z8:Z9"/>
    <mergeCell ref="AA8:AA9"/>
    <mergeCell ref="AB8:AB9"/>
    <mergeCell ref="AG8:AG9"/>
    <mergeCell ref="AH8:AH9"/>
    <mergeCell ref="N16:N21"/>
    <mergeCell ref="A22:A27"/>
    <mergeCell ref="B22:B27"/>
    <mergeCell ref="C22:C27"/>
    <mergeCell ref="D22:D27"/>
    <mergeCell ref="E22:E27"/>
    <mergeCell ref="F22:F27"/>
    <mergeCell ref="G22:G27"/>
    <mergeCell ref="H22:H27"/>
    <mergeCell ref="I22:I27"/>
    <mergeCell ref="J22:J27"/>
    <mergeCell ref="K22:K27"/>
    <mergeCell ref="L22:L27"/>
    <mergeCell ref="M22:M27"/>
    <mergeCell ref="N22:N27"/>
    <mergeCell ref="A16:A21"/>
    <mergeCell ref="B16:B21"/>
    <mergeCell ref="C16:C21"/>
    <mergeCell ref="A28:A33"/>
    <mergeCell ref="B28:B33"/>
    <mergeCell ref="C28:C33"/>
    <mergeCell ref="D28:D33"/>
    <mergeCell ref="E28:E33"/>
    <mergeCell ref="F28:F33"/>
    <mergeCell ref="G34:G39"/>
    <mergeCell ref="H34:H39"/>
    <mergeCell ref="I34:I39"/>
    <mergeCell ref="G28:G33"/>
    <mergeCell ref="H28:H33"/>
    <mergeCell ref="I28:I33"/>
    <mergeCell ref="A34:A39"/>
    <mergeCell ref="B34:B39"/>
    <mergeCell ref="C34:C39"/>
    <mergeCell ref="D34:D39"/>
    <mergeCell ref="E34:E39"/>
    <mergeCell ref="F34:F39"/>
    <mergeCell ref="N28:N33"/>
    <mergeCell ref="J34:J39"/>
    <mergeCell ref="K34:K39"/>
    <mergeCell ref="L34:L39"/>
    <mergeCell ref="M34:M39"/>
    <mergeCell ref="N34:N39"/>
    <mergeCell ref="J28:J33"/>
    <mergeCell ref="K28:K33"/>
    <mergeCell ref="L28:L33"/>
    <mergeCell ref="M28:M33"/>
    <mergeCell ref="A46:A51"/>
    <mergeCell ref="B46:B51"/>
    <mergeCell ref="C46:C51"/>
    <mergeCell ref="D46:D51"/>
    <mergeCell ref="E46:E51"/>
    <mergeCell ref="F46:F51"/>
    <mergeCell ref="G46:G51"/>
    <mergeCell ref="H46:H51"/>
    <mergeCell ref="I46:I51"/>
    <mergeCell ref="A40:A45"/>
    <mergeCell ref="B40:B45"/>
    <mergeCell ref="C40:C45"/>
    <mergeCell ref="D40:D45"/>
    <mergeCell ref="E40:E45"/>
    <mergeCell ref="N40:N45"/>
    <mergeCell ref="K40:K45"/>
    <mergeCell ref="L40:L45"/>
    <mergeCell ref="M40:M45"/>
    <mergeCell ref="F40:F45"/>
    <mergeCell ref="G40:G45"/>
    <mergeCell ref="H40:H45"/>
    <mergeCell ref="I40:I45"/>
    <mergeCell ref="J40:J45"/>
    <mergeCell ref="J52:J57"/>
    <mergeCell ref="K52:K57"/>
    <mergeCell ref="L52:L57"/>
    <mergeCell ref="M52:M57"/>
    <mergeCell ref="N52:N57"/>
    <mergeCell ref="J46:J51"/>
    <mergeCell ref="K46:K51"/>
    <mergeCell ref="L46:L51"/>
    <mergeCell ref="M46:M51"/>
    <mergeCell ref="N46:N51"/>
    <mergeCell ref="I52:I57"/>
    <mergeCell ref="A64:A69"/>
    <mergeCell ref="B64:B69"/>
    <mergeCell ref="C64:C69"/>
    <mergeCell ref="D64:D69"/>
    <mergeCell ref="E64:E69"/>
    <mergeCell ref="F64:F69"/>
    <mergeCell ref="A52:A57"/>
    <mergeCell ref="B52:B57"/>
    <mergeCell ref="H58:H63"/>
    <mergeCell ref="A58:A63"/>
    <mergeCell ref="B58:B63"/>
    <mergeCell ref="C58:C63"/>
    <mergeCell ref="D58:D63"/>
    <mergeCell ref="E58:E63"/>
    <mergeCell ref="F58:F63"/>
    <mergeCell ref="C52:C57"/>
    <mergeCell ref="D52:D57"/>
    <mergeCell ref="E52:E57"/>
    <mergeCell ref="F52:F57"/>
    <mergeCell ref="G58:G63"/>
    <mergeCell ref="G52:G57"/>
    <mergeCell ref="H52:H57"/>
    <mergeCell ref="M58:M63"/>
    <mergeCell ref="N58:N63"/>
    <mergeCell ref="I58:I63"/>
    <mergeCell ref="J58:J63"/>
    <mergeCell ref="K58:K63"/>
    <mergeCell ref="L58:L63"/>
    <mergeCell ref="B70:AJ70"/>
    <mergeCell ref="I64:I69"/>
    <mergeCell ref="J64:J69"/>
    <mergeCell ref="K64:K69"/>
    <mergeCell ref="L64:L69"/>
    <mergeCell ref="M64:M69"/>
    <mergeCell ref="N64:N69"/>
    <mergeCell ref="G64:G69"/>
    <mergeCell ref="H64:H69"/>
  </mergeCells>
  <conditionalFormatting sqref="H10 H16">
    <cfRule type="cellIs" dxfId="289" priority="105" operator="equal">
      <formula>"Muy Baja"</formula>
    </cfRule>
    <cfRule type="cellIs" dxfId="288" priority="104" operator="equal">
      <formula>"Baja"</formula>
    </cfRule>
    <cfRule type="cellIs" dxfId="287" priority="103" operator="equal">
      <formula>"Media"</formula>
    </cfRule>
    <cfRule type="cellIs" dxfId="286" priority="102" operator="equal">
      <formula>"Alta"</formula>
    </cfRule>
    <cfRule type="cellIs" dxfId="285" priority="101" operator="equal">
      <formula>"Muy Alta"</formula>
    </cfRule>
  </conditionalFormatting>
  <conditionalFormatting sqref="H22">
    <cfRule type="cellIs" dxfId="284" priority="87" operator="equal">
      <formula>"Muy Baja"</formula>
    </cfRule>
    <cfRule type="cellIs" dxfId="283" priority="86" operator="equal">
      <formula>"Baja"</formula>
    </cfRule>
    <cfRule type="cellIs" dxfId="282" priority="85" operator="equal">
      <formula>"Media"</formula>
    </cfRule>
    <cfRule type="cellIs" dxfId="281" priority="84" operator="equal">
      <formula>"Alta"</formula>
    </cfRule>
    <cfRule type="cellIs" dxfId="280" priority="83" operator="equal">
      <formula>"Muy Alta"</formula>
    </cfRule>
  </conditionalFormatting>
  <conditionalFormatting sqref="H28">
    <cfRule type="cellIs" dxfId="279" priority="76" operator="equal">
      <formula>"Media"</formula>
    </cfRule>
    <cfRule type="cellIs" dxfId="278" priority="77" operator="equal">
      <formula>"Baja"</formula>
    </cfRule>
    <cfRule type="cellIs" dxfId="277" priority="78" operator="equal">
      <formula>"Muy Baja"</formula>
    </cfRule>
    <cfRule type="cellIs" dxfId="276" priority="75" operator="equal">
      <formula>"Alta"</formula>
    </cfRule>
    <cfRule type="cellIs" dxfId="275" priority="74" operator="equal">
      <formula>"Muy Alta"</formula>
    </cfRule>
  </conditionalFormatting>
  <conditionalFormatting sqref="H34">
    <cfRule type="cellIs" dxfId="274" priority="69" operator="equal">
      <formula>"Muy Baja"</formula>
    </cfRule>
    <cfRule type="cellIs" dxfId="273" priority="68" operator="equal">
      <formula>"Baja"</formula>
    </cfRule>
    <cfRule type="cellIs" dxfId="272" priority="67" operator="equal">
      <formula>"Media"</formula>
    </cfRule>
    <cfRule type="cellIs" dxfId="271" priority="66" operator="equal">
      <formula>"Alta"</formula>
    </cfRule>
    <cfRule type="cellIs" dxfId="270" priority="65" operator="equal">
      <formula>"Muy Alta"</formula>
    </cfRule>
  </conditionalFormatting>
  <conditionalFormatting sqref="H40">
    <cfRule type="cellIs" dxfId="269" priority="60" operator="equal">
      <formula>"Muy Baja"</formula>
    </cfRule>
    <cfRule type="cellIs" dxfId="268" priority="59" operator="equal">
      <formula>"Baja"</formula>
    </cfRule>
    <cfRule type="cellIs" dxfId="267" priority="58" operator="equal">
      <formula>"Media"</formula>
    </cfRule>
    <cfRule type="cellIs" dxfId="266" priority="57" operator="equal">
      <formula>"Alta"</formula>
    </cfRule>
    <cfRule type="cellIs" dxfId="265" priority="56" operator="equal">
      <formula>"Muy Alta"</formula>
    </cfRule>
  </conditionalFormatting>
  <conditionalFormatting sqref="H46">
    <cfRule type="cellIs" dxfId="264" priority="51" operator="equal">
      <formula>"Muy Baja"</formula>
    </cfRule>
    <cfRule type="cellIs" dxfId="263" priority="47" operator="equal">
      <formula>"Muy Alta"</formula>
    </cfRule>
    <cfRule type="cellIs" dxfId="262" priority="48" operator="equal">
      <formula>"Alta"</formula>
    </cfRule>
    <cfRule type="cellIs" dxfId="261" priority="49" operator="equal">
      <formula>"Media"</formula>
    </cfRule>
    <cfRule type="cellIs" dxfId="260" priority="50" operator="equal">
      <formula>"Baja"</formula>
    </cfRule>
  </conditionalFormatting>
  <conditionalFormatting sqref="H52">
    <cfRule type="cellIs" dxfId="259" priority="39" operator="equal">
      <formula>"Alta"</formula>
    </cfRule>
    <cfRule type="cellIs" dxfId="258" priority="40" operator="equal">
      <formula>"Media"</formula>
    </cfRule>
    <cfRule type="cellIs" dxfId="257" priority="41" operator="equal">
      <formula>"Baja"</formula>
    </cfRule>
    <cfRule type="cellIs" dxfId="256" priority="42" operator="equal">
      <formula>"Muy Baja"</formula>
    </cfRule>
    <cfRule type="cellIs" dxfId="255" priority="38" operator="equal">
      <formula>"Muy Alta"</formula>
    </cfRule>
  </conditionalFormatting>
  <conditionalFormatting sqref="H58">
    <cfRule type="cellIs" dxfId="254" priority="33" operator="equal">
      <formula>"Muy Baja"</formula>
    </cfRule>
    <cfRule type="cellIs" dxfId="253" priority="32" operator="equal">
      <formula>"Baja"</formula>
    </cfRule>
    <cfRule type="cellIs" dxfId="252" priority="31" operator="equal">
      <formula>"Media"</formula>
    </cfRule>
    <cfRule type="cellIs" dxfId="251" priority="30" operator="equal">
      <formula>"Alta"</formula>
    </cfRule>
    <cfRule type="cellIs" dxfId="250" priority="29" operator="equal">
      <formula>"Muy Alta"</formula>
    </cfRule>
  </conditionalFormatting>
  <conditionalFormatting sqref="H64">
    <cfRule type="cellIs" dxfId="249" priority="24" operator="equal">
      <formula>"Muy Baja"</formula>
    </cfRule>
    <cfRule type="cellIs" dxfId="248" priority="23" operator="equal">
      <formula>"Baja"</formula>
    </cfRule>
    <cfRule type="cellIs" dxfId="247" priority="22" operator="equal">
      <formula>"Media"</formula>
    </cfRule>
    <cfRule type="cellIs" dxfId="246" priority="21" operator="equal">
      <formula>"Alta"</formula>
    </cfRule>
    <cfRule type="cellIs" dxfId="245" priority="20" operator="equal">
      <formula>"Muy Alta"</formula>
    </cfRule>
  </conditionalFormatting>
  <conditionalFormatting sqref="K10:K69">
    <cfRule type="containsText" dxfId="244" priority="1" operator="containsText" text="❌">
      <formula>NOT(ISERROR(SEARCH("❌",K10)))</formula>
    </cfRule>
  </conditionalFormatting>
  <conditionalFormatting sqref="L10 L16 L22 L28 L34 L40 L46 L52 L58 L64">
    <cfRule type="cellIs" dxfId="243" priority="96" operator="equal">
      <formula>"Catastrófico"</formula>
    </cfRule>
    <cfRule type="cellIs" dxfId="242" priority="97" operator="equal">
      <formula>"Mayor"</formula>
    </cfRule>
    <cfRule type="cellIs" dxfId="241" priority="98" operator="equal">
      <formula>"Moderado"</formula>
    </cfRule>
    <cfRule type="cellIs" dxfId="240" priority="99" operator="equal">
      <formula>"Menor"</formula>
    </cfRule>
    <cfRule type="cellIs" dxfId="239" priority="100" operator="equal">
      <formula>"Leve"</formula>
    </cfRule>
  </conditionalFormatting>
  <conditionalFormatting sqref="N10 N16 N22 N28 N34 N40 N46 N52 N58 N64">
    <cfRule type="cellIs" dxfId="238" priority="92" operator="equal">
      <formula>"Extremo"</formula>
    </cfRule>
    <cfRule type="cellIs" dxfId="237" priority="93" operator="equal">
      <formula>"Alto"</formula>
    </cfRule>
    <cfRule type="cellIs" dxfId="236" priority="94" operator="equal">
      <formula>"Moderado"</formula>
    </cfRule>
    <cfRule type="cellIs" dxfId="235" priority="95" operator="equal">
      <formula>"Bajo"</formula>
    </cfRule>
  </conditionalFormatting>
  <conditionalFormatting sqref="Y10:Y69">
    <cfRule type="cellIs" dxfId="234" priority="14" operator="equal">
      <formula>"Baja"</formula>
    </cfRule>
    <cfRule type="cellIs" dxfId="233" priority="15" operator="equal">
      <formula>"Muy Baja"</formula>
    </cfRule>
    <cfRule type="cellIs" dxfId="232" priority="12" operator="equal">
      <formula>"Alta"</formula>
    </cfRule>
    <cfRule type="cellIs" dxfId="231" priority="11" operator="equal">
      <formula>"Muy Alta"</formula>
    </cfRule>
    <cfRule type="cellIs" dxfId="230" priority="13" operator="equal">
      <formula>"Media"</formula>
    </cfRule>
  </conditionalFormatting>
  <conditionalFormatting sqref="AA10:AA69">
    <cfRule type="cellIs" dxfId="229" priority="10" operator="equal">
      <formula>"Leve"</formula>
    </cfRule>
    <cfRule type="cellIs" dxfId="228" priority="9" operator="equal">
      <formula>"Menor"</formula>
    </cfRule>
    <cfRule type="cellIs" dxfId="227" priority="8" operator="equal">
      <formula>"Moderado"</formula>
    </cfRule>
    <cfRule type="cellIs" dxfId="226" priority="7" operator="equal">
      <formula>"Mayor"</formula>
    </cfRule>
    <cfRule type="cellIs" dxfId="225" priority="6" operator="equal">
      <formula>"Catastrófico"</formula>
    </cfRule>
  </conditionalFormatting>
  <conditionalFormatting sqref="AC10:AC69">
    <cfRule type="cellIs" dxfId="224" priority="5" operator="equal">
      <formula>"Bajo"</formula>
    </cfRule>
    <cfRule type="cellIs" dxfId="223" priority="4" operator="equal">
      <formula>"Moderado"</formula>
    </cfRule>
    <cfRule type="cellIs" dxfId="222" priority="3" operator="equal">
      <formula>"Alto"</formula>
    </cfRule>
    <cfRule type="cellIs" dxfId="221" priority="2" operator="equal">
      <formula>"Extremo"</formula>
    </cfRule>
  </conditionalFormatting>
  <pageMargins left="0.7" right="0.7" top="0.75" bottom="0.75" header="0.3" footer="0.3"/>
  <pageSetup orientation="portrait"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2856F-820A-451F-9338-A38FEECFD0C8}">
  <sheetPr>
    <tabColor theme="5" tint="-0.249977111117893"/>
  </sheetPr>
  <dimension ref="B1:AT51"/>
  <sheetViews>
    <sheetView zoomScale="55" zoomScaleNormal="55" workbookViewId="0">
      <selection activeCell="AK10" sqref="AK10"/>
    </sheetView>
  </sheetViews>
  <sheetFormatPr defaultColWidth="11.42578125" defaultRowHeight="15"/>
  <cols>
    <col min="2" max="39" width="5.7109375" customWidth="1"/>
    <col min="41" max="46" width="5.7109375" customWidth="1"/>
  </cols>
  <sheetData>
    <row r="1" spans="2:46" s="13" customFormat="1" ht="143.25" customHeight="1"/>
    <row r="2" spans="2:46" ht="18" customHeight="1">
      <c r="B2" s="1349" t="s">
        <v>383</v>
      </c>
      <c r="C2" s="1349"/>
      <c r="D2" s="1349"/>
      <c r="E2" s="1349"/>
      <c r="F2" s="1349"/>
      <c r="G2" s="1349"/>
      <c r="H2" s="1349"/>
      <c r="I2" s="1349"/>
      <c r="J2" s="1350" t="s">
        <v>81</v>
      </c>
      <c r="K2" s="1350"/>
      <c r="L2" s="1350"/>
      <c r="M2" s="1350"/>
      <c r="N2" s="1350"/>
      <c r="O2" s="1350"/>
      <c r="P2" s="1350"/>
      <c r="Q2" s="1350"/>
      <c r="R2" s="1350"/>
      <c r="S2" s="1350"/>
      <c r="T2" s="1350"/>
      <c r="U2" s="1350"/>
      <c r="V2" s="1350"/>
      <c r="W2" s="1350"/>
      <c r="X2" s="1350"/>
      <c r="Y2" s="1350"/>
      <c r="Z2" s="1350"/>
      <c r="AA2" s="1350"/>
      <c r="AB2" s="1350"/>
      <c r="AC2" s="1350"/>
      <c r="AD2" s="1350"/>
      <c r="AE2" s="1350"/>
      <c r="AF2" s="1350"/>
      <c r="AG2" s="1350"/>
      <c r="AH2" s="1350"/>
      <c r="AI2" s="1350"/>
      <c r="AJ2" s="1350"/>
      <c r="AK2" s="1350"/>
      <c r="AL2" s="1350"/>
      <c r="AM2" s="1350"/>
      <c r="AN2" s="13"/>
      <c r="AO2" s="13"/>
      <c r="AP2" s="13"/>
      <c r="AQ2" s="13"/>
      <c r="AR2" s="13"/>
      <c r="AS2" s="13"/>
      <c r="AT2" s="13"/>
    </row>
    <row r="3" spans="2:46" ht="18.75" customHeight="1">
      <c r="B3" s="1349"/>
      <c r="C3" s="1349"/>
      <c r="D3" s="1349"/>
      <c r="E3" s="1349"/>
      <c r="F3" s="1349"/>
      <c r="G3" s="1349"/>
      <c r="H3" s="1349"/>
      <c r="I3" s="1349"/>
      <c r="J3" s="1350"/>
      <c r="K3" s="1350"/>
      <c r="L3" s="1350"/>
      <c r="M3" s="1350"/>
      <c r="N3" s="1350"/>
      <c r="O3" s="1350"/>
      <c r="P3" s="1350"/>
      <c r="Q3" s="1350"/>
      <c r="R3" s="1350"/>
      <c r="S3" s="1350"/>
      <c r="T3" s="1350"/>
      <c r="U3" s="1350"/>
      <c r="V3" s="1350"/>
      <c r="W3" s="1350"/>
      <c r="X3" s="1350"/>
      <c r="Y3" s="1350"/>
      <c r="Z3" s="1350"/>
      <c r="AA3" s="1350"/>
      <c r="AB3" s="1350"/>
      <c r="AC3" s="1350"/>
      <c r="AD3" s="1350"/>
      <c r="AE3" s="1350"/>
      <c r="AF3" s="1350"/>
      <c r="AG3" s="1350"/>
      <c r="AH3" s="1350"/>
      <c r="AI3" s="1350"/>
      <c r="AJ3" s="1350"/>
      <c r="AK3" s="1350"/>
      <c r="AL3" s="1350"/>
      <c r="AM3" s="1350"/>
      <c r="AN3" s="13"/>
      <c r="AO3" s="13"/>
      <c r="AP3" s="13"/>
      <c r="AQ3" s="13"/>
      <c r="AR3" s="13"/>
      <c r="AS3" s="13"/>
      <c r="AT3" s="13"/>
    </row>
    <row r="4" spans="2:46" ht="15" customHeight="1">
      <c r="B4" s="1349"/>
      <c r="C4" s="1349"/>
      <c r="D4" s="1349"/>
      <c r="E4" s="1349"/>
      <c r="F4" s="1349"/>
      <c r="G4" s="1349"/>
      <c r="H4" s="1349"/>
      <c r="I4" s="1349"/>
      <c r="J4" s="1350"/>
      <c r="K4" s="1350"/>
      <c r="L4" s="1350"/>
      <c r="M4" s="1350"/>
      <c r="N4" s="1350"/>
      <c r="O4" s="1350"/>
      <c r="P4" s="1350"/>
      <c r="Q4" s="1350"/>
      <c r="R4" s="1350"/>
      <c r="S4" s="1350"/>
      <c r="T4" s="1350"/>
      <c r="U4" s="1350"/>
      <c r="V4" s="1350"/>
      <c r="W4" s="1350"/>
      <c r="X4" s="1350"/>
      <c r="Y4" s="1350"/>
      <c r="Z4" s="1350"/>
      <c r="AA4" s="1350"/>
      <c r="AB4" s="1350"/>
      <c r="AC4" s="1350"/>
      <c r="AD4" s="1350"/>
      <c r="AE4" s="1350"/>
      <c r="AF4" s="1350"/>
      <c r="AG4" s="1350"/>
      <c r="AH4" s="1350"/>
      <c r="AI4" s="1350"/>
      <c r="AJ4" s="1350"/>
      <c r="AK4" s="1350"/>
      <c r="AL4" s="1350"/>
      <c r="AM4" s="1350"/>
      <c r="AN4" s="13"/>
      <c r="AO4" s="13"/>
      <c r="AP4" s="13"/>
      <c r="AQ4" s="13"/>
      <c r="AR4" s="13"/>
      <c r="AS4" s="13"/>
      <c r="AT4" s="13"/>
    </row>
    <row r="5" spans="2:46" ht="15.95" thickBot="1">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row>
    <row r="6" spans="2:46" ht="15" customHeight="1">
      <c r="B6" s="1351" t="s">
        <v>284</v>
      </c>
      <c r="C6" s="1351"/>
      <c r="D6" s="1352"/>
      <c r="E6" s="1393" t="s">
        <v>384</v>
      </c>
      <c r="F6" s="1589"/>
      <c r="G6" s="1589"/>
      <c r="H6" s="1589"/>
      <c r="I6" s="1590"/>
      <c r="J6" s="1625" t="s">
        <v>213</v>
      </c>
      <c r="K6" s="1617"/>
      <c r="L6" s="1617" t="s">
        <v>213</v>
      </c>
      <c r="M6" s="1617"/>
      <c r="N6" s="1617" t="s">
        <v>213</v>
      </c>
      <c r="O6" s="1621"/>
      <c r="P6" s="1625" t="s">
        <v>213</v>
      </c>
      <c r="Q6" s="1617"/>
      <c r="R6" s="1617" t="s">
        <v>213</v>
      </c>
      <c r="S6" s="1617"/>
      <c r="T6" s="1617" t="s">
        <v>213</v>
      </c>
      <c r="U6" s="1621"/>
      <c r="V6" s="1625" t="s">
        <v>213</v>
      </c>
      <c r="W6" s="1617"/>
      <c r="X6" s="1617" t="s">
        <v>213</v>
      </c>
      <c r="Y6" s="1617"/>
      <c r="Z6" s="1617" t="s">
        <v>213</v>
      </c>
      <c r="AA6" s="1621"/>
      <c r="AB6" s="1625" t="s">
        <v>213</v>
      </c>
      <c r="AC6" s="1617"/>
      <c r="AD6" s="1617" t="s">
        <v>213</v>
      </c>
      <c r="AE6" s="1617"/>
      <c r="AF6" s="1617" t="s">
        <v>213</v>
      </c>
      <c r="AG6" s="1621"/>
      <c r="AH6" s="1622" t="s">
        <v>213</v>
      </c>
      <c r="AI6" s="1623"/>
      <c r="AJ6" s="1623" t="s">
        <v>213</v>
      </c>
      <c r="AK6" s="1623"/>
      <c r="AL6" s="1623" t="s">
        <v>213</v>
      </c>
      <c r="AM6" s="1626"/>
      <c r="AO6" s="1400" t="s">
        <v>385</v>
      </c>
      <c r="AP6" s="1401"/>
      <c r="AQ6" s="1401"/>
      <c r="AR6" s="1401"/>
      <c r="AS6" s="1401"/>
      <c r="AT6" s="1402"/>
    </row>
    <row r="7" spans="2:46" ht="15" customHeight="1">
      <c r="B7" s="1351"/>
      <c r="C7" s="1351"/>
      <c r="D7" s="1352"/>
      <c r="E7" s="1388"/>
      <c r="F7" s="1386"/>
      <c r="G7" s="1386"/>
      <c r="H7" s="1386"/>
      <c r="I7" s="1387"/>
      <c r="J7" s="1591"/>
      <c r="K7" s="1592"/>
      <c r="L7" s="1592"/>
      <c r="M7" s="1592"/>
      <c r="N7" s="1592"/>
      <c r="O7" s="1595"/>
      <c r="P7" s="1591"/>
      <c r="Q7" s="1592"/>
      <c r="R7" s="1592"/>
      <c r="S7" s="1592"/>
      <c r="T7" s="1592"/>
      <c r="U7" s="1595"/>
      <c r="V7" s="1591"/>
      <c r="W7" s="1592"/>
      <c r="X7" s="1592"/>
      <c r="Y7" s="1592"/>
      <c r="Z7" s="1592"/>
      <c r="AA7" s="1595"/>
      <c r="AB7" s="1591"/>
      <c r="AC7" s="1592"/>
      <c r="AD7" s="1592"/>
      <c r="AE7" s="1592"/>
      <c r="AF7" s="1592"/>
      <c r="AG7" s="1595"/>
      <c r="AH7" s="1597"/>
      <c r="AI7" s="1598"/>
      <c r="AJ7" s="1598"/>
      <c r="AK7" s="1598"/>
      <c r="AL7" s="1598"/>
      <c r="AM7" s="1601"/>
      <c r="AN7" s="13"/>
      <c r="AO7" s="1403"/>
      <c r="AP7" s="1404"/>
      <c r="AQ7" s="1404"/>
      <c r="AR7" s="1404"/>
      <c r="AS7" s="1404"/>
      <c r="AT7" s="1405"/>
    </row>
    <row r="8" spans="2:46" ht="15" customHeight="1">
      <c r="B8" s="1351"/>
      <c r="C8" s="1351"/>
      <c r="D8" s="1352"/>
      <c r="E8" s="1388"/>
      <c r="F8" s="1386"/>
      <c r="G8" s="1386"/>
      <c r="H8" s="1386"/>
      <c r="I8" s="1387"/>
      <c r="J8" s="1591" t="s">
        <v>213</v>
      </c>
      <c r="K8" s="1592"/>
      <c r="L8" s="1592" t="s">
        <v>213</v>
      </c>
      <c r="M8" s="1592"/>
      <c r="N8" s="1592" t="s">
        <v>213</v>
      </c>
      <c r="O8" s="1595"/>
      <c r="P8" s="1591" t="s">
        <v>213</v>
      </c>
      <c r="Q8" s="1592"/>
      <c r="R8" s="1592" t="s">
        <v>213</v>
      </c>
      <c r="S8" s="1592"/>
      <c r="T8" s="1592" t="s">
        <v>213</v>
      </c>
      <c r="U8" s="1595"/>
      <c r="V8" s="1591" t="s">
        <v>213</v>
      </c>
      <c r="W8" s="1592"/>
      <c r="X8" s="1592" t="s">
        <v>213</v>
      </c>
      <c r="Y8" s="1592"/>
      <c r="Z8" s="1592" t="s">
        <v>213</v>
      </c>
      <c r="AA8" s="1595"/>
      <c r="AB8" s="1591" t="s">
        <v>213</v>
      </c>
      <c r="AC8" s="1592"/>
      <c r="AD8" s="1592" t="s">
        <v>213</v>
      </c>
      <c r="AE8" s="1592"/>
      <c r="AF8" s="1592" t="s">
        <v>213</v>
      </c>
      <c r="AG8" s="1595"/>
      <c r="AH8" s="1597" t="s">
        <v>213</v>
      </c>
      <c r="AI8" s="1598"/>
      <c r="AJ8" s="1598" t="s">
        <v>213</v>
      </c>
      <c r="AK8" s="1598"/>
      <c r="AL8" s="1598" t="s">
        <v>213</v>
      </c>
      <c r="AM8" s="1601"/>
      <c r="AN8" s="13"/>
      <c r="AO8" s="1403"/>
      <c r="AP8" s="1404"/>
      <c r="AQ8" s="1404"/>
      <c r="AR8" s="1404"/>
      <c r="AS8" s="1404"/>
      <c r="AT8" s="1405"/>
    </row>
    <row r="9" spans="2:46" ht="15" customHeight="1">
      <c r="B9" s="1351"/>
      <c r="C9" s="1351"/>
      <c r="D9" s="1352"/>
      <c r="E9" s="1388"/>
      <c r="F9" s="1386"/>
      <c r="G9" s="1386"/>
      <c r="H9" s="1386"/>
      <c r="I9" s="1387"/>
      <c r="J9" s="1591"/>
      <c r="K9" s="1592"/>
      <c r="L9" s="1592"/>
      <c r="M9" s="1592"/>
      <c r="N9" s="1592"/>
      <c r="O9" s="1595"/>
      <c r="P9" s="1591"/>
      <c r="Q9" s="1592"/>
      <c r="R9" s="1592"/>
      <c r="S9" s="1592"/>
      <c r="T9" s="1592"/>
      <c r="U9" s="1595"/>
      <c r="V9" s="1591"/>
      <c r="W9" s="1592"/>
      <c r="X9" s="1592"/>
      <c r="Y9" s="1592"/>
      <c r="Z9" s="1592"/>
      <c r="AA9" s="1595"/>
      <c r="AB9" s="1591"/>
      <c r="AC9" s="1592"/>
      <c r="AD9" s="1592"/>
      <c r="AE9" s="1592"/>
      <c r="AF9" s="1592"/>
      <c r="AG9" s="1595"/>
      <c r="AH9" s="1597"/>
      <c r="AI9" s="1598"/>
      <c r="AJ9" s="1598"/>
      <c r="AK9" s="1598"/>
      <c r="AL9" s="1598"/>
      <c r="AM9" s="1601"/>
      <c r="AN9" s="13"/>
      <c r="AO9" s="1403"/>
      <c r="AP9" s="1404"/>
      <c r="AQ9" s="1404"/>
      <c r="AR9" s="1404"/>
      <c r="AS9" s="1404"/>
      <c r="AT9" s="1405"/>
    </row>
    <row r="10" spans="2:46" ht="15" customHeight="1">
      <c r="B10" s="1351"/>
      <c r="C10" s="1351"/>
      <c r="D10" s="1352"/>
      <c r="E10" s="1388"/>
      <c r="F10" s="1386"/>
      <c r="G10" s="1386"/>
      <c r="H10" s="1386"/>
      <c r="I10" s="1387"/>
      <c r="J10" s="1591" t="s">
        <v>213</v>
      </c>
      <c r="K10" s="1592"/>
      <c r="L10" s="1592" t="s">
        <v>213</v>
      </c>
      <c r="M10" s="1592"/>
      <c r="N10" s="1592" t="s">
        <v>213</v>
      </c>
      <c r="O10" s="1595"/>
      <c r="P10" s="1591" t="s">
        <v>213</v>
      </c>
      <c r="Q10" s="1592"/>
      <c r="R10" s="1592" t="s">
        <v>213</v>
      </c>
      <c r="S10" s="1592"/>
      <c r="T10" s="1592" t="s">
        <v>213</v>
      </c>
      <c r="U10" s="1595"/>
      <c r="V10" s="1591" t="s">
        <v>213</v>
      </c>
      <c r="W10" s="1592"/>
      <c r="X10" s="1592" t="s">
        <v>213</v>
      </c>
      <c r="Y10" s="1592"/>
      <c r="Z10" s="1592" t="s">
        <v>213</v>
      </c>
      <c r="AA10" s="1595"/>
      <c r="AB10" s="1591" t="s">
        <v>213</v>
      </c>
      <c r="AC10" s="1592"/>
      <c r="AD10" s="1592" t="s">
        <v>213</v>
      </c>
      <c r="AE10" s="1592"/>
      <c r="AF10" s="1592" t="s">
        <v>213</v>
      </c>
      <c r="AG10" s="1595"/>
      <c r="AH10" s="1597" t="s">
        <v>213</v>
      </c>
      <c r="AI10" s="1598"/>
      <c r="AJ10" s="1598" t="s">
        <v>213</v>
      </c>
      <c r="AK10" s="1598"/>
      <c r="AL10" s="1598" t="s">
        <v>213</v>
      </c>
      <c r="AM10" s="1601"/>
      <c r="AN10" s="13"/>
      <c r="AO10" s="1403"/>
      <c r="AP10" s="1404"/>
      <c r="AQ10" s="1404"/>
      <c r="AR10" s="1404"/>
      <c r="AS10" s="1404"/>
      <c r="AT10" s="1405"/>
    </row>
    <row r="11" spans="2:46" ht="15" customHeight="1">
      <c r="B11" s="1351"/>
      <c r="C11" s="1351"/>
      <c r="D11" s="1352"/>
      <c r="E11" s="1388"/>
      <c r="F11" s="1386"/>
      <c r="G11" s="1386"/>
      <c r="H11" s="1386"/>
      <c r="I11" s="1387"/>
      <c r="J11" s="1591"/>
      <c r="K11" s="1592"/>
      <c r="L11" s="1592"/>
      <c r="M11" s="1592"/>
      <c r="N11" s="1592"/>
      <c r="O11" s="1595"/>
      <c r="P11" s="1591"/>
      <c r="Q11" s="1592"/>
      <c r="R11" s="1592"/>
      <c r="S11" s="1592"/>
      <c r="T11" s="1592"/>
      <c r="U11" s="1595"/>
      <c r="V11" s="1591"/>
      <c r="W11" s="1592"/>
      <c r="X11" s="1592"/>
      <c r="Y11" s="1592"/>
      <c r="Z11" s="1592"/>
      <c r="AA11" s="1595"/>
      <c r="AB11" s="1591"/>
      <c r="AC11" s="1592"/>
      <c r="AD11" s="1592"/>
      <c r="AE11" s="1592"/>
      <c r="AF11" s="1592"/>
      <c r="AG11" s="1595"/>
      <c r="AH11" s="1597"/>
      <c r="AI11" s="1598"/>
      <c r="AJ11" s="1598"/>
      <c r="AK11" s="1598"/>
      <c r="AL11" s="1598"/>
      <c r="AM11" s="1601"/>
      <c r="AN11" s="13"/>
      <c r="AO11" s="1403"/>
      <c r="AP11" s="1404"/>
      <c r="AQ11" s="1404"/>
      <c r="AR11" s="1404"/>
      <c r="AS11" s="1404"/>
      <c r="AT11" s="1405"/>
    </row>
    <row r="12" spans="2:46" ht="15" customHeight="1">
      <c r="B12" s="1351"/>
      <c r="C12" s="1351"/>
      <c r="D12" s="1352"/>
      <c r="E12" s="1388"/>
      <c r="F12" s="1386"/>
      <c r="G12" s="1386"/>
      <c r="H12" s="1386"/>
      <c r="I12" s="1387"/>
      <c r="J12" s="1591" t="s">
        <v>213</v>
      </c>
      <c r="K12" s="1592"/>
      <c r="L12" s="1592" t="s">
        <v>213</v>
      </c>
      <c r="M12" s="1592"/>
      <c r="N12" s="1592" t="s">
        <v>213</v>
      </c>
      <c r="O12" s="1595"/>
      <c r="P12" s="1591" t="s">
        <v>213</v>
      </c>
      <c r="Q12" s="1592"/>
      <c r="R12" s="1592" t="s">
        <v>213</v>
      </c>
      <c r="S12" s="1592"/>
      <c r="T12" s="1592" t="s">
        <v>213</v>
      </c>
      <c r="U12" s="1595"/>
      <c r="V12" s="1591" t="s">
        <v>213</v>
      </c>
      <c r="W12" s="1592"/>
      <c r="X12" s="1592" t="s">
        <v>213</v>
      </c>
      <c r="Y12" s="1592"/>
      <c r="Z12" s="1592" t="s">
        <v>213</v>
      </c>
      <c r="AA12" s="1595"/>
      <c r="AB12" s="1591" t="s">
        <v>213</v>
      </c>
      <c r="AC12" s="1592"/>
      <c r="AD12" s="1592" t="s">
        <v>213</v>
      </c>
      <c r="AE12" s="1592"/>
      <c r="AF12" s="1592" t="s">
        <v>213</v>
      </c>
      <c r="AG12" s="1595"/>
      <c r="AH12" s="1597" t="s">
        <v>213</v>
      </c>
      <c r="AI12" s="1598"/>
      <c r="AJ12" s="1598" t="s">
        <v>213</v>
      </c>
      <c r="AK12" s="1598"/>
      <c r="AL12" s="1598" t="s">
        <v>213</v>
      </c>
      <c r="AM12" s="1601"/>
      <c r="AN12" s="13"/>
      <c r="AO12" s="1403"/>
      <c r="AP12" s="1404"/>
      <c r="AQ12" s="1404"/>
      <c r="AR12" s="1404"/>
      <c r="AS12" s="1404"/>
      <c r="AT12" s="1405"/>
    </row>
    <row r="13" spans="2:46" ht="15.75" customHeight="1" thickBot="1">
      <c r="B13" s="1351"/>
      <c r="C13" s="1351"/>
      <c r="D13" s="1352"/>
      <c r="E13" s="1389"/>
      <c r="F13" s="1390"/>
      <c r="G13" s="1390"/>
      <c r="H13" s="1390"/>
      <c r="I13" s="1391"/>
      <c r="J13" s="1591"/>
      <c r="K13" s="1592"/>
      <c r="L13" s="1592"/>
      <c r="M13" s="1592"/>
      <c r="N13" s="1592"/>
      <c r="O13" s="1595"/>
      <c r="P13" s="1591"/>
      <c r="Q13" s="1592"/>
      <c r="R13" s="1592"/>
      <c r="S13" s="1592"/>
      <c r="T13" s="1592"/>
      <c r="U13" s="1595"/>
      <c r="V13" s="1591"/>
      <c r="W13" s="1592"/>
      <c r="X13" s="1592"/>
      <c r="Y13" s="1592"/>
      <c r="Z13" s="1592"/>
      <c r="AA13" s="1595"/>
      <c r="AB13" s="1591"/>
      <c r="AC13" s="1592"/>
      <c r="AD13" s="1592"/>
      <c r="AE13" s="1592"/>
      <c r="AF13" s="1592"/>
      <c r="AG13" s="1595"/>
      <c r="AH13" s="1599"/>
      <c r="AI13" s="1600"/>
      <c r="AJ13" s="1600"/>
      <c r="AK13" s="1600"/>
      <c r="AL13" s="1600"/>
      <c r="AM13" s="1602"/>
      <c r="AN13" s="13"/>
      <c r="AO13" s="1406"/>
      <c r="AP13" s="1407"/>
      <c r="AQ13" s="1407"/>
      <c r="AR13" s="1407"/>
      <c r="AS13" s="1407"/>
      <c r="AT13" s="1408"/>
    </row>
    <row r="14" spans="2:46" ht="15" customHeight="1">
      <c r="B14" s="1351"/>
      <c r="C14" s="1351"/>
      <c r="D14" s="1352"/>
      <c r="E14" s="1393" t="s">
        <v>389</v>
      </c>
      <c r="F14" s="1589"/>
      <c r="G14" s="1589"/>
      <c r="H14" s="1589"/>
      <c r="I14" s="1589"/>
      <c r="J14" s="1615" t="s">
        <v>213</v>
      </c>
      <c r="K14" s="1616"/>
      <c r="L14" s="1616" t="s">
        <v>213</v>
      </c>
      <c r="M14" s="1616"/>
      <c r="N14" s="1616" t="s">
        <v>213</v>
      </c>
      <c r="O14" s="1624"/>
      <c r="P14" s="1615" t="s">
        <v>213</v>
      </c>
      <c r="Q14" s="1616"/>
      <c r="R14" s="1616" t="s">
        <v>213</v>
      </c>
      <c r="S14" s="1616"/>
      <c r="T14" s="1616" t="s">
        <v>213</v>
      </c>
      <c r="U14" s="1624"/>
      <c r="V14" s="1625" t="s">
        <v>213</v>
      </c>
      <c r="W14" s="1617"/>
      <c r="X14" s="1617" t="s">
        <v>213</v>
      </c>
      <c r="Y14" s="1617"/>
      <c r="Z14" s="1617" t="s">
        <v>213</v>
      </c>
      <c r="AA14" s="1621"/>
      <c r="AB14" s="1625" t="s">
        <v>213</v>
      </c>
      <c r="AC14" s="1617"/>
      <c r="AD14" s="1617" t="s">
        <v>213</v>
      </c>
      <c r="AE14" s="1617"/>
      <c r="AF14" s="1617" t="s">
        <v>213</v>
      </c>
      <c r="AG14" s="1621"/>
      <c r="AH14" s="1622" t="s">
        <v>213</v>
      </c>
      <c r="AI14" s="1623"/>
      <c r="AJ14" s="1623" t="s">
        <v>213</v>
      </c>
      <c r="AK14" s="1623"/>
      <c r="AL14" s="1623" t="s">
        <v>213</v>
      </c>
      <c r="AM14" s="1626"/>
      <c r="AN14" s="13"/>
      <c r="AO14" s="1409" t="s">
        <v>390</v>
      </c>
      <c r="AP14" s="1410"/>
      <c r="AQ14" s="1410"/>
      <c r="AR14" s="1410"/>
      <c r="AS14" s="1410"/>
      <c r="AT14" s="1411"/>
    </row>
    <row r="15" spans="2:46" ht="15" customHeight="1">
      <c r="B15" s="1351"/>
      <c r="C15" s="1351"/>
      <c r="D15" s="1352"/>
      <c r="E15" s="1388"/>
      <c r="F15" s="1386"/>
      <c r="G15" s="1386"/>
      <c r="H15" s="1386"/>
      <c r="I15" s="1386"/>
      <c r="J15" s="1613"/>
      <c r="K15" s="1603"/>
      <c r="L15" s="1603"/>
      <c r="M15" s="1603"/>
      <c r="N15" s="1603"/>
      <c r="O15" s="1604"/>
      <c r="P15" s="1613"/>
      <c r="Q15" s="1603"/>
      <c r="R15" s="1603"/>
      <c r="S15" s="1603"/>
      <c r="T15" s="1603"/>
      <c r="U15" s="1604"/>
      <c r="V15" s="1591"/>
      <c r="W15" s="1592"/>
      <c r="X15" s="1592"/>
      <c r="Y15" s="1592"/>
      <c r="Z15" s="1592"/>
      <c r="AA15" s="1595"/>
      <c r="AB15" s="1591"/>
      <c r="AC15" s="1592"/>
      <c r="AD15" s="1592"/>
      <c r="AE15" s="1592"/>
      <c r="AF15" s="1592"/>
      <c r="AG15" s="1595"/>
      <c r="AH15" s="1597"/>
      <c r="AI15" s="1598"/>
      <c r="AJ15" s="1598"/>
      <c r="AK15" s="1598"/>
      <c r="AL15" s="1598"/>
      <c r="AM15" s="1601"/>
      <c r="AN15" s="13"/>
      <c r="AO15" s="1412"/>
      <c r="AP15" s="1413"/>
      <c r="AQ15" s="1413"/>
      <c r="AR15" s="1413"/>
      <c r="AS15" s="1413"/>
      <c r="AT15" s="1414"/>
    </row>
    <row r="16" spans="2:46" ht="15" customHeight="1">
      <c r="B16" s="1351"/>
      <c r="C16" s="1351"/>
      <c r="D16" s="1352"/>
      <c r="E16" s="1388"/>
      <c r="F16" s="1386"/>
      <c r="G16" s="1386"/>
      <c r="H16" s="1386"/>
      <c r="I16" s="1386"/>
      <c r="J16" s="1613" t="s">
        <v>213</v>
      </c>
      <c r="K16" s="1603"/>
      <c r="L16" s="1603" t="s">
        <v>213</v>
      </c>
      <c r="M16" s="1603"/>
      <c r="N16" s="1603" t="s">
        <v>213</v>
      </c>
      <c r="O16" s="1604"/>
      <c r="P16" s="1613" t="s">
        <v>213</v>
      </c>
      <c r="Q16" s="1603"/>
      <c r="R16" s="1603" t="s">
        <v>213</v>
      </c>
      <c r="S16" s="1603"/>
      <c r="T16" s="1603" t="s">
        <v>213</v>
      </c>
      <c r="U16" s="1604"/>
      <c r="V16" s="1591" t="s">
        <v>213</v>
      </c>
      <c r="W16" s="1592"/>
      <c r="X16" s="1592" t="s">
        <v>213</v>
      </c>
      <c r="Y16" s="1592"/>
      <c r="Z16" s="1592" t="s">
        <v>213</v>
      </c>
      <c r="AA16" s="1595"/>
      <c r="AB16" s="1591" t="s">
        <v>213</v>
      </c>
      <c r="AC16" s="1592"/>
      <c r="AD16" s="1592" t="s">
        <v>213</v>
      </c>
      <c r="AE16" s="1592"/>
      <c r="AF16" s="1592" t="s">
        <v>213</v>
      </c>
      <c r="AG16" s="1595"/>
      <c r="AH16" s="1597" t="s">
        <v>213</v>
      </c>
      <c r="AI16" s="1598"/>
      <c r="AJ16" s="1598" t="s">
        <v>213</v>
      </c>
      <c r="AK16" s="1598"/>
      <c r="AL16" s="1598" t="s">
        <v>213</v>
      </c>
      <c r="AM16" s="1601"/>
      <c r="AN16" s="13"/>
      <c r="AO16" s="1412"/>
      <c r="AP16" s="1413"/>
      <c r="AQ16" s="1413"/>
      <c r="AR16" s="1413"/>
      <c r="AS16" s="1413"/>
      <c r="AT16" s="1414"/>
    </row>
    <row r="17" spans="2:46" ht="15" customHeight="1">
      <c r="B17" s="1351"/>
      <c r="C17" s="1351"/>
      <c r="D17" s="1352"/>
      <c r="E17" s="1388"/>
      <c r="F17" s="1386"/>
      <c r="G17" s="1386"/>
      <c r="H17" s="1386"/>
      <c r="I17" s="1386"/>
      <c r="J17" s="1613"/>
      <c r="K17" s="1603"/>
      <c r="L17" s="1603"/>
      <c r="M17" s="1603"/>
      <c r="N17" s="1603"/>
      <c r="O17" s="1604"/>
      <c r="P17" s="1613"/>
      <c r="Q17" s="1603"/>
      <c r="R17" s="1603"/>
      <c r="S17" s="1603"/>
      <c r="T17" s="1603"/>
      <c r="U17" s="1604"/>
      <c r="V17" s="1591"/>
      <c r="W17" s="1592"/>
      <c r="X17" s="1592"/>
      <c r="Y17" s="1592"/>
      <c r="Z17" s="1592"/>
      <c r="AA17" s="1595"/>
      <c r="AB17" s="1591"/>
      <c r="AC17" s="1592"/>
      <c r="AD17" s="1592"/>
      <c r="AE17" s="1592"/>
      <c r="AF17" s="1592"/>
      <c r="AG17" s="1595"/>
      <c r="AH17" s="1597"/>
      <c r="AI17" s="1598"/>
      <c r="AJ17" s="1598"/>
      <c r="AK17" s="1598"/>
      <c r="AL17" s="1598"/>
      <c r="AM17" s="1601"/>
      <c r="AN17" s="13"/>
      <c r="AO17" s="1412"/>
      <c r="AP17" s="1413"/>
      <c r="AQ17" s="1413"/>
      <c r="AR17" s="1413"/>
      <c r="AS17" s="1413"/>
      <c r="AT17" s="1414"/>
    </row>
    <row r="18" spans="2:46" ht="15" customHeight="1">
      <c r="B18" s="1351"/>
      <c r="C18" s="1351"/>
      <c r="D18" s="1352"/>
      <c r="E18" s="1388"/>
      <c r="F18" s="1386"/>
      <c r="G18" s="1386"/>
      <c r="H18" s="1386"/>
      <c r="I18" s="1386"/>
      <c r="J18" s="1613" t="s">
        <v>213</v>
      </c>
      <c r="K18" s="1603"/>
      <c r="L18" s="1603" t="s">
        <v>213</v>
      </c>
      <c r="M18" s="1603"/>
      <c r="N18" s="1603" t="s">
        <v>213</v>
      </c>
      <c r="O18" s="1604"/>
      <c r="P18" s="1613" t="s">
        <v>213</v>
      </c>
      <c r="Q18" s="1603"/>
      <c r="R18" s="1603" t="s">
        <v>213</v>
      </c>
      <c r="S18" s="1603"/>
      <c r="T18" s="1603" t="s">
        <v>213</v>
      </c>
      <c r="U18" s="1604"/>
      <c r="V18" s="1591" t="s">
        <v>213</v>
      </c>
      <c r="W18" s="1592"/>
      <c r="X18" s="1592" t="s">
        <v>213</v>
      </c>
      <c r="Y18" s="1592"/>
      <c r="Z18" s="1592" t="s">
        <v>213</v>
      </c>
      <c r="AA18" s="1595"/>
      <c r="AB18" s="1591" t="s">
        <v>213</v>
      </c>
      <c r="AC18" s="1592"/>
      <c r="AD18" s="1592" t="s">
        <v>213</v>
      </c>
      <c r="AE18" s="1592"/>
      <c r="AF18" s="1592" t="s">
        <v>213</v>
      </c>
      <c r="AG18" s="1595"/>
      <c r="AH18" s="1597" t="s">
        <v>213</v>
      </c>
      <c r="AI18" s="1598"/>
      <c r="AJ18" s="1598" t="s">
        <v>213</v>
      </c>
      <c r="AK18" s="1598"/>
      <c r="AL18" s="1598" t="s">
        <v>213</v>
      </c>
      <c r="AM18" s="1601"/>
      <c r="AN18" s="13"/>
      <c r="AO18" s="1412"/>
      <c r="AP18" s="1413"/>
      <c r="AQ18" s="1413"/>
      <c r="AR18" s="1413"/>
      <c r="AS18" s="1413"/>
      <c r="AT18" s="1414"/>
    </row>
    <row r="19" spans="2:46" ht="15" customHeight="1">
      <c r="B19" s="1351"/>
      <c r="C19" s="1351"/>
      <c r="D19" s="1352"/>
      <c r="E19" s="1388"/>
      <c r="F19" s="1386"/>
      <c r="G19" s="1386"/>
      <c r="H19" s="1386"/>
      <c r="I19" s="1386"/>
      <c r="J19" s="1613"/>
      <c r="K19" s="1603"/>
      <c r="L19" s="1603"/>
      <c r="M19" s="1603"/>
      <c r="N19" s="1603"/>
      <c r="O19" s="1604"/>
      <c r="P19" s="1613"/>
      <c r="Q19" s="1603"/>
      <c r="R19" s="1603"/>
      <c r="S19" s="1603"/>
      <c r="T19" s="1603"/>
      <c r="U19" s="1604"/>
      <c r="V19" s="1591"/>
      <c r="W19" s="1592"/>
      <c r="X19" s="1592"/>
      <c r="Y19" s="1592"/>
      <c r="Z19" s="1592"/>
      <c r="AA19" s="1595"/>
      <c r="AB19" s="1591"/>
      <c r="AC19" s="1592"/>
      <c r="AD19" s="1592"/>
      <c r="AE19" s="1592"/>
      <c r="AF19" s="1592"/>
      <c r="AG19" s="1595"/>
      <c r="AH19" s="1597"/>
      <c r="AI19" s="1598"/>
      <c r="AJ19" s="1598"/>
      <c r="AK19" s="1598"/>
      <c r="AL19" s="1598"/>
      <c r="AM19" s="1601"/>
      <c r="AN19" s="13"/>
      <c r="AO19" s="1412"/>
      <c r="AP19" s="1413"/>
      <c r="AQ19" s="1413"/>
      <c r="AR19" s="1413"/>
      <c r="AS19" s="1413"/>
      <c r="AT19" s="1414"/>
    </row>
    <row r="20" spans="2:46" ht="15" customHeight="1">
      <c r="B20" s="1351"/>
      <c r="C20" s="1351"/>
      <c r="D20" s="1352"/>
      <c r="E20" s="1388"/>
      <c r="F20" s="1386"/>
      <c r="G20" s="1386"/>
      <c r="H20" s="1386"/>
      <c r="I20" s="1386"/>
      <c r="J20" s="1613" t="s">
        <v>213</v>
      </c>
      <c r="K20" s="1603"/>
      <c r="L20" s="1603" t="s">
        <v>213</v>
      </c>
      <c r="M20" s="1603"/>
      <c r="N20" s="1603" t="s">
        <v>213</v>
      </c>
      <c r="O20" s="1604"/>
      <c r="P20" s="1613" t="s">
        <v>213</v>
      </c>
      <c r="Q20" s="1603"/>
      <c r="R20" s="1603" t="s">
        <v>213</v>
      </c>
      <c r="S20" s="1603"/>
      <c r="T20" s="1603" t="s">
        <v>213</v>
      </c>
      <c r="U20" s="1604"/>
      <c r="V20" s="1591" t="s">
        <v>213</v>
      </c>
      <c r="W20" s="1592"/>
      <c r="X20" s="1592" t="s">
        <v>213</v>
      </c>
      <c r="Y20" s="1592"/>
      <c r="Z20" s="1592" t="s">
        <v>213</v>
      </c>
      <c r="AA20" s="1595"/>
      <c r="AB20" s="1591" t="s">
        <v>213</v>
      </c>
      <c r="AC20" s="1592"/>
      <c r="AD20" s="1592" t="s">
        <v>213</v>
      </c>
      <c r="AE20" s="1592"/>
      <c r="AF20" s="1592" t="s">
        <v>213</v>
      </c>
      <c r="AG20" s="1595"/>
      <c r="AH20" s="1597" t="s">
        <v>213</v>
      </c>
      <c r="AI20" s="1598"/>
      <c r="AJ20" s="1598" t="s">
        <v>213</v>
      </c>
      <c r="AK20" s="1598"/>
      <c r="AL20" s="1598" t="s">
        <v>213</v>
      </c>
      <c r="AM20" s="1601"/>
      <c r="AN20" s="13"/>
      <c r="AO20" s="1412"/>
      <c r="AP20" s="1413"/>
      <c r="AQ20" s="1413"/>
      <c r="AR20" s="1413"/>
      <c r="AS20" s="1413"/>
      <c r="AT20" s="1414"/>
    </row>
    <row r="21" spans="2:46" ht="15.75" customHeight="1" thickBot="1">
      <c r="B21" s="1351"/>
      <c r="C21" s="1351"/>
      <c r="D21" s="1352"/>
      <c r="E21" s="1389"/>
      <c r="F21" s="1390"/>
      <c r="G21" s="1390"/>
      <c r="H21" s="1390"/>
      <c r="I21" s="1390"/>
      <c r="J21" s="1614"/>
      <c r="K21" s="1605"/>
      <c r="L21" s="1605"/>
      <c r="M21" s="1605"/>
      <c r="N21" s="1605"/>
      <c r="O21" s="1606"/>
      <c r="P21" s="1614"/>
      <c r="Q21" s="1605"/>
      <c r="R21" s="1605"/>
      <c r="S21" s="1605"/>
      <c r="T21" s="1605"/>
      <c r="U21" s="1606"/>
      <c r="V21" s="1593"/>
      <c r="W21" s="1594"/>
      <c r="X21" s="1594"/>
      <c r="Y21" s="1594"/>
      <c r="Z21" s="1594"/>
      <c r="AA21" s="1596"/>
      <c r="AB21" s="1593"/>
      <c r="AC21" s="1594"/>
      <c r="AD21" s="1594"/>
      <c r="AE21" s="1594"/>
      <c r="AF21" s="1594"/>
      <c r="AG21" s="1596"/>
      <c r="AH21" s="1599"/>
      <c r="AI21" s="1600"/>
      <c r="AJ21" s="1600"/>
      <c r="AK21" s="1600"/>
      <c r="AL21" s="1600"/>
      <c r="AM21" s="1602"/>
      <c r="AN21" s="13"/>
      <c r="AO21" s="1415"/>
      <c r="AP21" s="1416"/>
      <c r="AQ21" s="1416"/>
      <c r="AR21" s="1416"/>
      <c r="AS21" s="1416"/>
      <c r="AT21" s="1417"/>
    </row>
    <row r="22" spans="2:46" ht="15" customHeight="1">
      <c r="B22" s="1351"/>
      <c r="C22" s="1351"/>
      <c r="D22" s="1352"/>
      <c r="E22" s="1393" t="s">
        <v>393</v>
      </c>
      <c r="F22" s="1589"/>
      <c r="G22" s="1589"/>
      <c r="H22" s="1589"/>
      <c r="I22" s="1590"/>
      <c r="J22" s="1615" t="s">
        <v>213</v>
      </c>
      <c r="K22" s="1616"/>
      <c r="L22" s="1616" t="s">
        <v>213</v>
      </c>
      <c r="M22" s="1616"/>
      <c r="N22" s="1616" t="s">
        <v>213</v>
      </c>
      <c r="O22" s="1624"/>
      <c r="P22" s="1615" t="s">
        <v>213</v>
      </c>
      <c r="Q22" s="1616"/>
      <c r="R22" s="1616" t="s">
        <v>213</v>
      </c>
      <c r="S22" s="1616"/>
      <c r="T22" s="1616" t="s">
        <v>213</v>
      </c>
      <c r="U22" s="1624"/>
      <c r="V22" s="1615" t="s">
        <v>394</v>
      </c>
      <c r="W22" s="1616"/>
      <c r="X22" s="1616" t="s">
        <v>213</v>
      </c>
      <c r="Y22" s="1616"/>
      <c r="Z22" s="1616" t="s">
        <v>213</v>
      </c>
      <c r="AA22" s="1624"/>
      <c r="AB22" s="1625" t="s">
        <v>213</v>
      </c>
      <c r="AC22" s="1617"/>
      <c r="AD22" s="1617" t="s">
        <v>213</v>
      </c>
      <c r="AE22" s="1617"/>
      <c r="AF22" s="1617" t="s">
        <v>213</v>
      </c>
      <c r="AG22" s="1621"/>
      <c r="AH22" s="1622" t="s">
        <v>213</v>
      </c>
      <c r="AI22" s="1623"/>
      <c r="AJ22" s="1623" t="s">
        <v>213</v>
      </c>
      <c r="AK22" s="1623"/>
      <c r="AL22" s="1623" t="s">
        <v>213</v>
      </c>
      <c r="AM22" s="1626"/>
      <c r="AN22" s="13"/>
      <c r="AO22" s="1422" t="s">
        <v>395</v>
      </c>
      <c r="AP22" s="1423"/>
      <c r="AQ22" s="1423"/>
      <c r="AR22" s="1423"/>
      <c r="AS22" s="1423"/>
      <c r="AT22" s="1424"/>
    </row>
    <row r="23" spans="2:46" ht="15" customHeight="1">
      <c r="B23" s="1351"/>
      <c r="C23" s="1351"/>
      <c r="D23" s="1352"/>
      <c r="E23" s="1388"/>
      <c r="F23" s="1386"/>
      <c r="G23" s="1386"/>
      <c r="H23" s="1386"/>
      <c r="I23" s="1387"/>
      <c r="J23" s="1613"/>
      <c r="K23" s="1603"/>
      <c r="L23" s="1603"/>
      <c r="M23" s="1603"/>
      <c r="N23" s="1603"/>
      <c r="O23" s="1604"/>
      <c r="P23" s="1613"/>
      <c r="Q23" s="1603"/>
      <c r="R23" s="1603"/>
      <c r="S23" s="1603"/>
      <c r="T23" s="1603"/>
      <c r="U23" s="1604"/>
      <c r="V23" s="1613"/>
      <c r="W23" s="1603"/>
      <c r="X23" s="1603"/>
      <c r="Y23" s="1603"/>
      <c r="Z23" s="1603"/>
      <c r="AA23" s="1604"/>
      <c r="AB23" s="1591"/>
      <c r="AC23" s="1592"/>
      <c r="AD23" s="1592"/>
      <c r="AE23" s="1592"/>
      <c r="AF23" s="1592"/>
      <c r="AG23" s="1595"/>
      <c r="AH23" s="1597"/>
      <c r="AI23" s="1598"/>
      <c r="AJ23" s="1598"/>
      <c r="AK23" s="1598"/>
      <c r="AL23" s="1598"/>
      <c r="AM23" s="1601"/>
      <c r="AN23" s="13"/>
      <c r="AO23" s="1425"/>
      <c r="AP23" s="1426"/>
      <c r="AQ23" s="1426"/>
      <c r="AR23" s="1426"/>
      <c r="AS23" s="1426"/>
      <c r="AT23" s="1427"/>
    </row>
    <row r="24" spans="2:46" ht="15" customHeight="1">
      <c r="B24" s="1351"/>
      <c r="C24" s="1351"/>
      <c r="D24" s="1352"/>
      <c r="E24" s="1388"/>
      <c r="F24" s="1386"/>
      <c r="G24" s="1386"/>
      <c r="H24" s="1386"/>
      <c r="I24" s="1387"/>
      <c r="J24" s="1613" t="s">
        <v>213</v>
      </c>
      <c r="K24" s="1603"/>
      <c r="L24" s="1603" t="s">
        <v>213</v>
      </c>
      <c r="M24" s="1603"/>
      <c r="N24" s="1603" t="s">
        <v>213</v>
      </c>
      <c r="O24" s="1604"/>
      <c r="P24" s="1613" t="s">
        <v>213</v>
      </c>
      <c r="Q24" s="1603"/>
      <c r="R24" s="1603" t="s">
        <v>213</v>
      </c>
      <c r="S24" s="1603"/>
      <c r="T24" s="1603" t="s">
        <v>213</v>
      </c>
      <c r="U24" s="1604"/>
      <c r="V24" s="1613" t="s">
        <v>213</v>
      </c>
      <c r="W24" s="1603"/>
      <c r="X24" s="1603" t="s">
        <v>213</v>
      </c>
      <c r="Y24" s="1603"/>
      <c r="Z24" s="1603" t="s">
        <v>213</v>
      </c>
      <c r="AA24" s="1604"/>
      <c r="AB24" s="1591" t="s">
        <v>213</v>
      </c>
      <c r="AC24" s="1592"/>
      <c r="AD24" s="1592" t="s">
        <v>213</v>
      </c>
      <c r="AE24" s="1592"/>
      <c r="AF24" s="1592" t="s">
        <v>213</v>
      </c>
      <c r="AG24" s="1595"/>
      <c r="AH24" s="1597" t="s">
        <v>213</v>
      </c>
      <c r="AI24" s="1598"/>
      <c r="AJ24" s="1598" t="s">
        <v>213</v>
      </c>
      <c r="AK24" s="1598"/>
      <c r="AL24" s="1598" t="s">
        <v>213</v>
      </c>
      <c r="AM24" s="1601"/>
      <c r="AN24" s="13"/>
      <c r="AO24" s="1425"/>
      <c r="AP24" s="1426"/>
      <c r="AQ24" s="1426"/>
      <c r="AR24" s="1426"/>
      <c r="AS24" s="1426"/>
      <c r="AT24" s="1427"/>
    </row>
    <row r="25" spans="2:46" ht="15" customHeight="1">
      <c r="B25" s="1351"/>
      <c r="C25" s="1351"/>
      <c r="D25" s="1352"/>
      <c r="E25" s="1388"/>
      <c r="F25" s="1386"/>
      <c r="G25" s="1386"/>
      <c r="H25" s="1386"/>
      <c r="I25" s="1387"/>
      <c r="J25" s="1613"/>
      <c r="K25" s="1603"/>
      <c r="L25" s="1603"/>
      <c r="M25" s="1603"/>
      <c r="N25" s="1603"/>
      <c r="O25" s="1604"/>
      <c r="P25" s="1613"/>
      <c r="Q25" s="1603"/>
      <c r="R25" s="1603"/>
      <c r="S25" s="1603"/>
      <c r="T25" s="1603"/>
      <c r="U25" s="1604"/>
      <c r="V25" s="1613"/>
      <c r="W25" s="1603"/>
      <c r="X25" s="1603"/>
      <c r="Y25" s="1603"/>
      <c r="Z25" s="1603"/>
      <c r="AA25" s="1604"/>
      <c r="AB25" s="1591"/>
      <c r="AC25" s="1592"/>
      <c r="AD25" s="1592"/>
      <c r="AE25" s="1592"/>
      <c r="AF25" s="1592"/>
      <c r="AG25" s="1595"/>
      <c r="AH25" s="1597"/>
      <c r="AI25" s="1598"/>
      <c r="AJ25" s="1598"/>
      <c r="AK25" s="1598"/>
      <c r="AL25" s="1598"/>
      <c r="AM25" s="1601"/>
      <c r="AN25" s="13"/>
      <c r="AO25" s="1425"/>
      <c r="AP25" s="1426"/>
      <c r="AQ25" s="1426"/>
      <c r="AR25" s="1426"/>
      <c r="AS25" s="1426"/>
      <c r="AT25" s="1427"/>
    </row>
    <row r="26" spans="2:46" ht="15" customHeight="1">
      <c r="B26" s="1351"/>
      <c r="C26" s="1351"/>
      <c r="D26" s="1352"/>
      <c r="E26" s="1388"/>
      <c r="F26" s="1386"/>
      <c r="G26" s="1386"/>
      <c r="H26" s="1386"/>
      <c r="I26" s="1387"/>
      <c r="J26" s="1613" t="s">
        <v>213</v>
      </c>
      <c r="K26" s="1603"/>
      <c r="L26" s="1603" t="s">
        <v>213</v>
      </c>
      <c r="M26" s="1603"/>
      <c r="N26" s="1603" t="s">
        <v>213</v>
      </c>
      <c r="O26" s="1604"/>
      <c r="P26" s="1613" t="s">
        <v>213</v>
      </c>
      <c r="Q26" s="1603"/>
      <c r="R26" s="1603" t="s">
        <v>213</v>
      </c>
      <c r="S26" s="1603"/>
      <c r="T26" s="1603" t="s">
        <v>213</v>
      </c>
      <c r="U26" s="1604"/>
      <c r="V26" s="1613" t="s">
        <v>213</v>
      </c>
      <c r="W26" s="1603"/>
      <c r="X26" s="1603" t="s">
        <v>213</v>
      </c>
      <c r="Y26" s="1603"/>
      <c r="Z26" s="1603" t="s">
        <v>213</v>
      </c>
      <c r="AA26" s="1604"/>
      <c r="AB26" s="1591" t="s">
        <v>213</v>
      </c>
      <c r="AC26" s="1592"/>
      <c r="AD26" s="1592" t="s">
        <v>213</v>
      </c>
      <c r="AE26" s="1592"/>
      <c r="AF26" s="1592" t="s">
        <v>213</v>
      </c>
      <c r="AG26" s="1595"/>
      <c r="AH26" s="1597" t="s">
        <v>213</v>
      </c>
      <c r="AI26" s="1598"/>
      <c r="AJ26" s="1598" t="s">
        <v>213</v>
      </c>
      <c r="AK26" s="1598"/>
      <c r="AL26" s="1598" t="s">
        <v>213</v>
      </c>
      <c r="AM26" s="1601"/>
      <c r="AN26" s="13"/>
      <c r="AO26" s="1425"/>
      <c r="AP26" s="1426"/>
      <c r="AQ26" s="1426"/>
      <c r="AR26" s="1426"/>
      <c r="AS26" s="1426"/>
      <c r="AT26" s="1427"/>
    </row>
    <row r="27" spans="2:46" ht="15" customHeight="1">
      <c r="B27" s="1351"/>
      <c r="C27" s="1351"/>
      <c r="D27" s="1352"/>
      <c r="E27" s="1388"/>
      <c r="F27" s="1386"/>
      <c r="G27" s="1386"/>
      <c r="H27" s="1386"/>
      <c r="I27" s="1387"/>
      <c r="J27" s="1613"/>
      <c r="K27" s="1603"/>
      <c r="L27" s="1603"/>
      <c r="M27" s="1603"/>
      <c r="N27" s="1603"/>
      <c r="O27" s="1604"/>
      <c r="P27" s="1613"/>
      <c r="Q27" s="1603"/>
      <c r="R27" s="1603"/>
      <c r="S27" s="1603"/>
      <c r="T27" s="1603"/>
      <c r="U27" s="1604"/>
      <c r="V27" s="1613"/>
      <c r="W27" s="1603"/>
      <c r="X27" s="1603"/>
      <c r="Y27" s="1603"/>
      <c r="Z27" s="1603"/>
      <c r="AA27" s="1604"/>
      <c r="AB27" s="1591"/>
      <c r="AC27" s="1592"/>
      <c r="AD27" s="1592"/>
      <c r="AE27" s="1592"/>
      <c r="AF27" s="1592"/>
      <c r="AG27" s="1595"/>
      <c r="AH27" s="1597"/>
      <c r="AI27" s="1598"/>
      <c r="AJ27" s="1598"/>
      <c r="AK27" s="1598"/>
      <c r="AL27" s="1598"/>
      <c r="AM27" s="1601"/>
      <c r="AN27" s="13"/>
      <c r="AO27" s="1425"/>
      <c r="AP27" s="1426"/>
      <c r="AQ27" s="1426"/>
      <c r="AR27" s="1426"/>
      <c r="AS27" s="1426"/>
      <c r="AT27" s="1427"/>
    </row>
    <row r="28" spans="2:46" ht="15" customHeight="1">
      <c r="B28" s="1351"/>
      <c r="C28" s="1351"/>
      <c r="D28" s="1352"/>
      <c r="E28" s="1388"/>
      <c r="F28" s="1386"/>
      <c r="G28" s="1386"/>
      <c r="H28" s="1386"/>
      <c r="I28" s="1387"/>
      <c r="J28" s="1613" t="s">
        <v>213</v>
      </c>
      <c r="K28" s="1603"/>
      <c r="L28" s="1603" t="s">
        <v>213</v>
      </c>
      <c r="M28" s="1603"/>
      <c r="N28" s="1603" t="s">
        <v>213</v>
      </c>
      <c r="O28" s="1604"/>
      <c r="P28" s="1613" t="s">
        <v>213</v>
      </c>
      <c r="Q28" s="1603"/>
      <c r="R28" s="1603" t="s">
        <v>213</v>
      </c>
      <c r="S28" s="1603"/>
      <c r="T28" s="1603" t="s">
        <v>213</v>
      </c>
      <c r="U28" s="1604"/>
      <c r="V28" s="1613" t="s">
        <v>213</v>
      </c>
      <c r="W28" s="1603"/>
      <c r="X28" s="1603" t="s">
        <v>213</v>
      </c>
      <c r="Y28" s="1603"/>
      <c r="Z28" s="1603" t="s">
        <v>213</v>
      </c>
      <c r="AA28" s="1604"/>
      <c r="AB28" s="1591" t="s">
        <v>213</v>
      </c>
      <c r="AC28" s="1592"/>
      <c r="AD28" s="1592" t="s">
        <v>213</v>
      </c>
      <c r="AE28" s="1592"/>
      <c r="AF28" s="1592" t="s">
        <v>213</v>
      </c>
      <c r="AG28" s="1595"/>
      <c r="AH28" s="1597" t="s">
        <v>213</v>
      </c>
      <c r="AI28" s="1598"/>
      <c r="AJ28" s="1598" t="s">
        <v>213</v>
      </c>
      <c r="AK28" s="1598"/>
      <c r="AL28" s="1598" t="s">
        <v>213</v>
      </c>
      <c r="AM28" s="1601"/>
      <c r="AN28" s="13"/>
      <c r="AO28" s="1425"/>
      <c r="AP28" s="1426"/>
      <c r="AQ28" s="1426"/>
      <c r="AR28" s="1426"/>
      <c r="AS28" s="1426"/>
      <c r="AT28" s="1427"/>
    </row>
    <row r="29" spans="2:46" ht="15.75" customHeight="1" thickBot="1">
      <c r="B29" s="1351"/>
      <c r="C29" s="1351"/>
      <c r="D29" s="1352"/>
      <c r="E29" s="1389"/>
      <c r="F29" s="1390"/>
      <c r="G29" s="1390"/>
      <c r="H29" s="1390"/>
      <c r="I29" s="1391"/>
      <c r="J29" s="1613"/>
      <c r="K29" s="1603"/>
      <c r="L29" s="1603"/>
      <c r="M29" s="1603"/>
      <c r="N29" s="1603"/>
      <c r="O29" s="1604"/>
      <c r="P29" s="1614"/>
      <c r="Q29" s="1605"/>
      <c r="R29" s="1605"/>
      <c r="S29" s="1605"/>
      <c r="T29" s="1605"/>
      <c r="U29" s="1606"/>
      <c r="V29" s="1614"/>
      <c r="W29" s="1605"/>
      <c r="X29" s="1605"/>
      <c r="Y29" s="1605"/>
      <c r="Z29" s="1605"/>
      <c r="AA29" s="1606"/>
      <c r="AB29" s="1593"/>
      <c r="AC29" s="1594"/>
      <c r="AD29" s="1594"/>
      <c r="AE29" s="1594"/>
      <c r="AF29" s="1594"/>
      <c r="AG29" s="1596"/>
      <c r="AH29" s="1599"/>
      <c r="AI29" s="1600"/>
      <c r="AJ29" s="1600"/>
      <c r="AK29" s="1600"/>
      <c r="AL29" s="1600"/>
      <c r="AM29" s="1602"/>
      <c r="AN29" s="13"/>
      <c r="AO29" s="1428"/>
      <c r="AP29" s="1429"/>
      <c r="AQ29" s="1429"/>
      <c r="AR29" s="1429"/>
      <c r="AS29" s="1429"/>
      <c r="AT29" s="1430"/>
    </row>
    <row r="30" spans="2:46" ht="15" customHeight="1">
      <c r="B30" s="1351"/>
      <c r="C30" s="1351"/>
      <c r="D30" s="1352"/>
      <c r="E30" s="1393" t="s">
        <v>403</v>
      </c>
      <c r="F30" s="1589"/>
      <c r="G30" s="1589"/>
      <c r="H30" s="1589"/>
      <c r="I30" s="1589"/>
      <c r="J30" s="1618" t="s">
        <v>213</v>
      </c>
      <c r="K30" s="1619"/>
      <c r="L30" s="1619" t="s">
        <v>213</v>
      </c>
      <c r="M30" s="1619"/>
      <c r="N30" s="1619" t="s">
        <v>213</v>
      </c>
      <c r="O30" s="1620"/>
      <c r="P30" s="1616" t="s">
        <v>213</v>
      </c>
      <c r="Q30" s="1616"/>
      <c r="R30" s="1616" t="s">
        <v>404</v>
      </c>
      <c r="S30" s="1616"/>
      <c r="T30" s="1616" t="s">
        <v>213</v>
      </c>
      <c r="U30" s="1624"/>
      <c r="V30" s="1615" t="s">
        <v>213</v>
      </c>
      <c r="W30" s="1616"/>
      <c r="X30" s="1616" t="s">
        <v>213</v>
      </c>
      <c r="Y30" s="1616"/>
      <c r="Z30" s="1616" t="s">
        <v>213</v>
      </c>
      <c r="AA30" s="1624"/>
      <c r="AB30" s="1625" t="s">
        <v>213</v>
      </c>
      <c r="AC30" s="1617"/>
      <c r="AD30" s="1617" t="s">
        <v>213</v>
      </c>
      <c r="AE30" s="1617"/>
      <c r="AF30" s="1617" t="s">
        <v>213</v>
      </c>
      <c r="AG30" s="1621"/>
      <c r="AH30" s="1622" t="s">
        <v>213</v>
      </c>
      <c r="AI30" s="1623"/>
      <c r="AJ30" s="1623" t="s">
        <v>213</v>
      </c>
      <c r="AK30" s="1623"/>
      <c r="AL30" s="1623" t="s">
        <v>213</v>
      </c>
      <c r="AM30" s="1626"/>
      <c r="AN30" s="13"/>
      <c r="AO30" s="1627" t="s">
        <v>406</v>
      </c>
      <c r="AP30" s="1431"/>
      <c r="AQ30" s="1431"/>
      <c r="AR30" s="1431"/>
      <c r="AS30" s="1431"/>
      <c r="AT30" s="1628"/>
    </row>
    <row r="31" spans="2:46" ht="15" customHeight="1">
      <c r="B31" s="1351"/>
      <c r="C31" s="1351"/>
      <c r="D31" s="1352"/>
      <c r="E31" s="1388"/>
      <c r="F31" s="1386"/>
      <c r="G31" s="1386"/>
      <c r="H31" s="1386"/>
      <c r="I31" s="1386"/>
      <c r="J31" s="1607"/>
      <c r="K31" s="1608"/>
      <c r="L31" s="1608"/>
      <c r="M31" s="1608"/>
      <c r="N31" s="1608"/>
      <c r="O31" s="1611"/>
      <c r="P31" s="1603"/>
      <c r="Q31" s="1603"/>
      <c r="R31" s="1603"/>
      <c r="S31" s="1603"/>
      <c r="T31" s="1603"/>
      <c r="U31" s="1604"/>
      <c r="V31" s="1613"/>
      <c r="W31" s="1603"/>
      <c r="X31" s="1603"/>
      <c r="Y31" s="1603"/>
      <c r="Z31" s="1603"/>
      <c r="AA31" s="1604"/>
      <c r="AB31" s="1591"/>
      <c r="AC31" s="1592"/>
      <c r="AD31" s="1592"/>
      <c r="AE31" s="1592"/>
      <c r="AF31" s="1592"/>
      <c r="AG31" s="1595"/>
      <c r="AH31" s="1597"/>
      <c r="AI31" s="1598"/>
      <c r="AJ31" s="1598"/>
      <c r="AK31" s="1598"/>
      <c r="AL31" s="1598"/>
      <c r="AM31" s="1601"/>
      <c r="AN31" s="13"/>
      <c r="AO31" s="1629"/>
      <c r="AP31" s="1432"/>
      <c r="AQ31" s="1432"/>
      <c r="AR31" s="1432"/>
      <c r="AS31" s="1432"/>
      <c r="AT31" s="1630"/>
    </row>
    <row r="32" spans="2:46" ht="15" customHeight="1">
      <c r="B32" s="1351"/>
      <c r="C32" s="1351"/>
      <c r="D32" s="1352"/>
      <c r="E32" s="1388"/>
      <c r="F32" s="1386"/>
      <c r="G32" s="1386"/>
      <c r="H32" s="1386"/>
      <c r="I32" s="1386"/>
      <c r="J32" s="1607" t="s">
        <v>213</v>
      </c>
      <c r="K32" s="1608"/>
      <c r="L32" s="1608" t="s">
        <v>213</v>
      </c>
      <c r="M32" s="1608"/>
      <c r="N32" s="1608" t="s">
        <v>213</v>
      </c>
      <c r="O32" s="1611"/>
      <c r="P32" s="1603" t="s">
        <v>213</v>
      </c>
      <c r="Q32" s="1603"/>
      <c r="R32" s="1603" t="s">
        <v>213</v>
      </c>
      <c r="S32" s="1603"/>
      <c r="T32" s="1603" t="s">
        <v>213</v>
      </c>
      <c r="U32" s="1604"/>
      <c r="V32" s="1613" t="s">
        <v>213</v>
      </c>
      <c r="W32" s="1603"/>
      <c r="X32" s="1603" t="s">
        <v>213</v>
      </c>
      <c r="Y32" s="1603"/>
      <c r="Z32" s="1603" t="s">
        <v>213</v>
      </c>
      <c r="AA32" s="1604"/>
      <c r="AB32" s="1591" t="s">
        <v>213</v>
      </c>
      <c r="AC32" s="1592"/>
      <c r="AD32" s="1592" t="s">
        <v>213</v>
      </c>
      <c r="AE32" s="1592"/>
      <c r="AF32" s="1592" t="s">
        <v>213</v>
      </c>
      <c r="AG32" s="1595"/>
      <c r="AH32" s="1597" t="s">
        <v>213</v>
      </c>
      <c r="AI32" s="1598"/>
      <c r="AJ32" s="1598" t="s">
        <v>213</v>
      </c>
      <c r="AK32" s="1598"/>
      <c r="AL32" s="1598" t="s">
        <v>213</v>
      </c>
      <c r="AM32" s="1601"/>
      <c r="AN32" s="13"/>
      <c r="AO32" s="1629"/>
      <c r="AP32" s="1432"/>
      <c r="AQ32" s="1432"/>
      <c r="AR32" s="1432"/>
      <c r="AS32" s="1432"/>
      <c r="AT32" s="1630"/>
    </row>
    <row r="33" spans="2:46" ht="15" customHeight="1">
      <c r="B33" s="1351"/>
      <c r="C33" s="1351"/>
      <c r="D33" s="1352"/>
      <c r="E33" s="1388"/>
      <c r="F33" s="1386"/>
      <c r="G33" s="1386"/>
      <c r="H33" s="1386"/>
      <c r="I33" s="1386"/>
      <c r="J33" s="1607"/>
      <c r="K33" s="1608"/>
      <c r="L33" s="1608"/>
      <c r="M33" s="1608"/>
      <c r="N33" s="1608"/>
      <c r="O33" s="1611"/>
      <c r="P33" s="1603"/>
      <c r="Q33" s="1603"/>
      <c r="R33" s="1603"/>
      <c r="S33" s="1603"/>
      <c r="T33" s="1603"/>
      <c r="U33" s="1604"/>
      <c r="V33" s="1613"/>
      <c r="W33" s="1603"/>
      <c r="X33" s="1603"/>
      <c r="Y33" s="1603"/>
      <c r="Z33" s="1603"/>
      <c r="AA33" s="1604"/>
      <c r="AB33" s="1591"/>
      <c r="AC33" s="1592"/>
      <c r="AD33" s="1592"/>
      <c r="AE33" s="1592"/>
      <c r="AF33" s="1592"/>
      <c r="AG33" s="1595"/>
      <c r="AH33" s="1597"/>
      <c r="AI33" s="1598"/>
      <c r="AJ33" s="1598"/>
      <c r="AK33" s="1598"/>
      <c r="AL33" s="1598"/>
      <c r="AM33" s="1601"/>
      <c r="AN33" s="13"/>
      <c r="AO33" s="1629"/>
      <c r="AP33" s="1432"/>
      <c r="AQ33" s="1432"/>
      <c r="AR33" s="1432"/>
      <c r="AS33" s="1432"/>
      <c r="AT33" s="1630"/>
    </row>
    <row r="34" spans="2:46" ht="15" customHeight="1">
      <c r="B34" s="1351"/>
      <c r="C34" s="1351"/>
      <c r="D34" s="1352"/>
      <c r="E34" s="1388"/>
      <c r="F34" s="1386"/>
      <c r="G34" s="1386"/>
      <c r="H34" s="1386"/>
      <c r="I34" s="1386"/>
      <c r="J34" s="1607" t="s">
        <v>213</v>
      </c>
      <c r="K34" s="1608"/>
      <c r="L34" s="1608" t="s">
        <v>213</v>
      </c>
      <c r="M34" s="1608"/>
      <c r="N34" s="1608" t="s">
        <v>213</v>
      </c>
      <c r="O34" s="1611"/>
      <c r="P34" s="1603" t="s">
        <v>213</v>
      </c>
      <c r="Q34" s="1603"/>
      <c r="R34" s="1603" t="s">
        <v>213</v>
      </c>
      <c r="S34" s="1603"/>
      <c r="T34" s="1603" t="s">
        <v>213</v>
      </c>
      <c r="U34" s="1604"/>
      <c r="V34" s="1613" t="s">
        <v>213</v>
      </c>
      <c r="W34" s="1603"/>
      <c r="X34" s="1603" t="s">
        <v>213</v>
      </c>
      <c r="Y34" s="1603"/>
      <c r="Z34" s="1603" t="s">
        <v>213</v>
      </c>
      <c r="AA34" s="1604"/>
      <c r="AB34" s="1591" t="s">
        <v>213</v>
      </c>
      <c r="AC34" s="1592"/>
      <c r="AD34" s="1592" t="s">
        <v>213</v>
      </c>
      <c r="AE34" s="1592"/>
      <c r="AF34" s="1592" t="s">
        <v>213</v>
      </c>
      <c r="AG34" s="1595"/>
      <c r="AH34" s="1597" t="s">
        <v>213</v>
      </c>
      <c r="AI34" s="1598"/>
      <c r="AJ34" s="1598" t="s">
        <v>213</v>
      </c>
      <c r="AK34" s="1598"/>
      <c r="AL34" s="1598" t="s">
        <v>213</v>
      </c>
      <c r="AM34" s="1601"/>
      <c r="AN34" s="13"/>
      <c r="AO34" s="1629"/>
      <c r="AP34" s="1432"/>
      <c r="AQ34" s="1432"/>
      <c r="AR34" s="1432"/>
      <c r="AS34" s="1432"/>
      <c r="AT34" s="1630"/>
    </row>
    <row r="35" spans="2:46" ht="15" customHeight="1">
      <c r="B35" s="1351"/>
      <c r="C35" s="1351"/>
      <c r="D35" s="1352"/>
      <c r="E35" s="1388"/>
      <c r="F35" s="1386"/>
      <c r="G35" s="1386"/>
      <c r="H35" s="1386"/>
      <c r="I35" s="1386"/>
      <c r="J35" s="1607"/>
      <c r="K35" s="1608"/>
      <c r="L35" s="1608"/>
      <c r="M35" s="1608"/>
      <c r="N35" s="1608"/>
      <c r="O35" s="1611"/>
      <c r="P35" s="1603"/>
      <c r="Q35" s="1603"/>
      <c r="R35" s="1603"/>
      <c r="S35" s="1603"/>
      <c r="T35" s="1603"/>
      <c r="U35" s="1604"/>
      <c r="V35" s="1613"/>
      <c r="W35" s="1603"/>
      <c r="X35" s="1603"/>
      <c r="Y35" s="1603"/>
      <c r="Z35" s="1603"/>
      <c r="AA35" s="1604"/>
      <c r="AB35" s="1591"/>
      <c r="AC35" s="1592"/>
      <c r="AD35" s="1592"/>
      <c r="AE35" s="1592"/>
      <c r="AF35" s="1592"/>
      <c r="AG35" s="1595"/>
      <c r="AH35" s="1597"/>
      <c r="AI35" s="1598"/>
      <c r="AJ35" s="1598"/>
      <c r="AK35" s="1598"/>
      <c r="AL35" s="1598"/>
      <c r="AM35" s="1601"/>
      <c r="AN35" s="13"/>
      <c r="AO35" s="1629"/>
      <c r="AP35" s="1432"/>
      <c r="AQ35" s="1432"/>
      <c r="AR35" s="1432"/>
      <c r="AS35" s="1432"/>
      <c r="AT35" s="1630"/>
    </row>
    <row r="36" spans="2:46" ht="15" customHeight="1">
      <c r="B36" s="1351"/>
      <c r="C36" s="1351"/>
      <c r="D36" s="1352"/>
      <c r="E36" s="1388"/>
      <c r="F36" s="1386"/>
      <c r="G36" s="1386"/>
      <c r="H36" s="1386"/>
      <c r="I36" s="1386"/>
      <c r="J36" s="1607" t="s">
        <v>213</v>
      </c>
      <c r="K36" s="1608"/>
      <c r="L36" s="1608" t="s">
        <v>213</v>
      </c>
      <c r="M36" s="1608"/>
      <c r="N36" s="1608" t="s">
        <v>213</v>
      </c>
      <c r="O36" s="1611"/>
      <c r="P36" s="1603" t="s">
        <v>213</v>
      </c>
      <c r="Q36" s="1603"/>
      <c r="R36" s="1603" t="s">
        <v>213</v>
      </c>
      <c r="S36" s="1603"/>
      <c r="T36" s="1603" t="s">
        <v>213</v>
      </c>
      <c r="U36" s="1604"/>
      <c r="V36" s="1613" t="s">
        <v>213</v>
      </c>
      <c r="W36" s="1603"/>
      <c r="X36" s="1603" t="s">
        <v>213</v>
      </c>
      <c r="Y36" s="1603"/>
      <c r="Z36" s="1603" t="s">
        <v>213</v>
      </c>
      <c r="AA36" s="1604"/>
      <c r="AB36" s="1591" t="s">
        <v>213</v>
      </c>
      <c r="AC36" s="1592"/>
      <c r="AD36" s="1592" t="s">
        <v>213</v>
      </c>
      <c r="AE36" s="1592"/>
      <c r="AF36" s="1592" t="s">
        <v>213</v>
      </c>
      <c r="AG36" s="1595"/>
      <c r="AH36" s="1597" t="s">
        <v>213</v>
      </c>
      <c r="AI36" s="1598"/>
      <c r="AJ36" s="1598" t="s">
        <v>213</v>
      </c>
      <c r="AK36" s="1598"/>
      <c r="AL36" s="1598" t="s">
        <v>213</v>
      </c>
      <c r="AM36" s="1601"/>
      <c r="AN36" s="13"/>
      <c r="AO36" s="1629"/>
      <c r="AP36" s="1432"/>
      <c r="AQ36" s="1432"/>
      <c r="AR36" s="1432"/>
      <c r="AS36" s="1432"/>
      <c r="AT36" s="1630"/>
    </row>
    <row r="37" spans="2:46" ht="15.75" customHeight="1" thickBot="1">
      <c r="B37" s="1351"/>
      <c r="C37" s="1351"/>
      <c r="D37" s="1352"/>
      <c r="E37" s="1389"/>
      <c r="F37" s="1390"/>
      <c r="G37" s="1390"/>
      <c r="H37" s="1390"/>
      <c r="I37" s="1390"/>
      <c r="J37" s="1609"/>
      <c r="K37" s="1610"/>
      <c r="L37" s="1610"/>
      <c r="M37" s="1610"/>
      <c r="N37" s="1610"/>
      <c r="O37" s="1612"/>
      <c r="P37" s="1605"/>
      <c r="Q37" s="1605"/>
      <c r="R37" s="1605"/>
      <c r="S37" s="1605"/>
      <c r="T37" s="1605"/>
      <c r="U37" s="1606"/>
      <c r="V37" s="1614"/>
      <c r="W37" s="1605"/>
      <c r="X37" s="1605"/>
      <c r="Y37" s="1605"/>
      <c r="Z37" s="1605"/>
      <c r="AA37" s="1606"/>
      <c r="AB37" s="1593"/>
      <c r="AC37" s="1594"/>
      <c r="AD37" s="1594"/>
      <c r="AE37" s="1594"/>
      <c r="AF37" s="1594"/>
      <c r="AG37" s="1596"/>
      <c r="AH37" s="1599"/>
      <c r="AI37" s="1600"/>
      <c r="AJ37" s="1600"/>
      <c r="AK37" s="1600"/>
      <c r="AL37" s="1600"/>
      <c r="AM37" s="1602"/>
      <c r="AN37" s="13"/>
      <c r="AO37" s="1631"/>
      <c r="AP37" s="1632"/>
      <c r="AQ37" s="1632"/>
      <c r="AR37" s="1632"/>
      <c r="AS37" s="1632"/>
      <c r="AT37" s="1633"/>
    </row>
    <row r="38" spans="2:46" ht="15" customHeight="1">
      <c r="B38" s="1351"/>
      <c r="C38" s="1351"/>
      <c r="D38" s="1352"/>
      <c r="E38" s="1393" t="s">
        <v>409</v>
      </c>
      <c r="F38" s="1589"/>
      <c r="G38" s="1589"/>
      <c r="H38" s="1589"/>
      <c r="I38" s="1590"/>
      <c r="J38" s="1618" t="s">
        <v>213</v>
      </c>
      <c r="K38" s="1619"/>
      <c r="L38" s="1619" t="s">
        <v>213</v>
      </c>
      <c r="M38" s="1619"/>
      <c r="N38" s="1619" t="s">
        <v>213</v>
      </c>
      <c r="O38" s="1620"/>
      <c r="P38" s="1618" t="s">
        <v>213</v>
      </c>
      <c r="Q38" s="1619"/>
      <c r="R38" s="1619" t="s">
        <v>213</v>
      </c>
      <c r="S38" s="1619"/>
      <c r="T38" s="1619" t="s">
        <v>213</v>
      </c>
      <c r="U38" s="1620"/>
      <c r="V38" s="1615" t="s">
        <v>213</v>
      </c>
      <c r="W38" s="1616"/>
      <c r="X38" s="1616" t="s">
        <v>213</v>
      </c>
      <c r="Y38" s="1616"/>
      <c r="Z38" s="1616" t="s">
        <v>213</v>
      </c>
      <c r="AA38" s="1624"/>
      <c r="AB38" s="1625" t="s">
        <v>213</v>
      </c>
      <c r="AC38" s="1617"/>
      <c r="AD38" s="1617" t="s">
        <v>213</v>
      </c>
      <c r="AE38" s="1617"/>
      <c r="AF38" s="1617" t="s">
        <v>213</v>
      </c>
      <c r="AG38" s="1621"/>
      <c r="AH38" s="1622" t="s">
        <v>213</v>
      </c>
      <c r="AI38" s="1623"/>
      <c r="AJ38" s="1623" t="s">
        <v>213</v>
      </c>
      <c r="AK38" s="1623"/>
      <c r="AL38" s="1623" t="s">
        <v>213</v>
      </c>
      <c r="AM38" s="1626"/>
      <c r="AN38" s="13"/>
      <c r="AO38" s="13"/>
      <c r="AP38" s="13"/>
      <c r="AQ38" s="13"/>
      <c r="AR38" s="13"/>
      <c r="AS38" s="13"/>
      <c r="AT38" s="13"/>
    </row>
    <row r="39" spans="2:46" ht="15" customHeight="1">
      <c r="B39" s="1351"/>
      <c r="C39" s="1351"/>
      <c r="D39" s="1352"/>
      <c r="E39" s="1388"/>
      <c r="F39" s="1386"/>
      <c r="G39" s="1386"/>
      <c r="H39" s="1386"/>
      <c r="I39" s="1387"/>
      <c r="J39" s="1607"/>
      <c r="K39" s="1608"/>
      <c r="L39" s="1608"/>
      <c r="M39" s="1608"/>
      <c r="N39" s="1608"/>
      <c r="O39" s="1611"/>
      <c r="P39" s="1607"/>
      <c r="Q39" s="1608"/>
      <c r="R39" s="1608"/>
      <c r="S39" s="1608"/>
      <c r="T39" s="1608"/>
      <c r="U39" s="1611"/>
      <c r="V39" s="1613"/>
      <c r="W39" s="1603"/>
      <c r="X39" s="1603"/>
      <c r="Y39" s="1603"/>
      <c r="Z39" s="1603"/>
      <c r="AA39" s="1604"/>
      <c r="AB39" s="1591"/>
      <c r="AC39" s="1592"/>
      <c r="AD39" s="1592"/>
      <c r="AE39" s="1592"/>
      <c r="AF39" s="1592"/>
      <c r="AG39" s="1595"/>
      <c r="AH39" s="1597"/>
      <c r="AI39" s="1598"/>
      <c r="AJ39" s="1598"/>
      <c r="AK39" s="1598"/>
      <c r="AL39" s="1598"/>
      <c r="AM39" s="1601"/>
      <c r="AN39" s="13"/>
      <c r="AO39" s="13"/>
      <c r="AP39" s="13"/>
      <c r="AQ39" s="13"/>
      <c r="AR39" s="13"/>
      <c r="AS39" s="13"/>
      <c r="AT39" s="13"/>
    </row>
    <row r="40" spans="2:46" ht="15" customHeight="1">
      <c r="B40" s="1351"/>
      <c r="C40" s="1351"/>
      <c r="D40" s="1352"/>
      <c r="E40" s="1388"/>
      <c r="F40" s="1386"/>
      <c r="G40" s="1386"/>
      <c r="H40" s="1386"/>
      <c r="I40" s="1387"/>
      <c r="J40" s="1607" t="s">
        <v>213</v>
      </c>
      <c r="K40" s="1608"/>
      <c r="L40" s="1608" t="s">
        <v>213</v>
      </c>
      <c r="M40" s="1608"/>
      <c r="N40" s="1608" t="s">
        <v>213</v>
      </c>
      <c r="O40" s="1611"/>
      <c r="P40" s="1607" t="s">
        <v>213</v>
      </c>
      <c r="Q40" s="1608"/>
      <c r="R40" s="1608" t="s">
        <v>213</v>
      </c>
      <c r="S40" s="1608"/>
      <c r="T40" s="1608" t="s">
        <v>213</v>
      </c>
      <c r="U40" s="1611"/>
      <c r="V40" s="1613" t="s">
        <v>213</v>
      </c>
      <c r="W40" s="1603"/>
      <c r="X40" s="1603" t="s">
        <v>213</v>
      </c>
      <c r="Y40" s="1603"/>
      <c r="Z40" s="1603" t="s">
        <v>213</v>
      </c>
      <c r="AA40" s="1604"/>
      <c r="AB40" s="1591" t="s">
        <v>213</v>
      </c>
      <c r="AC40" s="1592"/>
      <c r="AD40" s="1592" t="s">
        <v>213</v>
      </c>
      <c r="AE40" s="1592"/>
      <c r="AF40" s="1592" t="s">
        <v>213</v>
      </c>
      <c r="AG40" s="1595"/>
      <c r="AH40" s="1597" t="s">
        <v>213</v>
      </c>
      <c r="AI40" s="1598"/>
      <c r="AJ40" s="1598" t="s">
        <v>213</v>
      </c>
      <c r="AK40" s="1598"/>
      <c r="AL40" s="1598" t="s">
        <v>213</v>
      </c>
      <c r="AM40" s="1601"/>
      <c r="AN40" s="13"/>
      <c r="AO40" s="13"/>
      <c r="AP40" s="13"/>
      <c r="AQ40" s="13"/>
      <c r="AR40" s="13"/>
      <c r="AS40" s="13"/>
      <c r="AT40" s="13"/>
    </row>
    <row r="41" spans="2:46" ht="15" customHeight="1">
      <c r="B41" s="1351"/>
      <c r="C41" s="1351"/>
      <c r="D41" s="1352"/>
      <c r="E41" s="1388"/>
      <c r="F41" s="1386"/>
      <c r="G41" s="1386"/>
      <c r="H41" s="1386"/>
      <c r="I41" s="1387"/>
      <c r="J41" s="1607"/>
      <c r="K41" s="1608"/>
      <c r="L41" s="1608"/>
      <c r="M41" s="1608"/>
      <c r="N41" s="1608"/>
      <c r="O41" s="1611"/>
      <c r="P41" s="1607"/>
      <c r="Q41" s="1608"/>
      <c r="R41" s="1608"/>
      <c r="S41" s="1608"/>
      <c r="T41" s="1608"/>
      <c r="U41" s="1611"/>
      <c r="V41" s="1613"/>
      <c r="W41" s="1603"/>
      <c r="X41" s="1603"/>
      <c r="Y41" s="1603"/>
      <c r="Z41" s="1603"/>
      <c r="AA41" s="1604"/>
      <c r="AB41" s="1591"/>
      <c r="AC41" s="1592"/>
      <c r="AD41" s="1592"/>
      <c r="AE41" s="1592"/>
      <c r="AF41" s="1592"/>
      <c r="AG41" s="1595"/>
      <c r="AH41" s="1597"/>
      <c r="AI41" s="1598"/>
      <c r="AJ41" s="1598"/>
      <c r="AK41" s="1598"/>
      <c r="AL41" s="1598"/>
      <c r="AM41" s="1601"/>
      <c r="AN41" s="13"/>
      <c r="AO41" s="13"/>
      <c r="AP41" s="13"/>
      <c r="AQ41" s="13"/>
      <c r="AR41" s="13"/>
      <c r="AS41" s="13"/>
      <c r="AT41" s="13"/>
    </row>
    <row r="42" spans="2:46" ht="15" customHeight="1">
      <c r="B42" s="1351"/>
      <c r="C42" s="1351"/>
      <c r="D42" s="1352"/>
      <c r="E42" s="1388"/>
      <c r="F42" s="1386"/>
      <c r="G42" s="1386"/>
      <c r="H42" s="1386"/>
      <c r="I42" s="1387"/>
      <c r="J42" s="1607" t="s">
        <v>213</v>
      </c>
      <c r="K42" s="1608"/>
      <c r="L42" s="1608" t="s">
        <v>213</v>
      </c>
      <c r="M42" s="1608"/>
      <c r="N42" s="1608" t="s">
        <v>213</v>
      </c>
      <c r="O42" s="1611"/>
      <c r="P42" s="1607" t="s">
        <v>213</v>
      </c>
      <c r="Q42" s="1608"/>
      <c r="R42" s="1608" t="s">
        <v>213</v>
      </c>
      <c r="S42" s="1608"/>
      <c r="T42" s="1608" t="s">
        <v>213</v>
      </c>
      <c r="U42" s="1611"/>
      <c r="V42" s="1613" t="s">
        <v>213</v>
      </c>
      <c r="W42" s="1603"/>
      <c r="X42" s="1603" t="s">
        <v>213</v>
      </c>
      <c r="Y42" s="1603"/>
      <c r="Z42" s="1603" t="s">
        <v>213</v>
      </c>
      <c r="AA42" s="1604"/>
      <c r="AB42" s="1591" t="s">
        <v>213</v>
      </c>
      <c r="AC42" s="1592"/>
      <c r="AD42" s="1592" t="s">
        <v>213</v>
      </c>
      <c r="AE42" s="1592"/>
      <c r="AF42" s="1592" t="s">
        <v>213</v>
      </c>
      <c r="AG42" s="1595"/>
      <c r="AH42" s="1597" t="s">
        <v>213</v>
      </c>
      <c r="AI42" s="1598"/>
      <c r="AJ42" s="1598" t="s">
        <v>213</v>
      </c>
      <c r="AK42" s="1598"/>
      <c r="AL42" s="1598" t="s">
        <v>213</v>
      </c>
      <c r="AM42" s="1601"/>
      <c r="AN42" s="13"/>
      <c r="AO42" s="13"/>
      <c r="AP42" s="13"/>
      <c r="AQ42" s="13"/>
      <c r="AR42" s="13"/>
      <c r="AS42" s="13"/>
      <c r="AT42" s="13"/>
    </row>
    <row r="43" spans="2:46" ht="15" customHeight="1">
      <c r="B43" s="1351"/>
      <c r="C43" s="1351"/>
      <c r="D43" s="1352"/>
      <c r="E43" s="1388"/>
      <c r="F43" s="1386"/>
      <c r="G43" s="1386"/>
      <c r="H43" s="1386"/>
      <c r="I43" s="1387"/>
      <c r="J43" s="1607"/>
      <c r="K43" s="1608"/>
      <c r="L43" s="1608"/>
      <c r="M43" s="1608"/>
      <c r="N43" s="1608"/>
      <c r="O43" s="1611"/>
      <c r="P43" s="1607"/>
      <c r="Q43" s="1608"/>
      <c r="R43" s="1608"/>
      <c r="S43" s="1608"/>
      <c r="T43" s="1608"/>
      <c r="U43" s="1611"/>
      <c r="V43" s="1613"/>
      <c r="W43" s="1603"/>
      <c r="X43" s="1603"/>
      <c r="Y43" s="1603"/>
      <c r="Z43" s="1603"/>
      <c r="AA43" s="1604"/>
      <c r="AB43" s="1591"/>
      <c r="AC43" s="1592"/>
      <c r="AD43" s="1592"/>
      <c r="AE43" s="1592"/>
      <c r="AF43" s="1592"/>
      <c r="AG43" s="1595"/>
      <c r="AH43" s="1597"/>
      <c r="AI43" s="1598"/>
      <c r="AJ43" s="1598"/>
      <c r="AK43" s="1598"/>
      <c r="AL43" s="1598"/>
      <c r="AM43" s="1601"/>
      <c r="AN43" s="13"/>
      <c r="AO43" s="13"/>
      <c r="AP43" s="13"/>
      <c r="AQ43" s="13"/>
      <c r="AR43" s="13"/>
      <c r="AS43" s="13"/>
      <c r="AT43" s="13"/>
    </row>
    <row r="44" spans="2:46" ht="15" customHeight="1">
      <c r="B44" s="1351"/>
      <c r="C44" s="1351"/>
      <c r="D44" s="1352"/>
      <c r="E44" s="1388"/>
      <c r="F44" s="1386"/>
      <c r="G44" s="1386"/>
      <c r="H44" s="1386"/>
      <c r="I44" s="1387"/>
      <c r="J44" s="1607" t="s">
        <v>213</v>
      </c>
      <c r="K44" s="1608"/>
      <c r="L44" s="1608" t="s">
        <v>213</v>
      </c>
      <c r="M44" s="1608"/>
      <c r="N44" s="1608" t="s">
        <v>213</v>
      </c>
      <c r="O44" s="1611"/>
      <c r="P44" s="1607" t="s">
        <v>213</v>
      </c>
      <c r="Q44" s="1608"/>
      <c r="R44" s="1608" t="s">
        <v>213</v>
      </c>
      <c r="S44" s="1608"/>
      <c r="T44" s="1608" t="s">
        <v>213</v>
      </c>
      <c r="U44" s="1611"/>
      <c r="V44" s="1613" t="s">
        <v>213</v>
      </c>
      <c r="W44" s="1603"/>
      <c r="X44" s="1603" t="s">
        <v>213</v>
      </c>
      <c r="Y44" s="1603"/>
      <c r="Z44" s="1603" t="s">
        <v>213</v>
      </c>
      <c r="AA44" s="1604"/>
      <c r="AB44" s="1591" t="s">
        <v>213</v>
      </c>
      <c r="AC44" s="1592"/>
      <c r="AD44" s="1592" t="s">
        <v>213</v>
      </c>
      <c r="AE44" s="1592"/>
      <c r="AF44" s="1592" t="s">
        <v>213</v>
      </c>
      <c r="AG44" s="1595"/>
      <c r="AH44" s="1597" t="s">
        <v>213</v>
      </c>
      <c r="AI44" s="1598"/>
      <c r="AJ44" s="1598" t="s">
        <v>213</v>
      </c>
      <c r="AK44" s="1598"/>
      <c r="AL44" s="1598" t="s">
        <v>213</v>
      </c>
      <c r="AM44" s="1601"/>
      <c r="AN44" s="13"/>
      <c r="AO44" s="13"/>
      <c r="AP44" s="13"/>
      <c r="AQ44" s="13"/>
      <c r="AR44" s="13"/>
      <c r="AS44" s="13"/>
      <c r="AT44" s="13"/>
    </row>
    <row r="45" spans="2:46" ht="15.75" customHeight="1" thickBot="1">
      <c r="B45" s="1351"/>
      <c r="C45" s="1351"/>
      <c r="D45" s="1352"/>
      <c r="E45" s="1389"/>
      <c r="F45" s="1390"/>
      <c r="G45" s="1390"/>
      <c r="H45" s="1390"/>
      <c r="I45" s="1391"/>
      <c r="J45" s="1609"/>
      <c r="K45" s="1610"/>
      <c r="L45" s="1610"/>
      <c r="M45" s="1610"/>
      <c r="N45" s="1610"/>
      <c r="O45" s="1612"/>
      <c r="P45" s="1609"/>
      <c r="Q45" s="1610"/>
      <c r="R45" s="1610"/>
      <c r="S45" s="1610"/>
      <c r="T45" s="1610"/>
      <c r="U45" s="1612"/>
      <c r="V45" s="1614"/>
      <c r="W45" s="1605"/>
      <c r="X45" s="1605"/>
      <c r="Y45" s="1605"/>
      <c r="Z45" s="1605"/>
      <c r="AA45" s="1606"/>
      <c r="AB45" s="1593"/>
      <c r="AC45" s="1594"/>
      <c r="AD45" s="1594"/>
      <c r="AE45" s="1594"/>
      <c r="AF45" s="1594"/>
      <c r="AG45" s="1596"/>
      <c r="AH45" s="1599"/>
      <c r="AI45" s="1600"/>
      <c r="AJ45" s="1600"/>
      <c r="AK45" s="1600"/>
      <c r="AL45" s="1600"/>
      <c r="AM45" s="1602"/>
      <c r="AN45" s="13"/>
      <c r="AO45" s="13"/>
      <c r="AP45" s="13"/>
      <c r="AQ45" s="13"/>
      <c r="AR45" s="13"/>
      <c r="AS45" s="13"/>
      <c r="AT45" s="13"/>
    </row>
    <row r="46" spans="2:46">
      <c r="B46" s="13"/>
      <c r="C46" s="13"/>
      <c r="D46" s="13"/>
      <c r="E46" s="13"/>
      <c r="F46" s="13"/>
      <c r="G46" s="13"/>
      <c r="H46" s="13"/>
      <c r="I46" s="13"/>
      <c r="J46" s="1393" t="s">
        <v>410</v>
      </c>
      <c r="K46" s="1589"/>
      <c r="L46" s="1589"/>
      <c r="M46" s="1589"/>
      <c r="N46" s="1589"/>
      <c r="O46" s="1590"/>
      <c r="P46" s="1393" t="s">
        <v>411</v>
      </c>
      <c r="Q46" s="1589"/>
      <c r="R46" s="1589"/>
      <c r="S46" s="1589"/>
      <c r="T46" s="1589"/>
      <c r="U46" s="1590"/>
      <c r="V46" s="1393" t="s">
        <v>412</v>
      </c>
      <c r="W46" s="1589"/>
      <c r="X46" s="1589"/>
      <c r="Y46" s="1589"/>
      <c r="Z46" s="1589"/>
      <c r="AA46" s="1590"/>
      <c r="AB46" s="1393" t="s">
        <v>413</v>
      </c>
      <c r="AC46" s="1394"/>
      <c r="AD46" s="1589"/>
      <c r="AE46" s="1589"/>
      <c r="AF46" s="1589"/>
      <c r="AG46" s="1590"/>
      <c r="AH46" s="1393" t="s">
        <v>414</v>
      </c>
      <c r="AI46" s="1589"/>
      <c r="AJ46" s="1589"/>
      <c r="AK46" s="1589"/>
      <c r="AL46" s="1589"/>
      <c r="AM46" s="1590"/>
      <c r="AN46" s="13"/>
      <c r="AO46" s="13"/>
      <c r="AP46" s="13"/>
      <c r="AQ46" s="13"/>
      <c r="AR46" s="13"/>
      <c r="AS46" s="13"/>
      <c r="AT46" s="13"/>
    </row>
    <row r="47" spans="2:46">
      <c r="B47" s="13"/>
      <c r="C47" s="13"/>
      <c r="D47" s="13"/>
      <c r="E47" s="13"/>
      <c r="F47" s="13"/>
      <c r="G47" s="13"/>
      <c r="H47" s="13"/>
      <c r="I47" s="13"/>
      <c r="J47" s="1388"/>
      <c r="K47" s="1386"/>
      <c r="L47" s="1386"/>
      <c r="M47" s="1386"/>
      <c r="N47" s="1386"/>
      <c r="O47" s="1387"/>
      <c r="P47" s="1388"/>
      <c r="Q47" s="1386"/>
      <c r="R47" s="1386"/>
      <c r="S47" s="1386"/>
      <c r="T47" s="1386"/>
      <c r="U47" s="1387"/>
      <c r="V47" s="1388"/>
      <c r="W47" s="1386"/>
      <c r="X47" s="1386"/>
      <c r="Y47" s="1386"/>
      <c r="Z47" s="1386"/>
      <c r="AA47" s="1387"/>
      <c r="AB47" s="1388"/>
      <c r="AC47" s="1386"/>
      <c r="AD47" s="1386"/>
      <c r="AE47" s="1386"/>
      <c r="AF47" s="1386"/>
      <c r="AG47" s="1387"/>
      <c r="AH47" s="1388"/>
      <c r="AI47" s="1386"/>
      <c r="AJ47" s="1386"/>
      <c r="AK47" s="1386"/>
      <c r="AL47" s="1386"/>
      <c r="AM47" s="1387"/>
      <c r="AN47" s="13"/>
      <c r="AO47" s="13"/>
      <c r="AP47" s="13"/>
      <c r="AQ47" s="13"/>
      <c r="AR47" s="13"/>
      <c r="AS47" s="13"/>
      <c r="AT47" s="13"/>
    </row>
    <row r="48" spans="2:46">
      <c r="B48" s="13"/>
      <c r="C48" s="13"/>
      <c r="D48" s="13"/>
      <c r="E48" s="13"/>
      <c r="F48" s="13"/>
      <c r="G48" s="13"/>
      <c r="H48" s="13"/>
      <c r="I48" s="13"/>
      <c r="J48" s="1388"/>
      <c r="K48" s="1386"/>
      <c r="L48" s="1386"/>
      <c r="M48" s="1386"/>
      <c r="N48" s="1386"/>
      <c r="O48" s="1387"/>
      <c r="P48" s="1388"/>
      <c r="Q48" s="1386"/>
      <c r="R48" s="1386"/>
      <c r="S48" s="1386"/>
      <c r="T48" s="1386"/>
      <c r="U48" s="1387"/>
      <c r="V48" s="1388"/>
      <c r="W48" s="1386"/>
      <c r="X48" s="1386"/>
      <c r="Y48" s="1386"/>
      <c r="Z48" s="1386"/>
      <c r="AA48" s="1387"/>
      <c r="AB48" s="1388"/>
      <c r="AC48" s="1386"/>
      <c r="AD48" s="1386"/>
      <c r="AE48" s="1386"/>
      <c r="AF48" s="1386"/>
      <c r="AG48" s="1387"/>
      <c r="AH48" s="1388"/>
      <c r="AI48" s="1386"/>
      <c r="AJ48" s="1386"/>
      <c r="AK48" s="1386"/>
      <c r="AL48" s="1386"/>
      <c r="AM48" s="1387"/>
      <c r="AN48" s="13"/>
      <c r="AO48" s="13"/>
      <c r="AP48" s="13"/>
      <c r="AQ48" s="13"/>
      <c r="AR48" s="13"/>
      <c r="AS48" s="13"/>
      <c r="AT48" s="13"/>
    </row>
    <row r="49" spans="2:39">
      <c r="B49" s="13"/>
      <c r="C49" s="13"/>
      <c r="D49" s="13"/>
      <c r="E49" s="13"/>
      <c r="F49" s="13"/>
      <c r="G49" s="13"/>
      <c r="H49" s="13"/>
      <c r="I49" s="13"/>
      <c r="J49" s="1388"/>
      <c r="K49" s="1386"/>
      <c r="L49" s="1386"/>
      <c r="M49" s="1386"/>
      <c r="N49" s="1386"/>
      <c r="O49" s="1387"/>
      <c r="P49" s="1388"/>
      <c r="Q49" s="1386"/>
      <c r="R49" s="1386"/>
      <c r="S49" s="1386"/>
      <c r="T49" s="1386"/>
      <c r="U49" s="1387"/>
      <c r="V49" s="1388"/>
      <c r="W49" s="1386"/>
      <c r="X49" s="1386"/>
      <c r="Y49" s="1386"/>
      <c r="Z49" s="1386"/>
      <c r="AA49" s="1387"/>
      <c r="AB49" s="1388"/>
      <c r="AC49" s="1386"/>
      <c r="AD49" s="1386"/>
      <c r="AE49" s="1386"/>
      <c r="AF49" s="1386"/>
      <c r="AG49" s="1387"/>
      <c r="AH49" s="1388"/>
      <c r="AI49" s="1386"/>
      <c r="AJ49" s="1386"/>
      <c r="AK49" s="1386"/>
      <c r="AL49" s="1386"/>
      <c r="AM49" s="1387"/>
    </row>
    <row r="50" spans="2:39">
      <c r="B50" s="13"/>
      <c r="C50" s="13"/>
      <c r="D50" s="13"/>
      <c r="E50" s="13"/>
      <c r="F50" s="13"/>
      <c r="G50" s="13"/>
      <c r="H50" s="13"/>
      <c r="I50" s="13"/>
      <c r="J50" s="1388"/>
      <c r="K50" s="1386"/>
      <c r="L50" s="1386"/>
      <c r="M50" s="1386"/>
      <c r="N50" s="1386"/>
      <c r="O50" s="1387"/>
      <c r="P50" s="1388"/>
      <c r="Q50" s="1386"/>
      <c r="R50" s="1386"/>
      <c r="S50" s="1386"/>
      <c r="T50" s="1386"/>
      <c r="U50" s="1387"/>
      <c r="V50" s="1388"/>
      <c r="W50" s="1386"/>
      <c r="X50" s="1386"/>
      <c r="Y50" s="1386"/>
      <c r="Z50" s="1386"/>
      <c r="AA50" s="1387"/>
      <c r="AB50" s="1388"/>
      <c r="AC50" s="1386"/>
      <c r="AD50" s="1386"/>
      <c r="AE50" s="1386"/>
      <c r="AF50" s="1386"/>
      <c r="AG50" s="1387"/>
      <c r="AH50" s="1388"/>
      <c r="AI50" s="1386"/>
      <c r="AJ50" s="1386"/>
      <c r="AK50" s="1386"/>
      <c r="AL50" s="1386"/>
      <c r="AM50" s="1387"/>
    </row>
    <row r="51" spans="2:39" ht="15.95" thickBot="1">
      <c r="B51" s="13"/>
      <c r="C51" s="13"/>
      <c r="D51" s="13"/>
      <c r="E51" s="13"/>
      <c r="F51" s="13"/>
      <c r="G51" s="13"/>
      <c r="H51" s="13"/>
      <c r="I51" s="13"/>
      <c r="J51" s="1389"/>
      <c r="K51" s="1390"/>
      <c r="L51" s="1390"/>
      <c r="M51" s="1390"/>
      <c r="N51" s="1390"/>
      <c r="O51" s="1391"/>
      <c r="P51" s="1389"/>
      <c r="Q51" s="1390"/>
      <c r="R51" s="1390"/>
      <c r="S51" s="1390"/>
      <c r="T51" s="1390"/>
      <c r="U51" s="1391"/>
      <c r="V51" s="1389"/>
      <c r="W51" s="1390"/>
      <c r="X51" s="1390"/>
      <c r="Y51" s="1390"/>
      <c r="Z51" s="1390"/>
      <c r="AA51" s="1391"/>
      <c r="AB51" s="1389"/>
      <c r="AC51" s="1390"/>
      <c r="AD51" s="1390"/>
      <c r="AE51" s="1390"/>
      <c r="AF51" s="1390"/>
      <c r="AG51" s="1391"/>
      <c r="AH51" s="1389"/>
      <c r="AI51" s="1390"/>
      <c r="AJ51" s="1390"/>
      <c r="AK51" s="1390"/>
      <c r="AL51" s="1390"/>
      <c r="AM51" s="1391"/>
    </row>
  </sheetData>
  <sheetProtection algorithmName="SHA-512" hashValue="C0j+HPKvj90WOOJWBFvXh3skEtLnuQZFT0NiUm9tJ0Ylm9edip+ECCle9Q6GS8uJKqrfe2exlU6kp6tBOVN0FA==" saltValue="Ss9NCH111c/AcgY7DZV/7w==" spinCount="100000" sheet="1" objects="1" scenarios="1"/>
  <mergeCells count="317">
    <mergeCell ref="N8:O9"/>
    <mergeCell ref="P8:Q9"/>
    <mergeCell ref="AF8:AG9"/>
    <mergeCell ref="V8:W9"/>
    <mergeCell ref="J12:K13"/>
    <mergeCell ref="L12:M13"/>
    <mergeCell ref="N12:O13"/>
    <mergeCell ref="P12:Q13"/>
    <mergeCell ref="Z10:AA11"/>
    <mergeCell ref="AB10:AC11"/>
    <mergeCell ref="J10:K11"/>
    <mergeCell ref="L10:M11"/>
    <mergeCell ref="N10:O11"/>
    <mergeCell ref="P10:Q11"/>
    <mergeCell ref="R12:S13"/>
    <mergeCell ref="X12:Y13"/>
    <mergeCell ref="AB12:AC13"/>
    <mergeCell ref="AD12:AE13"/>
    <mergeCell ref="B2:I4"/>
    <mergeCell ref="J2:AM4"/>
    <mergeCell ref="B6:D45"/>
    <mergeCell ref="E6:I13"/>
    <mergeCell ref="J6:K7"/>
    <mergeCell ref="L6:M7"/>
    <mergeCell ref="N6:O7"/>
    <mergeCell ref="P6:Q7"/>
    <mergeCell ref="R10:S11"/>
    <mergeCell ref="T10:U11"/>
    <mergeCell ref="V6:W7"/>
    <mergeCell ref="X6:Y7"/>
    <mergeCell ref="R8:S9"/>
    <mergeCell ref="T8:U9"/>
    <mergeCell ref="X10:Y11"/>
    <mergeCell ref="V10:W11"/>
    <mergeCell ref="R6:S7"/>
    <mergeCell ref="T6:U7"/>
    <mergeCell ref="Z6:AA7"/>
    <mergeCell ref="AB6:AC7"/>
    <mergeCell ref="AD6:AE7"/>
    <mergeCell ref="AF6:AG7"/>
    <mergeCell ref="J8:K9"/>
    <mergeCell ref="L8:M9"/>
    <mergeCell ref="AO6:AT13"/>
    <mergeCell ref="AH8:AI9"/>
    <mergeCell ref="AJ8:AK9"/>
    <mergeCell ref="AL8:AM9"/>
    <mergeCell ref="AJ10:AK11"/>
    <mergeCell ref="T18:U19"/>
    <mergeCell ref="V18:W19"/>
    <mergeCell ref="X18:Y19"/>
    <mergeCell ref="AF12:AG13"/>
    <mergeCell ref="AH12:AI13"/>
    <mergeCell ref="AH10:AI11"/>
    <mergeCell ref="AO14:AT21"/>
    <mergeCell ref="X8:Y9"/>
    <mergeCell ref="Z8:AA9"/>
    <mergeCell ref="AH6:AI7"/>
    <mergeCell ref="AJ6:AK7"/>
    <mergeCell ref="AL6:AM7"/>
    <mergeCell ref="AF10:AG11"/>
    <mergeCell ref="AL10:AM11"/>
    <mergeCell ref="AD10:AE11"/>
    <mergeCell ref="AB8:AC9"/>
    <mergeCell ref="AD8:AE9"/>
    <mergeCell ref="T12:U13"/>
    <mergeCell ref="V12:W13"/>
    <mergeCell ref="AJ12:AK13"/>
    <mergeCell ref="AL14:AM15"/>
    <mergeCell ref="AL18:AM19"/>
    <mergeCell ref="AL16:AM17"/>
    <mergeCell ref="AL12:AM13"/>
    <mergeCell ref="T14:U15"/>
    <mergeCell ref="V14:W15"/>
    <mergeCell ref="AF14:AG15"/>
    <mergeCell ref="X14:Y15"/>
    <mergeCell ref="Z12:AA13"/>
    <mergeCell ref="AH14:AI15"/>
    <mergeCell ref="AJ14:AK15"/>
    <mergeCell ref="AB18:AC19"/>
    <mergeCell ref="AD18:AE19"/>
    <mergeCell ref="AF18:AG19"/>
    <mergeCell ref="AH18:AI19"/>
    <mergeCell ref="AJ18:AK19"/>
    <mergeCell ref="Z18:AA19"/>
    <mergeCell ref="Z16:AA17"/>
    <mergeCell ref="AB16:AC17"/>
    <mergeCell ref="AD16:AE17"/>
    <mergeCell ref="AF16:AG17"/>
    <mergeCell ref="AH16:AI17"/>
    <mergeCell ref="Z14:AA15"/>
    <mergeCell ref="AJ16:AK17"/>
    <mergeCell ref="V20:W21"/>
    <mergeCell ref="X20:Y21"/>
    <mergeCell ref="AB22:AC23"/>
    <mergeCell ref="AD22:AE23"/>
    <mergeCell ref="AH20:AI21"/>
    <mergeCell ref="AJ20:AK21"/>
    <mergeCell ref="Z20:AA21"/>
    <mergeCell ref="AB20:AC21"/>
    <mergeCell ref="AH22:AI23"/>
    <mergeCell ref="AJ22:AK23"/>
    <mergeCell ref="AL22:AM23"/>
    <mergeCell ref="J20:K21"/>
    <mergeCell ref="L20:M21"/>
    <mergeCell ref="N20:O21"/>
    <mergeCell ref="P20:Q21"/>
    <mergeCell ref="R20:S21"/>
    <mergeCell ref="T20:U21"/>
    <mergeCell ref="AL20:AM21"/>
    <mergeCell ref="AD20:AE21"/>
    <mergeCell ref="AF20:AG21"/>
    <mergeCell ref="E14:I21"/>
    <mergeCell ref="J14:K15"/>
    <mergeCell ref="L14:M15"/>
    <mergeCell ref="N14:O15"/>
    <mergeCell ref="P14:Q15"/>
    <mergeCell ref="R14:S15"/>
    <mergeCell ref="N18:O19"/>
    <mergeCell ref="P18:Q19"/>
    <mergeCell ref="R18:S19"/>
    <mergeCell ref="J18:K19"/>
    <mergeCell ref="L18:M19"/>
    <mergeCell ref="J16:K17"/>
    <mergeCell ref="L16:M17"/>
    <mergeCell ref="N16:O17"/>
    <mergeCell ref="P16:Q17"/>
    <mergeCell ref="R16:S17"/>
    <mergeCell ref="AB14:AC15"/>
    <mergeCell ref="AD14:AE15"/>
    <mergeCell ref="T16:U17"/>
    <mergeCell ref="V16:W17"/>
    <mergeCell ref="X16:Y17"/>
    <mergeCell ref="J24:K25"/>
    <mergeCell ref="L24:M25"/>
    <mergeCell ref="N24:O25"/>
    <mergeCell ref="P24:Q25"/>
    <mergeCell ref="R24:S25"/>
    <mergeCell ref="AB24:AC25"/>
    <mergeCell ref="AD24:AE25"/>
    <mergeCell ref="E22:I29"/>
    <mergeCell ref="J22:K23"/>
    <mergeCell ref="X28:Y29"/>
    <mergeCell ref="Z22:AA23"/>
    <mergeCell ref="L22:M23"/>
    <mergeCell ref="N22:O23"/>
    <mergeCell ref="P22:Q23"/>
    <mergeCell ref="R22:S23"/>
    <mergeCell ref="T24:U25"/>
    <mergeCell ref="V24:W25"/>
    <mergeCell ref="J28:K29"/>
    <mergeCell ref="L28:M29"/>
    <mergeCell ref="N28:O29"/>
    <mergeCell ref="P28:Q29"/>
    <mergeCell ref="R28:S29"/>
    <mergeCell ref="T28:U29"/>
    <mergeCell ref="J26:K27"/>
    <mergeCell ref="L26:M27"/>
    <mergeCell ref="N26:O27"/>
    <mergeCell ref="T22:U23"/>
    <mergeCell ref="Z24:AA25"/>
    <mergeCell ref="V22:W23"/>
    <mergeCell ref="X22:Y23"/>
    <mergeCell ref="X24:Y25"/>
    <mergeCell ref="X26:Y27"/>
    <mergeCell ref="Z26:AA27"/>
    <mergeCell ref="AB26:AC27"/>
    <mergeCell ref="AD26:AE27"/>
    <mergeCell ref="V26:W27"/>
    <mergeCell ref="P26:Q27"/>
    <mergeCell ref="R26:S27"/>
    <mergeCell ref="T26:U27"/>
    <mergeCell ref="T32:U33"/>
    <mergeCell ref="Z32:AA33"/>
    <mergeCell ref="AB32:AC33"/>
    <mergeCell ref="AD32:AE33"/>
    <mergeCell ref="V28:W29"/>
    <mergeCell ref="Z28:AA29"/>
    <mergeCell ref="AB28:AC29"/>
    <mergeCell ref="AD28:AE29"/>
    <mergeCell ref="Z30:AA31"/>
    <mergeCell ref="AB30:AC31"/>
    <mergeCell ref="T30:U31"/>
    <mergeCell ref="V30:W31"/>
    <mergeCell ref="X30:Y31"/>
    <mergeCell ref="V32:W33"/>
    <mergeCell ref="X32:Y33"/>
    <mergeCell ref="E30:I37"/>
    <mergeCell ref="J30:K31"/>
    <mergeCell ref="L30:M31"/>
    <mergeCell ref="N30:O31"/>
    <mergeCell ref="P30:Q31"/>
    <mergeCell ref="R30:S31"/>
    <mergeCell ref="J32:K33"/>
    <mergeCell ref="L32:M33"/>
    <mergeCell ref="N32:O33"/>
    <mergeCell ref="P32:Q33"/>
    <mergeCell ref="J36:K37"/>
    <mergeCell ref="L36:M37"/>
    <mergeCell ref="N36:O37"/>
    <mergeCell ref="P36:Q37"/>
    <mergeCell ref="R36:S37"/>
    <mergeCell ref="J34:K35"/>
    <mergeCell ref="L34:M35"/>
    <mergeCell ref="N34:O35"/>
    <mergeCell ref="P34:Q35"/>
    <mergeCell ref="R34:S35"/>
    <mergeCell ref="R32:S33"/>
    <mergeCell ref="AJ34:AK35"/>
    <mergeCell ref="AF30:AG31"/>
    <mergeCell ref="AD30:AE31"/>
    <mergeCell ref="AL34:AM35"/>
    <mergeCell ref="Z34:AA35"/>
    <mergeCell ref="AF36:AG37"/>
    <mergeCell ref="AH36:AI37"/>
    <mergeCell ref="AJ36:AK37"/>
    <mergeCell ref="AL36:AM37"/>
    <mergeCell ref="AL28:AM29"/>
    <mergeCell ref="AF32:AG33"/>
    <mergeCell ref="AH32:AI33"/>
    <mergeCell ref="AO22:AT29"/>
    <mergeCell ref="AF22:AG23"/>
    <mergeCell ref="AJ24:AK25"/>
    <mergeCell ref="AF28:AG29"/>
    <mergeCell ref="AH28:AI29"/>
    <mergeCell ref="AJ28:AK29"/>
    <mergeCell ref="AL24:AM25"/>
    <mergeCell ref="AJ26:AK27"/>
    <mergeCell ref="AL26:AM27"/>
    <mergeCell ref="AF26:AG27"/>
    <mergeCell ref="AH26:AI27"/>
    <mergeCell ref="AH24:AI25"/>
    <mergeCell ref="AF24:AG25"/>
    <mergeCell ref="AL32:AM33"/>
    <mergeCell ref="AJ32:AK33"/>
    <mergeCell ref="AL30:AM31"/>
    <mergeCell ref="AO30:AT37"/>
    <mergeCell ref="AH30:AI31"/>
    <mergeCell ref="AJ30:AK31"/>
    <mergeCell ref="AF34:AG35"/>
    <mergeCell ref="AH34:AI35"/>
    <mergeCell ref="T34:U35"/>
    <mergeCell ref="V34:W35"/>
    <mergeCell ref="X34:Y35"/>
    <mergeCell ref="Z36:AA37"/>
    <mergeCell ref="AB36:AC37"/>
    <mergeCell ref="AD36:AE37"/>
    <mergeCell ref="AB34:AC35"/>
    <mergeCell ref="AD34:AE35"/>
    <mergeCell ref="T36:U37"/>
    <mergeCell ref="V36:W37"/>
    <mergeCell ref="X36:Y37"/>
    <mergeCell ref="E38:I45"/>
    <mergeCell ref="J38:K39"/>
    <mergeCell ref="L38:M39"/>
    <mergeCell ref="N38:O39"/>
    <mergeCell ref="P38:Q39"/>
    <mergeCell ref="R38:S39"/>
    <mergeCell ref="AL40:AM41"/>
    <mergeCell ref="Z40:AA41"/>
    <mergeCell ref="AB40:AC41"/>
    <mergeCell ref="AD40:AE41"/>
    <mergeCell ref="AF40:AG41"/>
    <mergeCell ref="AH40:AI41"/>
    <mergeCell ref="AF38:AG39"/>
    <mergeCell ref="AJ40:AK41"/>
    <mergeCell ref="AH38:AI39"/>
    <mergeCell ref="AJ38:AK39"/>
    <mergeCell ref="X40:Y41"/>
    <mergeCell ref="T38:U39"/>
    <mergeCell ref="X38:Y39"/>
    <mergeCell ref="Z38:AA39"/>
    <mergeCell ref="AB38:AC39"/>
    <mergeCell ref="AL38:AM39"/>
    <mergeCell ref="J40:K41"/>
    <mergeCell ref="L40:M41"/>
    <mergeCell ref="N40:O41"/>
    <mergeCell ref="P40:Q41"/>
    <mergeCell ref="R40:S41"/>
    <mergeCell ref="T40:U41"/>
    <mergeCell ref="V40:W41"/>
    <mergeCell ref="V38:W39"/>
    <mergeCell ref="AD38:AE39"/>
    <mergeCell ref="Z42:AA43"/>
    <mergeCell ref="AB42:AC43"/>
    <mergeCell ref="AD42:AE43"/>
    <mergeCell ref="AF42:AG43"/>
    <mergeCell ref="AH42:AI43"/>
    <mergeCell ref="AL44:AM45"/>
    <mergeCell ref="AL42:AM43"/>
    <mergeCell ref="AJ44:AK45"/>
    <mergeCell ref="Z44:AA45"/>
    <mergeCell ref="J44:K45"/>
    <mergeCell ref="L44:M45"/>
    <mergeCell ref="N44:O45"/>
    <mergeCell ref="P44:Q45"/>
    <mergeCell ref="R44:S45"/>
    <mergeCell ref="T44:U45"/>
    <mergeCell ref="V44:W45"/>
    <mergeCell ref="X44:Y45"/>
    <mergeCell ref="AJ42:AK43"/>
    <mergeCell ref="J42:K43"/>
    <mergeCell ref="L42:M43"/>
    <mergeCell ref="N42:O43"/>
    <mergeCell ref="P42:Q43"/>
    <mergeCell ref="R42:S43"/>
    <mergeCell ref="T42:U43"/>
    <mergeCell ref="V42:W43"/>
    <mergeCell ref="X42:Y43"/>
    <mergeCell ref="J46:O51"/>
    <mergeCell ref="P46:U51"/>
    <mergeCell ref="V46:AA51"/>
    <mergeCell ref="AB46:AG51"/>
    <mergeCell ref="AH46:AM51"/>
    <mergeCell ref="AB44:AC45"/>
    <mergeCell ref="AD44:AE45"/>
    <mergeCell ref="AF44:AG45"/>
    <mergeCell ref="AH44:AI45"/>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135A8-60FA-4CA9-BD1C-2FCD29B3CB72}">
  <sheetPr>
    <tabColor theme="5" tint="-0.249977111117893"/>
  </sheetPr>
  <dimension ref="B1:AT61"/>
  <sheetViews>
    <sheetView zoomScale="50" zoomScaleNormal="50" workbookViewId="0">
      <selection activeCell="AK10" sqref="AK10"/>
    </sheetView>
  </sheetViews>
  <sheetFormatPr defaultColWidth="11.42578125" defaultRowHeight="15"/>
  <cols>
    <col min="2" max="18" width="5.7109375" customWidth="1"/>
    <col min="19" max="19" width="8.42578125" customWidth="1"/>
    <col min="20" max="23" width="5.7109375" customWidth="1"/>
    <col min="24" max="24" width="8.42578125" customWidth="1"/>
    <col min="25" max="26" width="5.7109375" customWidth="1"/>
    <col min="27" max="27" width="10.7109375" customWidth="1"/>
    <col min="28" max="28" width="12.28515625" customWidth="1"/>
    <col min="29" max="29" width="7.42578125" customWidth="1"/>
    <col min="30" max="33" width="5.7109375" customWidth="1"/>
    <col min="34" max="34" width="8.42578125" customWidth="1"/>
    <col min="35" max="35" width="10" customWidth="1"/>
    <col min="36" max="36" width="6.28515625" customWidth="1"/>
    <col min="37" max="39" width="5.7109375" customWidth="1"/>
    <col min="41" max="46" width="5.7109375" customWidth="1"/>
  </cols>
  <sheetData>
    <row r="1" spans="2:46" s="13" customFormat="1" ht="157.5" customHeight="1"/>
    <row r="2" spans="2:46" ht="18" customHeight="1">
      <c r="B2" s="1473" t="s">
        <v>415</v>
      </c>
      <c r="C2" s="1474"/>
      <c r="D2" s="1474"/>
      <c r="E2" s="1474"/>
      <c r="F2" s="1474"/>
      <c r="G2" s="1474"/>
      <c r="H2" s="1474"/>
      <c r="I2" s="1474"/>
      <c r="J2" s="1350" t="s">
        <v>81</v>
      </c>
      <c r="K2" s="1350"/>
      <c r="L2" s="1350"/>
      <c r="M2" s="1350"/>
      <c r="N2" s="1350"/>
      <c r="O2" s="1350"/>
      <c r="P2" s="1350"/>
      <c r="Q2" s="1350"/>
      <c r="R2" s="1350"/>
      <c r="S2" s="1350"/>
      <c r="T2" s="1350"/>
      <c r="U2" s="1350"/>
      <c r="V2" s="1350"/>
      <c r="W2" s="1350"/>
      <c r="X2" s="1350"/>
      <c r="Y2" s="1350"/>
      <c r="Z2" s="1350"/>
      <c r="AA2" s="1350"/>
      <c r="AB2" s="1350"/>
      <c r="AC2" s="1350"/>
      <c r="AD2" s="1350"/>
      <c r="AE2" s="1350"/>
      <c r="AF2" s="1350"/>
      <c r="AG2" s="1350"/>
      <c r="AH2" s="1350"/>
      <c r="AI2" s="1350"/>
      <c r="AJ2" s="1350"/>
      <c r="AK2" s="1350"/>
      <c r="AL2" s="1350"/>
      <c r="AM2" s="1350"/>
      <c r="AN2" s="13"/>
      <c r="AO2" s="13"/>
      <c r="AP2" s="13"/>
      <c r="AQ2" s="13"/>
      <c r="AR2" s="13"/>
      <c r="AS2" s="13"/>
      <c r="AT2" s="13"/>
    </row>
    <row r="3" spans="2:46" ht="18.75" customHeight="1">
      <c r="B3" s="1474"/>
      <c r="C3" s="1474"/>
      <c r="D3" s="1474"/>
      <c r="E3" s="1474"/>
      <c r="F3" s="1474"/>
      <c r="G3" s="1474"/>
      <c r="H3" s="1474"/>
      <c r="I3" s="1474"/>
      <c r="J3" s="1350"/>
      <c r="K3" s="1350"/>
      <c r="L3" s="1350"/>
      <c r="M3" s="1350"/>
      <c r="N3" s="1350"/>
      <c r="O3" s="1350"/>
      <c r="P3" s="1350"/>
      <c r="Q3" s="1350"/>
      <c r="R3" s="1350"/>
      <c r="S3" s="1350"/>
      <c r="T3" s="1350"/>
      <c r="U3" s="1350"/>
      <c r="V3" s="1350"/>
      <c r="W3" s="1350"/>
      <c r="X3" s="1350"/>
      <c r="Y3" s="1350"/>
      <c r="Z3" s="1350"/>
      <c r="AA3" s="1350"/>
      <c r="AB3" s="1350"/>
      <c r="AC3" s="1350"/>
      <c r="AD3" s="1350"/>
      <c r="AE3" s="1350"/>
      <c r="AF3" s="1350"/>
      <c r="AG3" s="1350"/>
      <c r="AH3" s="1350"/>
      <c r="AI3" s="1350"/>
      <c r="AJ3" s="1350"/>
      <c r="AK3" s="1350"/>
      <c r="AL3" s="1350"/>
      <c r="AM3" s="1350"/>
      <c r="AN3" s="13"/>
      <c r="AO3" s="13"/>
      <c r="AP3" s="13"/>
      <c r="AQ3" s="13"/>
      <c r="AR3" s="13"/>
      <c r="AS3" s="13"/>
      <c r="AT3" s="13"/>
    </row>
    <row r="4" spans="2:46" ht="15" customHeight="1">
      <c r="B4" s="1474"/>
      <c r="C4" s="1474"/>
      <c r="D4" s="1474"/>
      <c r="E4" s="1474"/>
      <c r="F4" s="1474"/>
      <c r="G4" s="1474"/>
      <c r="H4" s="1474"/>
      <c r="I4" s="1474"/>
      <c r="J4" s="1350"/>
      <c r="K4" s="1350"/>
      <c r="L4" s="1350"/>
      <c r="M4" s="1350"/>
      <c r="N4" s="1350"/>
      <c r="O4" s="1350"/>
      <c r="P4" s="1350"/>
      <c r="Q4" s="1350"/>
      <c r="R4" s="1350"/>
      <c r="S4" s="1350"/>
      <c r="T4" s="1350"/>
      <c r="U4" s="1350"/>
      <c r="V4" s="1350"/>
      <c r="W4" s="1350"/>
      <c r="X4" s="1350"/>
      <c r="Y4" s="1350"/>
      <c r="Z4" s="1350"/>
      <c r="AA4" s="1350"/>
      <c r="AB4" s="1350"/>
      <c r="AC4" s="1350"/>
      <c r="AD4" s="1350"/>
      <c r="AE4" s="1350"/>
      <c r="AF4" s="1350"/>
      <c r="AG4" s="1350"/>
      <c r="AH4" s="1350"/>
      <c r="AI4" s="1350"/>
      <c r="AJ4" s="1350"/>
      <c r="AK4" s="1350"/>
      <c r="AL4" s="1350"/>
      <c r="AM4" s="1350"/>
      <c r="AN4" s="13"/>
      <c r="AO4" s="13"/>
      <c r="AP4" s="13"/>
      <c r="AQ4" s="13"/>
      <c r="AR4" s="13"/>
      <c r="AS4" s="13"/>
      <c r="AT4" s="13"/>
    </row>
    <row r="5" spans="2:46" ht="15.95" thickBot="1">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row>
    <row r="6" spans="2:46" ht="15" customHeight="1">
      <c r="B6" s="1351" t="s">
        <v>284</v>
      </c>
      <c r="C6" s="1351"/>
      <c r="D6" s="1352"/>
      <c r="E6" s="1476" t="s">
        <v>384</v>
      </c>
      <c r="F6" s="1477"/>
      <c r="G6" s="1477"/>
      <c r="H6" s="1477"/>
      <c r="I6" s="1490"/>
      <c r="J6" s="166" t="s">
        <v>213</v>
      </c>
      <c r="K6" s="167" t="s">
        <v>213</v>
      </c>
      <c r="L6" s="167" t="s">
        <v>213</v>
      </c>
      <c r="M6" s="167" t="s">
        <v>213</v>
      </c>
      <c r="N6" s="167" t="s">
        <v>213</v>
      </c>
      <c r="O6" s="168" t="s">
        <v>213</v>
      </c>
      <c r="P6" s="166" t="s">
        <v>213</v>
      </c>
      <c r="Q6" s="167" t="s">
        <v>213</v>
      </c>
      <c r="R6" s="167" t="s">
        <v>213</v>
      </c>
      <c r="S6" s="167" t="s">
        <v>213</v>
      </c>
      <c r="T6" s="167" t="s">
        <v>213</v>
      </c>
      <c r="U6" s="168" t="s">
        <v>213</v>
      </c>
      <c r="V6" s="166" t="s">
        <v>213</v>
      </c>
      <c r="W6" s="167" t="s">
        <v>213</v>
      </c>
      <c r="X6" s="167" t="s">
        <v>213</v>
      </c>
      <c r="Y6" s="167" t="s">
        <v>213</v>
      </c>
      <c r="Z6" s="167" t="s">
        <v>213</v>
      </c>
      <c r="AA6" s="168" t="s">
        <v>213</v>
      </c>
      <c r="AB6" s="166" t="s">
        <v>213</v>
      </c>
      <c r="AC6" s="167" t="s">
        <v>213</v>
      </c>
      <c r="AD6" s="167" t="s">
        <v>213</v>
      </c>
      <c r="AE6" s="167" t="s">
        <v>213</v>
      </c>
      <c r="AF6" s="167" t="s">
        <v>213</v>
      </c>
      <c r="AG6" s="168" t="s">
        <v>213</v>
      </c>
      <c r="AH6" s="169" t="s">
        <v>213</v>
      </c>
      <c r="AI6" s="170" t="s">
        <v>213</v>
      </c>
      <c r="AJ6" s="170" t="s">
        <v>213</v>
      </c>
      <c r="AK6" s="170" t="s">
        <v>213</v>
      </c>
      <c r="AL6" s="170" t="s">
        <v>213</v>
      </c>
      <c r="AM6" s="171" t="s">
        <v>213</v>
      </c>
      <c r="AN6" s="13"/>
      <c r="AO6" s="1433" t="s">
        <v>385</v>
      </c>
      <c r="AP6" s="1434"/>
      <c r="AQ6" s="1434"/>
      <c r="AR6" s="1434"/>
      <c r="AS6" s="1434"/>
      <c r="AT6" s="1435"/>
    </row>
    <row r="7" spans="2:46" ht="15" customHeight="1">
      <c r="B7" s="1351"/>
      <c r="C7" s="1351"/>
      <c r="D7" s="1352"/>
      <c r="E7" s="1480"/>
      <c r="F7" s="1479"/>
      <c r="G7" s="1479"/>
      <c r="H7" s="1479"/>
      <c r="I7" s="1491"/>
      <c r="J7" s="172" t="s">
        <v>213</v>
      </c>
      <c r="K7" s="173" t="s">
        <v>213</v>
      </c>
      <c r="L7" s="173" t="s">
        <v>213</v>
      </c>
      <c r="M7" s="173" t="s">
        <v>213</v>
      </c>
      <c r="N7" s="173" t="s">
        <v>213</v>
      </c>
      <c r="O7" s="174" t="s">
        <v>213</v>
      </c>
      <c r="P7" s="172" t="s">
        <v>213</v>
      </c>
      <c r="Q7" s="173" t="s">
        <v>213</v>
      </c>
      <c r="R7" s="173" t="s">
        <v>213</v>
      </c>
      <c r="S7" s="173" t="s">
        <v>213</v>
      </c>
      <c r="T7" s="173" t="s">
        <v>213</v>
      </c>
      <c r="U7" s="174" t="s">
        <v>213</v>
      </c>
      <c r="V7" s="172" t="s">
        <v>213</v>
      </c>
      <c r="W7" s="173" t="s">
        <v>213</v>
      </c>
      <c r="X7" s="173" t="s">
        <v>213</v>
      </c>
      <c r="Y7" s="173" t="s">
        <v>213</v>
      </c>
      <c r="Z7" s="173" t="s">
        <v>213</v>
      </c>
      <c r="AA7" s="174" t="s">
        <v>213</v>
      </c>
      <c r="AB7" s="172" t="s">
        <v>213</v>
      </c>
      <c r="AC7" s="173" t="s">
        <v>213</v>
      </c>
      <c r="AD7" s="173" t="s">
        <v>213</v>
      </c>
      <c r="AE7" s="173" t="s">
        <v>213</v>
      </c>
      <c r="AF7" s="173" t="s">
        <v>213</v>
      </c>
      <c r="AG7" s="174" t="s">
        <v>213</v>
      </c>
      <c r="AH7" s="175" t="s">
        <v>213</v>
      </c>
      <c r="AI7" s="176" t="s">
        <v>213</v>
      </c>
      <c r="AJ7" s="176" t="s">
        <v>213</v>
      </c>
      <c r="AK7" s="176" t="s">
        <v>213</v>
      </c>
      <c r="AL7" s="176" t="s">
        <v>213</v>
      </c>
      <c r="AM7" s="177" t="s">
        <v>213</v>
      </c>
      <c r="AN7" s="13"/>
      <c r="AO7" s="1436"/>
      <c r="AP7" s="1437"/>
      <c r="AQ7" s="1437"/>
      <c r="AR7" s="1437"/>
      <c r="AS7" s="1437"/>
      <c r="AT7" s="1438"/>
    </row>
    <row r="8" spans="2:46" ht="15" customHeight="1">
      <c r="B8" s="1351"/>
      <c r="C8" s="1351"/>
      <c r="D8" s="1352"/>
      <c r="E8" s="1480"/>
      <c r="F8" s="1479"/>
      <c r="G8" s="1479"/>
      <c r="H8" s="1479"/>
      <c r="I8" s="1491"/>
      <c r="J8" s="172" t="s">
        <v>213</v>
      </c>
      <c r="K8" s="173" t="s">
        <v>213</v>
      </c>
      <c r="L8" s="173" t="s">
        <v>213</v>
      </c>
      <c r="M8" s="173" t="s">
        <v>213</v>
      </c>
      <c r="N8" s="173" t="s">
        <v>213</v>
      </c>
      <c r="O8" s="174" t="s">
        <v>213</v>
      </c>
      <c r="P8" s="172" t="s">
        <v>213</v>
      </c>
      <c r="Q8" s="173" t="s">
        <v>213</v>
      </c>
      <c r="R8" s="173" t="s">
        <v>213</v>
      </c>
      <c r="S8" s="173" t="s">
        <v>213</v>
      </c>
      <c r="T8" s="173" t="s">
        <v>213</v>
      </c>
      <c r="U8" s="174" t="s">
        <v>213</v>
      </c>
      <c r="V8" s="172" t="s">
        <v>213</v>
      </c>
      <c r="W8" s="173" t="s">
        <v>213</v>
      </c>
      <c r="X8" s="173" t="s">
        <v>213</v>
      </c>
      <c r="Y8" s="173" t="s">
        <v>213</v>
      </c>
      <c r="Z8" s="173" t="s">
        <v>213</v>
      </c>
      <c r="AA8" s="174" t="s">
        <v>213</v>
      </c>
      <c r="AB8" s="172" t="s">
        <v>213</v>
      </c>
      <c r="AC8" s="173" t="s">
        <v>213</v>
      </c>
      <c r="AD8" s="173" t="s">
        <v>213</v>
      </c>
      <c r="AE8" s="173" t="s">
        <v>213</v>
      </c>
      <c r="AF8" s="173" t="s">
        <v>213</v>
      </c>
      <c r="AG8" s="174" t="s">
        <v>213</v>
      </c>
      <c r="AH8" s="175" t="s">
        <v>213</v>
      </c>
      <c r="AI8" s="176" t="s">
        <v>213</v>
      </c>
      <c r="AJ8" s="176" t="s">
        <v>213</v>
      </c>
      <c r="AK8" s="176" t="s">
        <v>213</v>
      </c>
      <c r="AL8" s="176" t="s">
        <v>213</v>
      </c>
      <c r="AM8" s="177" t="s">
        <v>213</v>
      </c>
      <c r="AN8" s="13"/>
      <c r="AO8" s="1436"/>
      <c r="AP8" s="1437"/>
      <c r="AQ8" s="1437"/>
      <c r="AR8" s="1437"/>
      <c r="AS8" s="1437"/>
      <c r="AT8" s="1438"/>
    </row>
    <row r="9" spans="2:46" ht="15" customHeight="1">
      <c r="B9" s="1351"/>
      <c r="C9" s="1351"/>
      <c r="D9" s="1352"/>
      <c r="E9" s="1480"/>
      <c r="F9" s="1479"/>
      <c r="G9" s="1479"/>
      <c r="H9" s="1479"/>
      <c r="I9" s="1491"/>
      <c r="J9" s="172" t="s">
        <v>213</v>
      </c>
      <c r="K9" s="173" t="s">
        <v>213</v>
      </c>
      <c r="L9" s="173" t="s">
        <v>213</v>
      </c>
      <c r="M9" s="173" t="s">
        <v>213</v>
      </c>
      <c r="N9" s="173" t="s">
        <v>213</v>
      </c>
      <c r="O9" s="174" t="s">
        <v>213</v>
      </c>
      <c r="P9" s="172" t="s">
        <v>213</v>
      </c>
      <c r="Q9" s="173" t="s">
        <v>213</v>
      </c>
      <c r="R9" s="173" t="s">
        <v>213</v>
      </c>
      <c r="S9" s="173" t="s">
        <v>213</v>
      </c>
      <c r="T9" s="173" t="s">
        <v>213</v>
      </c>
      <c r="U9" s="174" t="s">
        <v>213</v>
      </c>
      <c r="V9" s="172" t="s">
        <v>213</v>
      </c>
      <c r="W9" s="173" t="s">
        <v>213</v>
      </c>
      <c r="X9" s="173" t="s">
        <v>213</v>
      </c>
      <c r="Y9" s="173" t="s">
        <v>213</v>
      </c>
      <c r="Z9" s="173" t="s">
        <v>213</v>
      </c>
      <c r="AA9" s="174" t="s">
        <v>213</v>
      </c>
      <c r="AB9" s="172" t="s">
        <v>213</v>
      </c>
      <c r="AC9" s="173" t="s">
        <v>213</v>
      </c>
      <c r="AD9" s="173" t="s">
        <v>213</v>
      </c>
      <c r="AE9" s="173" t="s">
        <v>213</v>
      </c>
      <c r="AF9" s="173" t="s">
        <v>213</v>
      </c>
      <c r="AG9" s="174" t="s">
        <v>213</v>
      </c>
      <c r="AH9" s="175" t="s">
        <v>213</v>
      </c>
      <c r="AI9" s="176" t="s">
        <v>213</v>
      </c>
      <c r="AJ9" s="176" t="s">
        <v>213</v>
      </c>
      <c r="AK9" s="176" t="s">
        <v>213</v>
      </c>
      <c r="AL9" s="176" t="s">
        <v>213</v>
      </c>
      <c r="AM9" s="177" t="s">
        <v>213</v>
      </c>
      <c r="AN9" s="13"/>
      <c r="AO9" s="1436"/>
      <c r="AP9" s="1437"/>
      <c r="AQ9" s="1437"/>
      <c r="AR9" s="1437"/>
      <c r="AS9" s="1437"/>
      <c r="AT9" s="1438"/>
    </row>
    <row r="10" spans="2:46" ht="15" customHeight="1">
      <c r="B10" s="1351"/>
      <c r="C10" s="1351"/>
      <c r="D10" s="1352"/>
      <c r="E10" s="1480"/>
      <c r="F10" s="1479"/>
      <c r="G10" s="1479"/>
      <c r="H10" s="1479"/>
      <c r="I10" s="1491"/>
      <c r="J10" s="172" t="s">
        <v>213</v>
      </c>
      <c r="K10" s="173" t="s">
        <v>213</v>
      </c>
      <c r="L10" s="173" t="s">
        <v>213</v>
      </c>
      <c r="M10" s="173" t="s">
        <v>213</v>
      </c>
      <c r="N10" s="173" t="s">
        <v>213</v>
      </c>
      <c r="O10" s="174" t="s">
        <v>213</v>
      </c>
      <c r="P10" s="172" t="s">
        <v>213</v>
      </c>
      <c r="Q10" s="173" t="s">
        <v>213</v>
      </c>
      <c r="R10" s="173" t="s">
        <v>213</v>
      </c>
      <c r="S10" s="173" t="s">
        <v>213</v>
      </c>
      <c r="T10" s="173" t="s">
        <v>213</v>
      </c>
      <c r="U10" s="174" t="s">
        <v>213</v>
      </c>
      <c r="V10" s="172" t="s">
        <v>213</v>
      </c>
      <c r="W10" s="173" t="s">
        <v>213</v>
      </c>
      <c r="X10" s="173" t="s">
        <v>213</v>
      </c>
      <c r="Y10" s="173" t="s">
        <v>213</v>
      </c>
      <c r="Z10" s="173" t="s">
        <v>213</v>
      </c>
      <c r="AA10" s="174" t="s">
        <v>213</v>
      </c>
      <c r="AB10" s="172" t="s">
        <v>213</v>
      </c>
      <c r="AC10" s="173" t="s">
        <v>213</v>
      </c>
      <c r="AD10" s="173" t="s">
        <v>213</v>
      </c>
      <c r="AE10" s="173" t="s">
        <v>213</v>
      </c>
      <c r="AF10" s="173" t="s">
        <v>213</v>
      </c>
      <c r="AG10" s="174" t="s">
        <v>213</v>
      </c>
      <c r="AH10" s="175" t="s">
        <v>213</v>
      </c>
      <c r="AI10" s="176" t="s">
        <v>213</v>
      </c>
      <c r="AJ10" s="176" t="s">
        <v>213</v>
      </c>
      <c r="AK10" s="176" t="s">
        <v>213</v>
      </c>
      <c r="AL10" s="176" t="s">
        <v>213</v>
      </c>
      <c r="AM10" s="177" t="s">
        <v>213</v>
      </c>
      <c r="AN10" s="13"/>
      <c r="AO10" s="1436"/>
      <c r="AP10" s="1437"/>
      <c r="AQ10" s="1437"/>
      <c r="AR10" s="1437"/>
      <c r="AS10" s="1437"/>
      <c r="AT10" s="1438"/>
    </row>
    <row r="11" spans="2:46" ht="15" customHeight="1">
      <c r="B11" s="1351"/>
      <c r="C11" s="1351"/>
      <c r="D11" s="1352"/>
      <c r="E11" s="1480"/>
      <c r="F11" s="1479"/>
      <c r="G11" s="1479"/>
      <c r="H11" s="1479"/>
      <c r="I11" s="1491"/>
      <c r="J11" s="172" t="s">
        <v>213</v>
      </c>
      <c r="K11" s="173" t="s">
        <v>213</v>
      </c>
      <c r="L11" s="173" t="s">
        <v>213</v>
      </c>
      <c r="M11" s="173" t="s">
        <v>213</v>
      </c>
      <c r="N11" s="173" t="s">
        <v>213</v>
      </c>
      <c r="O11" s="174" t="s">
        <v>213</v>
      </c>
      <c r="P11" s="172" t="s">
        <v>213</v>
      </c>
      <c r="Q11" s="173" t="s">
        <v>213</v>
      </c>
      <c r="R11" s="173" t="s">
        <v>213</v>
      </c>
      <c r="S11" s="173" t="s">
        <v>213</v>
      </c>
      <c r="T11" s="173" t="s">
        <v>213</v>
      </c>
      <c r="U11" s="174" t="s">
        <v>213</v>
      </c>
      <c r="V11" s="172" t="s">
        <v>213</v>
      </c>
      <c r="W11" s="173" t="s">
        <v>213</v>
      </c>
      <c r="X11" s="173" t="s">
        <v>213</v>
      </c>
      <c r="Y11" s="173" t="s">
        <v>213</v>
      </c>
      <c r="Z11" s="173" t="s">
        <v>213</v>
      </c>
      <c r="AA11" s="174" t="s">
        <v>213</v>
      </c>
      <c r="AB11" s="172" t="s">
        <v>213</v>
      </c>
      <c r="AC11" s="173" t="s">
        <v>213</v>
      </c>
      <c r="AD11" s="173" t="s">
        <v>213</v>
      </c>
      <c r="AE11" s="173" t="s">
        <v>213</v>
      </c>
      <c r="AF11" s="173" t="s">
        <v>213</v>
      </c>
      <c r="AG11" s="174" t="s">
        <v>213</v>
      </c>
      <c r="AH11" s="175" t="s">
        <v>213</v>
      </c>
      <c r="AI11" s="176" t="s">
        <v>213</v>
      </c>
      <c r="AJ11" s="176" t="s">
        <v>213</v>
      </c>
      <c r="AK11" s="176" t="s">
        <v>213</v>
      </c>
      <c r="AL11" s="176" t="s">
        <v>213</v>
      </c>
      <c r="AM11" s="177" t="s">
        <v>213</v>
      </c>
      <c r="AN11" s="13"/>
      <c r="AO11" s="1436"/>
      <c r="AP11" s="1437"/>
      <c r="AQ11" s="1437"/>
      <c r="AR11" s="1437"/>
      <c r="AS11" s="1437"/>
      <c r="AT11" s="1438"/>
    </row>
    <row r="12" spans="2:46" ht="15" customHeight="1">
      <c r="B12" s="1351"/>
      <c r="C12" s="1351"/>
      <c r="D12" s="1352"/>
      <c r="E12" s="1480"/>
      <c r="F12" s="1479"/>
      <c r="G12" s="1479"/>
      <c r="H12" s="1479"/>
      <c r="I12" s="1491"/>
      <c r="J12" s="172" t="s">
        <v>213</v>
      </c>
      <c r="K12" s="173" t="s">
        <v>213</v>
      </c>
      <c r="L12" s="173" t="s">
        <v>213</v>
      </c>
      <c r="M12" s="173" t="s">
        <v>213</v>
      </c>
      <c r="N12" s="173" t="s">
        <v>213</v>
      </c>
      <c r="O12" s="174" t="s">
        <v>213</v>
      </c>
      <c r="P12" s="172" t="s">
        <v>213</v>
      </c>
      <c r="Q12" s="173" t="s">
        <v>213</v>
      </c>
      <c r="R12" s="173" t="s">
        <v>213</v>
      </c>
      <c r="S12" s="173" t="s">
        <v>213</v>
      </c>
      <c r="T12" s="173" t="s">
        <v>213</v>
      </c>
      <c r="U12" s="174" t="s">
        <v>213</v>
      </c>
      <c r="V12" s="172" t="s">
        <v>213</v>
      </c>
      <c r="W12" s="173" t="s">
        <v>213</v>
      </c>
      <c r="X12" s="173" t="s">
        <v>213</v>
      </c>
      <c r="Y12" s="173" t="s">
        <v>213</v>
      </c>
      <c r="Z12" s="173" t="s">
        <v>213</v>
      </c>
      <c r="AA12" s="174" t="s">
        <v>213</v>
      </c>
      <c r="AB12" s="172" t="s">
        <v>213</v>
      </c>
      <c r="AC12" s="173" t="s">
        <v>213</v>
      </c>
      <c r="AD12" s="173" t="s">
        <v>213</v>
      </c>
      <c r="AE12" s="173" t="s">
        <v>213</v>
      </c>
      <c r="AF12" s="173" t="s">
        <v>213</v>
      </c>
      <c r="AG12" s="174" t="s">
        <v>213</v>
      </c>
      <c r="AH12" s="175" t="s">
        <v>213</v>
      </c>
      <c r="AI12" s="176" t="s">
        <v>213</v>
      </c>
      <c r="AJ12" s="176" t="s">
        <v>213</v>
      </c>
      <c r="AK12" s="176" t="s">
        <v>213</v>
      </c>
      <c r="AL12" s="176" t="s">
        <v>213</v>
      </c>
      <c r="AM12" s="177" t="s">
        <v>213</v>
      </c>
      <c r="AN12" s="13"/>
      <c r="AO12" s="1436"/>
      <c r="AP12" s="1437"/>
      <c r="AQ12" s="1437"/>
      <c r="AR12" s="1437"/>
      <c r="AS12" s="1437"/>
      <c r="AT12" s="1438"/>
    </row>
    <row r="13" spans="2:46" ht="15" customHeight="1">
      <c r="B13" s="1351"/>
      <c r="C13" s="1351"/>
      <c r="D13" s="1352"/>
      <c r="E13" s="1480"/>
      <c r="F13" s="1479"/>
      <c r="G13" s="1479"/>
      <c r="H13" s="1479"/>
      <c r="I13" s="1491"/>
      <c r="J13" s="172" t="s">
        <v>213</v>
      </c>
      <c r="K13" s="173" t="s">
        <v>213</v>
      </c>
      <c r="L13" s="173" t="s">
        <v>213</v>
      </c>
      <c r="M13" s="173" t="s">
        <v>213</v>
      </c>
      <c r="N13" s="173" t="s">
        <v>213</v>
      </c>
      <c r="O13" s="174" t="s">
        <v>213</v>
      </c>
      <c r="P13" s="172" t="s">
        <v>213</v>
      </c>
      <c r="Q13" s="173" t="s">
        <v>213</v>
      </c>
      <c r="R13" s="173" t="s">
        <v>213</v>
      </c>
      <c r="S13" s="173" t="s">
        <v>213</v>
      </c>
      <c r="T13" s="173" t="s">
        <v>213</v>
      </c>
      <c r="U13" s="174" t="s">
        <v>213</v>
      </c>
      <c r="V13" s="172" t="s">
        <v>213</v>
      </c>
      <c r="W13" s="173" t="s">
        <v>213</v>
      </c>
      <c r="X13" s="173" t="s">
        <v>213</v>
      </c>
      <c r="Y13" s="173" t="s">
        <v>213</v>
      </c>
      <c r="Z13" s="173" t="s">
        <v>213</v>
      </c>
      <c r="AA13" s="174" t="s">
        <v>213</v>
      </c>
      <c r="AB13" s="172" t="s">
        <v>213</v>
      </c>
      <c r="AC13" s="173" t="s">
        <v>213</v>
      </c>
      <c r="AD13" s="173" t="s">
        <v>213</v>
      </c>
      <c r="AE13" s="173" t="s">
        <v>213</v>
      </c>
      <c r="AF13" s="173" t="s">
        <v>213</v>
      </c>
      <c r="AG13" s="174" t="s">
        <v>213</v>
      </c>
      <c r="AH13" s="175" t="s">
        <v>213</v>
      </c>
      <c r="AI13" s="176" t="s">
        <v>213</v>
      </c>
      <c r="AJ13" s="176" t="s">
        <v>213</v>
      </c>
      <c r="AK13" s="176" t="s">
        <v>213</v>
      </c>
      <c r="AL13" s="176" t="s">
        <v>213</v>
      </c>
      <c r="AM13" s="177" t="s">
        <v>213</v>
      </c>
      <c r="AN13" s="13"/>
      <c r="AO13" s="1436"/>
      <c r="AP13" s="1437"/>
      <c r="AQ13" s="1437"/>
      <c r="AR13" s="1437"/>
      <c r="AS13" s="1437"/>
      <c r="AT13" s="1438"/>
    </row>
    <row r="14" spans="2:46" ht="15" customHeight="1">
      <c r="B14" s="1351"/>
      <c r="C14" s="1351"/>
      <c r="D14" s="1352"/>
      <c r="E14" s="1480"/>
      <c r="F14" s="1479"/>
      <c r="G14" s="1479"/>
      <c r="H14" s="1479"/>
      <c r="I14" s="1491"/>
      <c r="J14" s="172" t="s">
        <v>213</v>
      </c>
      <c r="K14" s="173" t="s">
        <v>213</v>
      </c>
      <c r="L14" s="173" t="s">
        <v>213</v>
      </c>
      <c r="M14" s="173" t="s">
        <v>213</v>
      </c>
      <c r="N14" s="173" t="s">
        <v>213</v>
      </c>
      <c r="O14" s="174" t="s">
        <v>213</v>
      </c>
      <c r="P14" s="172" t="s">
        <v>213</v>
      </c>
      <c r="Q14" s="173" t="s">
        <v>213</v>
      </c>
      <c r="R14" s="173" t="s">
        <v>213</v>
      </c>
      <c r="S14" s="173" t="s">
        <v>213</v>
      </c>
      <c r="T14" s="173" t="s">
        <v>213</v>
      </c>
      <c r="U14" s="174" t="s">
        <v>213</v>
      </c>
      <c r="V14" s="172" t="s">
        <v>213</v>
      </c>
      <c r="W14" s="173" t="s">
        <v>213</v>
      </c>
      <c r="X14" s="173" t="s">
        <v>213</v>
      </c>
      <c r="Y14" s="173" t="s">
        <v>213</v>
      </c>
      <c r="Z14" s="173" t="s">
        <v>213</v>
      </c>
      <c r="AA14" s="174" t="s">
        <v>213</v>
      </c>
      <c r="AB14" s="172" t="s">
        <v>213</v>
      </c>
      <c r="AC14" s="173" t="s">
        <v>213</v>
      </c>
      <c r="AD14" s="173" t="s">
        <v>213</v>
      </c>
      <c r="AE14" s="173" t="s">
        <v>213</v>
      </c>
      <c r="AF14" s="173" t="s">
        <v>213</v>
      </c>
      <c r="AG14" s="174" t="s">
        <v>213</v>
      </c>
      <c r="AH14" s="175" t="s">
        <v>213</v>
      </c>
      <c r="AI14" s="176" t="s">
        <v>213</v>
      </c>
      <c r="AJ14" s="176" t="s">
        <v>213</v>
      </c>
      <c r="AK14" s="176" t="s">
        <v>213</v>
      </c>
      <c r="AL14" s="176" t="s">
        <v>213</v>
      </c>
      <c r="AM14" s="177" t="s">
        <v>213</v>
      </c>
      <c r="AN14" s="13"/>
      <c r="AO14" s="1436"/>
      <c r="AP14" s="1437"/>
      <c r="AQ14" s="1437"/>
      <c r="AR14" s="1437"/>
      <c r="AS14" s="1437"/>
      <c r="AT14" s="1438"/>
    </row>
    <row r="15" spans="2:46" ht="15.75" customHeight="1" thickBot="1">
      <c r="B15" s="1351"/>
      <c r="C15" s="1351"/>
      <c r="D15" s="1352"/>
      <c r="E15" s="1481"/>
      <c r="F15" s="1482"/>
      <c r="G15" s="1482"/>
      <c r="H15" s="1482"/>
      <c r="I15" s="1492"/>
      <c r="J15" s="178" t="s">
        <v>213</v>
      </c>
      <c r="K15" s="179" t="s">
        <v>213</v>
      </c>
      <c r="L15" s="179" t="s">
        <v>213</v>
      </c>
      <c r="M15" s="179" t="s">
        <v>213</v>
      </c>
      <c r="N15" s="179" t="s">
        <v>213</v>
      </c>
      <c r="O15" s="180" t="s">
        <v>213</v>
      </c>
      <c r="P15" s="172" t="s">
        <v>213</v>
      </c>
      <c r="Q15" s="173" t="s">
        <v>213</v>
      </c>
      <c r="R15" s="173" t="s">
        <v>213</v>
      </c>
      <c r="S15" s="173" t="s">
        <v>213</v>
      </c>
      <c r="T15" s="173" t="s">
        <v>213</v>
      </c>
      <c r="U15" s="174" t="s">
        <v>213</v>
      </c>
      <c r="V15" s="178" t="s">
        <v>213</v>
      </c>
      <c r="W15" s="179" t="s">
        <v>213</v>
      </c>
      <c r="X15" s="179" t="s">
        <v>213</v>
      </c>
      <c r="Y15" s="179" t="s">
        <v>213</v>
      </c>
      <c r="Z15" s="179" t="s">
        <v>213</v>
      </c>
      <c r="AA15" s="180" t="s">
        <v>213</v>
      </c>
      <c r="AB15" s="172" t="s">
        <v>213</v>
      </c>
      <c r="AC15" s="173" t="s">
        <v>213</v>
      </c>
      <c r="AD15" s="173" t="s">
        <v>213</v>
      </c>
      <c r="AE15" s="173" t="s">
        <v>213</v>
      </c>
      <c r="AF15" s="173" t="s">
        <v>213</v>
      </c>
      <c r="AG15" s="174" t="s">
        <v>213</v>
      </c>
      <c r="AH15" s="181" t="s">
        <v>213</v>
      </c>
      <c r="AI15" s="182" t="s">
        <v>213</v>
      </c>
      <c r="AJ15" s="182" t="s">
        <v>213</v>
      </c>
      <c r="AK15" s="182" t="s">
        <v>213</v>
      </c>
      <c r="AL15" s="182" t="s">
        <v>213</v>
      </c>
      <c r="AM15" s="183" t="s">
        <v>213</v>
      </c>
      <c r="AN15" s="13"/>
      <c r="AO15" s="1439"/>
      <c r="AP15" s="1440"/>
      <c r="AQ15" s="1440"/>
      <c r="AR15" s="1440"/>
      <c r="AS15" s="1440"/>
      <c r="AT15" s="1441"/>
    </row>
    <row r="16" spans="2:46" ht="15" customHeight="1">
      <c r="B16" s="1351"/>
      <c r="C16" s="1351"/>
      <c r="D16" s="1352"/>
      <c r="E16" s="1476" t="s">
        <v>389</v>
      </c>
      <c r="F16" s="1477"/>
      <c r="G16" s="1477"/>
      <c r="H16" s="1477"/>
      <c r="I16" s="1477"/>
      <c r="J16" s="184" t="s">
        <v>213</v>
      </c>
      <c r="K16" s="185" t="s">
        <v>213</v>
      </c>
      <c r="L16" s="185" t="s">
        <v>213</v>
      </c>
      <c r="M16" s="185" t="s">
        <v>213</v>
      </c>
      <c r="N16" s="185" t="s">
        <v>213</v>
      </c>
      <c r="O16" s="186" t="s">
        <v>213</v>
      </c>
      <c r="P16" s="184" t="s">
        <v>213</v>
      </c>
      <c r="Q16" s="185" t="s">
        <v>213</v>
      </c>
      <c r="R16" s="185" t="s">
        <v>213</v>
      </c>
      <c r="S16" s="185" t="s">
        <v>213</v>
      </c>
      <c r="T16" s="185" t="s">
        <v>213</v>
      </c>
      <c r="U16" s="186" t="s">
        <v>213</v>
      </c>
      <c r="V16" s="166" t="s">
        <v>213</v>
      </c>
      <c r="W16" s="167" t="s">
        <v>213</v>
      </c>
      <c r="X16" s="167" t="s">
        <v>213</v>
      </c>
      <c r="Y16" s="167" t="s">
        <v>213</v>
      </c>
      <c r="Z16" s="167" t="s">
        <v>213</v>
      </c>
      <c r="AA16" s="168" t="s">
        <v>213</v>
      </c>
      <c r="AB16" s="166" t="s">
        <v>213</v>
      </c>
      <c r="AC16" s="167" t="s">
        <v>213</v>
      </c>
      <c r="AD16" s="167" t="s">
        <v>213</v>
      </c>
      <c r="AE16" s="167" t="s">
        <v>213</v>
      </c>
      <c r="AF16" s="167" t="s">
        <v>213</v>
      </c>
      <c r="AG16" s="168" t="s">
        <v>213</v>
      </c>
      <c r="AH16" s="169" t="s">
        <v>213</v>
      </c>
      <c r="AI16" s="170" t="s">
        <v>213</v>
      </c>
      <c r="AJ16" s="170" t="s">
        <v>213</v>
      </c>
      <c r="AK16" s="170" t="s">
        <v>213</v>
      </c>
      <c r="AL16" s="170" t="s">
        <v>213</v>
      </c>
      <c r="AM16" s="171" t="s">
        <v>213</v>
      </c>
      <c r="AN16" s="13"/>
      <c r="AO16" s="1442" t="s">
        <v>390</v>
      </c>
      <c r="AP16" s="1443"/>
      <c r="AQ16" s="1443"/>
      <c r="AR16" s="1443"/>
      <c r="AS16" s="1443"/>
      <c r="AT16" s="1444"/>
    </row>
    <row r="17" spans="2:46" ht="15" customHeight="1">
      <c r="B17" s="1351"/>
      <c r="C17" s="1351"/>
      <c r="D17" s="1352"/>
      <c r="E17" s="1478"/>
      <c r="F17" s="1479"/>
      <c r="G17" s="1479"/>
      <c r="H17" s="1479"/>
      <c r="I17" s="1479"/>
      <c r="J17" s="187" t="s">
        <v>213</v>
      </c>
      <c r="K17" s="188" t="s">
        <v>213</v>
      </c>
      <c r="L17" s="188" t="s">
        <v>213</v>
      </c>
      <c r="M17" s="188" t="s">
        <v>213</v>
      </c>
      <c r="N17" s="188" t="s">
        <v>213</v>
      </c>
      <c r="O17" s="189" t="s">
        <v>213</v>
      </c>
      <c r="P17" s="187" t="s">
        <v>213</v>
      </c>
      <c r="Q17" s="188" t="s">
        <v>213</v>
      </c>
      <c r="R17" s="188" t="s">
        <v>213</v>
      </c>
      <c r="S17" s="188" t="s">
        <v>213</v>
      </c>
      <c r="T17" s="188" t="s">
        <v>213</v>
      </c>
      <c r="U17" s="189" t="s">
        <v>213</v>
      </c>
      <c r="V17" s="172" t="s">
        <v>213</v>
      </c>
      <c r="W17" s="173" t="s">
        <v>213</v>
      </c>
      <c r="X17" s="173" t="s">
        <v>213</v>
      </c>
      <c r="Y17" s="173" t="s">
        <v>213</v>
      </c>
      <c r="Z17" s="173" t="s">
        <v>213</v>
      </c>
      <c r="AA17" s="174" t="s">
        <v>213</v>
      </c>
      <c r="AB17" s="172" t="s">
        <v>213</v>
      </c>
      <c r="AC17" s="173" t="s">
        <v>213</v>
      </c>
      <c r="AD17" s="173" t="s">
        <v>213</v>
      </c>
      <c r="AE17" s="173" t="s">
        <v>213</v>
      </c>
      <c r="AF17" s="173" t="s">
        <v>213</v>
      </c>
      <c r="AG17" s="174" t="s">
        <v>213</v>
      </c>
      <c r="AH17" s="175" t="s">
        <v>213</v>
      </c>
      <c r="AI17" s="176" t="s">
        <v>213</v>
      </c>
      <c r="AJ17" s="176" t="s">
        <v>213</v>
      </c>
      <c r="AK17" s="176" t="s">
        <v>213</v>
      </c>
      <c r="AL17" s="176" t="s">
        <v>213</v>
      </c>
      <c r="AM17" s="177" t="s">
        <v>213</v>
      </c>
      <c r="AN17" s="13"/>
      <c r="AO17" s="1445"/>
      <c r="AP17" s="1446"/>
      <c r="AQ17" s="1446"/>
      <c r="AR17" s="1446"/>
      <c r="AS17" s="1446"/>
      <c r="AT17" s="1447"/>
    </row>
    <row r="18" spans="2:46" ht="15" customHeight="1">
      <c r="B18" s="1351"/>
      <c r="C18" s="1351"/>
      <c r="D18" s="1352"/>
      <c r="E18" s="1480"/>
      <c r="F18" s="1479"/>
      <c r="G18" s="1479"/>
      <c r="H18" s="1479"/>
      <c r="I18" s="1479"/>
      <c r="J18" s="187" t="s">
        <v>213</v>
      </c>
      <c r="K18" s="188" t="s">
        <v>213</v>
      </c>
      <c r="L18" s="188" t="s">
        <v>213</v>
      </c>
      <c r="M18" s="188" t="s">
        <v>213</v>
      </c>
      <c r="N18" s="188" t="s">
        <v>213</v>
      </c>
      <c r="O18" s="189" t="s">
        <v>213</v>
      </c>
      <c r="P18" s="187" t="s">
        <v>213</v>
      </c>
      <c r="Q18" s="188" t="s">
        <v>213</v>
      </c>
      <c r="R18" s="188" t="s">
        <v>213</v>
      </c>
      <c r="S18" s="188" t="s">
        <v>213</v>
      </c>
      <c r="T18" s="188" t="s">
        <v>213</v>
      </c>
      <c r="U18" s="189" t="s">
        <v>213</v>
      </c>
      <c r="V18" s="172" t="s">
        <v>213</v>
      </c>
      <c r="W18" s="173" t="s">
        <v>213</v>
      </c>
      <c r="X18" s="173" t="s">
        <v>213</v>
      </c>
      <c r="Y18" s="173" t="s">
        <v>213</v>
      </c>
      <c r="Z18" s="173" t="s">
        <v>213</v>
      </c>
      <c r="AA18" s="174" t="s">
        <v>213</v>
      </c>
      <c r="AB18" s="172" t="s">
        <v>213</v>
      </c>
      <c r="AC18" s="173" t="s">
        <v>213</v>
      </c>
      <c r="AD18" s="173" t="s">
        <v>213</v>
      </c>
      <c r="AE18" s="173" t="s">
        <v>213</v>
      </c>
      <c r="AF18" s="173" t="s">
        <v>213</v>
      </c>
      <c r="AG18" s="174" t="s">
        <v>213</v>
      </c>
      <c r="AH18" s="175" t="s">
        <v>213</v>
      </c>
      <c r="AI18" s="176" t="s">
        <v>213</v>
      </c>
      <c r="AJ18" s="176" t="s">
        <v>213</v>
      </c>
      <c r="AK18" s="176" t="s">
        <v>213</v>
      </c>
      <c r="AL18" s="176" t="s">
        <v>213</v>
      </c>
      <c r="AM18" s="177" t="s">
        <v>213</v>
      </c>
      <c r="AN18" s="13"/>
      <c r="AO18" s="1445"/>
      <c r="AP18" s="1446"/>
      <c r="AQ18" s="1446"/>
      <c r="AR18" s="1446"/>
      <c r="AS18" s="1446"/>
      <c r="AT18" s="1447"/>
    </row>
    <row r="19" spans="2:46" ht="15" customHeight="1">
      <c r="B19" s="1351"/>
      <c r="C19" s="1351"/>
      <c r="D19" s="1352"/>
      <c r="E19" s="1480"/>
      <c r="F19" s="1479"/>
      <c r="G19" s="1479"/>
      <c r="H19" s="1479"/>
      <c r="I19" s="1479"/>
      <c r="J19" s="187" t="s">
        <v>213</v>
      </c>
      <c r="K19" s="188" t="s">
        <v>213</v>
      </c>
      <c r="L19" s="188" t="s">
        <v>213</v>
      </c>
      <c r="M19" s="188" t="s">
        <v>213</v>
      </c>
      <c r="N19" s="188" t="s">
        <v>213</v>
      </c>
      <c r="O19" s="189" t="s">
        <v>213</v>
      </c>
      <c r="P19" s="187" t="s">
        <v>213</v>
      </c>
      <c r="Q19" s="188" t="s">
        <v>213</v>
      </c>
      <c r="R19" s="188" t="s">
        <v>213</v>
      </c>
      <c r="S19" s="188" t="s">
        <v>213</v>
      </c>
      <c r="T19" s="188" t="s">
        <v>213</v>
      </c>
      <c r="U19" s="189" t="s">
        <v>213</v>
      </c>
      <c r="V19" s="172" t="s">
        <v>213</v>
      </c>
      <c r="W19" s="173" t="s">
        <v>213</v>
      </c>
      <c r="X19" s="173" t="s">
        <v>213</v>
      </c>
      <c r="Y19" s="173" t="s">
        <v>213</v>
      </c>
      <c r="Z19" s="173" t="s">
        <v>213</v>
      </c>
      <c r="AA19" s="174" t="s">
        <v>213</v>
      </c>
      <c r="AB19" s="172" t="s">
        <v>213</v>
      </c>
      <c r="AC19" s="173" t="s">
        <v>213</v>
      </c>
      <c r="AD19" s="173" t="s">
        <v>213</v>
      </c>
      <c r="AE19" s="173" t="s">
        <v>213</v>
      </c>
      <c r="AF19" s="173" t="s">
        <v>213</v>
      </c>
      <c r="AG19" s="174" t="s">
        <v>213</v>
      </c>
      <c r="AH19" s="175" t="s">
        <v>213</v>
      </c>
      <c r="AI19" s="176" t="s">
        <v>213</v>
      </c>
      <c r="AJ19" s="176" t="s">
        <v>213</v>
      </c>
      <c r="AK19" s="176" t="s">
        <v>213</v>
      </c>
      <c r="AL19" s="176" t="s">
        <v>213</v>
      </c>
      <c r="AM19" s="177" t="s">
        <v>213</v>
      </c>
      <c r="AN19" s="13"/>
      <c r="AO19" s="1445"/>
      <c r="AP19" s="1446"/>
      <c r="AQ19" s="1446"/>
      <c r="AR19" s="1446"/>
      <c r="AS19" s="1446"/>
      <c r="AT19" s="1447"/>
    </row>
    <row r="20" spans="2:46" ht="15" customHeight="1">
      <c r="B20" s="1351"/>
      <c r="C20" s="1351"/>
      <c r="D20" s="1352"/>
      <c r="E20" s="1480"/>
      <c r="F20" s="1479"/>
      <c r="G20" s="1479"/>
      <c r="H20" s="1479"/>
      <c r="I20" s="1479"/>
      <c r="J20" s="187" t="s">
        <v>213</v>
      </c>
      <c r="K20" s="188" t="s">
        <v>213</v>
      </c>
      <c r="L20" s="188" t="s">
        <v>213</v>
      </c>
      <c r="M20" s="188" t="s">
        <v>213</v>
      </c>
      <c r="N20" s="188" t="s">
        <v>213</v>
      </c>
      <c r="O20" s="189" t="s">
        <v>213</v>
      </c>
      <c r="P20" s="187" t="s">
        <v>213</v>
      </c>
      <c r="Q20" s="188" t="s">
        <v>213</v>
      </c>
      <c r="R20" s="188" t="s">
        <v>213</v>
      </c>
      <c r="S20" s="188" t="s">
        <v>213</v>
      </c>
      <c r="T20" s="188" t="s">
        <v>213</v>
      </c>
      <c r="U20" s="189" t="s">
        <v>213</v>
      </c>
      <c r="V20" s="172" t="s">
        <v>213</v>
      </c>
      <c r="W20" s="173" t="s">
        <v>213</v>
      </c>
      <c r="X20" s="173" t="s">
        <v>213</v>
      </c>
      <c r="Y20" s="173" t="s">
        <v>213</v>
      </c>
      <c r="Z20" s="173" t="s">
        <v>213</v>
      </c>
      <c r="AA20" s="174" t="s">
        <v>213</v>
      </c>
      <c r="AB20" s="172" t="s">
        <v>213</v>
      </c>
      <c r="AC20" s="173" t="s">
        <v>213</v>
      </c>
      <c r="AD20" s="173" t="s">
        <v>213</v>
      </c>
      <c r="AE20" s="173" t="s">
        <v>213</v>
      </c>
      <c r="AF20" s="173" t="s">
        <v>213</v>
      </c>
      <c r="AG20" s="174" t="s">
        <v>213</v>
      </c>
      <c r="AH20" s="175" t="s">
        <v>213</v>
      </c>
      <c r="AI20" s="176" t="s">
        <v>213</v>
      </c>
      <c r="AJ20" s="176" t="s">
        <v>213</v>
      </c>
      <c r="AK20" s="176" t="s">
        <v>213</v>
      </c>
      <c r="AL20" s="176" t="s">
        <v>213</v>
      </c>
      <c r="AM20" s="177" t="s">
        <v>213</v>
      </c>
      <c r="AN20" s="13"/>
      <c r="AO20" s="1445"/>
      <c r="AP20" s="1446"/>
      <c r="AQ20" s="1446"/>
      <c r="AR20" s="1446"/>
      <c r="AS20" s="1446"/>
      <c r="AT20" s="1447"/>
    </row>
    <row r="21" spans="2:46" ht="15" customHeight="1">
      <c r="B21" s="1351"/>
      <c r="C21" s="1351"/>
      <c r="D21" s="1352"/>
      <c r="E21" s="1480"/>
      <c r="F21" s="1479"/>
      <c r="G21" s="1479"/>
      <c r="H21" s="1479"/>
      <c r="I21" s="1479"/>
      <c r="J21" s="187" t="s">
        <v>213</v>
      </c>
      <c r="K21" s="188" t="s">
        <v>213</v>
      </c>
      <c r="L21" s="188" t="s">
        <v>213</v>
      </c>
      <c r="M21" s="188" t="s">
        <v>213</v>
      </c>
      <c r="N21" s="188" t="s">
        <v>213</v>
      </c>
      <c r="O21" s="189" t="s">
        <v>213</v>
      </c>
      <c r="P21" s="187" t="s">
        <v>213</v>
      </c>
      <c r="Q21" s="188" t="s">
        <v>213</v>
      </c>
      <c r="R21" s="188" t="s">
        <v>213</v>
      </c>
      <c r="S21" s="188" t="s">
        <v>213</v>
      </c>
      <c r="T21" s="188" t="s">
        <v>213</v>
      </c>
      <c r="U21" s="189" t="s">
        <v>213</v>
      </c>
      <c r="V21" s="172" t="s">
        <v>213</v>
      </c>
      <c r="W21" s="173" t="s">
        <v>213</v>
      </c>
      <c r="X21" s="173" t="s">
        <v>213</v>
      </c>
      <c r="Y21" s="173" t="s">
        <v>213</v>
      </c>
      <c r="Z21" s="173" t="s">
        <v>213</v>
      </c>
      <c r="AA21" s="174" t="s">
        <v>213</v>
      </c>
      <c r="AB21" s="172" t="s">
        <v>213</v>
      </c>
      <c r="AC21" s="173" t="s">
        <v>213</v>
      </c>
      <c r="AD21" s="173" t="s">
        <v>213</v>
      </c>
      <c r="AE21" s="173" t="s">
        <v>213</v>
      </c>
      <c r="AF21" s="173" t="s">
        <v>213</v>
      </c>
      <c r="AG21" s="174" t="s">
        <v>213</v>
      </c>
      <c r="AH21" s="175" t="s">
        <v>213</v>
      </c>
      <c r="AI21" s="176" t="s">
        <v>213</v>
      </c>
      <c r="AJ21" s="176" t="s">
        <v>213</v>
      </c>
      <c r="AK21" s="176" t="s">
        <v>213</v>
      </c>
      <c r="AL21" s="176" t="s">
        <v>213</v>
      </c>
      <c r="AM21" s="177" t="s">
        <v>213</v>
      </c>
      <c r="AN21" s="13"/>
      <c r="AO21" s="1445"/>
      <c r="AP21" s="1446"/>
      <c r="AQ21" s="1446"/>
      <c r="AR21" s="1446"/>
      <c r="AS21" s="1446"/>
      <c r="AT21" s="1447"/>
    </row>
    <row r="22" spans="2:46" ht="15" customHeight="1">
      <c r="B22" s="1351"/>
      <c r="C22" s="1351"/>
      <c r="D22" s="1352"/>
      <c r="E22" s="1480"/>
      <c r="F22" s="1479"/>
      <c r="G22" s="1479"/>
      <c r="H22" s="1479"/>
      <c r="I22" s="1479"/>
      <c r="J22" s="187" t="s">
        <v>213</v>
      </c>
      <c r="K22" s="188" t="s">
        <v>213</v>
      </c>
      <c r="L22" s="188" t="s">
        <v>213</v>
      </c>
      <c r="M22" s="188" t="s">
        <v>213</v>
      </c>
      <c r="N22" s="188" t="s">
        <v>213</v>
      </c>
      <c r="O22" s="189" t="s">
        <v>213</v>
      </c>
      <c r="P22" s="187" t="s">
        <v>213</v>
      </c>
      <c r="Q22" s="188" t="s">
        <v>213</v>
      </c>
      <c r="R22" s="188" t="s">
        <v>213</v>
      </c>
      <c r="S22" s="188" t="s">
        <v>213</v>
      </c>
      <c r="T22" s="188" t="s">
        <v>213</v>
      </c>
      <c r="U22" s="189" t="s">
        <v>213</v>
      </c>
      <c r="V22" s="172" t="s">
        <v>213</v>
      </c>
      <c r="W22" s="173" t="s">
        <v>213</v>
      </c>
      <c r="X22" s="173" t="s">
        <v>213</v>
      </c>
      <c r="Y22" s="173" t="s">
        <v>213</v>
      </c>
      <c r="Z22" s="173" t="s">
        <v>213</v>
      </c>
      <c r="AA22" s="174" t="s">
        <v>213</v>
      </c>
      <c r="AB22" s="172" t="s">
        <v>213</v>
      </c>
      <c r="AC22" s="173" t="s">
        <v>213</v>
      </c>
      <c r="AD22" s="173" t="s">
        <v>213</v>
      </c>
      <c r="AE22" s="173" t="s">
        <v>213</v>
      </c>
      <c r="AF22" s="173" t="s">
        <v>213</v>
      </c>
      <c r="AG22" s="174" t="s">
        <v>213</v>
      </c>
      <c r="AH22" s="175" t="s">
        <v>213</v>
      </c>
      <c r="AI22" s="176" t="s">
        <v>213</v>
      </c>
      <c r="AJ22" s="176" t="s">
        <v>213</v>
      </c>
      <c r="AK22" s="176" t="s">
        <v>213</v>
      </c>
      <c r="AL22" s="176" t="s">
        <v>213</v>
      </c>
      <c r="AM22" s="177" t="s">
        <v>213</v>
      </c>
      <c r="AN22" s="13"/>
      <c r="AO22" s="1445"/>
      <c r="AP22" s="1446"/>
      <c r="AQ22" s="1446"/>
      <c r="AR22" s="1446"/>
      <c r="AS22" s="1446"/>
      <c r="AT22" s="1447"/>
    </row>
    <row r="23" spans="2:46" ht="15" customHeight="1">
      <c r="B23" s="1351"/>
      <c r="C23" s="1351"/>
      <c r="D23" s="1352"/>
      <c r="E23" s="1480"/>
      <c r="F23" s="1479"/>
      <c r="G23" s="1479"/>
      <c r="H23" s="1479"/>
      <c r="I23" s="1479"/>
      <c r="J23" s="187" t="s">
        <v>213</v>
      </c>
      <c r="K23" s="188" t="s">
        <v>213</v>
      </c>
      <c r="L23" s="188" t="s">
        <v>213</v>
      </c>
      <c r="M23" s="188" t="s">
        <v>213</v>
      </c>
      <c r="N23" s="188" t="s">
        <v>213</v>
      </c>
      <c r="O23" s="189" t="s">
        <v>213</v>
      </c>
      <c r="P23" s="187" t="s">
        <v>213</v>
      </c>
      <c r="Q23" s="188" t="s">
        <v>213</v>
      </c>
      <c r="R23" s="188" t="s">
        <v>213</v>
      </c>
      <c r="S23" s="188" t="s">
        <v>213</v>
      </c>
      <c r="T23" s="188" t="s">
        <v>213</v>
      </c>
      <c r="U23" s="189" t="s">
        <v>213</v>
      </c>
      <c r="V23" s="172" t="s">
        <v>213</v>
      </c>
      <c r="W23" s="173" t="s">
        <v>213</v>
      </c>
      <c r="X23" s="173" t="s">
        <v>213</v>
      </c>
      <c r="Y23" s="173" t="s">
        <v>213</v>
      </c>
      <c r="Z23" s="173" t="s">
        <v>213</v>
      </c>
      <c r="AA23" s="174" t="s">
        <v>213</v>
      </c>
      <c r="AB23" s="172" t="s">
        <v>213</v>
      </c>
      <c r="AC23" s="173" t="s">
        <v>213</v>
      </c>
      <c r="AD23" s="173" t="s">
        <v>213</v>
      </c>
      <c r="AE23" s="173" t="s">
        <v>213</v>
      </c>
      <c r="AF23" s="173" t="s">
        <v>213</v>
      </c>
      <c r="AG23" s="174" t="s">
        <v>213</v>
      </c>
      <c r="AH23" s="175" t="s">
        <v>213</v>
      </c>
      <c r="AI23" s="176" t="s">
        <v>213</v>
      </c>
      <c r="AJ23" s="176" t="s">
        <v>213</v>
      </c>
      <c r="AK23" s="176" t="s">
        <v>213</v>
      </c>
      <c r="AL23" s="176" t="s">
        <v>213</v>
      </c>
      <c r="AM23" s="177" t="s">
        <v>213</v>
      </c>
      <c r="AN23" s="13"/>
      <c r="AO23" s="1445"/>
      <c r="AP23" s="1446"/>
      <c r="AQ23" s="1446"/>
      <c r="AR23" s="1446"/>
      <c r="AS23" s="1446"/>
      <c r="AT23" s="1447"/>
    </row>
    <row r="24" spans="2:46" ht="15" customHeight="1">
      <c r="B24" s="1351"/>
      <c r="C24" s="1351"/>
      <c r="D24" s="1352"/>
      <c r="E24" s="1480"/>
      <c r="F24" s="1479"/>
      <c r="G24" s="1479"/>
      <c r="H24" s="1479"/>
      <c r="I24" s="1479"/>
      <c r="J24" s="187" t="s">
        <v>213</v>
      </c>
      <c r="K24" s="188" t="s">
        <v>213</v>
      </c>
      <c r="L24" s="188" t="s">
        <v>213</v>
      </c>
      <c r="M24" s="188" t="s">
        <v>213</v>
      </c>
      <c r="N24" s="188" t="s">
        <v>213</v>
      </c>
      <c r="O24" s="189" t="s">
        <v>213</v>
      </c>
      <c r="P24" s="187" t="s">
        <v>213</v>
      </c>
      <c r="Q24" s="188" t="s">
        <v>213</v>
      </c>
      <c r="R24" s="188" t="s">
        <v>213</v>
      </c>
      <c r="S24" s="188" t="s">
        <v>213</v>
      </c>
      <c r="T24" s="188" t="s">
        <v>213</v>
      </c>
      <c r="U24" s="189" t="s">
        <v>213</v>
      </c>
      <c r="V24" s="172" t="s">
        <v>213</v>
      </c>
      <c r="W24" s="173" t="s">
        <v>213</v>
      </c>
      <c r="X24" s="173" t="s">
        <v>213</v>
      </c>
      <c r="Y24" s="173" t="s">
        <v>213</v>
      </c>
      <c r="Z24" s="173" t="s">
        <v>213</v>
      </c>
      <c r="AA24" s="174" t="s">
        <v>213</v>
      </c>
      <c r="AB24" s="172" t="s">
        <v>213</v>
      </c>
      <c r="AC24" s="173" t="s">
        <v>213</v>
      </c>
      <c r="AD24" s="173" t="s">
        <v>213</v>
      </c>
      <c r="AE24" s="173" t="s">
        <v>213</v>
      </c>
      <c r="AF24" s="173" t="s">
        <v>213</v>
      </c>
      <c r="AG24" s="174" t="s">
        <v>213</v>
      </c>
      <c r="AH24" s="175" t="s">
        <v>213</v>
      </c>
      <c r="AI24" s="176" t="s">
        <v>213</v>
      </c>
      <c r="AJ24" s="176" t="s">
        <v>213</v>
      </c>
      <c r="AK24" s="176" t="s">
        <v>213</v>
      </c>
      <c r="AL24" s="176" t="s">
        <v>213</v>
      </c>
      <c r="AM24" s="177" t="s">
        <v>213</v>
      </c>
      <c r="AN24" s="13"/>
      <c r="AO24" s="1445"/>
      <c r="AP24" s="1446"/>
      <c r="AQ24" s="1446"/>
      <c r="AR24" s="1446"/>
      <c r="AS24" s="1446"/>
      <c r="AT24" s="1447"/>
    </row>
    <row r="25" spans="2:46" ht="15.75" customHeight="1" thickBot="1">
      <c r="B25" s="1351"/>
      <c r="C25" s="1351"/>
      <c r="D25" s="1352"/>
      <c r="E25" s="1481"/>
      <c r="F25" s="1482"/>
      <c r="G25" s="1482"/>
      <c r="H25" s="1482"/>
      <c r="I25" s="1482"/>
      <c r="J25" s="190" t="s">
        <v>213</v>
      </c>
      <c r="K25" s="191" t="s">
        <v>213</v>
      </c>
      <c r="L25" s="191" t="s">
        <v>213</v>
      </c>
      <c r="M25" s="191" t="s">
        <v>213</v>
      </c>
      <c r="N25" s="191" t="s">
        <v>213</v>
      </c>
      <c r="O25" s="192" t="s">
        <v>213</v>
      </c>
      <c r="P25" s="190" t="s">
        <v>213</v>
      </c>
      <c r="Q25" s="191" t="s">
        <v>213</v>
      </c>
      <c r="R25" s="191" t="s">
        <v>213</v>
      </c>
      <c r="S25" s="191" t="s">
        <v>213</v>
      </c>
      <c r="T25" s="191" t="s">
        <v>213</v>
      </c>
      <c r="U25" s="192" t="s">
        <v>213</v>
      </c>
      <c r="V25" s="178" t="s">
        <v>213</v>
      </c>
      <c r="W25" s="179" t="s">
        <v>213</v>
      </c>
      <c r="X25" s="179" t="s">
        <v>213</v>
      </c>
      <c r="Y25" s="179" t="s">
        <v>213</v>
      </c>
      <c r="Z25" s="179" t="s">
        <v>213</v>
      </c>
      <c r="AA25" s="180" t="s">
        <v>213</v>
      </c>
      <c r="AB25" s="178" t="s">
        <v>213</v>
      </c>
      <c r="AC25" s="179" t="s">
        <v>213</v>
      </c>
      <c r="AD25" s="179" t="s">
        <v>213</v>
      </c>
      <c r="AE25" s="179" t="s">
        <v>213</v>
      </c>
      <c r="AF25" s="179" t="s">
        <v>213</v>
      </c>
      <c r="AG25" s="180" t="s">
        <v>213</v>
      </c>
      <c r="AH25" s="181" t="s">
        <v>213</v>
      </c>
      <c r="AI25" s="182" t="s">
        <v>213</v>
      </c>
      <c r="AJ25" s="182" t="s">
        <v>213</v>
      </c>
      <c r="AK25" s="182" t="s">
        <v>213</v>
      </c>
      <c r="AL25" s="182" t="s">
        <v>213</v>
      </c>
      <c r="AM25" s="183" t="s">
        <v>213</v>
      </c>
      <c r="AN25" s="13"/>
      <c r="AO25" s="1448"/>
      <c r="AP25" s="1449"/>
      <c r="AQ25" s="1449"/>
      <c r="AR25" s="1449"/>
      <c r="AS25" s="1449"/>
      <c r="AT25" s="1450"/>
    </row>
    <row r="26" spans="2:46" ht="15" customHeight="1">
      <c r="B26" s="1351"/>
      <c r="C26" s="1351"/>
      <c r="D26" s="1352"/>
      <c r="E26" s="1476" t="s">
        <v>393</v>
      </c>
      <c r="F26" s="1477"/>
      <c r="G26" s="1477"/>
      <c r="H26" s="1477"/>
      <c r="I26" s="1490"/>
      <c r="J26" s="184" t="s">
        <v>213</v>
      </c>
      <c r="K26" s="185" t="s">
        <v>213</v>
      </c>
      <c r="L26" s="185" t="s">
        <v>213</v>
      </c>
      <c r="M26" s="185" t="s">
        <v>213</v>
      </c>
      <c r="N26" s="185" t="s">
        <v>213</v>
      </c>
      <c r="O26" s="186" t="s">
        <v>213</v>
      </c>
      <c r="P26" s="184" t="s">
        <v>213</v>
      </c>
      <c r="Q26" s="185" t="s">
        <v>213</v>
      </c>
      <c r="R26" s="185" t="s">
        <v>213</v>
      </c>
      <c r="S26" s="185" t="s">
        <v>213</v>
      </c>
      <c r="T26" s="185" t="s">
        <v>213</v>
      </c>
      <c r="U26" s="186" t="s">
        <v>213</v>
      </c>
      <c r="V26" s="184" t="s">
        <v>213</v>
      </c>
      <c r="W26" s="185" t="s">
        <v>213</v>
      </c>
      <c r="X26" s="185" t="s">
        <v>213</v>
      </c>
      <c r="Y26" s="185" t="s">
        <v>213</v>
      </c>
      <c r="Z26" s="185" t="s">
        <v>213</v>
      </c>
      <c r="AA26" s="186" t="s">
        <v>213</v>
      </c>
      <c r="AB26" s="166" t="s">
        <v>213</v>
      </c>
      <c r="AC26" s="167" t="s">
        <v>213</v>
      </c>
      <c r="AD26" s="167" t="s">
        <v>213</v>
      </c>
      <c r="AE26" s="167" t="s">
        <v>213</v>
      </c>
      <c r="AF26" s="167" t="s">
        <v>213</v>
      </c>
      <c r="AG26" s="168" t="s">
        <v>213</v>
      </c>
      <c r="AH26" s="169" t="s">
        <v>213</v>
      </c>
      <c r="AI26" s="170" t="s">
        <v>213</v>
      </c>
      <c r="AJ26" s="170" t="s">
        <v>213</v>
      </c>
      <c r="AK26" s="170" t="s">
        <v>213</v>
      </c>
      <c r="AL26" s="170" t="s">
        <v>213</v>
      </c>
      <c r="AM26" s="171" t="s">
        <v>213</v>
      </c>
      <c r="AN26" s="13"/>
      <c r="AO26" s="1451" t="s">
        <v>395</v>
      </c>
      <c r="AP26" s="1452"/>
      <c r="AQ26" s="1452"/>
      <c r="AR26" s="1452"/>
      <c r="AS26" s="1452"/>
      <c r="AT26" s="1453"/>
    </row>
    <row r="27" spans="2:46" ht="15" customHeight="1">
      <c r="B27" s="1351"/>
      <c r="C27" s="1351"/>
      <c r="D27" s="1352"/>
      <c r="E27" s="1478"/>
      <c r="F27" s="1479"/>
      <c r="G27" s="1479"/>
      <c r="H27" s="1479"/>
      <c r="I27" s="1491"/>
      <c r="J27" s="187" t="s">
        <v>213</v>
      </c>
      <c r="K27" s="188" t="s">
        <v>213</v>
      </c>
      <c r="L27" s="188" t="s">
        <v>213</v>
      </c>
      <c r="M27" s="188" t="s">
        <v>213</v>
      </c>
      <c r="N27" s="188" t="s">
        <v>213</v>
      </c>
      <c r="O27" s="189" t="s">
        <v>213</v>
      </c>
      <c r="P27" s="187" t="s">
        <v>213</v>
      </c>
      <c r="Q27" s="188" t="s">
        <v>213</v>
      </c>
      <c r="R27" s="188" t="s">
        <v>213</v>
      </c>
      <c r="S27" s="188" t="s">
        <v>213</v>
      </c>
      <c r="T27" s="188" t="s">
        <v>213</v>
      </c>
      <c r="U27" s="189" t="s">
        <v>213</v>
      </c>
      <c r="V27" s="187" t="s">
        <v>213</v>
      </c>
      <c r="W27" s="188" t="s">
        <v>213</v>
      </c>
      <c r="X27" s="188" t="s">
        <v>213</v>
      </c>
      <c r="Y27" s="188" t="s">
        <v>213</v>
      </c>
      <c r="Z27" s="188" t="s">
        <v>213</v>
      </c>
      <c r="AA27" s="189" t="s">
        <v>213</v>
      </c>
      <c r="AB27" s="172" t="s">
        <v>213</v>
      </c>
      <c r="AC27" s="173" t="s">
        <v>213</v>
      </c>
      <c r="AD27" s="173" t="s">
        <v>213</v>
      </c>
      <c r="AE27" s="173" t="s">
        <v>213</v>
      </c>
      <c r="AF27" s="173" t="s">
        <v>213</v>
      </c>
      <c r="AG27" s="174" t="s">
        <v>213</v>
      </c>
      <c r="AH27" s="175" t="s">
        <v>213</v>
      </c>
      <c r="AI27" s="176" t="s">
        <v>213</v>
      </c>
      <c r="AJ27" s="176" t="s">
        <v>213</v>
      </c>
      <c r="AK27" s="176" t="s">
        <v>213</v>
      </c>
      <c r="AL27" s="176" t="s">
        <v>213</v>
      </c>
      <c r="AM27" s="177" t="s">
        <v>213</v>
      </c>
      <c r="AN27" s="13"/>
      <c r="AO27" s="1454"/>
      <c r="AP27" s="1455"/>
      <c r="AQ27" s="1455"/>
      <c r="AR27" s="1455"/>
      <c r="AS27" s="1455"/>
      <c r="AT27" s="1456"/>
    </row>
    <row r="28" spans="2:46" ht="15" customHeight="1">
      <c r="B28" s="1351"/>
      <c r="C28" s="1351"/>
      <c r="D28" s="1352"/>
      <c r="E28" s="1480"/>
      <c r="F28" s="1479"/>
      <c r="G28" s="1479"/>
      <c r="H28" s="1479"/>
      <c r="I28" s="1491"/>
      <c r="J28" s="187" t="s">
        <v>213</v>
      </c>
      <c r="K28" s="188" t="s">
        <v>213</v>
      </c>
      <c r="L28" s="188" t="s">
        <v>213</v>
      </c>
      <c r="M28" s="188" t="s">
        <v>213</v>
      </c>
      <c r="N28" s="188" t="s">
        <v>213</v>
      </c>
      <c r="O28" s="189" t="s">
        <v>213</v>
      </c>
      <c r="P28" s="187" t="s">
        <v>213</v>
      </c>
      <c r="Q28" s="188" t="s">
        <v>213</v>
      </c>
      <c r="R28" s="188" t="s">
        <v>213</v>
      </c>
      <c r="S28" s="188" t="s">
        <v>213</v>
      </c>
      <c r="T28" s="188" t="s">
        <v>213</v>
      </c>
      <c r="U28" s="189" t="s">
        <v>213</v>
      </c>
      <c r="V28" s="187" t="s">
        <v>213</v>
      </c>
      <c r="W28" s="188" t="s">
        <v>213</v>
      </c>
      <c r="X28" s="188" t="s">
        <v>213</v>
      </c>
      <c r="Y28" s="188" t="s">
        <v>213</v>
      </c>
      <c r="Z28" s="188" t="s">
        <v>213</v>
      </c>
      <c r="AA28" s="189" t="s">
        <v>213</v>
      </c>
      <c r="AB28" s="172" t="s">
        <v>213</v>
      </c>
      <c r="AC28" s="173" t="s">
        <v>213</v>
      </c>
      <c r="AD28" s="173" t="s">
        <v>213</v>
      </c>
      <c r="AE28" s="173" t="s">
        <v>213</v>
      </c>
      <c r="AF28" s="173" t="s">
        <v>213</v>
      </c>
      <c r="AG28" s="174" t="s">
        <v>213</v>
      </c>
      <c r="AH28" s="175" t="s">
        <v>213</v>
      </c>
      <c r="AI28" s="176" t="s">
        <v>213</v>
      </c>
      <c r="AJ28" s="176" t="s">
        <v>213</v>
      </c>
      <c r="AK28" s="176" t="s">
        <v>213</v>
      </c>
      <c r="AL28" s="176" t="s">
        <v>213</v>
      </c>
      <c r="AM28" s="177" t="s">
        <v>213</v>
      </c>
      <c r="AN28" s="13"/>
      <c r="AO28" s="1454"/>
      <c r="AP28" s="1455"/>
      <c r="AQ28" s="1455"/>
      <c r="AR28" s="1455"/>
      <c r="AS28" s="1455"/>
      <c r="AT28" s="1456"/>
    </row>
    <row r="29" spans="2:46" ht="15" customHeight="1">
      <c r="B29" s="1351"/>
      <c r="C29" s="1351"/>
      <c r="D29" s="1352"/>
      <c r="E29" s="1480"/>
      <c r="F29" s="1479"/>
      <c r="G29" s="1479"/>
      <c r="H29" s="1479"/>
      <c r="I29" s="1491"/>
      <c r="J29" s="187" t="s">
        <v>213</v>
      </c>
      <c r="K29" s="188" t="s">
        <v>213</v>
      </c>
      <c r="L29" s="188" t="s">
        <v>213</v>
      </c>
      <c r="M29" s="188" t="s">
        <v>213</v>
      </c>
      <c r="N29" s="188" t="s">
        <v>213</v>
      </c>
      <c r="O29" s="189" t="s">
        <v>213</v>
      </c>
      <c r="P29" s="187" t="s">
        <v>213</v>
      </c>
      <c r="Q29" s="188" t="s">
        <v>213</v>
      </c>
      <c r="R29" s="188" t="s">
        <v>213</v>
      </c>
      <c r="S29" s="188" t="s">
        <v>213</v>
      </c>
      <c r="T29" s="188" t="s">
        <v>213</v>
      </c>
      <c r="U29" s="189" t="s">
        <v>213</v>
      </c>
      <c r="V29" s="187" t="s">
        <v>213</v>
      </c>
      <c r="W29" s="188" t="s">
        <v>213</v>
      </c>
      <c r="X29" s="188" t="s">
        <v>213</v>
      </c>
      <c r="Y29" s="188" t="s">
        <v>213</v>
      </c>
      <c r="Z29" s="188" t="s">
        <v>213</v>
      </c>
      <c r="AA29" s="189" t="s">
        <v>213</v>
      </c>
      <c r="AB29" s="172" t="s">
        <v>213</v>
      </c>
      <c r="AC29" s="173" t="s">
        <v>213</v>
      </c>
      <c r="AD29" s="173" t="s">
        <v>213</v>
      </c>
      <c r="AE29" s="173" t="s">
        <v>213</v>
      </c>
      <c r="AF29" s="173" t="s">
        <v>213</v>
      </c>
      <c r="AG29" s="174" t="s">
        <v>213</v>
      </c>
      <c r="AH29" s="175" t="s">
        <v>213</v>
      </c>
      <c r="AI29" s="176" t="s">
        <v>213</v>
      </c>
      <c r="AJ29" s="176" t="s">
        <v>213</v>
      </c>
      <c r="AK29" s="176" t="s">
        <v>213</v>
      </c>
      <c r="AL29" s="176" t="s">
        <v>213</v>
      </c>
      <c r="AM29" s="177" t="s">
        <v>213</v>
      </c>
      <c r="AN29" s="13"/>
      <c r="AO29" s="1454"/>
      <c r="AP29" s="1455"/>
      <c r="AQ29" s="1455"/>
      <c r="AR29" s="1455"/>
      <c r="AS29" s="1455"/>
      <c r="AT29" s="1456"/>
    </row>
    <row r="30" spans="2:46" ht="15" customHeight="1">
      <c r="B30" s="1351"/>
      <c r="C30" s="1351"/>
      <c r="D30" s="1352"/>
      <c r="E30" s="1480"/>
      <c r="F30" s="1479"/>
      <c r="G30" s="1479"/>
      <c r="H30" s="1479"/>
      <c r="I30" s="1491"/>
      <c r="J30" s="187" t="s">
        <v>213</v>
      </c>
      <c r="K30" s="188" t="s">
        <v>213</v>
      </c>
      <c r="L30" s="188" t="s">
        <v>213</v>
      </c>
      <c r="M30" s="188" t="s">
        <v>213</v>
      </c>
      <c r="N30" s="188" t="s">
        <v>213</v>
      </c>
      <c r="O30" s="189" t="s">
        <v>213</v>
      </c>
      <c r="P30" s="187" t="s">
        <v>213</v>
      </c>
      <c r="Q30" s="188" t="s">
        <v>213</v>
      </c>
      <c r="R30" s="188" t="s">
        <v>213</v>
      </c>
      <c r="S30" s="188" t="s">
        <v>213</v>
      </c>
      <c r="T30" s="188" t="s">
        <v>213</v>
      </c>
      <c r="U30" s="189" t="s">
        <v>213</v>
      </c>
      <c r="V30" s="187" t="s">
        <v>213</v>
      </c>
      <c r="W30" s="188" t="s">
        <v>213</v>
      </c>
      <c r="X30" s="188" t="s">
        <v>213</v>
      </c>
      <c r="Y30" s="188" t="s">
        <v>213</v>
      </c>
      <c r="Z30" s="188" t="s">
        <v>213</v>
      </c>
      <c r="AA30" s="189" t="s">
        <v>213</v>
      </c>
      <c r="AB30" s="172" t="s">
        <v>213</v>
      </c>
      <c r="AC30" s="173" t="s">
        <v>213</v>
      </c>
      <c r="AD30" s="173" t="s">
        <v>213</v>
      </c>
      <c r="AE30" s="173" t="s">
        <v>213</v>
      </c>
      <c r="AF30" s="173" t="s">
        <v>213</v>
      </c>
      <c r="AG30" s="174" t="s">
        <v>213</v>
      </c>
      <c r="AH30" s="175" t="s">
        <v>213</v>
      </c>
      <c r="AI30" s="176" t="s">
        <v>213</v>
      </c>
      <c r="AJ30" s="176" t="s">
        <v>213</v>
      </c>
      <c r="AK30" s="176" t="s">
        <v>213</v>
      </c>
      <c r="AL30" s="176" t="s">
        <v>213</v>
      </c>
      <c r="AM30" s="177" t="s">
        <v>213</v>
      </c>
      <c r="AN30" s="13"/>
      <c r="AO30" s="1454"/>
      <c r="AP30" s="1455"/>
      <c r="AQ30" s="1455"/>
      <c r="AR30" s="1455"/>
      <c r="AS30" s="1455"/>
      <c r="AT30" s="1456"/>
    </row>
    <row r="31" spans="2:46" ht="15" customHeight="1">
      <c r="B31" s="1351"/>
      <c r="C31" s="1351"/>
      <c r="D31" s="1352"/>
      <c r="E31" s="1480"/>
      <c r="F31" s="1479"/>
      <c r="G31" s="1479"/>
      <c r="H31" s="1479"/>
      <c r="I31" s="1491"/>
      <c r="J31" s="187" t="s">
        <v>213</v>
      </c>
      <c r="K31" s="188" t="s">
        <v>213</v>
      </c>
      <c r="L31" s="188" t="s">
        <v>213</v>
      </c>
      <c r="M31" s="188" t="s">
        <v>213</v>
      </c>
      <c r="N31" s="188" t="s">
        <v>213</v>
      </c>
      <c r="O31" s="189" t="s">
        <v>213</v>
      </c>
      <c r="P31" s="187" t="s">
        <v>213</v>
      </c>
      <c r="Q31" s="188" t="s">
        <v>213</v>
      </c>
      <c r="R31" s="188" t="s">
        <v>213</v>
      </c>
      <c r="S31" s="188" t="s">
        <v>213</v>
      </c>
      <c r="T31" s="188" t="s">
        <v>213</v>
      </c>
      <c r="U31" s="189" t="s">
        <v>213</v>
      </c>
      <c r="V31" s="187" t="s">
        <v>213</v>
      </c>
      <c r="W31" s="188" t="s">
        <v>213</v>
      </c>
      <c r="X31" s="188" t="s">
        <v>213</v>
      </c>
      <c r="Y31" s="188" t="s">
        <v>213</v>
      </c>
      <c r="Z31" s="188" t="s">
        <v>213</v>
      </c>
      <c r="AA31" s="189" t="s">
        <v>213</v>
      </c>
      <c r="AB31" s="172" t="s">
        <v>213</v>
      </c>
      <c r="AC31" s="173" t="s">
        <v>213</v>
      </c>
      <c r="AD31" s="173" t="s">
        <v>213</v>
      </c>
      <c r="AE31" s="173" t="s">
        <v>213</v>
      </c>
      <c r="AF31" s="173" t="s">
        <v>213</v>
      </c>
      <c r="AG31" s="174" t="s">
        <v>213</v>
      </c>
      <c r="AH31" s="175" t="s">
        <v>213</v>
      </c>
      <c r="AI31" s="176" t="s">
        <v>213</v>
      </c>
      <c r="AJ31" s="176" t="s">
        <v>213</v>
      </c>
      <c r="AK31" s="176" t="s">
        <v>213</v>
      </c>
      <c r="AL31" s="176" t="s">
        <v>213</v>
      </c>
      <c r="AM31" s="177" t="s">
        <v>213</v>
      </c>
      <c r="AN31" s="13"/>
      <c r="AO31" s="1454"/>
      <c r="AP31" s="1455"/>
      <c r="AQ31" s="1455"/>
      <c r="AR31" s="1455"/>
      <c r="AS31" s="1455"/>
      <c r="AT31" s="1456"/>
    </row>
    <row r="32" spans="2:46" ht="15" customHeight="1">
      <c r="B32" s="1351"/>
      <c r="C32" s="1351"/>
      <c r="D32" s="1352"/>
      <c r="E32" s="1480"/>
      <c r="F32" s="1479"/>
      <c r="G32" s="1479"/>
      <c r="H32" s="1479"/>
      <c r="I32" s="1491"/>
      <c r="J32" s="187" t="s">
        <v>213</v>
      </c>
      <c r="K32" s="188" t="s">
        <v>213</v>
      </c>
      <c r="L32" s="188" t="s">
        <v>213</v>
      </c>
      <c r="M32" s="188" t="s">
        <v>213</v>
      </c>
      <c r="N32" s="188" t="s">
        <v>213</v>
      </c>
      <c r="O32" s="189" t="s">
        <v>213</v>
      </c>
      <c r="P32" s="187" t="s">
        <v>213</v>
      </c>
      <c r="Q32" s="188" t="s">
        <v>213</v>
      </c>
      <c r="R32" s="188" t="s">
        <v>213</v>
      </c>
      <c r="S32" s="188" t="s">
        <v>213</v>
      </c>
      <c r="T32" s="188" t="s">
        <v>213</v>
      </c>
      <c r="U32" s="189" t="s">
        <v>213</v>
      </c>
      <c r="V32" s="187" t="s">
        <v>213</v>
      </c>
      <c r="W32" s="188" t="s">
        <v>213</v>
      </c>
      <c r="X32" s="188" t="s">
        <v>213</v>
      </c>
      <c r="Y32" s="188" t="s">
        <v>213</v>
      </c>
      <c r="Z32" s="188" t="s">
        <v>213</v>
      </c>
      <c r="AA32" s="189" t="s">
        <v>213</v>
      </c>
      <c r="AB32" s="172" t="s">
        <v>213</v>
      </c>
      <c r="AC32" s="173" t="s">
        <v>213</v>
      </c>
      <c r="AD32" s="173" t="s">
        <v>213</v>
      </c>
      <c r="AE32" s="173" t="s">
        <v>213</v>
      </c>
      <c r="AF32" s="173" t="s">
        <v>213</v>
      </c>
      <c r="AG32" s="174" t="s">
        <v>213</v>
      </c>
      <c r="AH32" s="175" t="s">
        <v>213</v>
      </c>
      <c r="AI32" s="176" t="s">
        <v>213</v>
      </c>
      <c r="AJ32" s="176" t="s">
        <v>213</v>
      </c>
      <c r="AK32" s="176" t="s">
        <v>213</v>
      </c>
      <c r="AL32" s="176" t="s">
        <v>213</v>
      </c>
      <c r="AM32" s="177" t="s">
        <v>213</v>
      </c>
      <c r="AN32" s="13"/>
      <c r="AO32" s="1454"/>
      <c r="AP32" s="1455"/>
      <c r="AQ32" s="1455"/>
      <c r="AR32" s="1455"/>
      <c r="AS32" s="1455"/>
      <c r="AT32" s="1456"/>
    </row>
    <row r="33" spans="2:46" ht="15" customHeight="1">
      <c r="B33" s="1351"/>
      <c r="C33" s="1351"/>
      <c r="D33" s="1352"/>
      <c r="E33" s="1480"/>
      <c r="F33" s="1479"/>
      <c r="G33" s="1479"/>
      <c r="H33" s="1479"/>
      <c r="I33" s="1491"/>
      <c r="J33" s="187" t="s">
        <v>213</v>
      </c>
      <c r="K33" s="188" t="s">
        <v>213</v>
      </c>
      <c r="L33" s="188" t="s">
        <v>213</v>
      </c>
      <c r="M33" s="188" t="s">
        <v>213</v>
      </c>
      <c r="N33" s="188" t="s">
        <v>213</v>
      </c>
      <c r="O33" s="189" t="s">
        <v>213</v>
      </c>
      <c r="P33" s="187" t="s">
        <v>213</v>
      </c>
      <c r="Q33" s="188" t="s">
        <v>213</v>
      </c>
      <c r="R33" s="188" t="s">
        <v>213</v>
      </c>
      <c r="S33" s="188" t="s">
        <v>213</v>
      </c>
      <c r="T33" s="188" t="s">
        <v>213</v>
      </c>
      <c r="U33" s="189" t="s">
        <v>213</v>
      </c>
      <c r="V33" s="187" t="s">
        <v>213</v>
      </c>
      <c r="W33" s="188" t="s">
        <v>213</v>
      </c>
      <c r="X33" s="188" t="s">
        <v>213</v>
      </c>
      <c r="Y33" s="188" t="s">
        <v>213</v>
      </c>
      <c r="Z33" s="188" t="s">
        <v>213</v>
      </c>
      <c r="AA33" s="189" t="s">
        <v>213</v>
      </c>
      <c r="AB33" s="172" t="s">
        <v>213</v>
      </c>
      <c r="AC33" s="173" t="s">
        <v>213</v>
      </c>
      <c r="AD33" s="173" t="s">
        <v>213</v>
      </c>
      <c r="AE33" s="173" t="s">
        <v>213</v>
      </c>
      <c r="AF33" s="173" t="s">
        <v>213</v>
      </c>
      <c r="AG33" s="174" t="s">
        <v>213</v>
      </c>
      <c r="AH33" s="175" t="s">
        <v>213</v>
      </c>
      <c r="AI33" s="176" t="s">
        <v>213</v>
      </c>
      <c r="AJ33" s="176" t="s">
        <v>213</v>
      </c>
      <c r="AK33" s="176" t="s">
        <v>213</v>
      </c>
      <c r="AL33" s="176" t="s">
        <v>213</v>
      </c>
      <c r="AM33" s="177" t="s">
        <v>213</v>
      </c>
      <c r="AN33" s="13"/>
      <c r="AO33" s="1454"/>
      <c r="AP33" s="1455"/>
      <c r="AQ33" s="1455"/>
      <c r="AR33" s="1455"/>
      <c r="AS33" s="1455"/>
      <c r="AT33" s="1456"/>
    </row>
    <row r="34" spans="2:46" ht="15" customHeight="1">
      <c r="B34" s="1351"/>
      <c r="C34" s="1351"/>
      <c r="D34" s="1352"/>
      <c r="E34" s="1480"/>
      <c r="F34" s="1479"/>
      <c r="G34" s="1479"/>
      <c r="H34" s="1479"/>
      <c r="I34" s="1491"/>
      <c r="J34" s="187" t="s">
        <v>213</v>
      </c>
      <c r="K34" s="188" t="s">
        <v>213</v>
      </c>
      <c r="L34" s="188" t="s">
        <v>213</v>
      </c>
      <c r="M34" s="188" t="s">
        <v>213</v>
      </c>
      <c r="N34" s="188" t="s">
        <v>213</v>
      </c>
      <c r="O34" s="189" t="s">
        <v>213</v>
      </c>
      <c r="P34" s="187" t="s">
        <v>213</v>
      </c>
      <c r="Q34" s="188" t="s">
        <v>213</v>
      </c>
      <c r="R34" s="188" t="s">
        <v>213</v>
      </c>
      <c r="S34" s="188" t="s">
        <v>213</v>
      </c>
      <c r="T34" s="188" t="s">
        <v>213</v>
      </c>
      <c r="U34" s="189" t="s">
        <v>213</v>
      </c>
      <c r="V34" s="187" t="s">
        <v>213</v>
      </c>
      <c r="W34" s="188" t="s">
        <v>213</v>
      </c>
      <c r="X34" s="188" t="s">
        <v>213</v>
      </c>
      <c r="Y34" s="188" t="s">
        <v>213</v>
      </c>
      <c r="Z34" s="188" t="s">
        <v>213</v>
      </c>
      <c r="AA34" s="189" t="s">
        <v>213</v>
      </c>
      <c r="AB34" s="172" t="s">
        <v>213</v>
      </c>
      <c r="AC34" s="173" t="s">
        <v>213</v>
      </c>
      <c r="AD34" s="173" t="s">
        <v>213</v>
      </c>
      <c r="AE34" s="173" t="s">
        <v>213</v>
      </c>
      <c r="AF34" s="173" t="s">
        <v>213</v>
      </c>
      <c r="AG34" s="174" t="s">
        <v>213</v>
      </c>
      <c r="AH34" s="175" t="s">
        <v>213</v>
      </c>
      <c r="AI34" s="176" t="s">
        <v>213</v>
      </c>
      <c r="AJ34" s="176" t="s">
        <v>213</v>
      </c>
      <c r="AK34" s="176" t="s">
        <v>213</v>
      </c>
      <c r="AL34" s="176" t="s">
        <v>213</v>
      </c>
      <c r="AM34" s="177" t="s">
        <v>213</v>
      </c>
      <c r="AN34" s="13"/>
      <c r="AO34" s="1454"/>
      <c r="AP34" s="1455"/>
      <c r="AQ34" s="1455"/>
      <c r="AR34" s="1455"/>
      <c r="AS34" s="1455"/>
      <c r="AT34" s="1456"/>
    </row>
    <row r="35" spans="2:46" ht="15.75" customHeight="1" thickBot="1">
      <c r="B35" s="1351"/>
      <c r="C35" s="1351"/>
      <c r="D35" s="1352"/>
      <c r="E35" s="1481"/>
      <c r="F35" s="1482"/>
      <c r="G35" s="1482"/>
      <c r="H35" s="1482"/>
      <c r="I35" s="1492"/>
      <c r="J35" s="187" t="s">
        <v>213</v>
      </c>
      <c r="K35" s="188" t="s">
        <v>213</v>
      </c>
      <c r="L35" s="188" t="s">
        <v>213</v>
      </c>
      <c r="M35" s="188" t="s">
        <v>213</v>
      </c>
      <c r="N35" s="188" t="s">
        <v>213</v>
      </c>
      <c r="O35" s="189" t="s">
        <v>213</v>
      </c>
      <c r="P35" s="187" t="s">
        <v>213</v>
      </c>
      <c r="Q35" s="188" t="s">
        <v>213</v>
      </c>
      <c r="R35" s="188" t="s">
        <v>213</v>
      </c>
      <c r="S35" s="188" t="s">
        <v>213</v>
      </c>
      <c r="T35" s="188" t="s">
        <v>213</v>
      </c>
      <c r="U35" s="189" t="s">
        <v>213</v>
      </c>
      <c r="V35" s="187" t="s">
        <v>213</v>
      </c>
      <c r="W35" s="188" t="s">
        <v>213</v>
      </c>
      <c r="X35" s="188" t="s">
        <v>213</v>
      </c>
      <c r="Y35" s="188" t="s">
        <v>213</v>
      </c>
      <c r="Z35" s="188" t="s">
        <v>213</v>
      </c>
      <c r="AA35" s="189" t="s">
        <v>213</v>
      </c>
      <c r="AB35" s="178" t="s">
        <v>213</v>
      </c>
      <c r="AC35" s="179" t="s">
        <v>213</v>
      </c>
      <c r="AD35" s="179" t="s">
        <v>213</v>
      </c>
      <c r="AE35" s="179" t="s">
        <v>213</v>
      </c>
      <c r="AF35" s="179" t="s">
        <v>213</v>
      </c>
      <c r="AG35" s="180" t="s">
        <v>213</v>
      </c>
      <c r="AH35" s="181" t="s">
        <v>213</v>
      </c>
      <c r="AI35" s="182" t="s">
        <v>213</v>
      </c>
      <c r="AJ35" s="182" t="s">
        <v>213</v>
      </c>
      <c r="AK35" s="182" t="s">
        <v>213</v>
      </c>
      <c r="AL35" s="182" t="s">
        <v>213</v>
      </c>
      <c r="AM35" s="183" t="s">
        <v>213</v>
      </c>
      <c r="AN35" s="13"/>
      <c r="AO35" s="1637"/>
      <c r="AP35" s="1638"/>
      <c r="AQ35" s="1638"/>
      <c r="AR35" s="1638"/>
      <c r="AS35" s="1638"/>
      <c r="AT35" s="1639"/>
    </row>
    <row r="36" spans="2:46" ht="15" customHeight="1">
      <c r="B36" s="1351"/>
      <c r="C36" s="1351"/>
      <c r="D36" s="1352"/>
      <c r="E36" s="1476" t="s">
        <v>403</v>
      </c>
      <c r="F36" s="1477"/>
      <c r="G36" s="1477"/>
      <c r="H36" s="1477"/>
      <c r="I36" s="1477"/>
      <c r="J36" s="193" t="s">
        <v>213</v>
      </c>
      <c r="K36" s="194" t="s">
        <v>213</v>
      </c>
      <c r="L36" s="194" t="s">
        <v>213</v>
      </c>
      <c r="M36" s="194" t="s">
        <v>213</v>
      </c>
      <c r="N36" s="194" t="s">
        <v>213</v>
      </c>
      <c r="O36" s="195" t="s">
        <v>213</v>
      </c>
      <c r="P36" s="184" t="s">
        <v>213</v>
      </c>
      <c r="Q36" s="185" t="s">
        <v>213</v>
      </c>
      <c r="R36" s="185" t="s">
        <v>213</v>
      </c>
      <c r="S36" s="185" t="s">
        <v>213</v>
      </c>
      <c r="T36" s="185" t="s">
        <v>213</v>
      </c>
      <c r="U36" s="186" t="s">
        <v>213</v>
      </c>
      <c r="V36" s="184" t="s">
        <v>424</v>
      </c>
      <c r="W36" s="185" t="s">
        <v>425</v>
      </c>
      <c r="X36" s="185" t="s">
        <v>213</v>
      </c>
      <c r="Y36" s="185" t="s">
        <v>213</v>
      </c>
      <c r="Z36" s="185" t="s">
        <v>213</v>
      </c>
      <c r="AA36" s="186" t="s">
        <v>213</v>
      </c>
      <c r="AB36" s="166" t="s">
        <v>213</v>
      </c>
      <c r="AC36" s="167" t="s">
        <v>213</v>
      </c>
      <c r="AD36" s="167" t="s">
        <v>213</v>
      </c>
      <c r="AE36" s="167" t="s">
        <v>213</v>
      </c>
      <c r="AF36" s="167" t="s">
        <v>213</v>
      </c>
      <c r="AG36" s="168" t="s">
        <v>213</v>
      </c>
      <c r="AH36" s="169" t="s">
        <v>213</v>
      </c>
      <c r="AI36" s="170" t="s">
        <v>213</v>
      </c>
      <c r="AJ36" s="170" t="s">
        <v>213</v>
      </c>
      <c r="AK36" s="170" t="s">
        <v>213</v>
      </c>
      <c r="AL36" s="170" t="s">
        <v>213</v>
      </c>
      <c r="AM36" s="171" t="s">
        <v>213</v>
      </c>
      <c r="AN36" s="13"/>
      <c r="AO36" s="1457" t="s">
        <v>406</v>
      </c>
      <c r="AP36" s="1458"/>
      <c r="AQ36" s="1458"/>
      <c r="AR36" s="1458"/>
      <c r="AS36" s="1458"/>
      <c r="AT36" s="1459"/>
    </row>
    <row r="37" spans="2:46" ht="15" customHeight="1">
      <c r="B37" s="1351"/>
      <c r="C37" s="1351"/>
      <c r="D37" s="1352"/>
      <c r="E37" s="1478"/>
      <c r="F37" s="1479"/>
      <c r="G37" s="1479"/>
      <c r="H37" s="1479"/>
      <c r="I37" s="1479"/>
      <c r="J37" s="196" t="s">
        <v>213</v>
      </c>
      <c r="K37" s="197" t="s">
        <v>213</v>
      </c>
      <c r="L37" s="197" t="s">
        <v>213</v>
      </c>
      <c r="M37" s="197" t="s">
        <v>213</v>
      </c>
      <c r="N37" s="197" t="s">
        <v>213</v>
      </c>
      <c r="O37" s="198" t="s">
        <v>213</v>
      </c>
      <c r="P37" s="187" t="s">
        <v>426</v>
      </c>
      <c r="Q37" s="188" t="s">
        <v>213</v>
      </c>
      <c r="R37" s="188" t="s">
        <v>213</v>
      </c>
      <c r="S37" s="188" t="s">
        <v>213</v>
      </c>
      <c r="T37" s="188" t="s">
        <v>213</v>
      </c>
      <c r="U37" s="189" t="s">
        <v>213</v>
      </c>
      <c r="V37" s="187" t="s">
        <v>213</v>
      </c>
      <c r="W37" s="188" t="s">
        <v>213</v>
      </c>
      <c r="X37" s="188" t="s">
        <v>213</v>
      </c>
      <c r="Y37" s="188" t="s">
        <v>213</v>
      </c>
      <c r="Z37" s="188" t="s">
        <v>213</v>
      </c>
      <c r="AA37" s="189" t="s">
        <v>213</v>
      </c>
      <c r="AB37" s="172" t="s">
        <v>213</v>
      </c>
      <c r="AC37" s="173" t="s">
        <v>213</v>
      </c>
      <c r="AD37" s="173" t="s">
        <v>213</v>
      </c>
      <c r="AE37" s="173" t="s">
        <v>213</v>
      </c>
      <c r="AF37" s="173" t="s">
        <v>213</v>
      </c>
      <c r="AG37" s="174" t="s">
        <v>213</v>
      </c>
      <c r="AH37" s="175" t="s">
        <v>213</v>
      </c>
      <c r="AI37" s="176" t="s">
        <v>213</v>
      </c>
      <c r="AJ37" s="176" t="s">
        <v>213</v>
      </c>
      <c r="AK37" s="176" t="s">
        <v>213</v>
      </c>
      <c r="AL37" s="176" t="s">
        <v>213</v>
      </c>
      <c r="AM37" s="177" t="s">
        <v>213</v>
      </c>
      <c r="AN37" s="13"/>
      <c r="AO37" s="1460"/>
      <c r="AP37" s="1461"/>
      <c r="AQ37" s="1461"/>
      <c r="AR37" s="1461"/>
      <c r="AS37" s="1461"/>
      <c r="AT37" s="1462"/>
    </row>
    <row r="38" spans="2:46" ht="15" customHeight="1">
      <c r="B38" s="1351"/>
      <c r="C38" s="1351"/>
      <c r="D38" s="1352"/>
      <c r="E38" s="1480"/>
      <c r="F38" s="1479"/>
      <c r="G38" s="1479"/>
      <c r="H38" s="1479"/>
      <c r="I38" s="1479"/>
      <c r="J38" s="196" t="s">
        <v>213</v>
      </c>
      <c r="K38" s="197" t="s">
        <v>213</v>
      </c>
      <c r="L38" s="197" t="s">
        <v>213</v>
      </c>
      <c r="M38" s="197" t="s">
        <v>213</v>
      </c>
      <c r="N38" s="197" t="s">
        <v>213</v>
      </c>
      <c r="O38" s="198" t="s">
        <v>213</v>
      </c>
      <c r="P38" s="187" t="s">
        <v>213</v>
      </c>
      <c r="Q38" s="188" t="s">
        <v>213</v>
      </c>
      <c r="R38" s="188" t="s">
        <v>213</v>
      </c>
      <c r="S38" s="188" t="s">
        <v>213</v>
      </c>
      <c r="T38" s="188" t="s">
        <v>213</v>
      </c>
      <c r="U38" s="189" t="s">
        <v>213</v>
      </c>
      <c r="V38" s="187" t="s">
        <v>213</v>
      </c>
      <c r="W38" s="188" t="s">
        <v>213</v>
      </c>
      <c r="X38" s="188" t="s">
        <v>213</v>
      </c>
      <c r="Y38" s="188" t="s">
        <v>213</v>
      </c>
      <c r="Z38" s="188" t="s">
        <v>213</v>
      </c>
      <c r="AA38" s="189" t="s">
        <v>213</v>
      </c>
      <c r="AB38" s="172" t="s">
        <v>213</v>
      </c>
      <c r="AC38" s="173" t="s">
        <v>213</v>
      </c>
      <c r="AD38" s="173" t="s">
        <v>213</v>
      </c>
      <c r="AE38" s="173" t="s">
        <v>213</v>
      </c>
      <c r="AF38" s="173" t="s">
        <v>213</v>
      </c>
      <c r="AG38" s="174" t="s">
        <v>213</v>
      </c>
      <c r="AH38" s="175" t="s">
        <v>213</v>
      </c>
      <c r="AI38" s="176" t="s">
        <v>213</v>
      </c>
      <c r="AJ38" s="176" t="s">
        <v>213</v>
      </c>
      <c r="AK38" s="176" t="s">
        <v>213</v>
      </c>
      <c r="AL38" s="176" t="s">
        <v>213</v>
      </c>
      <c r="AM38" s="177" t="s">
        <v>213</v>
      </c>
      <c r="AN38" s="13"/>
      <c r="AO38" s="1460"/>
      <c r="AP38" s="1461"/>
      <c r="AQ38" s="1461"/>
      <c r="AR38" s="1461"/>
      <c r="AS38" s="1461"/>
      <c r="AT38" s="1462"/>
    </row>
    <row r="39" spans="2:46" ht="15" customHeight="1">
      <c r="B39" s="1351"/>
      <c r="C39" s="1351"/>
      <c r="D39" s="1352"/>
      <c r="E39" s="1480"/>
      <c r="F39" s="1479"/>
      <c r="G39" s="1479"/>
      <c r="H39" s="1479"/>
      <c r="I39" s="1479"/>
      <c r="J39" s="196" t="s">
        <v>213</v>
      </c>
      <c r="K39" s="197" t="s">
        <v>213</v>
      </c>
      <c r="L39" s="197" t="s">
        <v>213</v>
      </c>
      <c r="M39" s="197" t="s">
        <v>213</v>
      </c>
      <c r="N39" s="197" t="s">
        <v>213</v>
      </c>
      <c r="O39" s="198" t="s">
        <v>213</v>
      </c>
      <c r="P39" s="187" t="s">
        <v>213</v>
      </c>
      <c r="Q39" s="188" t="s">
        <v>213</v>
      </c>
      <c r="R39" s="188" t="s">
        <v>213</v>
      </c>
      <c r="S39" s="188" t="s">
        <v>213</v>
      </c>
      <c r="T39" s="188" t="s">
        <v>213</v>
      </c>
      <c r="U39" s="189" t="s">
        <v>213</v>
      </c>
      <c r="V39" s="187" t="s">
        <v>213</v>
      </c>
      <c r="W39" s="188" t="s">
        <v>213</v>
      </c>
      <c r="X39" s="188" t="s">
        <v>213</v>
      </c>
      <c r="Y39" s="188" t="s">
        <v>213</v>
      </c>
      <c r="Z39" s="188" t="s">
        <v>213</v>
      </c>
      <c r="AA39" s="189" t="s">
        <v>213</v>
      </c>
      <c r="AB39" s="172" t="s">
        <v>213</v>
      </c>
      <c r="AC39" s="173" t="s">
        <v>213</v>
      </c>
      <c r="AD39" s="173" t="s">
        <v>213</v>
      </c>
      <c r="AE39" s="173" t="s">
        <v>213</v>
      </c>
      <c r="AF39" s="173" t="s">
        <v>213</v>
      </c>
      <c r="AG39" s="174" t="s">
        <v>213</v>
      </c>
      <c r="AH39" s="175" t="s">
        <v>213</v>
      </c>
      <c r="AI39" s="176" t="s">
        <v>213</v>
      </c>
      <c r="AJ39" s="176" t="s">
        <v>213</v>
      </c>
      <c r="AK39" s="176" t="s">
        <v>213</v>
      </c>
      <c r="AL39" s="176" t="s">
        <v>213</v>
      </c>
      <c r="AM39" s="177" t="s">
        <v>213</v>
      </c>
      <c r="AN39" s="13"/>
      <c r="AO39" s="1460"/>
      <c r="AP39" s="1461"/>
      <c r="AQ39" s="1461"/>
      <c r="AR39" s="1461"/>
      <c r="AS39" s="1461"/>
      <c r="AT39" s="1462"/>
    </row>
    <row r="40" spans="2:46" ht="15" customHeight="1">
      <c r="B40" s="1351"/>
      <c r="C40" s="1351"/>
      <c r="D40" s="1352"/>
      <c r="E40" s="1480"/>
      <c r="F40" s="1479"/>
      <c r="G40" s="1479"/>
      <c r="H40" s="1479"/>
      <c r="I40" s="1479"/>
      <c r="J40" s="196" t="s">
        <v>213</v>
      </c>
      <c r="K40" s="197" t="s">
        <v>213</v>
      </c>
      <c r="L40" s="197" t="s">
        <v>213</v>
      </c>
      <c r="M40" s="197" t="s">
        <v>213</v>
      </c>
      <c r="N40" s="197" t="s">
        <v>213</v>
      </c>
      <c r="O40" s="198" t="s">
        <v>213</v>
      </c>
      <c r="P40" s="187" t="s">
        <v>213</v>
      </c>
      <c r="Q40" s="188" t="s">
        <v>213</v>
      </c>
      <c r="R40" s="188" t="s">
        <v>213</v>
      </c>
      <c r="S40" s="188" t="s">
        <v>213</v>
      </c>
      <c r="T40" s="188" t="s">
        <v>213</v>
      </c>
      <c r="U40" s="189" t="s">
        <v>213</v>
      </c>
      <c r="V40" s="187" t="s">
        <v>213</v>
      </c>
      <c r="W40" s="188" t="s">
        <v>213</v>
      </c>
      <c r="X40" s="188" t="s">
        <v>213</v>
      </c>
      <c r="Y40" s="188" t="s">
        <v>213</v>
      </c>
      <c r="Z40" s="188" t="s">
        <v>213</v>
      </c>
      <c r="AA40" s="189" t="s">
        <v>213</v>
      </c>
      <c r="AB40" s="172" t="s">
        <v>213</v>
      </c>
      <c r="AC40" s="173" t="s">
        <v>213</v>
      </c>
      <c r="AD40" s="173" t="s">
        <v>213</v>
      </c>
      <c r="AE40" s="173" t="s">
        <v>213</v>
      </c>
      <c r="AF40" s="173" t="s">
        <v>213</v>
      </c>
      <c r="AG40" s="174" t="s">
        <v>213</v>
      </c>
      <c r="AH40" s="175" t="s">
        <v>213</v>
      </c>
      <c r="AI40" s="176" t="s">
        <v>213</v>
      </c>
      <c r="AJ40" s="176" t="s">
        <v>213</v>
      </c>
      <c r="AK40" s="176" t="s">
        <v>213</v>
      </c>
      <c r="AL40" s="176" t="s">
        <v>213</v>
      </c>
      <c r="AM40" s="177" t="s">
        <v>213</v>
      </c>
      <c r="AN40" s="13"/>
      <c r="AO40" s="1460"/>
      <c r="AP40" s="1461"/>
      <c r="AQ40" s="1461"/>
      <c r="AR40" s="1461"/>
      <c r="AS40" s="1461"/>
      <c r="AT40" s="1462"/>
    </row>
    <row r="41" spans="2:46" ht="15" customHeight="1">
      <c r="B41" s="1351"/>
      <c r="C41" s="1351"/>
      <c r="D41" s="1352"/>
      <c r="E41" s="1480"/>
      <c r="F41" s="1479"/>
      <c r="G41" s="1479"/>
      <c r="H41" s="1479"/>
      <c r="I41" s="1479"/>
      <c r="J41" s="196" t="s">
        <v>213</v>
      </c>
      <c r="K41" s="197" t="s">
        <v>213</v>
      </c>
      <c r="L41" s="197" t="s">
        <v>213</v>
      </c>
      <c r="M41" s="197" t="s">
        <v>213</v>
      </c>
      <c r="N41" s="197" t="s">
        <v>213</v>
      </c>
      <c r="O41" s="198" t="s">
        <v>213</v>
      </c>
      <c r="P41" s="187" t="s">
        <v>213</v>
      </c>
      <c r="Q41" s="188" t="s">
        <v>213</v>
      </c>
      <c r="R41" s="188" t="s">
        <v>213</v>
      </c>
      <c r="S41" s="188" t="s">
        <v>213</v>
      </c>
      <c r="T41" s="188" t="s">
        <v>213</v>
      </c>
      <c r="U41" s="189" t="s">
        <v>213</v>
      </c>
      <c r="V41" s="187" t="s">
        <v>213</v>
      </c>
      <c r="W41" s="188" t="s">
        <v>213</v>
      </c>
      <c r="X41" s="188" t="s">
        <v>213</v>
      </c>
      <c r="Y41" s="188" t="s">
        <v>213</v>
      </c>
      <c r="Z41" s="188" t="s">
        <v>213</v>
      </c>
      <c r="AA41" s="189" t="s">
        <v>213</v>
      </c>
      <c r="AB41" s="172" t="s">
        <v>213</v>
      </c>
      <c r="AC41" s="173" t="s">
        <v>213</v>
      </c>
      <c r="AD41" s="173" t="s">
        <v>213</v>
      </c>
      <c r="AE41" s="173" t="s">
        <v>213</v>
      </c>
      <c r="AF41" s="173" t="s">
        <v>213</v>
      </c>
      <c r="AG41" s="174" t="s">
        <v>213</v>
      </c>
      <c r="AH41" s="175" t="s">
        <v>213</v>
      </c>
      <c r="AI41" s="176" t="s">
        <v>213</v>
      </c>
      <c r="AJ41" s="176" t="s">
        <v>213</v>
      </c>
      <c r="AK41" s="176" t="s">
        <v>213</v>
      </c>
      <c r="AL41" s="176" t="s">
        <v>213</v>
      </c>
      <c r="AM41" s="177" t="s">
        <v>213</v>
      </c>
      <c r="AN41" s="13"/>
      <c r="AO41" s="1460"/>
      <c r="AP41" s="1461"/>
      <c r="AQ41" s="1461"/>
      <c r="AR41" s="1461"/>
      <c r="AS41" s="1461"/>
      <c r="AT41" s="1462"/>
    </row>
    <row r="42" spans="2:46" ht="15" customHeight="1">
      <c r="B42" s="1351"/>
      <c r="C42" s="1351"/>
      <c r="D42" s="1352"/>
      <c r="E42" s="1480"/>
      <c r="F42" s="1479"/>
      <c r="G42" s="1479"/>
      <c r="H42" s="1479"/>
      <c r="I42" s="1479"/>
      <c r="J42" s="196" t="s">
        <v>213</v>
      </c>
      <c r="K42" s="197" t="s">
        <v>213</v>
      </c>
      <c r="L42" s="197" t="s">
        <v>213</v>
      </c>
      <c r="M42" s="197" t="s">
        <v>213</v>
      </c>
      <c r="N42" s="197" t="s">
        <v>213</v>
      </c>
      <c r="O42" s="198" t="s">
        <v>213</v>
      </c>
      <c r="P42" s="187" t="s">
        <v>213</v>
      </c>
      <c r="Q42" s="188" t="s">
        <v>213</v>
      </c>
      <c r="R42" s="188" t="s">
        <v>213</v>
      </c>
      <c r="S42" s="188" t="s">
        <v>213</v>
      </c>
      <c r="T42" s="188" t="s">
        <v>213</v>
      </c>
      <c r="U42" s="189" t="s">
        <v>213</v>
      </c>
      <c r="V42" s="187" t="s">
        <v>213</v>
      </c>
      <c r="W42" s="188" t="s">
        <v>213</v>
      </c>
      <c r="X42" s="188" t="s">
        <v>213</v>
      </c>
      <c r="Y42" s="188" t="s">
        <v>213</v>
      </c>
      <c r="Z42" s="188" t="s">
        <v>213</v>
      </c>
      <c r="AA42" s="189" t="s">
        <v>213</v>
      </c>
      <c r="AB42" s="172" t="s">
        <v>213</v>
      </c>
      <c r="AC42" s="173" t="s">
        <v>213</v>
      </c>
      <c r="AD42" s="173" t="s">
        <v>213</v>
      </c>
      <c r="AE42" s="173" t="s">
        <v>213</v>
      </c>
      <c r="AF42" s="173" t="s">
        <v>213</v>
      </c>
      <c r="AG42" s="174" t="s">
        <v>213</v>
      </c>
      <c r="AH42" s="175" t="s">
        <v>213</v>
      </c>
      <c r="AI42" s="176" t="s">
        <v>213</v>
      </c>
      <c r="AJ42" s="176" t="s">
        <v>213</v>
      </c>
      <c r="AK42" s="176" t="s">
        <v>213</v>
      </c>
      <c r="AL42" s="176" t="s">
        <v>213</v>
      </c>
      <c r="AM42" s="177" t="s">
        <v>213</v>
      </c>
      <c r="AN42" s="13"/>
      <c r="AO42" s="1460"/>
      <c r="AP42" s="1461"/>
      <c r="AQ42" s="1461"/>
      <c r="AR42" s="1461"/>
      <c r="AS42" s="1461"/>
      <c r="AT42" s="1462"/>
    </row>
    <row r="43" spans="2:46" ht="15" customHeight="1">
      <c r="B43" s="1351"/>
      <c r="C43" s="1351"/>
      <c r="D43" s="1352"/>
      <c r="E43" s="1480"/>
      <c r="F43" s="1479"/>
      <c r="G43" s="1479"/>
      <c r="H43" s="1479"/>
      <c r="I43" s="1479"/>
      <c r="J43" s="196" t="s">
        <v>213</v>
      </c>
      <c r="K43" s="197" t="s">
        <v>213</v>
      </c>
      <c r="L43" s="197" t="s">
        <v>213</v>
      </c>
      <c r="M43" s="197" t="s">
        <v>213</v>
      </c>
      <c r="N43" s="197" t="s">
        <v>213</v>
      </c>
      <c r="O43" s="198" t="s">
        <v>213</v>
      </c>
      <c r="P43" s="187" t="s">
        <v>213</v>
      </c>
      <c r="Q43" s="188" t="s">
        <v>213</v>
      </c>
      <c r="R43" s="188" t="s">
        <v>213</v>
      </c>
      <c r="S43" s="188" t="s">
        <v>213</v>
      </c>
      <c r="T43" s="188" t="s">
        <v>213</v>
      </c>
      <c r="U43" s="189" t="s">
        <v>213</v>
      </c>
      <c r="V43" s="187" t="s">
        <v>213</v>
      </c>
      <c r="W43" s="188" t="s">
        <v>213</v>
      </c>
      <c r="X43" s="188" t="s">
        <v>213</v>
      </c>
      <c r="Y43" s="188" t="s">
        <v>213</v>
      </c>
      <c r="Z43" s="188" t="s">
        <v>213</v>
      </c>
      <c r="AA43" s="189" t="s">
        <v>213</v>
      </c>
      <c r="AB43" s="172" t="s">
        <v>213</v>
      </c>
      <c r="AC43" s="173" t="s">
        <v>213</v>
      </c>
      <c r="AD43" s="173" t="s">
        <v>213</v>
      </c>
      <c r="AE43" s="173" t="s">
        <v>213</v>
      </c>
      <c r="AF43" s="173" t="s">
        <v>213</v>
      </c>
      <c r="AG43" s="174" t="s">
        <v>213</v>
      </c>
      <c r="AH43" s="175" t="s">
        <v>213</v>
      </c>
      <c r="AI43" s="176" t="s">
        <v>213</v>
      </c>
      <c r="AJ43" s="176" t="s">
        <v>213</v>
      </c>
      <c r="AK43" s="176" t="s">
        <v>213</v>
      </c>
      <c r="AL43" s="176" t="s">
        <v>213</v>
      </c>
      <c r="AM43" s="177" t="s">
        <v>213</v>
      </c>
      <c r="AN43" s="13"/>
      <c r="AO43" s="1460"/>
      <c r="AP43" s="1461"/>
      <c r="AQ43" s="1461"/>
      <c r="AR43" s="1461"/>
      <c r="AS43" s="1461"/>
      <c r="AT43" s="1462"/>
    </row>
    <row r="44" spans="2:46" ht="15" customHeight="1">
      <c r="B44" s="1351"/>
      <c r="C44" s="1351"/>
      <c r="D44" s="1352"/>
      <c r="E44" s="1480"/>
      <c r="F44" s="1479"/>
      <c r="G44" s="1479"/>
      <c r="H44" s="1479"/>
      <c r="I44" s="1479"/>
      <c r="J44" s="196" t="s">
        <v>213</v>
      </c>
      <c r="K44" s="197" t="s">
        <v>213</v>
      </c>
      <c r="L44" s="197" t="s">
        <v>213</v>
      </c>
      <c r="M44" s="197" t="s">
        <v>213</v>
      </c>
      <c r="N44" s="197" t="s">
        <v>213</v>
      </c>
      <c r="O44" s="198" t="s">
        <v>213</v>
      </c>
      <c r="P44" s="187" t="s">
        <v>213</v>
      </c>
      <c r="Q44" s="188" t="s">
        <v>213</v>
      </c>
      <c r="R44" s="188" t="s">
        <v>213</v>
      </c>
      <c r="S44" s="188" t="s">
        <v>213</v>
      </c>
      <c r="T44" s="188" t="s">
        <v>213</v>
      </c>
      <c r="U44" s="189" t="s">
        <v>213</v>
      </c>
      <c r="V44" s="187" t="s">
        <v>213</v>
      </c>
      <c r="W44" s="188" t="s">
        <v>213</v>
      </c>
      <c r="X44" s="188" t="s">
        <v>213</v>
      </c>
      <c r="Y44" s="188" t="s">
        <v>213</v>
      </c>
      <c r="Z44" s="188" t="s">
        <v>213</v>
      </c>
      <c r="AA44" s="189" t="s">
        <v>213</v>
      </c>
      <c r="AB44" s="172" t="s">
        <v>213</v>
      </c>
      <c r="AC44" s="173" t="s">
        <v>213</v>
      </c>
      <c r="AD44" s="173" t="s">
        <v>213</v>
      </c>
      <c r="AE44" s="173" t="s">
        <v>213</v>
      </c>
      <c r="AF44" s="173" t="s">
        <v>213</v>
      </c>
      <c r="AG44" s="174" t="s">
        <v>213</v>
      </c>
      <c r="AH44" s="175" t="s">
        <v>213</v>
      </c>
      <c r="AI44" s="176" t="s">
        <v>213</v>
      </c>
      <c r="AJ44" s="176" t="s">
        <v>213</v>
      </c>
      <c r="AK44" s="176" t="s">
        <v>213</v>
      </c>
      <c r="AL44" s="176" t="s">
        <v>213</v>
      </c>
      <c r="AM44" s="177" t="s">
        <v>213</v>
      </c>
      <c r="AN44" s="13"/>
      <c r="AO44" s="1460"/>
      <c r="AP44" s="1461"/>
      <c r="AQ44" s="1461"/>
      <c r="AR44" s="1461"/>
      <c r="AS44" s="1461"/>
      <c r="AT44" s="1462"/>
    </row>
    <row r="45" spans="2:46" ht="15.75" customHeight="1" thickBot="1">
      <c r="B45" s="1351"/>
      <c r="C45" s="1351"/>
      <c r="D45" s="1352"/>
      <c r="E45" s="1481"/>
      <c r="F45" s="1482"/>
      <c r="G45" s="1482"/>
      <c r="H45" s="1482"/>
      <c r="I45" s="1482"/>
      <c r="J45" s="199" t="s">
        <v>213</v>
      </c>
      <c r="K45" s="200" t="s">
        <v>213</v>
      </c>
      <c r="L45" s="200" t="s">
        <v>213</v>
      </c>
      <c r="M45" s="200" t="s">
        <v>213</v>
      </c>
      <c r="N45" s="200" t="s">
        <v>213</v>
      </c>
      <c r="O45" s="201" t="s">
        <v>213</v>
      </c>
      <c r="P45" s="187" t="s">
        <v>213</v>
      </c>
      <c r="Q45" s="188" t="s">
        <v>213</v>
      </c>
      <c r="R45" s="188" t="s">
        <v>213</v>
      </c>
      <c r="S45" s="188" t="s">
        <v>213</v>
      </c>
      <c r="T45" s="188" t="s">
        <v>213</v>
      </c>
      <c r="U45" s="189" t="s">
        <v>213</v>
      </c>
      <c r="V45" s="190" t="s">
        <v>213</v>
      </c>
      <c r="W45" s="191" t="s">
        <v>213</v>
      </c>
      <c r="X45" s="191" t="s">
        <v>213</v>
      </c>
      <c r="Y45" s="191" t="s">
        <v>213</v>
      </c>
      <c r="Z45" s="191" t="s">
        <v>213</v>
      </c>
      <c r="AA45" s="192" t="s">
        <v>213</v>
      </c>
      <c r="AB45" s="178" t="s">
        <v>213</v>
      </c>
      <c r="AC45" s="179" t="s">
        <v>213</v>
      </c>
      <c r="AD45" s="179" t="s">
        <v>213</v>
      </c>
      <c r="AE45" s="179" t="s">
        <v>213</v>
      </c>
      <c r="AF45" s="179" t="s">
        <v>213</v>
      </c>
      <c r="AG45" s="180" t="s">
        <v>213</v>
      </c>
      <c r="AH45" s="181" t="s">
        <v>213</v>
      </c>
      <c r="AI45" s="182" t="s">
        <v>213</v>
      </c>
      <c r="AJ45" s="182" t="s">
        <v>213</v>
      </c>
      <c r="AK45" s="182" t="s">
        <v>213</v>
      </c>
      <c r="AL45" s="182" t="s">
        <v>213</v>
      </c>
      <c r="AM45" s="183" t="s">
        <v>213</v>
      </c>
      <c r="AN45" s="13"/>
      <c r="AO45" s="1634"/>
      <c r="AP45" s="1635"/>
      <c r="AQ45" s="1635"/>
      <c r="AR45" s="1635"/>
      <c r="AS45" s="1635"/>
      <c r="AT45" s="1636"/>
    </row>
    <row r="46" spans="2:46" ht="46.5" customHeight="1">
      <c r="B46" s="1351"/>
      <c r="C46" s="1351"/>
      <c r="D46" s="1352"/>
      <c r="E46" s="1476" t="s">
        <v>409</v>
      </c>
      <c r="F46" s="1477"/>
      <c r="G46" s="1477"/>
      <c r="H46" s="1477"/>
      <c r="I46" s="1490"/>
      <c r="J46" s="193" t="s">
        <v>213</v>
      </c>
      <c r="K46" s="194" t="s">
        <v>213</v>
      </c>
      <c r="L46" s="194" t="s">
        <v>213</v>
      </c>
      <c r="M46" s="194" t="s">
        <v>213</v>
      </c>
      <c r="N46" s="194" t="s">
        <v>213</v>
      </c>
      <c r="O46" s="195" t="s">
        <v>213</v>
      </c>
      <c r="P46" s="193" t="s">
        <v>213</v>
      </c>
      <c r="Q46" s="194" t="s">
        <v>213</v>
      </c>
      <c r="R46" s="194" t="s">
        <v>213</v>
      </c>
      <c r="S46" s="194" t="s">
        <v>213</v>
      </c>
      <c r="T46" s="194" t="s">
        <v>213</v>
      </c>
      <c r="U46" s="195" t="s">
        <v>213</v>
      </c>
      <c r="V46" s="184" t="s">
        <v>213</v>
      </c>
      <c r="W46" s="202" t="s">
        <v>213</v>
      </c>
      <c r="X46" s="185" t="s">
        <v>213</v>
      </c>
      <c r="Y46" s="185" t="s">
        <v>213</v>
      </c>
      <c r="Z46" s="185" t="s">
        <v>213</v>
      </c>
      <c r="AA46" s="186" t="s">
        <v>213</v>
      </c>
      <c r="AB46" s="166" t="s">
        <v>213</v>
      </c>
      <c r="AC46" s="167" t="s">
        <v>213</v>
      </c>
      <c r="AD46" s="167" t="s">
        <v>213</v>
      </c>
      <c r="AE46" s="167" t="s">
        <v>213</v>
      </c>
      <c r="AF46" s="167" t="s">
        <v>213</v>
      </c>
      <c r="AG46" s="168" t="s">
        <v>213</v>
      </c>
      <c r="AH46" s="169" t="s">
        <v>213</v>
      </c>
      <c r="AI46" s="170" t="s">
        <v>213</v>
      </c>
      <c r="AJ46" s="170" t="s">
        <v>213</v>
      </c>
      <c r="AK46" s="170" t="s">
        <v>213</v>
      </c>
      <c r="AL46" s="170" t="s">
        <v>213</v>
      </c>
      <c r="AM46" s="171" t="s">
        <v>213</v>
      </c>
      <c r="AN46" s="13"/>
      <c r="AO46" s="13"/>
      <c r="AP46" s="13"/>
      <c r="AQ46" s="13"/>
      <c r="AR46" s="13"/>
      <c r="AS46" s="13"/>
      <c r="AT46" s="13"/>
    </row>
    <row r="47" spans="2:46" ht="46.5" customHeight="1">
      <c r="B47" s="1351"/>
      <c r="C47" s="1351"/>
      <c r="D47" s="1352"/>
      <c r="E47" s="1478"/>
      <c r="F47" s="1479"/>
      <c r="G47" s="1479"/>
      <c r="H47" s="1479"/>
      <c r="I47" s="1491"/>
      <c r="J47" s="196" t="s">
        <v>213</v>
      </c>
      <c r="K47" s="197" t="s">
        <v>213</v>
      </c>
      <c r="L47" s="197" t="s">
        <v>213</v>
      </c>
      <c r="M47" s="197" t="s">
        <v>213</v>
      </c>
      <c r="N47" s="197" t="s">
        <v>213</v>
      </c>
      <c r="O47" s="198" t="s">
        <v>213</v>
      </c>
      <c r="P47" s="196" t="s">
        <v>213</v>
      </c>
      <c r="Q47" s="197" t="s">
        <v>213</v>
      </c>
      <c r="R47" s="197" t="s">
        <v>213</v>
      </c>
      <c r="S47" s="197" t="s">
        <v>213</v>
      </c>
      <c r="T47" s="197" t="s">
        <v>213</v>
      </c>
      <c r="U47" s="198" t="s">
        <v>213</v>
      </c>
      <c r="V47" s="187" t="s">
        <v>213</v>
      </c>
      <c r="W47" s="188" t="s">
        <v>213</v>
      </c>
      <c r="X47" s="188" t="s">
        <v>213</v>
      </c>
      <c r="Y47" s="188" t="s">
        <v>213</v>
      </c>
      <c r="Z47" s="188" t="s">
        <v>213</v>
      </c>
      <c r="AA47" s="189" t="s">
        <v>213</v>
      </c>
      <c r="AB47" s="172" t="s">
        <v>213</v>
      </c>
      <c r="AC47" s="173" t="s">
        <v>213</v>
      </c>
      <c r="AD47" s="173" t="s">
        <v>213</v>
      </c>
      <c r="AE47" s="173" t="s">
        <v>213</v>
      </c>
      <c r="AF47" s="173" t="s">
        <v>213</v>
      </c>
      <c r="AG47" s="174" t="s">
        <v>213</v>
      </c>
      <c r="AH47" s="175" t="s">
        <v>213</v>
      </c>
      <c r="AI47" s="176" t="s">
        <v>213</v>
      </c>
      <c r="AJ47" s="176" t="s">
        <v>213</v>
      </c>
      <c r="AK47" s="176" t="s">
        <v>213</v>
      </c>
      <c r="AL47" s="176" t="s">
        <v>213</v>
      </c>
      <c r="AM47" s="177" t="s">
        <v>213</v>
      </c>
      <c r="AN47" s="13"/>
      <c r="AO47" s="13"/>
      <c r="AP47" s="13"/>
      <c r="AQ47" s="13"/>
      <c r="AR47" s="13"/>
      <c r="AS47" s="13"/>
      <c r="AT47" s="13"/>
    </row>
    <row r="48" spans="2:46" ht="15" customHeight="1">
      <c r="B48" s="1351"/>
      <c r="C48" s="1351"/>
      <c r="D48" s="1352"/>
      <c r="E48" s="1478"/>
      <c r="F48" s="1479"/>
      <c r="G48" s="1479"/>
      <c r="H48" s="1479"/>
      <c r="I48" s="1491"/>
      <c r="J48" s="196" t="s">
        <v>213</v>
      </c>
      <c r="K48" s="197" t="s">
        <v>213</v>
      </c>
      <c r="L48" s="197" t="s">
        <v>213</v>
      </c>
      <c r="M48" s="197" t="s">
        <v>213</v>
      </c>
      <c r="N48" s="197" t="s">
        <v>213</v>
      </c>
      <c r="O48" s="198" t="s">
        <v>213</v>
      </c>
      <c r="P48" s="196" t="s">
        <v>213</v>
      </c>
      <c r="Q48" s="197" t="s">
        <v>213</v>
      </c>
      <c r="R48" s="197" t="s">
        <v>213</v>
      </c>
      <c r="S48" s="197" t="s">
        <v>213</v>
      </c>
      <c r="T48" s="197" t="s">
        <v>213</v>
      </c>
      <c r="U48" s="198" t="s">
        <v>213</v>
      </c>
      <c r="V48" s="187" t="s">
        <v>213</v>
      </c>
      <c r="W48" s="188" t="s">
        <v>213</v>
      </c>
      <c r="X48" s="188" t="s">
        <v>213</v>
      </c>
      <c r="Y48" s="188" t="s">
        <v>213</v>
      </c>
      <c r="Z48" s="188" t="s">
        <v>213</v>
      </c>
      <c r="AA48" s="189" t="s">
        <v>213</v>
      </c>
      <c r="AB48" s="172" t="s">
        <v>213</v>
      </c>
      <c r="AC48" s="173" t="s">
        <v>213</v>
      </c>
      <c r="AD48" s="173" t="s">
        <v>213</v>
      </c>
      <c r="AE48" s="173" t="s">
        <v>213</v>
      </c>
      <c r="AF48" s="173" t="s">
        <v>213</v>
      </c>
      <c r="AG48" s="174" t="s">
        <v>213</v>
      </c>
      <c r="AH48" s="175" t="s">
        <v>213</v>
      </c>
      <c r="AI48" s="176" t="s">
        <v>213</v>
      </c>
      <c r="AJ48" s="176" t="s">
        <v>213</v>
      </c>
      <c r="AK48" s="176" t="s">
        <v>213</v>
      </c>
      <c r="AL48" s="176" t="s">
        <v>213</v>
      </c>
      <c r="AM48" s="177" t="s">
        <v>213</v>
      </c>
      <c r="AN48" s="13"/>
      <c r="AO48" s="13"/>
      <c r="AP48" s="13"/>
      <c r="AQ48" s="13"/>
      <c r="AR48" s="13"/>
      <c r="AS48" s="13"/>
      <c r="AT48" s="13"/>
    </row>
    <row r="49" spans="2:39" ht="15" customHeight="1">
      <c r="B49" s="1351"/>
      <c r="C49" s="1351"/>
      <c r="D49" s="1352"/>
      <c r="E49" s="1480"/>
      <c r="F49" s="1479"/>
      <c r="G49" s="1479"/>
      <c r="H49" s="1479"/>
      <c r="I49" s="1491"/>
      <c r="J49" s="196" t="s">
        <v>213</v>
      </c>
      <c r="K49" s="197" t="s">
        <v>213</v>
      </c>
      <c r="L49" s="197" t="s">
        <v>213</v>
      </c>
      <c r="M49" s="197" t="s">
        <v>213</v>
      </c>
      <c r="N49" s="197" t="s">
        <v>213</v>
      </c>
      <c r="O49" s="198" t="s">
        <v>213</v>
      </c>
      <c r="P49" s="196" t="s">
        <v>213</v>
      </c>
      <c r="Q49" s="197" t="s">
        <v>213</v>
      </c>
      <c r="R49" s="197" t="s">
        <v>213</v>
      </c>
      <c r="S49" s="197" t="s">
        <v>213</v>
      </c>
      <c r="T49" s="197" t="s">
        <v>213</v>
      </c>
      <c r="U49" s="198" t="s">
        <v>213</v>
      </c>
      <c r="V49" s="187" t="s">
        <v>213</v>
      </c>
      <c r="W49" s="188" t="s">
        <v>213</v>
      </c>
      <c r="X49" s="188" t="s">
        <v>213</v>
      </c>
      <c r="Y49" s="188" t="s">
        <v>213</v>
      </c>
      <c r="Z49" s="188" t="s">
        <v>213</v>
      </c>
      <c r="AA49" s="189" t="s">
        <v>213</v>
      </c>
      <c r="AB49" s="172" t="s">
        <v>213</v>
      </c>
      <c r="AC49" s="173" t="s">
        <v>213</v>
      </c>
      <c r="AD49" s="173" t="s">
        <v>213</v>
      </c>
      <c r="AE49" s="173" t="s">
        <v>213</v>
      </c>
      <c r="AF49" s="173" t="s">
        <v>213</v>
      </c>
      <c r="AG49" s="174" t="s">
        <v>213</v>
      </c>
      <c r="AH49" s="175" t="s">
        <v>213</v>
      </c>
      <c r="AI49" s="176" t="s">
        <v>213</v>
      </c>
      <c r="AJ49" s="176" t="s">
        <v>213</v>
      </c>
      <c r="AK49" s="176" t="s">
        <v>213</v>
      </c>
      <c r="AL49" s="176" t="s">
        <v>213</v>
      </c>
      <c r="AM49" s="177" t="s">
        <v>213</v>
      </c>
    </row>
    <row r="50" spans="2:39" ht="15" customHeight="1">
      <c r="B50" s="1351"/>
      <c r="C50" s="1351"/>
      <c r="D50" s="1352"/>
      <c r="E50" s="1480"/>
      <c r="F50" s="1479"/>
      <c r="G50" s="1479"/>
      <c r="H50" s="1479"/>
      <c r="I50" s="1491"/>
      <c r="J50" s="196" t="s">
        <v>213</v>
      </c>
      <c r="K50" s="197" t="s">
        <v>213</v>
      </c>
      <c r="L50" s="197" t="s">
        <v>213</v>
      </c>
      <c r="M50" s="197" t="s">
        <v>213</v>
      </c>
      <c r="N50" s="197" t="s">
        <v>213</v>
      </c>
      <c r="O50" s="198" t="s">
        <v>213</v>
      </c>
      <c r="P50" s="196" t="s">
        <v>213</v>
      </c>
      <c r="Q50" s="197" t="s">
        <v>213</v>
      </c>
      <c r="R50" s="197" t="s">
        <v>213</v>
      </c>
      <c r="S50" s="197" t="s">
        <v>213</v>
      </c>
      <c r="T50" s="197" t="s">
        <v>213</v>
      </c>
      <c r="U50" s="198" t="s">
        <v>213</v>
      </c>
      <c r="V50" s="187" t="s">
        <v>213</v>
      </c>
      <c r="W50" s="188" t="s">
        <v>213</v>
      </c>
      <c r="X50" s="188" t="s">
        <v>213</v>
      </c>
      <c r="Y50" s="188" t="s">
        <v>213</v>
      </c>
      <c r="Z50" s="188" t="s">
        <v>213</v>
      </c>
      <c r="AA50" s="189" t="s">
        <v>213</v>
      </c>
      <c r="AB50" s="172" t="s">
        <v>213</v>
      </c>
      <c r="AC50" s="173" t="s">
        <v>213</v>
      </c>
      <c r="AD50" s="173" t="s">
        <v>213</v>
      </c>
      <c r="AE50" s="173" t="s">
        <v>213</v>
      </c>
      <c r="AF50" s="173" t="s">
        <v>213</v>
      </c>
      <c r="AG50" s="174" t="s">
        <v>213</v>
      </c>
      <c r="AH50" s="175" t="s">
        <v>213</v>
      </c>
      <c r="AI50" s="176" t="s">
        <v>213</v>
      </c>
      <c r="AJ50" s="176" t="s">
        <v>213</v>
      </c>
      <c r="AK50" s="176" t="s">
        <v>213</v>
      </c>
      <c r="AL50" s="176" t="s">
        <v>213</v>
      </c>
      <c r="AM50" s="177" t="s">
        <v>213</v>
      </c>
    </row>
    <row r="51" spans="2:39" ht="15" customHeight="1">
      <c r="B51" s="1351"/>
      <c r="C51" s="1351"/>
      <c r="D51" s="1352"/>
      <c r="E51" s="1480"/>
      <c r="F51" s="1479"/>
      <c r="G51" s="1479"/>
      <c r="H51" s="1479"/>
      <c r="I51" s="1491"/>
      <c r="J51" s="196" t="s">
        <v>213</v>
      </c>
      <c r="K51" s="197" t="s">
        <v>213</v>
      </c>
      <c r="L51" s="197" t="s">
        <v>213</v>
      </c>
      <c r="M51" s="197" t="s">
        <v>213</v>
      </c>
      <c r="N51" s="197" t="s">
        <v>213</v>
      </c>
      <c r="O51" s="198" t="s">
        <v>213</v>
      </c>
      <c r="P51" s="196" t="s">
        <v>213</v>
      </c>
      <c r="Q51" s="197" t="s">
        <v>213</v>
      </c>
      <c r="R51" s="197" t="s">
        <v>213</v>
      </c>
      <c r="S51" s="197" t="s">
        <v>213</v>
      </c>
      <c r="T51" s="197" t="s">
        <v>213</v>
      </c>
      <c r="U51" s="198" t="s">
        <v>213</v>
      </c>
      <c r="V51" s="187" t="s">
        <v>213</v>
      </c>
      <c r="W51" s="188" t="s">
        <v>213</v>
      </c>
      <c r="X51" s="188" t="s">
        <v>213</v>
      </c>
      <c r="Y51" s="188" t="s">
        <v>213</v>
      </c>
      <c r="Z51" s="188" t="s">
        <v>213</v>
      </c>
      <c r="AA51" s="189" t="s">
        <v>213</v>
      </c>
      <c r="AB51" s="172" t="s">
        <v>213</v>
      </c>
      <c r="AC51" s="173" t="s">
        <v>213</v>
      </c>
      <c r="AD51" s="173" t="s">
        <v>213</v>
      </c>
      <c r="AE51" s="173" t="s">
        <v>213</v>
      </c>
      <c r="AF51" s="173" t="s">
        <v>213</v>
      </c>
      <c r="AG51" s="174" t="s">
        <v>213</v>
      </c>
      <c r="AH51" s="175" t="s">
        <v>213</v>
      </c>
      <c r="AI51" s="176" t="s">
        <v>213</v>
      </c>
      <c r="AJ51" s="176" t="s">
        <v>213</v>
      </c>
      <c r="AK51" s="176" t="s">
        <v>213</v>
      </c>
      <c r="AL51" s="176" t="s">
        <v>213</v>
      </c>
      <c r="AM51" s="177" t="s">
        <v>213</v>
      </c>
    </row>
    <row r="52" spans="2:39" ht="15" customHeight="1">
      <c r="B52" s="1351"/>
      <c r="C52" s="1351"/>
      <c r="D52" s="1352"/>
      <c r="E52" s="1480"/>
      <c r="F52" s="1479"/>
      <c r="G52" s="1479"/>
      <c r="H52" s="1479"/>
      <c r="I52" s="1491"/>
      <c r="J52" s="196" t="s">
        <v>213</v>
      </c>
      <c r="K52" s="197" t="s">
        <v>213</v>
      </c>
      <c r="L52" s="197" t="s">
        <v>213</v>
      </c>
      <c r="M52" s="197" t="s">
        <v>213</v>
      </c>
      <c r="N52" s="197" t="s">
        <v>213</v>
      </c>
      <c r="O52" s="198" t="s">
        <v>213</v>
      </c>
      <c r="P52" s="196" t="s">
        <v>213</v>
      </c>
      <c r="Q52" s="197" t="s">
        <v>213</v>
      </c>
      <c r="R52" s="197" t="s">
        <v>213</v>
      </c>
      <c r="S52" s="197" t="s">
        <v>213</v>
      </c>
      <c r="T52" s="197" t="s">
        <v>213</v>
      </c>
      <c r="U52" s="198" t="s">
        <v>213</v>
      </c>
      <c r="V52" s="187" t="s">
        <v>213</v>
      </c>
      <c r="W52" s="188" t="s">
        <v>213</v>
      </c>
      <c r="X52" s="188" t="s">
        <v>213</v>
      </c>
      <c r="Y52" s="188" t="s">
        <v>213</v>
      </c>
      <c r="Z52" s="188" t="s">
        <v>213</v>
      </c>
      <c r="AA52" s="189" t="s">
        <v>213</v>
      </c>
      <c r="AB52" s="172" t="s">
        <v>213</v>
      </c>
      <c r="AC52" s="173" t="s">
        <v>213</v>
      </c>
      <c r="AD52" s="173" t="s">
        <v>213</v>
      </c>
      <c r="AE52" s="173" t="s">
        <v>213</v>
      </c>
      <c r="AF52" s="173" t="s">
        <v>213</v>
      </c>
      <c r="AG52" s="174" t="s">
        <v>213</v>
      </c>
      <c r="AH52" s="175" t="s">
        <v>213</v>
      </c>
      <c r="AI52" s="176" t="s">
        <v>213</v>
      </c>
      <c r="AJ52" s="176" t="s">
        <v>213</v>
      </c>
      <c r="AK52" s="176" t="s">
        <v>213</v>
      </c>
      <c r="AL52" s="176" t="s">
        <v>213</v>
      </c>
      <c r="AM52" s="177" t="s">
        <v>213</v>
      </c>
    </row>
    <row r="53" spans="2:39" ht="15" customHeight="1">
      <c r="B53" s="1351"/>
      <c r="C53" s="1351"/>
      <c r="D53" s="1352"/>
      <c r="E53" s="1480"/>
      <c r="F53" s="1479"/>
      <c r="G53" s="1479"/>
      <c r="H53" s="1479"/>
      <c r="I53" s="1491"/>
      <c r="J53" s="196" t="s">
        <v>213</v>
      </c>
      <c r="K53" s="197" t="s">
        <v>213</v>
      </c>
      <c r="L53" s="197" t="s">
        <v>213</v>
      </c>
      <c r="M53" s="197" t="s">
        <v>213</v>
      </c>
      <c r="N53" s="197" t="s">
        <v>213</v>
      </c>
      <c r="O53" s="198" t="s">
        <v>213</v>
      </c>
      <c r="P53" s="196" t="s">
        <v>213</v>
      </c>
      <c r="Q53" s="197" t="s">
        <v>213</v>
      </c>
      <c r="R53" s="197" t="s">
        <v>213</v>
      </c>
      <c r="S53" s="197" t="s">
        <v>213</v>
      </c>
      <c r="T53" s="197" t="s">
        <v>213</v>
      </c>
      <c r="U53" s="198" t="s">
        <v>213</v>
      </c>
      <c r="V53" s="187" t="s">
        <v>213</v>
      </c>
      <c r="W53" s="188" t="s">
        <v>213</v>
      </c>
      <c r="X53" s="188" t="s">
        <v>213</v>
      </c>
      <c r="Y53" s="188" t="s">
        <v>213</v>
      </c>
      <c r="Z53" s="188" t="s">
        <v>213</v>
      </c>
      <c r="AA53" s="189" t="s">
        <v>213</v>
      </c>
      <c r="AB53" s="172" t="s">
        <v>213</v>
      </c>
      <c r="AC53" s="173" t="s">
        <v>213</v>
      </c>
      <c r="AD53" s="173" t="s">
        <v>213</v>
      </c>
      <c r="AE53" s="173" t="s">
        <v>213</v>
      </c>
      <c r="AF53" s="173" t="s">
        <v>213</v>
      </c>
      <c r="AG53" s="174" t="s">
        <v>213</v>
      </c>
      <c r="AH53" s="175" t="s">
        <v>213</v>
      </c>
      <c r="AI53" s="176" t="s">
        <v>213</v>
      </c>
      <c r="AJ53" s="176" t="s">
        <v>213</v>
      </c>
      <c r="AK53" s="176" t="s">
        <v>213</v>
      </c>
      <c r="AL53" s="176" t="s">
        <v>213</v>
      </c>
      <c r="AM53" s="177" t="s">
        <v>213</v>
      </c>
    </row>
    <row r="54" spans="2:39" ht="15" customHeight="1">
      <c r="B54" s="1351"/>
      <c r="C54" s="1351"/>
      <c r="D54" s="1352"/>
      <c r="E54" s="1480"/>
      <c r="F54" s="1479"/>
      <c r="G54" s="1479"/>
      <c r="H54" s="1479"/>
      <c r="I54" s="1491"/>
      <c r="J54" s="196" t="s">
        <v>213</v>
      </c>
      <c r="K54" s="197" t="s">
        <v>213</v>
      </c>
      <c r="L54" s="197" t="s">
        <v>213</v>
      </c>
      <c r="M54" s="197" t="s">
        <v>213</v>
      </c>
      <c r="N54" s="197" t="s">
        <v>213</v>
      </c>
      <c r="O54" s="198" t="s">
        <v>213</v>
      </c>
      <c r="P54" s="196" t="s">
        <v>213</v>
      </c>
      <c r="Q54" s="197" t="s">
        <v>213</v>
      </c>
      <c r="R54" s="197" t="s">
        <v>213</v>
      </c>
      <c r="S54" s="197" t="s">
        <v>213</v>
      </c>
      <c r="T54" s="197" t="s">
        <v>213</v>
      </c>
      <c r="U54" s="198" t="s">
        <v>213</v>
      </c>
      <c r="V54" s="187" t="s">
        <v>213</v>
      </c>
      <c r="W54" s="188" t="s">
        <v>213</v>
      </c>
      <c r="X54" s="188" t="s">
        <v>213</v>
      </c>
      <c r="Y54" s="188" t="s">
        <v>213</v>
      </c>
      <c r="Z54" s="188" t="s">
        <v>213</v>
      </c>
      <c r="AA54" s="189" t="s">
        <v>213</v>
      </c>
      <c r="AB54" s="172" t="s">
        <v>213</v>
      </c>
      <c r="AC54" s="173" t="s">
        <v>213</v>
      </c>
      <c r="AD54" s="173" t="s">
        <v>213</v>
      </c>
      <c r="AE54" s="173" t="s">
        <v>213</v>
      </c>
      <c r="AF54" s="173" t="s">
        <v>213</v>
      </c>
      <c r="AG54" s="174" t="s">
        <v>213</v>
      </c>
      <c r="AH54" s="175" t="s">
        <v>213</v>
      </c>
      <c r="AI54" s="176" t="s">
        <v>213</v>
      </c>
      <c r="AJ54" s="176" t="s">
        <v>213</v>
      </c>
      <c r="AK54" s="176" t="s">
        <v>213</v>
      </c>
      <c r="AL54" s="176" t="s">
        <v>213</v>
      </c>
      <c r="AM54" s="177" t="s">
        <v>213</v>
      </c>
    </row>
    <row r="55" spans="2:39" ht="15.75" customHeight="1" thickBot="1">
      <c r="B55" s="1351"/>
      <c r="C55" s="1351"/>
      <c r="D55" s="1352"/>
      <c r="E55" s="1481"/>
      <c r="F55" s="1482"/>
      <c r="G55" s="1482"/>
      <c r="H55" s="1482"/>
      <c r="I55" s="1492"/>
      <c r="J55" s="199" t="s">
        <v>213</v>
      </c>
      <c r="K55" s="200" t="s">
        <v>213</v>
      </c>
      <c r="L55" s="200" t="s">
        <v>213</v>
      </c>
      <c r="M55" s="200" t="s">
        <v>213</v>
      </c>
      <c r="N55" s="200" t="s">
        <v>213</v>
      </c>
      <c r="O55" s="201" t="s">
        <v>213</v>
      </c>
      <c r="P55" s="199" t="s">
        <v>213</v>
      </c>
      <c r="Q55" s="200" t="s">
        <v>213</v>
      </c>
      <c r="R55" s="200" t="s">
        <v>213</v>
      </c>
      <c r="S55" s="200" t="s">
        <v>213</v>
      </c>
      <c r="T55" s="200" t="s">
        <v>213</v>
      </c>
      <c r="U55" s="201" t="s">
        <v>213</v>
      </c>
      <c r="V55" s="190" t="s">
        <v>213</v>
      </c>
      <c r="W55" s="191" t="s">
        <v>213</v>
      </c>
      <c r="X55" s="191" t="s">
        <v>213</v>
      </c>
      <c r="Y55" s="191" t="s">
        <v>213</v>
      </c>
      <c r="Z55" s="191" t="s">
        <v>213</v>
      </c>
      <c r="AA55" s="192" t="s">
        <v>213</v>
      </c>
      <c r="AB55" s="178" t="s">
        <v>213</v>
      </c>
      <c r="AC55" s="179" t="s">
        <v>213</v>
      </c>
      <c r="AD55" s="179" t="s">
        <v>213</v>
      </c>
      <c r="AE55" s="179" t="s">
        <v>213</v>
      </c>
      <c r="AF55" s="179" t="s">
        <v>213</v>
      </c>
      <c r="AG55" s="180" t="s">
        <v>213</v>
      </c>
      <c r="AH55" s="181" t="s">
        <v>213</v>
      </c>
      <c r="AI55" s="182" t="s">
        <v>213</v>
      </c>
      <c r="AJ55" s="182" t="s">
        <v>213</v>
      </c>
      <c r="AK55" s="182" t="s">
        <v>213</v>
      </c>
      <c r="AL55" s="182" t="s">
        <v>213</v>
      </c>
      <c r="AM55" s="183" t="s">
        <v>213</v>
      </c>
    </row>
    <row r="56" spans="2:39">
      <c r="B56" s="13"/>
      <c r="C56" s="13"/>
      <c r="D56" s="13"/>
      <c r="E56" s="13"/>
      <c r="F56" s="13"/>
      <c r="G56" s="13"/>
      <c r="H56" s="13"/>
      <c r="I56" s="13"/>
      <c r="J56" s="1476" t="s">
        <v>410</v>
      </c>
      <c r="K56" s="1477"/>
      <c r="L56" s="1477"/>
      <c r="M56" s="1477"/>
      <c r="N56" s="1477"/>
      <c r="O56" s="1490"/>
      <c r="P56" s="1476" t="s">
        <v>411</v>
      </c>
      <c r="Q56" s="1477"/>
      <c r="R56" s="1477"/>
      <c r="S56" s="1477"/>
      <c r="T56" s="1477"/>
      <c r="U56" s="1490"/>
      <c r="V56" s="1476" t="s">
        <v>412</v>
      </c>
      <c r="W56" s="1477"/>
      <c r="X56" s="1477"/>
      <c r="Y56" s="1477"/>
      <c r="Z56" s="1477"/>
      <c r="AA56" s="1490"/>
      <c r="AB56" s="1476" t="s">
        <v>413</v>
      </c>
      <c r="AC56" s="1483"/>
      <c r="AD56" s="1477"/>
      <c r="AE56" s="1477"/>
      <c r="AF56" s="1477"/>
      <c r="AG56" s="1490"/>
      <c r="AH56" s="1476" t="s">
        <v>414</v>
      </c>
      <c r="AI56" s="1477"/>
      <c r="AJ56" s="1477"/>
      <c r="AK56" s="1477"/>
      <c r="AL56" s="1477"/>
      <c r="AM56" s="1490"/>
    </row>
    <row r="57" spans="2:39">
      <c r="B57" s="13"/>
      <c r="C57" s="13"/>
      <c r="D57" s="13"/>
      <c r="E57" s="13"/>
      <c r="F57" s="13"/>
      <c r="G57" s="13"/>
      <c r="H57" s="13"/>
      <c r="I57" s="13"/>
      <c r="J57" s="1480"/>
      <c r="K57" s="1479"/>
      <c r="L57" s="1479"/>
      <c r="M57" s="1479"/>
      <c r="N57" s="1479"/>
      <c r="O57" s="1491"/>
      <c r="P57" s="1480"/>
      <c r="Q57" s="1479"/>
      <c r="R57" s="1479"/>
      <c r="S57" s="1479"/>
      <c r="T57" s="1479"/>
      <c r="U57" s="1491"/>
      <c r="V57" s="1480"/>
      <c r="W57" s="1479"/>
      <c r="X57" s="1479"/>
      <c r="Y57" s="1479"/>
      <c r="Z57" s="1479"/>
      <c r="AA57" s="1491"/>
      <c r="AB57" s="1480"/>
      <c r="AC57" s="1479"/>
      <c r="AD57" s="1479"/>
      <c r="AE57" s="1479"/>
      <c r="AF57" s="1479"/>
      <c r="AG57" s="1491"/>
      <c r="AH57" s="1480"/>
      <c r="AI57" s="1479"/>
      <c r="AJ57" s="1479"/>
      <c r="AK57" s="1479"/>
      <c r="AL57" s="1479"/>
      <c r="AM57" s="1491"/>
    </row>
    <row r="58" spans="2:39">
      <c r="B58" s="13"/>
      <c r="C58" s="13"/>
      <c r="D58" s="13"/>
      <c r="E58" s="13"/>
      <c r="F58" s="13"/>
      <c r="G58" s="13"/>
      <c r="H58" s="13"/>
      <c r="I58" s="13"/>
      <c r="J58" s="1480"/>
      <c r="K58" s="1479"/>
      <c r="L58" s="1479"/>
      <c r="M58" s="1479"/>
      <c r="N58" s="1479"/>
      <c r="O58" s="1491"/>
      <c r="P58" s="1480"/>
      <c r="Q58" s="1479"/>
      <c r="R58" s="1479"/>
      <c r="S58" s="1479"/>
      <c r="T58" s="1479"/>
      <c r="U58" s="1491"/>
      <c r="V58" s="1480"/>
      <c r="W58" s="1479"/>
      <c r="X58" s="1479"/>
      <c r="Y58" s="1479"/>
      <c r="Z58" s="1479"/>
      <c r="AA58" s="1491"/>
      <c r="AB58" s="1480"/>
      <c r="AC58" s="1479"/>
      <c r="AD58" s="1479"/>
      <c r="AE58" s="1479"/>
      <c r="AF58" s="1479"/>
      <c r="AG58" s="1491"/>
      <c r="AH58" s="1480"/>
      <c r="AI58" s="1479"/>
      <c r="AJ58" s="1479"/>
      <c r="AK58" s="1479"/>
      <c r="AL58" s="1479"/>
      <c r="AM58" s="1491"/>
    </row>
    <row r="59" spans="2:39">
      <c r="B59" s="13"/>
      <c r="C59" s="13"/>
      <c r="D59" s="13"/>
      <c r="E59" s="13"/>
      <c r="F59" s="13"/>
      <c r="G59" s="13"/>
      <c r="H59" s="13"/>
      <c r="I59" s="13"/>
      <c r="J59" s="1480"/>
      <c r="K59" s="1479"/>
      <c r="L59" s="1479"/>
      <c r="M59" s="1479"/>
      <c r="N59" s="1479"/>
      <c r="O59" s="1491"/>
      <c r="P59" s="1480"/>
      <c r="Q59" s="1479"/>
      <c r="R59" s="1479"/>
      <c r="S59" s="1479"/>
      <c r="T59" s="1479"/>
      <c r="U59" s="1491"/>
      <c r="V59" s="1480"/>
      <c r="W59" s="1479"/>
      <c r="X59" s="1479"/>
      <c r="Y59" s="1479"/>
      <c r="Z59" s="1479"/>
      <c r="AA59" s="1491"/>
      <c r="AB59" s="1480"/>
      <c r="AC59" s="1479"/>
      <c r="AD59" s="1479"/>
      <c r="AE59" s="1479"/>
      <c r="AF59" s="1479"/>
      <c r="AG59" s="1491"/>
      <c r="AH59" s="1480"/>
      <c r="AI59" s="1479"/>
      <c r="AJ59" s="1479"/>
      <c r="AK59" s="1479"/>
      <c r="AL59" s="1479"/>
      <c r="AM59" s="1491"/>
    </row>
    <row r="60" spans="2:39">
      <c r="B60" s="13"/>
      <c r="C60" s="13"/>
      <c r="D60" s="13"/>
      <c r="E60" s="13"/>
      <c r="F60" s="13"/>
      <c r="G60" s="13"/>
      <c r="H60" s="13"/>
      <c r="I60" s="13"/>
      <c r="J60" s="1480"/>
      <c r="K60" s="1479"/>
      <c r="L60" s="1479"/>
      <c r="M60" s="1479"/>
      <c r="N60" s="1479"/>
      <c r="O60" s="1491"/>
      <c r="P60" s="1480"/>
      <c r="Q60" s="1479"/>
      <c r="R60" s="1479"/>
      <c r="S60" s="1479"/>
      <c r="T60" s="1479"/>
      <c r="U60" s="1491"/>
      <c r="V60" s="1480"/>
      <c r="W60" s="1479"/>
      <c r="X60" s="1479"/>
      <c r="Y60" s="1479"/>
      <c r="Z60" s="1479"/>
      <c r="AA60" s="1491"/>
      <c r="AB60" s="1480"/>
      <c r="AC60" s="1479"/>
      <c r="AD60" s="1479"/>
      <c r="AE60" s="1479"/>
      <c r="AF60" s="1479"/>
      <c r="AG60" s="1491"/>
      <c r="AH60" s="1480"/>
      <c r="AI60" s="1479"/>
      <c r="AJ60" s="1479"/>
      <c r="AK60" s="1479"/>
      <c r="AL60" s="1479"/>
      <c r="AM60" s="1491"/>
    </row>
    <row r="61" spans="2:39" ht="15.95" thickBot="1">
      <c r="B61" s="13"/>
      <c r="C61" s="13"/>
      <c r="D61" s="13"/>
      <c r="E61" s="13"/>
      <c r="F61" s="13"/>
      <c r="G61" s="13"/>
      <c r="H61" s="13"/>
      <c r="I61" s="13"/>
      <c r="J61" s="1481"/>
      <c r="K61" s="1482"/>
      <c r="L61" s="1482"/>
      <c r="M61" s="1482"/>
      <c r="N61" s="1482"/>
      <c r="O61" s="1492"/>
      <c r="P61" s="1481"/>
      <c r="Q61" s="1482"/>
      <c r="R61" s="1482"/>
      <c r="S61" s="1482"/>
      <c r="T61" s="1482"/>
      <c r="U61" s="1492"/>
      <c r="V61" s="1481"/>
      <c r="W61" s="1482"/>
      <c r="X61" s="1482"/>
      <c r="Y61" s="1482"/>
      <c r="Z61" s="1482"/>
      <c r="AA61" s="1492"/>
      <c r="AB61" s="1481"/>
      <c r="AC61" s="1482"/>
      <c r="AD61" s="1482"/>
      <c r="AE61" s="1482"/>
      <c r="AF61" s="1482"/>
      <c r="AG61" s="1492"/>
      <c r="AH61" s="1481"/>
      <c r="AI61" s="1482"/>
      <c r="AJ61" s="1482"/>
      <c r="AK61" s="1482"/>
      <c r="AL61" s="1482"/>
      <c r="AM61" s="1492"/>
    </row>
  </sheetData>
  <sheetProtection algorithmName="SHA-512" hashValue="iPbrNHoXrM2Dlt1WVpGuyzqqRJgcNe4a6CLF/TKa6LE9mvEH2iVa+m9aVRkZybzG8qVdMaMQbcRhlj7Z3O1U0Q==" saltValue="qFGoE0NuU7GZulweoh9XIg==" spinCount="100000" sheet="1" objects="1" scenarios="1"/>
  <mergeCells count="17">
    <mergeCell ref="AO6:AT15"/>
    <mergeCell ref="E16:I25"/>
    <mergeCell ref="AO16:AT25"/>
    <mergeCell ref="E26:I35"/>
    <mergeCell ref="AO26:AT35"/>
    <mergeCell ref="AO36:AT45"/>
    <mergeCell ref="E36:I45"/>
    <mergeCell ref="J56:O61"/>
    <mergeCell ref="P56:U61"/>
    <mergeCell ref="V56:AA61"/>
    <mergeCell ref="AB56:AG61"/>
    <mergeCell ref="AH56:AM61"/>
    <mergeCell ref="B2:I4"/>
    <mergeCell ref="J2:AM4"/>
    <mergeCell ref="B6:D55"/>
    <mergeCell ref="E6:I15"/>
    <mergeCell ref="E46:I55"/>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C3A50-EF6F-442B-BFF3-EB27212B7D41}">
  <sheetPr>
    <tabColor theme="5" tint="-0.249977111117893"/>
  </sheetPr>
  <dimension ref="A1:CL426"/>
  <sheetViews>
    <sheetView showGridLines="0" zoomScale="64" zoomScaleNormal="50" workbookViewId="0">
      <pane xSplit="4" ySplit="6" topLeftCell="E7" activePane="bottomRight" state="frozen"/>
      <selection pane="bottomRight" activeCell="AK10" sqref="AK10"/>
      <selection pane="bottomLeft" activeCell="AK10" sqref="AK10"/>
      <selection pane="topRight" activeCell="AK10" sqref="AK10"/>
    </sheetView>
  </sheetViews>
  <sheetFormatPr defaultColWidth="11.42578125" defaultRowHeight="15"/>
  <cols>
    <col min="1" max="1" width="4.140625" style="101" customWidth="1"/>
    <col min="2" max="2" width="8.42578125" style="36" customWidth="1"/>
    <col min="3" max="3" width="46.28515625" style="36" customWidth="1"/>
    <col min="4" max="4" width="19.140625" style="36" customWidth="1"/>
    <col min="5" max="5" width="38.42578125" style="36" customWidth="1"/>
    <col min="6" max="6" width="11.7109375" style="73" customWidth="1"/>
    <col min="7" max="11" width="10.28515625" style="73" customWidth="1"/>
    <col min="12" max="12" width="13.140625" style="73" customWidth="1"/>
    <col min="13" max="13" width="68.7109375" style="36" customWidth="1"/>
    <col min="14" max="14" width="33.140625" style="36" customWidth="1"/>
    <col min="15" max="15" width="29.140625" style="36" customWidth="1"/>
    <col min="16" max="16" width="24.42578125" style="36" customWidth="1"/>
    <col min="17" max="17" width="41.85546875" style="36" customWidth="1"/>
    <col min="18" max="16384" width="11.42578125" style="36"/>
  </cols>
  <sheetData>
    <row r="1" spans="1:90" ht="33.75" customHeight="1" thickBot="1">
      <c r="A1" s="100"/>
      <c r="B1" s="121"/>
      <c r="C1" s="123"/>
      <c r="D1" s="1125" t="s">
        <v>445</v>
      </c>
      <c r="E1" s="1114" t="s">
        <v>446</v>
      </c>
      <c r="F1" s="1127"/>
      <c r="G1" s="1127"/>
      <c r="H1" s="1127"/>
      <c r="I1" s="1127"/>
      <c r="J1" s="1127"/>
      <c r="K1" s="1127"/>
      <c r="L1" s="1127"/>
      <c r="M1" s="1127"/>
      <c r="N1" s="1127"/>
      <c r="O1" s="1127"/>
      <c r="P1" s="577" t="s">
        <v>447</v>
      </c>
      <c r="Q1" s="127">
        <v>9</v>
      </c>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5"/>
      <c r="CK1" s="1111" t="s">
        <v>448</v>
      </c>
      <c r="CL1" s="1112"/>
    </row>
    <row r="2" spans="1:90" ht="24" customHeight="1" thickBot="1">
      <c r="A2" s="100"/>
      <c r="B2" s="120"/>
      <c r="C2" s="124"/>
      <c r="D2" s="1126"/>
      <c r="E2" s="1114"/>
      <c r="F2" s="1127"/>
      <c r="G2" s="1127"/>
      <c r="H2" s="1127"/>
      <c r="I2" s="1127"/>
      <c r="J2" s="1127"/>
      <c r="K2" s="1127"/>
      <c r="L2" s="1127"/>
      <c r="M2" s="1127"/>
      <c r="N2" s="1127"/>
      <c r="O2" s="1127"/>
      <c r="P2" s="577" t="s">
        <v>449</v>
      </c>
      <c r="Q2" s="577" t="s">
        <v>1467</v>
      </c>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BN2" s="94"/>
      <c r="BO2" s="94"/>
      <c r="BP2" s="94"/>
      <c r="BQ2" s="94"/>
      <c r="BR2" s="94"/>
      <c r="BS2" s="94"/>
      <c r="BT2" s="94"/>
      <c r="BU2" s="94"/>
      <c r="BV2" s="94"/>
      <c r="BW2" s="94"/>
      <c r="BX2" s="94"/>
      <c r="BY2" s="94"/>
      <c r="BZ2" s="94"/>
      <c r="CA2" s="94"/>
      <c r="CB2" s="94"/>
      <c r="CC2" s="94"/>
      <c r="CD2" s="94"/>
      <c r="CE2" s="94"/>
      <c r="CF2" s="94"/>
      <c r="CG2" s="94"/>
      <c r="CH2" s="94"/>
      <c r="CI2" s="94"/>
      <c r="CJ2" s="95"/>
      <c r="CK2" s="1111" t="s">
        <v>451</v>
      </c>
      <c r="CL2" s="1112"/>
    </row>
    <row r="3" spans="1:90" s="96" customFormat="1" ht="36.75" customHeight="1" thickBot="1">
      <c r="A3" s="100"/>
      <c r="B3" s="120"/>
      <c r="C3" s="125"/>
      <c r="D3" s="129" t="s">
        <v>452</v>
      </c>
      <c r="E3" s="1113" t="s">
        <v>1468</v>
      </c>
      <c r="F3" s="1113"/>
      <c r="G3" s="1113"/>
      <c r="H3" s="1113"/>
      <c r="I3" s="1113"/>
      <c r="J3" s="1113"/>
      <c r="K3" s="1113"/>
      <c r="L3" s="1113"/>
      <c r="M3" s="1113"/>
      <c r="N3" s="1113"/>
      <c r="O3" s="1114"/>
      <c r="P3" s="577" t="s">
        <v>454</v>
      </c>
      <c r="Q3" s="128">
        <v>45817</v>
      </c>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5"/>
      <c r="CK3" s="1115" t="s">
        <v>455</v>
      </c>
      <c r="CL3" s="1116"/>
    </row>
    <row r="4" spans="1:90" ht="27" customHeight="1">
      <c r="A4" s="100"/>
      <c r="B4" s="303"/>
      <c r="C4" s="304"/>
      <c r="D4" s="305"/>
      <c r="E4" s="308" t="s">
        <v>456</v>
      </c>
      <c r="F4" s="308"/>
      <c r="G4" s="308"/>
      <c r="H4" s="308"/>
      <c r="I4" s="308"/>
      <c r="J4" s="308"/>
      <c r="K4" s="308"/>
      <c r="L4" s="308"/>
      <c r="M4" s="308"/>
      <c r="N4" s="308"/>
      <c r="O4" s="308"/>
      <c r="P4" s="306"/>
      <c r="Q4" s="307"/>
    </row>
    <row r="5" spans="1:90" ht="41.25" customHeight="1" thickBot="1">
      <c r="B5" s="53" t="s">
        <v>457</v>
      </c>
      <c r="C5" s="142" t="s">
        <v>127</v>
      </c>
      <c r="D5" s="55"/>
      <c r="F5" s="36"/>
      <c r="G5" s="36"/>
      <c r="H5" s="36"/>
      <c r="I5" s="36"/>
      <c r="J5" s="36"/>
      <c r="K5" s="36"/>
      <c r="L5" s="36"/>
      <c r="Q5" s="97"/>
    </row>
    <row r="6" spans="1:90" s="99" customFormat="1" ht="108" customHeight="1" thickBot="1">
      <c r="A6" s="102" t="s">
        <v>458</v>
      </c>
      <c r="B6" s="617" t="s">
        <v>459</v>
      </c>
      <c r="C6" s="313" t="s">
        <v>460</v>
      </c>
      <c r="D6" s="616" t="s">
        <v>156</v>
      </c>
      <c r="E6" s="615" t="s">
        <v>461</v>
      </c>
      <c r="F6" s="614" t="s">
        <v>284</v>
      </c>
      <c r="G6" s="614" t="s">
        <v>81</v>
      </c>
      <c r="H6" s="614" t="s">
        <v>462</v>
      </c>
      <c r="I6" s="614" t="s">
        <v>284</v>
      </c>
      <c r="J6" s="614" t="s">
        <v>81</v>
      </c>
      <c r="K6" s="614" t="s">
        <v>463</v>
      </c>
      <c r="L6" s="614" t="s">
        <v>464</v>
      </c>
      <c r="M6" s="313" t="s">
        <v>465</v>
      </c>
      <c r="N6" s="313" t="s">
        <v>466</v>
      </c>
      <c r="O6" s="313" t="s">
        <v>151</v>
      </c>
      <c r="P6" s="313" t="s">
        <v>467</v>
      </c>
      <c r="Q6" s="313" t="s">
        <v>468</v>
      </c>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c r="BF6" s="98"/>
      <c r="BG6" s="98"/>
      <c r="BH6" s="98"/>
      <c r="BI6" s="98"/>
      <c r="BJ6" s="98"/>
      <c r="BK6" s="98"/>
      <c r="BL6" s="98"/>
      <c r="BM6" s="98"/>
      <c r="BN6" s="98"/>
      <c r="BO6" s="98"/>
      <c r="BP6" s="98"/>
      <c r="BQ6" s="98"/>
      <c r="BR6" s="98"/>
      <c r="BS6" s="98"/>
      <c r="BT6" s="98"/>
      <c r="BU6" s="98"/>
      <c r="BV6" s="98"/>
      <c r="BW6" s="98"/>
      <c r="BX6" s="98"/>
      <c r="BY6" s="98"/>
      <c r="BZ6" s="98"/>
      <c r="CA6" s="98"/>
      <c r="CB6" s="98"/>
      <c r="CC6" s="98"/>
      <c r="CD6" s="98"/>
      <c r="CE6" s="98"/>
      <c r="CF6" s="98"/>
      <c r="CG6" s="98"/>
      <c r="CH6" s="98"/>
      <c r="CI6" s="98"/>
      <c r="CJ6" s="98"/>
      <c r="CK6" s="98"/>
      <c r="CL6" s="98"/>
    </row>
    <row r="7" spans="1:90" ht="146.25" customHeight="1">
      <c r="A7" s="103" t="s">
        <v>469</v>
      </c>
      <c r="B7" s="1646" t="s">
        <v>394</v>
      </c>
      <c r="C7" s="1648" t="s">
        <v>1442</v>
      </c>
      <c r="D7" s="1642" t="s">
        <v>1469</v>
      </c>
      <c r="E7" s="1648" t="s">
        <v>1470</v>
      </c>
      <c r="F7" s="1640" t="s">
        <v>702</v>
      </c>
      <c r="G7" s="1640" t="s">
        <v>395</v>
      </c>
      <c r="H7" s="1644"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Moderado</v>
      </c>
      <c r="I7" s="618" t="s">
        <v>703</v>
      </c>
      <c r="J7" s="618" t="s">
        <v>395</v>
      </c>
      <c r="K7" s="618" t="str">
        <f t="shared" ref="K7:K70" si="0">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Moderado</v>
      </c>
      <c r="L7" s="618" t="s">
        <v>213</v>
      </c>
      <c r="M7" s="619" t="s">
        <v>1443</v>
      </c>
      <c r="N7" s="630" t="s">
        <v>1471</v>
      </c>
      <c r="O7" s="325" t="s">
        <v>1472</v>
      </c>
      <c r="P7" s="620" t="s">
        <v>553</v>
      </c>
      <c r="Q7" s="631"/>
    </row>
    <row r="8" spans="1:90" ht="155.25" customHeight="1">
      <c r="A8" s="103" t="s">
        <v>474</v>
      </c>
      <c r="B8" s="1647"/>
      <c r="C8" s="1649"/>
      <c r="D8" s="1643"/>
      <c r="E8" s="1649"/>
      <c r="F8" s="1641"/>
      <c r="G8" s="1641"/>
      <c r="H8" s="1645"/>
      <c r="I8" s="618" t="s">
        <v>703</v>
      </c>
      <c r="J8" s="618" t="s">
        <v>395</v>
      </c>
      <c r="K8" s="618" t="str">
        <f t="shared" si="0"/>
        <v>Moderado</v>
      </c>
      <c r="L8" s="618" t="s">
        <v>177</v>
      </c>
      <c r="M8" s="619" t="s">
        <v>1445</v>
      </c>
      <c r="N8" s="630" t="s">
        <v>1471</v>
      </c>
      <c r="O8" s="325" t="s">
        <v>1473</v>
      </c>
      <c r="P8" s="620" t="s">
        <v>553</v>
      </c>
      <c r="Q8" s="631" t="s">
        <v>1474</v>
      </c>
    </row>
    <row r="9" spans="1:90" ht="43.5" customHeight="1">
      <c r="A9" s="103" t="s">
        <v>478</v>
      </c>
      <c r="B9" s="1647"/>
      <c r="C9" s="1649"/>
      <c r="D9" s="1643"/>
      <c r="E9" s="1649"/>
      <c r="F9" s="1641"/>
      <c r="G9" s="1641"/>
      <c r="H9" s="1645"/>
      <c r="I9" s="618" t="s">
        <v>213</v>
      </c>
      <c r="J9" s="618" t="s">
        <v>213</v>
      </c>
      <c r="K9" s="618" t="str">
        <f t="shared" si="0"/>
        <v/>
      </c>
      <c r="L9" s="618" t="s">
        <v>213</v>
      </c>
      <c r="M9" s="619" t="s">
        <v>213</v>
      </c>
      <c r="N9" s="620"/>
      <c r="O9" s="60"/>
      <c r="P9" s="60"/>
      <c r="Q9" s="140"/>
    </row>
    <row r="10" spans="1:90" ht="43.5" customHeight="1">
      <c r="A10" s="103" t="s">
        <v>479</v>
      </c>
      <c r="B10" s="1647"/>
      <c r="C10" s="1649"/>
      <c r="D10" s="1643"/>
      <c r="E10" s="1649"/>
      <c r="F10" s="1641"/>
      <c r="G10" s="1641"/>
      <c r="H10" s="1645"/>
      <c r="I10" s="618" t="s">
        <v>213</v>
      </c>
      <c r="J10" s="618" t="s">
        <v>213</v>
      </c>
      <c r="K10" s="618" t="str">
        <f t="shared" si="0"/>
        <v/>
      </c>
      <c r="L10" s="618" t="s">
        <v>213</v>
      </c>
      <c r="M10" s="619" t="s">
        <v>213</v>
      </c>
      <c r="N10" s="620"/>
      <c r="O10" s="60"/>
      <c r="P10" s="60"/>
      <c r="Q10" s="140"/>
    </row>
    <row r="11" spans="1:90" ht="43.5" customHeight="1">
      <c r="A11" s="103" t="s">
        <v>480</v>
      </c>
      <c r="B11" s="1647"/>
      <c r="C11" s="1649"/>
      <c r="D11" s="1643"/>
      <c r="E11" s="1649"/>
      <c r="F11" s="1641"/>
      <c r="G11" s="1641"/>
      <c r="H11" s="1645"/>
      <c r="I11" s="618" t="s">
        <v>213</v>
      </c>
      <c r="J11" s="618" t="s">
        <v>213</v>
      </c>
      <c r="K11" s="618" t="str">
        <f t="shared" si="0"/>
        <v/>
      </c>
      <c r="L11" s="618" t="s">
        <v>213</v>
      </c>
      <c r="M11" s="619" t="s">
        <v>213</v>
      </c>
      <c r="N11" s="620"/>
      <c r="O11" s="60"/>
      <c r="P11" s="60"/>
      <c r="Q11" s="140"/>
    </row>
    <row r="12" spans="1:90" ht="43.5" customHeight="1" thickBot="1">
      <c r="A12" s="103" t="s">
        <v>481</v>
      </c>
      <c r="B12" s="1647"/>
      <c r="C12" s="1649"/>
      <c r="D12" s="1643"/>
      <c r="E12" s="1649"/>
      <c r="F12" s="1641"/>
      <c r="G12" s="1641"/>
      <c r="H12" s="1645"/>
      <c r="I12" s="618" t="s">
        <v>213</v>
      </c>
      <c r="J12" s="618" t="s">
        <v>213</v>
      </c>
      <c r="K12" s="618" t="str">
        <f t="shared" si="0"/>
        <v/>
      </c>
      <c r="L12" s="618" t="s">
        <v>213</v>
      </c>
      <c r="M12" s="619" t="s">
        <v>213</v>
      </c>
      <c r="N12" s="620"/>
      <c r="O12" s="60"/>
      <c r="P12" s="60"/>
      <c r="Q12" s="140"/>
    </row>
    <row r="13" spans="1:90" ht="130.5" customHeight="1">
      <c r="A13" s="103" t="s">
        <v>482</v>
      </c>
      <c r="B13" s="1646" t="s">
        <v>404</v>
      </c>
      <c r="C13" s="1143" t="s">
        <v>1452</v>
      </c>
      <c r="D13" s="1642" t="s">
        <v>1469</v>
      </c>
      <c r="E13" s="1143" t="s">
        <v>1451</v>
      </c>
      <c r="F13" s="1640" t="s">
        <v>703</v>
      </c>
      <c r="G13" s="1640" t="s">
        <v>1018</v>
      </c>
      <c r="H13" s="1644" t="str">
        <f>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Moderado</v>
      </c>
      <c r="I13" s="309" t="s">
        <v>703</v>
      </c>
      <c r="J13" s="309" t="s">
        <v>1018</v>
      </c>
      <c r="K13" s="613" t="str">
        <f t="shared" si="0"/>
        <v>Moderado</v>
      </c>
      <c r="L13" s="309" t="s">
        <v>177</v>
      </c>
      <c r="M13" s="255" t="s">
        <v>1453</v>
      </c>
      <c r="N13" s="686" t="s">
        <v>1475</v>
      </c>
      <c r="O13" s="687" t="s">
        <v>1476</v>
      </c>
      <c r="P13" s="687" t="s">
        <v>1477</v>
      </c>
      <c r="Q13" s="688" t="s">
        <v>1478</v>
      </c>
    </row>
    <row r="14" spans="1:90" ht="43.5" customHeight="1">
      <c r="A14" s="103" t="s">
        <v>487</v>
      </c>
      <c r="B14" s="1647"/>
      <c r="C14" s="1144"/>
      <c r="D14" s="1643"/>
      <c r="E14" s="1144"/>
      <c r="F14" s="1641"/>
      <c r="G14" s="1641"/>
      <c r="H14" s="1645"/>
      <c r="I14" s="309" t="s">
        <v>213</v>
      </c>
      <c r="J14" s="309" t="s">
        <v>213</v>
      </c>
      <c r="K14" s="613" t="str">
        <f t="shared" si="0"/>
        <v/>
      </c>
      <c r="L14" s="309" t="s">
        <v>213</v>
      </c>
      <c r="M14" s="255" t="s">
        <v>213</v>
      </c>
      <c r="N14" s="60"/>
      <c r="O14" s="60"/>
      <c r="P14" s="60"/>
      <c r="Q14" s="140"/>
    </row>
    <row r="15" spans="1:90" ht="43.5" customHeight="1">
      <c r="A15" s="103" t="s">
        <v>488</v>
      </c>
      <c r="B15" s="1647"/>
      <c r="C15" s="1144"/>
      <c r="D15" s="1643"/>
      <c r="E15" s="1144"/>
      <c r="F15" s="1641"/>
      <c r="G15" s="1641"/>
      <c r="H15" s="1645"/>
      <c r="I15" s="309" t="s">
        <v>213</v>
      </c>
      <c r="J15" s="309" t="s">
        <v>213</v>
      </c>
      <c r="K15" s="613" t="str">
        <f t="shared" si="0"/>
        <v/>
      </c>
      <c r="L15" s="309" t="s">
        <v>213</v>
      </c>
      <c r="M15" s="255" t="s">
        <v>213</v>
      </c>
      <c r="N15" s="60"/>
      <c r="O15" s="60"/>
      <c r="P15" s="60"/>
      <c r="Q15" s="140"/>
    </row>
    <row r="16" spans="1:90" ht="43.5" customHeight="1">
      <c r="A16" s="103" t="s">
        <v>489</v>
      </c>
      <c r="B16" s="1647"/>
      <c r="C16" s="1144"/>
      <c r="D16" s="1643"/>
      <c r="E16" s="1144"/>
      <c r="F16" s="1641"/>
      <c r="G16" s="1641"/>
      <c r="H16" s="1645"/>
      <c r="I16" s="309" t="s">
        <v>213</v>
      </c>
      <c r="J16" s="309" t="s">
        <v>213</v>
      </c>
      <c r="K16" s="613" t="str">
        <f t="shared" si="0"/>
        <v/>
      </c>
      <c r="L16" s="309" t="s">
        <v>213</v>
      </c>
      <c r="M16" s="255" t="s">
        <v>213</v>
      </c>
      <c r="N16" s="60"/>
      <c r="O16" s="60"/>
      <c r="P16" s="60"/>
      <c r="Q16" s="140"/>
    </row>
    <row r="17" spans="1:17" ht="43.5" customHeight="1">
      <c r="A17" s="103" t="s">
        <v>490</v>
      </c>
      <c r="B17" s="1647"/>
      <c r="C17" s="1144"/>
      <c r="D17" s="1643"/>
      <c r="E17" s="1144"/>
      <c r="F17" s="1641"/>
      <c r="G17" s="1641"/>
      <c r="H17" s="1645"/>
      <c r="I17" s="309" t="s">
        <v>213</v>
      </c>
      <c r="J17" s="309" t="s">
        <v>213</v>
      </c>
      <c r="K17" s="613" t="str">
        <f t="shared" si="0"/>
        <v/>
      </c>
      <c r="L17" s="309" t="s">
        <v>213</v>
      </c>
      <c r="M17" s="255" t="s">
        <v>213</v>
      </c>
      <c r="N17" s="60"/>
      <c r="O17" s="60"/>
      <c r="P17" s="60"/>
      <c r="Q17" s="140"/>
    </row>
    <row r="18" spans="1:17" ht="43.5" customHeight="1">
      <c r="A18" s="103" t="s">
        <v>491</v>
      </c>
      <c r="B18" s="1647"/>
      <c r="C18" s="1144"/>
      <c r="D18" s="1643"/>
      <c r="E18" s="1144"/>
      <c r="F18" s="1641"/>
      <c r="G18" s="1641"/>
      <c r="H18" s="1645"/>
      <c r="I18" s="309" t="s">
        <v>213</v>
      </c>
      <c r="J18" s="309" t="s">
        <v>213</v>
      </c>
      <c r="K18" s="613" t="str">
        <f t="shared" si="0"/>
        <v/>
      </c>
      <c r="L18" s="309" t="s">
        <v>213</v>
      </c>
      <c r="M18" s="255" t="s">
        <v>213</v>
      </c>
      <c r="N18" s="60"/>
      <c r="O18" s="60"/>
      <c r="P18" s="60"/>
      <c r="Q18" s="140"/>
    </row>
    <row r="19" spans="1:17" ht="43.5" customHeight="1">
      <c r="A19" s="103" t="s">
        <v>492</v>
      </c>
      <c r="B19" s="1646"/>
      <c r="C19" s="1143" t="s">
        <v>213</v>
      </c>
      <c r="D19" s="1146"/>
      <c r="E19" s="1143" t="s">
        <v>213</v>
      </c>
      <c r="F19" s="1640" t="s">
        <v>213</v>
      </c>
      <c r="G19" s="1640" t="s">
        <v>213</v>
      </c>
      <c r="H19" s="1644" t="str">
        <f>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
      </c>
      <c r="I19" s="309" t="s">
        <v>213</v>
      </c>
      <c r="J19" s="309" t="s">
        <v>213</v>
      </c>
      <c r="K19" s="613" t="str">
        <f t="shared" si="0"/>
        <v/>
      </c>
      <c r="L19" s="309" t="s">
        <v>213</v>
      </c>
      <c r="M19" s="255" t="s">
        <v>213</v>
      </c>
      <c r="N19" s="60"/>
      <c r="O19" s="60"/>
      <c r="P19" s="60"/>
      <c r="Q19" s="140"/>
    </row>
    <row r="20" spans="1:17" ht="43.5" customHeight="1">
      <c r="A20" s="103" t="s">
        <v>497</v>
      </c>
      <c r="B20" s="1647"/>
      <c r="C20" s="1144"/>
      <c r="D20" s="1146"/>
      <c r="E20" s="1144"/>
      <c r="F20" s="1641"/>
      <c r="G20" s="1641"/>
      <c r="H20" s="1645"/>
      <c r="I20" s="309" t="s">
        <v>213</v>
      </c>
      <c r="J20" s="309" t="s">
        <v>213</v>
      </c>
      <c r="K20" s="613" t="str">
        <f t="shared" si="0"/>
        <v/>
      </c>
      <c r="L20" s="309" t="s">
        <v>213</v>
      </c>
      <c r="M20" s="255" t="s">
        <v>213</v>
      </c>
      <c r="N20" s="60"/>
      <c r="O20" s="60"/>
      <c r="P20" s="60"/>
      <c r="Q20" s="140"/>
    </row>
    <row r="21" spans="1:17" ht="43.5" customHeight="1">
      <c r="A21" s="103" t="s">
        <v>498</v>
      </c>
      <c r="B21" s="1647"/>
      <c r="C21" s="1144"/>
      <c r="D21" s="1146"/>
      <c r="E21" s="1144"/>
      <c r="F21" s="1641"/>
      <c r="G21" s="1641"/>
      <c r="H21" s="1645"/>
      <c r="I21" s="309" t="s">
        <v>213</v>
      </c>
      <c r="J21" s="309" t="s">
        <v>213</v>
      </c>
      <c r="K21" s="613" t="str">
        <f t="shared" si="0"/>
        <v/>
      </c>
      <c r="L21" s="309" t="s">
        <v>213</v>
      </c>
      <c r="M21" s="255" t="s">
        <v>213</v>
      </c>
      <c r="N21" s="60"/>
      <c r="O21" s="60"/>
      <c r="P21" s="60"/>
      <c r="Q21" s="140"/>
    </row>
    <row r="22" spans="1:17" ht="43.5" customHeight="1">
      <c r="A22" s="103" t="s">
        <v>499</v>
      </c>
      <c r="B22" s="1647"/>
      <c r="C22" s="1144"/>
      <c r="D22" s="1146"/>
      <c r="E22" s="1144"/>
      <c r="F22" s="1641"/>
      <c r="G22" s="1641"/>
      <c r="H22" s="1645"/>
      <c r="I22" s="309" t="s">
        <v>213</v>
      </c>
      <c r="J22" s="309" t="s">
        <v>213</v>
      </c>
      <c r="K22" s="613" t="str">
        <f t="shared" si="0"/>
        <v/>
      </c>
      <c r="L22" s="309" t="s">
        <v>213</v>
      </c>
      <c r="M22" s="255" t="s">
        <v>213</v>
      </c>
      <c r="N22" s="60"/>
      <c r="O22" s="60"/>
      <c r="P22" s="60"/>
      <c r="Q22" s="140"/>
    </row>
    <row r="23" spans="1:17" ht="43.5" customHeight="1">
      <c r="A23" s="103" t="s">
        <v>500</v>
      </c>
      <c r="B23" s="1647"/>
      <c r="C23" s="1144"/>
      <c r="D23" s="1146"/>
      <c r="E23" s="1144"/>
      <c r="F23" s="1641"/>
      <c r="G23" s="1641"/>
      <c r="H23" s="1645"/>
      <c r="I23" s="309" t="s">
        <v>213</v>
      </c>
      <c r="J23" s="309" t="s">
        <v>213</v>
      </c>
      <c r="K23" s="613" t="str">
        <f t="shared" si="0"/>
        <v/>
      </c>
      <c r="L23" s="309" t="s">
        <v>213</v>
      </c>
      <c r="M23" s="255" t="s">
        <v>213</v>
      </c>
      <c r="N23" s="60"/>
      <c r="O23" s="60"/>
      <c r="P23" s="60"/>
      <c r="Q23" s="140"/>
    </row>
    <row r="24" spans="1:17" ht="43.5" customHeight="1">
      <c r="A24" s="103" t="s">
        <v>501</v>
      </c>
      <c r="B24" s="1647"/>
      <c r="C24" s="1144"/>
      <c r="D24" s="1146"/>
      <c r="E24" s="1144"/>
      <c r="F24" s="1641"/>
      <c r="G24" s="1641"/>
      <c r="H24" s="1645"/>
      <c r="I24" s="309" t="s">
        <v>213</v>
      </c>
      <c r="J24" s="309" t="s">
        <v>213</v>
      </c>
      <c r="K24" s="613" t="str">
        <f t="shared" si="0"/>
        <v/>
      </c>
      <c r="L24" s="309" t="s">
        <v>213</v>
      </c>
      <c r="M24" s="255" t="s">
        <v>213</v>
      </c>
      <c r="N24" s="60"/>
      <c r="O24" s="60"/>
      <c r="P24" s="60"/>
      <c r="Q24" s="140"/>
    </row>
    <row r="25" spans="1:17" ht="43.5" customHeight="1">
      <c r="A25" s="103" t="s">
        <v>502</v>
      </c>
      <c r="B25" s="1650"/>
      <c r="C25" s="1143" t="s">
        <v>213</v>
      </c>
      <c r="D25" s="1146"/>
      <c r="E25" s="1143" t="s">
        <v>213</v>
      </c>
      <c r="F25" s="1640" t="s">
        <v>213</v>
      </c>
      <c r="G25" s="1640" t="s">
        <v>213</v>
      </c>
      <c r="H25" s="1644" t="str">
        <f>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
      </c>
      <c r="I25" s="309" t="s">
        <v>213</v>
      </c>
      <c r="J25" s="309" t="s">
        <v>213</v>
      </c>
      <c r="K25" s="613" t="str">
        <f t="shared" si="0"/>
        <v/>
      </c>
      <c r="L25" s="309" t="s">
        <v>213</v>
      </c>
      <c r="M25" s="255" t="s">
        <v>213</v>
      </c>
      <c r="N25" s="60"/>
      <c r="O25" s="60"/>
      <c r="P25" s="60"/>
      <c r="Q25" s="140"/>
    </row>
    <row r="26" spans="1:17" ht="43.5" customHeight="1">
      <c r="A26" s="103" t="s">
        <v>506</v>
      </c>
      <c r="B26" s="1651"/>
      <c r="C26" s="1144"/>
      <c r="D26" s="1146"/>
      <c r="E26" s="1144"/>
      <c r="F26" s="1641"/>
      <c r="G26" s="1641"/>
      <c r="H26" s="1645"/>
      <c r="I26" s="309" t="s">
        <v>213</v>
      </c>
      <c r="J26" s="309" t="s">
        <v>213</v>
      </c>
      <c r="K26" s="613" t="str">
        <f t="shared" si="0"/>
        <v/>
      </c>
      <c r="L26" s="309" t="s">
        <v>213</v>
      </c>
      <c r="M26" s="255" t="s">
        <v>213</v>
      </c>
      <c r="N26" s="60"/>
      <c r="O26" s="60"/>
      <c r="P26" s="60"/>
      <c r="Q26" s="140"/>
    </row>
    <row r="27" spans="1:17" ht="43.5" customHeight="1">
      <c r="A27" s="103" t="s">
        <v>509</v>
      </c>
      <c r="B27" s="1651"/>
      <c r="C27" s="1144"/>
      <c r="D27" s="1146"/>
      <c r="E27" s="1144"/>
      <c r="F27" s="1641"/>
      <c r="G27" s="1641"/>
      <c r="H27" s="1645"/>
      <c r="I27" s="309" t="s">
        <v>213</v>
      </c>
      <c r="J27" s="309" t="s">
        <v>213</v>
      </c>
      <c r="K27" s="613" t="str">
        <f t="shared" si="0"/>
        <v/>
      </c>
      <c r="L27" s="309" t="s">
        <v>213</v>
      </c>
      <c r="M27" s="255" t="s">
        <v>213</v>
      </c>
      <c r="N27" s="60"/>
      <c r="O27" s="60"/>
      <c r="P27" s="60"/>
      <c r="Q27" s="140"/>
    </row>
    <row r="28" spans="1:17" ht="43.5" customHeight="1">
      <c r="A28" s="103" t="s">
        <v>510</v>
      </c>
      <c r="B28" s="1651"/>
      <c r="C28" s="1144"/>
      <c r="D28" s="1146"/>
      <c r="E28" s="1144"/>
      <c r="F28" s="1641"/>
      <c r="G28" s="1641"/>
      <c r="H28" s="1645"/>
      <c r="I28" s="309" t="s">
        <v>213</v>
      </c>
      <c r="J28" s="309" t="s">
        <v>213</v>
      </c>
      <c r="K28" s="613" t="str">
        <f t="shared" si="0"/>
        <v/>
      </c>
      <c r="L28" s="309" t="s">
        <v>213</v>
      </c>
      <c r="M28" s="255" t="s">
        <v>213</v>
      </c>
      <c r="N28" s="60"/>
      <c r="O28" s="60"/>
      <c r="P28" s="60"/>
      <c r="Q28" s="140"/>
    </row>
    <row r="29" spans="1:17" ht="43.5" customHeight="1">
      <c r="A29" s="103" t="s">
        <v>511</v>
      </c>
      <c r="B29" s="1651"/>
      <c r="C29" s="1144"/>
      <c r="D29" s="1146"/>
      <c r="E29" s="1144"/>
      <c r="F29" s="1641"/>
      <c r="G29" s="1641"/>
      <c r="H29" s="1645"/>
      <c r="I29" s="309" t="s">
        <v>213</v>
      </c>
      <c r="J29" s="309" t="s">
        <v>213</v>
      </c>
      <c r="K29" s="613" t="str">
        <f t="shared" si="0"/>
        <v/>
      </c>
      <c r="L29" s="309" t="s">
        <v>213</v>
      </c>
      <c r="M29" s="255" t="s">
        <v>213</v>
      </c>
      <c r="N29" s="60"/>
      <c r="O29" s="60"/>
      <c r="P29" s="60"/>
      <c r="Q29" s="140"/>
    </row>
    <row r="30" spans="1:17" ht="43.5" customHeight="1">
      <c r="A30" s="103" t="s">
        <v>512</v>
      </c>
      <c r="B30" s="1651"/>
      <c r="C30" s="1144"/>
      <c r="D30" s="1146"/>
      <c r="E30" s="1144"/>
      <c r="F30" s="1641"/>
      <c r="G30" s="1641"/>
      <c r="H30" s="1645"/>
      <c r="I30" s="309" t="s">
        <v>213</v>
      </c>
      <c r="J30" s="309" t="s">
        <v>213</v>
      </c>
      <c r="K30" s="613" t="str">
        <f t="shared" si="0"/>
        <v/>
      </c>
      <c r="L30" s="309" t="s">
        <v>213</v>
      </c>
      <c r="M30" s="255" t="s">
        <v>213</v>
      </c>
      <c r="N30" s="60"/>
      <c r="O30" s="60"/>
      <c r="P30" s="60"/>
      <c r="Q30" s="140"/>
    </row>
    <row r="31" spans="1:17" ht="43.5" customHeight="1">
      <c r="A31" s="103" t="s">
        <v>513</v>
      </c>
      <c r="B31" s="1650"/>
      <c r="C31" s="1143" t="s">
        <v>213</v>
      </c>
      <c r="D31" s="1146"/>
      <c r="E31" s="1143" t="s">
        <v>213</v>
      </c>
      <c r="F31" s="1640" t="s">
        <v>213</v>
      </c>
      <c r="G31" s="1640" t="s">
        <v>213</v>
      </c>
      <c r="H31" s="1644" t="str">
        <f>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
      </c>
      <c r="I31" s="309" t="s">
        <v>213</v>
      </c>
      <c r="J31" s="309" t="s">
        <v>213</v>
      </c>
      <c r="K31" s="613" t="str">
        <f t="shared" si="0"/>
        <v/>
      </c>
      <c r="L31" s="309" t="s">
        <v>213</v>
      </c>
      <c r="M31" s="255" t="s">
        <v>213</v>
      </c>
      <c r="N31" s="60"/>
      <c r="O31" s="60"/>
      <c r="P31" s="60"/>
      <c r="Q31" s="140"/>
    </row>
    <row r="32" spans="1:17" ht="43.5" customHeight="1">
      <c r="A32" s="103" t="s">
        <v>517</v>
      </c>
      <c r="B32" s="1651"/>
      <c r="C32" s="1144"/>
      <c r="D32" s="1146"/>
      <c r="E32" s="1144"/>
      <c r="F32" s="1641"/>
      <c r="G32" s="1641"/>
      <c r="H32" s="1645"/>
      <c r="I32" s="309" t="s">
        <v>213</v>
      </c>
      <c r="J32" s="309" t="s">
        <v>213</v>
      </c>
      <c r="K32" s="613" t="str">
        <f t="shared" si="0"/>
        <v/>
      </c>
      <c r="L32" s="309" t="s">
        <v>213</v>
      </c>
      <c r="M32" s="255" t="s">
        <v>213</v>
      </c>
      <c r="N32" s="60"/>
      <c r="O32" s="60"/>
      <c r="P32" s="60"/>
      <c r="Q32" s="140"/>
    </row>
    <row r="33" spans="1:17" ht="43.5" customHeight="1">
      <c r="A33" s="103" t="s">
        <v>518</v>
      </c>
      <c r="B33" s="1651"/>
      <c r="C33" s="1144"/>
      <c r="D33" s="1146"/>
      <c r="E33" s="1144"/>
      <c r="F33" s="1641"/>
      <c r="G33" s="1641"/>
      <c r="H33" s="1645"/>
      <c r="I33" s="309" t="s">
        <v>213</v>
      </c>
      <c r="J33" s="309" t="s">
        <v>213</v>
      </c>
      <c r="K33" s="613" t="str">
        <f t="shared" si="0"/>
        <v/>
      </c>
      <c r="L33" s="309" t="s">
        <v>213</v>
      </c>
      <c r="M33" s="255" t="s">
        <v>213</v>
      </c>
      <c r="N33" s="60"/>
      <c r="O33" s="60"/>
      <c r="P33" s="60"/>
      <c r="Q33" s="140"/>
    </row>
    <row r="34" spans="1:17" ht="43.5" customHeight="1">
      <c r="A34" s="103" t="s">
        <v>519</v>
      </c>
      <c r="B34" s="1651"/>
      <c r="C34" s="1144"/>
      <c r="D34" s="1146"/>
      <c r="E34" s="1144"/>
      <c r="F34" s="1641"/>
      <c r="G34" s="1641"/>
      <c r="H34" s="1645"/>
      <c r="I34" s="309" t="s">
        <v>213</v>
      </c>
      <c r="J34" s="309" t="s">
        <v>213</v>
      </c>
      <c r="K34" s="613" t="str">
        <f t="shared" si="0"/>
        <v/>
      </c>
      <c r="L34" s="309" t="s">
        <v>213</v>
      </c>
      <c r="M34" s="255" t="s">
        <v>213</v>
      </c>
      <c r="N34" s="60"/>
      <c r="O34" s="60"/>
      <c r="P34" s="60"/>
      <c r="Q34" s="140"/>
    </row>
    <row r="35" spans="1:17" ht="43.5" customHeight="1">
      <c r="A35" s="103" t="s">
        <v>520</v>
      </c>
      <c r="B35" s="1651"/>
      <c r="C35" s="1144"/>
      <c r="D35" s="1146"/>
      <c r="E35" s="1144"/>
      <c r="F35" s="1641"/>
      <c r="G35" s="1641"/>
      <c r="H35" s="1645"/>
      <c r="I35" s="309" t="s">
        <v>213</v>
      </c>
      <c r="J35" s="309" t="s">
        <v>213</v>
      </c>
      <c r="K35" s="613" t="str">
        <f t="shared" si="0"/>
        <v/>
      </c>
      <c r="L35" s="309" t="s">
        <v>213</v>
      </c>
      <c r="M35" s="255" t="s">
        <v>213</v>
      </c>
      <c r="N35" s="60"/>
      <c r="O35" s="60"/>
      <c r="P35" s="60"/>
      <c r="Q35" s="140"/>
    </row>
    <row r="36" spans="1:17" ht="43.5" customHeight="1">
      <c r="A36" s="103" t="s">
        <v>521</v>
      </c>
      <c r="B36" s="1651"/>
      <c r="C36" s="1144"/>
      <c r="D36" s="1146"/>
      <c r="E36" s="1144"/>
      <c r="F36" s="1641"/>
      <c r="G36" s="1641"/>
      <c r="H36" s="1645"/>
      <c r="I36" s="309" t="s">
        <v>213</v>
      </c>
      <c r="J36" s="309" t="s">
        <v>213</v>
      </c>
      <c r="K36" s="613" t="str">
        <f t="shared" si="0"/>
        <v/>
      </c>
      <c r="L36" s="309" t="s">
        <v>213</v>
      </c>
      <c r="M36" s="255" t="s">
        <v>213</v>
      </c>
      <c r="N36" s="60"/>
      <c r="O36" s="60"/>
      <c r="P36" s="60"/>
      <c r="Q36" s="140"/>
    </row>
    <row r="37" spans="1:17" ht="43.5" customHeight="1">
      <c r="A37" s="103" t="s">
        <v>522</v>
      </c>
      <c r="B37" s="1141"/>
      <c r="C37" s="1143" t="s">
        <v>213</v>
      </c>
      <c r="D37" s="1146"/>
      <c r="E37" s="1143" t="s">
        <v>213</v>
      </c>
      <c r="F37" s="1640" t="s">
        <v>213</v>
      </c>
      <c r="G37" s="1640" t="s">
        <v>213</v>
      </c>
      <c r="H37" s="1644" t="str">
        <f>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
      </c>
      <c r="I37" s="309" t="s">
        <v>213</v>
      </c>
      <c r="J37" s="309" t="s">
        <v>213</v>
      </c>
      <c r="K37" s="613" t="str">
        <f t="shared" si="0"/>
        <v/>
      </c>
      <c r="L37" s="309" t="s">
        <v>213</v>
      </c>
      <c r="M37" s="255" t="s">
        <v>213</v>
      </c>
      <c r="N37" s="60"/>
      <c r="O37" s="60"/>
      <c r="P37" s="60"/>
      <c r="Q37" s="140"/>
    </row>
    <row r="38" spans="1:17" ht="43.5" customHeight="1">
      <c r="A38" s="103" t="s">
        <v>527</v>
      </c>
      <c r="B38" s="1142"/>
      <c r="C38" s="1144"/>
      <c r="D38" s="1146"/>
      <c r="E38" s="1144"/>
      <c r="F38" s="1641"/>
      <c r="G38" s="1641"/>
      <c r="H38" s="1645"/>
      <c r="I38" s="309" t="s">
        <v>213</v>
      </c>
      <c r="J38" s="309" t="s">
        <v>213</v>
      </c>
      <c r="K38" s="613" t="str">
        <f t="shared" si="0"/>
        <v/>
      </c>
      <c r="L38" s="309" t="s">
        <v>213</v>
      </c>
      <c r="M38" s="255" t="s">
        <v>213</v>
      </c>
      <c r="N38" s="60"/>
      <c r="O38" s="60"/>
      <c r="P38" s="60"/>
      <c r="Q38" s="140"/>
    </row>
    <row r="39" spans="1:17" ht="43.5" customHeight="1">
      <c r="A39" s="103" t="s">
        <v>528</v>
      </c>
      <c r="B39" s="1142"/>
      <c r="C39" s="1144"/>
      <c r="D39" s="1146"/>
      <c r="E39" s="1144"/>
      <c r="F39" s="1641"/>
      <c r="G39" s="1641"/>
      <c r="H39" s="1645"/>
      <c r="I39" s="309" t="s">
        <v>213</v>
      </c>
      <c r="J39" s="309" t="s">
        <v>213</v>
      </c>
      <c r="K39" s="613" t="str">
        <f t="shared" si="0"/>
        <v/>
      </c>
      <c r="L39" s="309" t="s">
        <v>213</v>
      </c>
      <c r="M39" s="255" t="s">
        <v>213</v>
      </c>
      <c r="N39" s="60"/>
      <c r="O39" s="60"/>
      <c r="P39" s="60"/>
      <c r="Q39" s="140"/>
    </row>
    <row r="40" spans="1:17" ht="43.5" customHeight="1">
      <c r="A40" s="103" t="s">
        <v>529</v>
      </c>
      <c r="B40" s="1142"/>
      <c r="C40" s="1144"/>
      <c r="D40" s="1146"/>
      <c r="E40" s="1144"/>
      <c r="F40" s="1641"/>
      <c r="G40" s="1641"/>
      <c r="H40" s="1645"/>
      <c r="I40" s="309" t="s">
        <v>213</v>
      </c>
      <c r="J40" s="309" t="s">
        <v>213</v>
      </c>
      <c r="K40" s="613" t="str">
        <f t="shared" si="0"/>
        <v/>
      </c>
      <c r="L40" s="309" t="s">
        <v>213</v>
      </c>
      <c r="M40" s="255" t="s">
        <v>213</v>
      </c>
      <c r="N40" s="60"/>
      <c r="O40" s="60"/>
      <c r="P40" s="60"/>
      <c r="Q40" s="140"/>
    </row>
    <row r="41" spans="1:17" ht="43.5" customHeight="1">
      <c r="A41" s="103" t="s">
        <v>530</v>
      </c>
      <c r="B41" s="1142"/>
      <c r="C41" s="1144"/>
      <c r="D41" s="1146"/>
      <c r="E41" s="1144"/>
      <c r="F41" s="1641"/>
      <c r="G41" s="1641"/>
      <c r="H41" s="1645"/>
      <c r="I41" s="309" t="s">
        <v>213</v>
      </c>
      <c r="J41" s="309" t="s">
        <v>213</v>
      </c>
      <c r="K41" s="613" t="str">
        <f t="shared" si="0"/>
        <v/>
      </c>
      <c r="L41" s="309" t="s">
        <v>213</v>
      </c>
      <c r="M41" s="255" t="s">
        <v>213</v>
      </c>
      <c r="N41" s="60"/>
      <c r="O41" s="60"/>
      <c r="P41" s="60"/>
      <c r="Q41" s="140"/>
    </row>
    <row r="42" spans="1:17" ht="43.5" customHeight="1">
      <c r="A42" s="103" t="s">
        <v>531</v>
      </c>
      <c r="B42" s="1142"/>
      <c r="C42" s="1144"/>
      <c r="D42" s="1146"/>
      <c r="E42" s="1144"/>
      <c r="F42" s="1641"/>
      <c r="G42" s="1641"/>
      <c r="H42" s="1645"/>
      <c r="I42" s="309" t="s">
        <v>213</v>
      </c>
      <c r="J42" s="309" t="s">
        <v>213</v>
      </c>
      <c r="K42" s="613" t="str">
        <f t="shared" si="0"/>
        <v/>
      </c>
      <c r="L42" s="309" t="s">
        <v>213</v>
      </c>
      <c r="M42" s="255" t="s">
        <v>213</v>
      </c>
      <c r="N42" s="60"/>
      <c r="O42" s="60"/>
      <c r="P42" s="60"/>
      <c r="Q42" s="140"/>
    </row>
    <row r="43" spans="1:17" ht="43.5" customHeight="1">
      <c r="A43" s="103" t="s">
        <v>532</v>
      </c>
      <c r="B43" s="1141"/>
      <c r="C43" s="1143" t="s">
        <v>213</v>
      </c>
      <c r="D43" s="1146"/>
      <c r="E43" s="1143" t="s">
        <v>213</v>
      </c>
      <c r="F43" s="1640" t="s">
        <v>213</v>
      </c>
      <c r="G43" s="1640" t="s">
        <v>213</v>
      </c>
      <c r="H43" s="1644" t="str">
        <f>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
      </c>
      <c r="I43" s="309" t="s">
        <v>213</v>
      </c>
      <c r="J43" s="309" t="s">
        <v>213</v>
      </c>
      <c r="K43" s="613" t="str">
        <f t="shared" si="0"/>
        <v/>
      </c>
      <c r="L43" s="309" t="s">
        <v>213</v>
      </c>
      <c r="M43" s="255" t="s">
        <v>213</v>
      </c>
      <c r="N43" s="60"/>
      <c r="O43" s="60"/>
      <c r="P43" s="60"/>
      <c r="Q43" s="140"/>
    </row>
    <row r="44" spans="1:17" ht="43.5" customHeight="1">
      <c r="A44" s="103" t="s">
        <v>535</v>
      </c>
      <c r="B44" s="1142"/>
      <c r="C44" s="1144"/>
      <c r="D44" s="1146"/>
      <c r="E44" s="1144"/>
      <c r="F44" s="1641"/>
      <c r="G44" s="1641"/>
      <c r="H44" s="1645"/>
      <c r="I44" s="309" t="s">
        <v>213</v>
      </c>
      <c r="J44" s="309" t="s">
        <v>213</v>
      </c>
      <c r="K44" s="613" t="str">
        <f t="shared" si="0"/>
        <v/>
      </c>
      <c r="L44" s="309" t="s">
        <v>213</v>
      </c>
      <c r="M44" s="255" t="s">
        <v>213</v>
      </c>
      <c r="N44" s="60"/>
      <c r="O44" s="60"/>
      <c r="P44" s="60"/>
      <c r="Q44" s="140"/>
    </row>
    <row r="45" spans="1:17" ht="43.5" customHeight="1">
      <c r="A45" s="103" t="s">
        <v>536</v>
      </c>
      <c r="B45" s="1142"/>
      <c r="C45" s="1144"/>
      <c r="D45" s="1146"/>
      <c r="E45" s="1144"/>
      <c r="F45" s="1641"/>
      <c r="G45" s="1641"/>
      <c r="H45" s="1645"/>
      <c r="I45" s="309" t="s">
        <v>213</v>
      </c>
      <c r="J45" s="309" t="s">
        <v>213</v>
      </c>
      <c r="K45" s="613" t="str">
        <f t="shared" si="0"/>
        <v/>
      </c>
      <c r="L45" s="309" t="s">
        <v>213</v>
      </c>
      <c r="M45" s="255" t="s">
        <v>213</v>
      </c>
      <c r="N45" s="60"/>
      <c r="O45" s="60"/>
      <c r="P45" s="60"/>
      <c r="Q45" s="140"/>
    </row>
    <row r="46" spans="1:17" ht="43.5" customHeight="1">
      <c r="A46" s="103" t="s">
        <v>537</v>
      </c>
      <c r="B46" s="1142"/>
      <c r="C46" s="1144"/>
      <c r="D46" s="1146"/>
      <c r="E46" s="1144"/>
      <c r="F46" s="1641"/>
      <c r="G46" s="1641"/>
      <c r="H46" s="1645"/>
      <c r="I46" s="309" t="s">
        <v>213</v>
      </c>
      <c r="J46" s="309" t="s">
        <v>213</v>
      </c>
      <c r="K46" s="613" t="str">
        <f t="shared" si="0"/>
        <v/>
      </c>
      <c r="L46" s="309" t="s">
        <v>213</v>
      </c>
      <c r="M46" s="255" t="s">
        <v>213</v>
      </c>
      <c r="N46" s="60"/>
      <c r="O46" s="60"/>
      <c r="P46" s="60"/>
      <c r="Q46" s="140"/>
    </row>
    <row r="47" spans="1:17" ht="43.5" customHeight="1">
      <c r="A47" s="103" t="s">
        <v>538</v>
      </c>
      <c r="B47" s="1142"/>
      <c r="C47" s="1144"/>
      <c r="D47" s="1146"/>
      <c r="E47" s="1144"/>
      <c r="F47" s="1641"/>
      <c r="G47" s="1641"/>
      <c r="H47" s="1645"/>
      <c r="I47" s="309" t="s">
        <v>213</v>
      </c>
      <c r="J47" s="309" t="s">
        <v>213</v>
      </c>
      <c r="K47" s="613" t="str">
        <f t="shared" si="0"/>
        <v/>
      </c>
      <c r="L47" s="309" t="s">
        <v>213</v>
      </c>
      <c r="M47" s="255" t="s">
        <v>213</v>
      </c>
      <c r="N47" s="60"/>
      <c r="O47" s="60"/>
      <c r="P47" s="60"/>
      <c r="Q47" s="140"/>
    </row>
    <row r="48" spans="1:17" ht="43.5" customHeight="1">
      <c r="A48" s="103" t="s">
        <v>539</v>
      </c>
      <c r="B48" s="1142"/>
      <c r="C48" s="1144"/>
      <c r="D48" s="1146"/>
      <c r="E48" s="1144"/>
      <c r="F48" s="1641"/>
      <c r="G48" s="1641"/>
      <c r="H48" s="1645"/>
      <c r="I48" s="309" t="s">
        <v>213</v>
      </c>
      <c r="J48" s="309" t="s">
        <v>213</v>
      </c>
      <c r="K48" s="613" t="str">
        <f t="shared" si="0"/>
        <v/>
      </c>
      <c r="L48" s="309" t="s">
        <v>213</v>
      </c>
      <c r="M48" s="255" t="s">
        <v>213</v>
      </c>
      <c r="N48" s="60"/>
      <c r="O48" s="60"/>
      <c r="P48" s="60"/>
      <c r="Q48" s="140"/>
    </row>
    <row r="49" spans="1:17" ht="43.5" customHeight="1">
      <c r="A49" s="103" t="s">
        <v>540</v>
      </c>
      <c r="B49" s="1141"/>
      <c r="C49" s="1143" t="s">
        <v>213</v>
      </c>
      <c r="D49" s="1146"/>
      <c r="E49" s="1143" t="s">
        <v>213</v>
      </c>
      <c r="F49" s="1640" t="s">
        <v>213</v>
      </c>
      <c r="G49" s="1640" t="s">
        <v>213</v>
      </c>
      <c r="H49" s="1644" t="str">
        <f>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
      </c>
      <c r="I49" s="309" t="s">
        <v>213</v>
      </c>
      <c r="J49" s="309" t="s">
        <v>213</v>
      </c>
      <c r="K49" s="613" t="str">
        <f t="shared" si="0"/>
        <v/>
      </c>
      <c r="L49" s="309" t="s">
        <v>213</v>
      </c>
      <c r="M49" s="255" t="s">
        <v>213</v>
      </c>
      <c r="N49" s="60"/>
      <c r="O49" s="60"/>
      <c r="P49" s="60"/>
      <c r="Q49" s="140"/>
    </row>
    <row r="50" spans="1:17" ht="43.5" customHeight="1">
      <c r="A50" s="103" t="s">
        <v>545</v>
      </c>
      <c r="B50" s="1142"/>
      <c r="C50" s="1144"/>
      <c r="D50" s="1146"/>
      <c r="E50" s="1144"/>
      <c r="F50" s="1641"/>
      <c r="G50" s="1641"/>
      <c r="H50" s="1645"/>
      <c r="I50" s="309" t="s">
        <v>213</v>
      </c>
      <c r="J50" s="309" t="s">
        <v>213</v>
      </c>
      <c r="K50" s="613" t="str">
        <f t="shared" si="0"/>
        <v/>
      </c>
      <c r="L50" s="309" t="s">
        <v>213</v>
      </c>
      <c r="M50" s="255" t="s">
        <v>213</v>
      </c>
      <c r="N50" s="60"/>
      <c r="O50" s="60"/>
      <c r="P50" s="60"/>
      <c r="Q50" s="140"/>
    </row>
    <row r="51" spans="1:17" ht="43.5" customHeight="1">
      <c r="A51" s="103" t="s">
        <v>546</v>
      </c>
      <c r="B51" s="1142"/>
      <c r="C51" s="1144"/>
      <c r="D51" s="1146"/>
      <c r="E51" s="1144"/>
      <c r="F51" s="1641"/>
      <c r="G51" s="1641"/>
      <c r="H51" s="1645"/>
      <c r="I51" s="309" t="s">
        <v>213</v>
      </c>
      <c r="J51" s="309" t="s">
        <v>213</v>
      </c>
      <c r="K51" s="613" t="str">
        <f t="shared" si="0"/>
        <v/>
      </c>
      <c r="L51" s="309" t="s">
        <v>213</v>
      </c>
      <c r="M51" s="255" t="s">
        <v>213</v>
      </c>
      <c r="N51" s="60"/>
      <c r="O51" s="60"/>
      <c r="P51" s="60"/>
      <c r="Q51" s="140"/>
    </row>
    <row r="52" spans="1:17" ht="43.5" customHeight="1">
      <c r="A52" s="103" t="s">
        <v>547</v>
      </c>
      <c r="B52" s="1142"/>
      <c r="C52" s="1144"/>
      <c r="D52" s="1146"/>
      <c r="E52" s="1144"/>
      <c r="F52" s="1641"/>
      <c r="G52" s="1641"/>
      <c r="H52" s="1645"/>
      <c r="I52" s="309" t="s">
        <v>213</v>
      </c>
      <c r="J52" s="309" t="s">
        <v>213</v>
      </c>
      <c r="K52" s="613" t="str">
        <f t="shared" si="0"/>
        <v/>
      </c>
      <c r="L52" s="309" t="s">
        <v>213</v>
      </c>
      <c r="M52" s="255" t="s">
        <v>213</v>
      </c>
      <c r="N52" s="60"/>
      <c r="O52" s="60"/>
      <c r="P52" s="60"/>
      <c r="Q52" s="140"/>
    </row>
    <row r="53" spans="1:17" ht="43.5" customHeight="1">
      <c r="A53" s="103" t="s">
        <v>548</v>
      </c>
      <c r="B53" s="1142"/>
      <c r="C53" s="1144"/>
      <c r="D53" s="1146"/>
      <c r="E53" s="1144"/>
      <c r="F53" s="1641"/>
      <c r="G53" s="1641"/>
      <c r="H53" s="1645"/>
      <c r="I53" s="309" t="s">
        <v>213</v>
      </c>
      <c r="J53" s="309" t="s">
        <v>213</v>
      </c>
      <c r="K53" s="613" t="str">
        <f t="shared" si="0"/>
        <v/>
      </c>
      <c r="L53" s="309" t="s">
        <v>213</v>
      </c>
      <c r="M53" s="255" t="s">
        <v>213</v>
      </c>
      <c r="N53" s="60"/>
      <c r="O53" s="60"/>
      <c r="P53" s="60"/>
      <c r="Q53" s="140"/>
    </row>
    <row r="54" spans="1:17" ht="43.5" customHeight="1">
      <c r="A54" s="103" t="s">
        <v>549</v>
      </c>
      <c r="B54" s="1142"/>
      <c r="C54" s="1144"/>
      <c r="D54" s="1146"/>
      <c r="E54" s="1144"/>
      <c r="F54" s="1641"/>
      <c r="G54" s="1641"/>
      <c r="H54" s="1645"/>
      <c r="I54" s="309" t="s">
        <v>213</v>
      </c>
      <c r="J54" s="309" t="s">
        <v>213</v>
      </c>
      <c r="K54" s="613" t="str">
        <f t="shared" si="0"/>
        <v/>
      </c>
      <c r="L54" s="309" t="s">
        <v>213</v>
      </c>
      <c r="M54" s="255" t="s">
        <v>213</v>
      </c>
      <c r="N54" s="60"/>
      <c r="O54" s="60"/>
      <c r="P54" s="60"/>
      <c r="Q54" s="140"/>
    </row>
    <row r="55" spans="1:17" ht="43.5" customHeight="1">
      <c r="A55" s="103" t="s">
        <v>550</v>
      </c>
      <c r="B55" s="1141"/>
      <c r="C55" s="1143" t="s">
        <v>213</v>
      </c>
      <c r="D55" s="1146"/>
      <c r="E55" s="1143" t="s">
        <v>213</v>
      </c>
      <c r="F55" s="1640" t="s">
        <v>213</v>
      </c>
      <c r="G55" s="1640" t="s">
        <v>213</v>
      </c>
      <c r="H55" s="1644" t="str">
        <f>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
      </c>
      <c r="I55" s="309" t="s">
        <v>213</v>
      </c>
      <c r="J55" s="309" t="s">
        <v>213</v>
      </c>
      <c r="K55" s="613" t="str">
        <f t="shared" si="0"/>
        <v/>
      </c>
      <c r="L55" s="309" t="s">
        <v>213</v>
      </c>
      <c r="M55" s="255" t="s">
        <v>213</v>
      </c>
      <c r="N55" s="60"/>
      <c r="O55" s="60"/>
      <c r="P55" s="60"/>
      <c r="Q55" s="140"/>
    </row>
    <row r="56" spans="1:17" ht="43.5" customHeight="1">
      <c r="A56" s="103" t="s">
        <v>554</v>
      </c>
      <c r="B56" s="1142"/>
      <c r="C56" s="1144"/>
      <c r="D56" s="1146"/>
      <c r="E56" s="1144"/>
      <c r="F56" s="1641"/>
      <c r="G56" s="1641"/>
      <c r="H56" s="1645"/>
      <c r="I56" s="309" t="s">
        <v>213</v>
      </c>
      <c r="J56" s="309" t="s">
        <v>213</v>
      </c>
      <c r="K56" s="613" t="str">
        <f t="shared" si="0"/>
        <v/>
      </c>
      <c r="L56" s="309" t="s">
        <v>213</v>
      </c>
      <c r="M56" s="255" t="s">
        <v>213</v>
      </c>
      <c r="N56" s="60"/>
      <c r="O56" s="60"/>
      <c r="P56" s="60"/>
      <c r="Q56" s="140"/>
    </row>
    <row r="57" spans="1:17" ht="43.5" customHeight="1">
      <c r="A57" s="103" t="s">
        <v>557</v>
      </c>
      <c r="B57" s="1142"/>
      <c r="C57" s="1144"/>
      <c r="D57" s="1146"/>
      <c r="E57" s="1144"/>
      <c r="F57" s="1641"/>
      <c r="G57" s="1641"/>
      <c r="H57" s="1645"/>
      <c r="I57" s="309" t="s">
        <v>213</v>
      </c>
      <c r="J57" s="309" t="s">
        <v>213</v>
      </c>
      <c r="K57" s="613" t="str">
        <f t="shared" si="0"/>
        <v/>
      </c>
      <c r="L57" s="309" t="s">
        <v>213</v>
      </c>
      <c r="M57" s="255" t="s">
        <v>213</v>
      </c>
      <c r="N57" s="60"/>
      <c r="O57" s="60"/>
      <c r="P57" s="60"/>
      <c r="Q57" s="140"/>
    </row>
    <row r="58" spans="1:17" ht="43.5" customHeight="1">
      <c r="A58" s="103" t="s">
        <v>558</v>
      </c>
      <c r="B58" s="1142"/>
      <c r="C58" s="1144"/>
      <c r="D58" s="1146"/>
      <c r="E58" s="1144"/>
      <c r="F58" s="1641"/>
      <c r="G58" s="1641"/>
      <c r="H58" s="1645"/>
      <c r="I58" s="309" t="s">
        <v>213</v>
      </c>
      <c r="J58" s="309" t="s">
        <v>213</v>
      </c>
      <c r="K58" s="613" t="str">
        <f t="shared" si="0"/>
        <v/>
      </c>
      <c r="L58" s="309" t="s">
        <v>213</v>
      </c>
      <c r="M58" s="255" t="s">
        <v>213</v>
      </c>
      <c r="N58" s="60"/>
      <c r="O58" s="60"/>
      <c r="P58" s="60"/>
      <c r="Q58" s="140"/>
    </row>
    <row r="59" spans="1:17" ht="43.5" customHeight="1">
      <c r="A59" s="103" t="s">
        <v>559</v>
      </c>
      <c r="B59" s="1142"/>
      <c r="C59" s="1144"/>
      <c r="D59" s="1146"/>
      <c r="E59" s="1144"/>
      <c r="F59" s="1641"/>
      <c r="G59" s="1641"/>
      <c r="H59" s="1645"/>
      <c r="I59" s="309" t="s">
        <v>213</v>
      </c>
      <c r="J59" s="309" t="s">
        <v>213</v>
      </c>
      <c r="K59" s="613" t="str">
        <f t="shared" si="0"/>
        <v/>
      </c>
      <c r="L59" s="309" t="s">
        <v>213</v>
      </c>
      <c r="M59" s="255" t="s">
        <v>213</v>
      </c>
      <c r="N59" s="60"/>
      <c r="O59" s="60"/>
      <c r="P59" s="60"/>
      <c r="Q59" s="140"/>
    </row>
    <row r="60" spans="1:17" ht="43.5" customHeight="1">
      <c r="A60" s="103" t="s">
        <v>560</v>
      </c>
      <c r="B60" s="1142"/>
      <c r="C60" s="1144"/>
      <c r="D60" s="1146"/>
      <c r="E60" s="1144"/>
      <c r="F60" s="1641"/>
      <c r="G60" s="1641"/>
      <c r="H60" s="1645"/>
      <c r="I60" s="309" t="s">
        <v>213</v>
      </c>
      <c r="J60" s="309" t="s">
        <v>213</v>
      </c>
      <c r="K60" s="613" t="str">
        <f t="shared" si="0"/>
        <v/>
      </c>
      <c r="L60" s="309" t="s">
        <v>213</v>
      </c>
      <c r="M60" s="255" t="s">
        <v>213</v>
      </c>
      <c r="N60" s="60"/>
      <c r="O60" s="60"/>
      <c r="P60" s="60"/>
      <c r="Q60" s="140"/>
    </row>
    <row r="61" spans="1:17" ht="43.5" customHeight="1">
      <c r="A61" s="103" t="s">
        <v>561</v>
      </c>
      <c r="B61" s="1141"/>
      <c r="C61" s="1143" t="s">
        <v>213</v>
      </c>
      <c r="D61" s="1145"/>
      <c r="E61" s="1143" t="s">
        <v>213</v>
      </c>
      <c r="F61" s="1640" t="s">
        <v>213</v>
      </c>
      <c r="G61" s="1640" t="s">
        <v>213</v>
      </c>
      <c r="H61" s="1644" t="str">
        <f>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
      </c>
      <c r="I61" s="309" t="s">
        <v>213</v>
      </c>
      <c r="J61" s="309" t="s">
        <v>213</v>
      </c>
      <c r="K61" s="613" t="str">
        <f t="shared" si="0"/>
        <v/>
      </c>
      <c r="L61" s="309" t="s">
        <v>213</v>
      </c>
      <c r="M61" s="255" t="s">
        <v>213</v>
      </c>
      <c r="N61" s="60"/>
      <c r="O61" s="60"/>
      <c r="P61" s="60"/>
      <c r="Q61" s="140"/>
    </row>
    <row r="62" spans="1:17" ht="43.5" customHeight="1">
      <c r="A62" s="103" t="s">
        <v>564</v>
      </c>
      <c r="B62" s="1142"/>
      <c r="C62" s="1144"/>
      <c r="D62" s="1146"/>
      <c r="E62" s="1144"/>
      <c r="F62" s="1641"/>
      <c r="G62" s="1641"/>
      <c r="H62" s="1645"/>
      <c r="I62" s="309" t="s">
        <v>213</v>
      </c>
      <c r="J62" s="309" t="s">
        <v>213</v>
      </c>
      <c r="K62" s="613" t="str">
        <f t="shared" si="0"/>
        <v/>
      </c>
      <c r="L62" s="309" t="s">
        <v>213</v>
      </c>
      <c r="M62" s="255" t="s">
        <v>213</v>
      </c>
      <c r="N62" s="60"/>
      <c r="O62" s="60"/>
      <c r="P62" s="60"/>
      <c r="Q62" s="140"/>
    </row>
    <row r="63" spans="1:17" ht="43.5" customHeight="1">
      <c r="A63" s="103" t="s">
        <v>565</v>
      </c>
      <c r="B63" s="1142"/>
      <c r="C63" s="1144"/>
      <c r="D63" s="1146"/>
      <c r="E63" s="1144"/>
      <c r="F63" s="1641"/>
      <c r="G63" s="1641"/>
      <c r="H63" s="1645"/>
      <c r="I63" s="309" t="s">
        <v>213</v>
      </c>
      <c r="J63" s="309" t="s">
        <v>213</v>
      </c>
      <c r="K63" s="613" t="str">
        <f t="shared" si="0"/>
        <v/>
      </c>
      <c r="L63" s="309" t="s">
        <v>213</v>
      </c>
      <c r="M63" s="255" t="s">
        <v>213</v>
      </c>
      <c r="N63" s="60"/>
      <c r="O63" s="60"/>
      <c r="P63" s="60"/>
      <c r="Q63" s="140"/>
    </row>
    <row r="64" spans="1:17" ht="43.5" customHeight="1">
      <c r="A64" s="103" t="s">
        <v>566</v>
      </c>
      <c r="B64" s="1142"/>
      <c r="C64" s="1144"/>
      <c r="D64" s="1146"/>
      <c r="E64" s="1144"/>
      <c r="F64" s="1641"/>
      <c r="G64" s="1641"/>
      <c r="H64" s="1645"/>
      <c r="I64" s="309" t="s">
        <v>213</v>
      </c>
      <c r="J64" s="309" t="s">
        <v>213</v>
      </c>
      <c r="K64" s="613" t="str">
        <f t="shared" si="0"/>
        <v/>
      </c>
      <c r="L64" s="309" t="s">
        <v>213</v>
      </c>
      <c r="M64" s="255" t="s">
        <v>213</v>
      </c>
      <c r="N64" s="60"/>
      <c r="O64" s="60"/>
      <c r="P64" s="60"/>
      <c r="Q64" s="140"/>
    </row>
    <row r="65" spans="1:17" ht="43.5" customHeight="1">
      <c r="A65" s="103" t="s">
        <v>567</v>
      </c>
      <c r="B65" s="1142"/>
      <c r="C65" s="1144"/>
      <c r="D65" s="1146"/>
      <c r="E65" s="1144"/>
      <c r="F65" s="1641"/>
      <c r="G65" s="1641"/>
      <c r="H65" s="1645"/>
      <c r="I65" s="309" t="s">
        <v>213</v>
      </c>
      <c r="J65" s="309" t="s">
        <v>213</v>
      </c>
      <c r="K65" s="613" t="str">
        <f t="shared" si="0"/>
        <v/>
      </c>
      <c r="L65" s="309" t="s">
        <v>213</v>
      </c>
      <c r="M65" s="255" t="s">
        <v>213</v>
      </c>
      <c r="N65" s="60"/>
      <c r="O65" s="60"/>
      <c r="P65" s="60"/>
      <c r="Q65" s="140"/>
    </row>
    <row r="66" spans="1:17" ht="43.5" customHeight="1">
      <c r="A66" s="103" t="s">
        <v>568</v>
      </c>
      <c r="B66" s="1142"/>
      <c r="C66" s="1144"/>
      <c r="D66" s="1146"/>
      <c r="E66" s="1144"/>
      <c r="F66" s="1641"/>
      <c r="G66" s="1641"/>
      <c r="H66" s="1645"/>
      <c r="I66" s="309" t="s">
        <v>213</v>
      </c>
      <c r="J66" s="309" t="s">
        <v>213</v>
      </c>
      <c r="K66" s="613" t="str">
        <f t="shared" si="0"/>
        <v/>
      </c>
      <c r="L66" s="309" t="s">
        <v>213</v>
      </c>
      <c r="M66" s="255" t="s">
        <v>213</v>
      </c>
      <c r="N66" s="60"/>
      <c r="O66" s="60"/>
      <c r="P66" s="60"/>
      <c r="Q66" s="140"/>
    </row>
    <row r="67" spans="1:17" ht="43.5" customHeight="1">
      <c r="A67" s="103" t="s">
        <v>569</v>
      </c>
      <c r="B67" s="1141"/>
      <c r="C67" s="1143" t="s">
        <v>213</v>
      </c>
      <c r="D67" s="1145"/>
      <c r="E67" s="1143" t="s">
        <v>213</v>
      </c>
      <c r="F67" s="1640" t="s">
        <v>213</v>
      </c>
      <c r="G67" s="1640" t="s">
        <v>213</v>
      </c>
      <c r="H67" s="1644" t="str">
        <f>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
      </c>
      <c r="I67" s="309" t="s">
        <v>213</v>
      </c>
      <c r="J67" s="309" t="s">
        <v>213</v>
      </c>
      <c r="K67" s="613" t="str">
        <f t="shared" si="0"/>
        <v/>
      </c>
      <c r="L67" s="309" t="s">
        <v>213</v>
      </c>
      <c r="M67" s="255" t="s">
        <v>213</v>
      </c>
      <c r="N67" s="60"/>
      <c r="O67" s="60"/>
      <c r="P67" s="60"/>
      <c r="Q67" s="140"/>
    </row>
    <row r="68" spans="1:17" ht="43.5" customHeight="1">
      <c r="A68" s="103" t="s">
        <v>572</v>
      </c>
      <c r="B68" s="1142"/>
      <c r="C68" s="1144"/>
      <c r="D68" s="1146"/>
      <c r="E68" s="1144"/>
      <c r="F68" s="1641"/>
      <c r="G68" s="1641"/>
      <c r="H68" s="1645"/>
      <c r="I68" s="309" t="s">
        <v>213</v>
      </c>
      <c r="J68" s="309" t="s">
        <v>213</v>
      </c>
      <c r="K68" s="613" t="str">
        <f t="shared" si="0"/>
        <v/>
      </c>
      <c r="L68" s="309" t="s">
        <v>213</v>
      </c>
      <c r="M68" s="255" t="s">
        <v>213</v>
      </c>
      <c r="N68" s="60"/>
      <c r="O68" s="60"/>
      <c r="P68" s="60"/>
      <c r="Q68" s="140"/>
    </row>
    <row r="69" spans="1:17" ht="43.5" customHeight="1">
      <c r="A69" s="103" t="s">
        <v>576</v>
      </c>
      <c r="B69" s="1142"/>
      <c r="C69" s="1144"/>
      <c r="D69" s="1146"/>
      <c r="E69" s="1144"/>
      <c r="F69" s="1641"/>
      <c r="G69" s="1641"/>
      <c r="H69" s="1645"/>
      <c r="I69" s="309" t="s">
        <v>213</v>
      </c>
      <c r="J69" s="309" t="s">
        <v>213</v>
      </c>
      <c r="K69" s="613" t="str">
        <f t="shared" si="0"/>
        <v/>
      </c>
      <c r="L69" s="309" t="s">
        <v>213</v>
      </c>
      <c r="M69" s="255" t="s">
        <v>213</v>
      </c>
      <c r="N69" s="60"/>
      <c r="O69" s="60"/>
      <c r="P69" s="60"/>
      <c r="Q69" s="140"/>
    </row>
    <row r="70" spans="1:17" ht="43.5" customHeight="1">
      <c r="A70" s="103" t="s">
        <v>577</v>
      </c>
      <c r="B70" s="1142"/>
      <c r="C70" s="1144"/>
      <c r="D70" s="1146"/>
      <c r="E70" s="1144"/>
      <c r="F70" s="1641"/>
      <c r="G70" s="1641"/>
      <c r="H70" s="1645"/>
      <c r="I70" s="309" t="s">
        <v>213</v>
      </c>
      <c r="J70" s="309" t="s">
        <v>213</v>
      </c>
      <c r="K70" s="613" t="str">
        <f t="shared" si="0"/>
        <v/>
      </c>
      <c r="L70" s="309" t="s">
        <v>213</v>
      </c>
      <c r="M70" s="255" t="s">
        <v>213</v>
      </c>
      <c r="N70" s="60"/>
      <c r="O70" s="60"/>
      <c r="P70" s="60"/>
      <c r="Q70" s="140"/>
    </row>
    <row r="71" spans="1:17" ht="43.5" customHeight="1">
      <c r="A71" s="103" t="s">
        <v>578</v>
      </c>
      <c r="B71" s="1142"/>
      <c r="C71" s="1144"/>
      <c r="D71" s="1146"/>
      <c r="E71" s="1144"/>
      <c r="F71" s="1641"/>
      <c r="G71" s="1641"/>
      <c r="H71" s="1645"/>
      <c r="I71" s="309" t="s">
        <v>213</v>
      </c>
      <c r="J71" s="309" t="s">
        <v>213</v>
      </c>
      <c r="K71" s="613" t="str">
        <f t="shared" ref="K71:K134" si="1">IFERROR(IF(OR(AND(I71="Muy Baja",J71="Leve"),AND(I71="Muy Baja",J71="Menor"),AND(I71="Baja",J71="Leve")),"Bajo",IF(OR(AND(I71="Muy baja",J71="Moderado"),AND(I71="Baja",J71="Menor"),AND(I71="Baja",J71="Moderado"),AND(I71="Media",J71="Leve"),AND(I71="Media",J71="Menor"),AND(I71="Media",J71="Moderado"),AND(I71="Alta",J71="Leve"),AND(I71="Alta",J71="Menor")),"Moderado",IF(OR(AND(I71="Muy Baja",J71="Mayor"),AND(I71="Baja",J71="Mayor"),AND(I71="Media",J71="Mayor"),AND(I71="Alta",J71="Moderado"),AND(I71="Alta",J71="Mayor"),AND(I71="Muy Alta",J71="Leve"),AND(I71="Muy Alta",J71="Menor"),AND(I71="Muy Alta",J71="Moderado"),AND(I71="Muy Alta",J71="Mayor")),"Alto",IF(OR(AND(I71="Muy Baja",J71="Catastrófico"),AND(I71="Baja",J71="Catastrófico"),AND(I71="Media",J71="Catastrófico"),AND(I71="Alta",J71="Catastrófico"),AND(I71="Muy Alta",J71="Catastrófico")),"Extremo","")))),"")</f>
        <v/>
      </c>
      <c r="L71" s="309" t="s">
        <v>213</v>
      </c>
      <c r="M71" s="255" t="s">
        <v>213</v>
      </c>
      <c r="N71" s="60"/>
      <c r="O71" s="60"/>
      <c r="P71" s="60"/>
      <c r="Q71" s="140"/>
    </row>
    <row r="72" spans="1:17" ht="43.5" customHeight="1">
      <c r="A72" s="103" t="s">
        <v>579</v>
      </c>
      <c r="B72" s="1142"/>
      <c r="C72" s="1144"/>
      <c r="D72" s="1146"/>
      <c r="E72" s="1144"/>
      <c r="F72" s="1641"/>
      <c r="G72" s="1641"/>
      <c r="H72" s="1645"/>
      <c r="I72" s="309" t="s">
        <v>213</v>
      </c>
      <c r="J72" s="309" t="s">
        <v>213</v>
      </c>
      <c r="K72" s="613" t="str">
        <f t="shared" si="1"/>
        <v/>
      </c>
      <c r="L72" s="309" t="s">
        <v>213</v>
      </c>
      <c r="M72" s="255" t="s">
        <v>213</v>
      </c>
      <c r="N72" s="60"/>
      <c r="O72" s="60"/>
      <c r="P72" s="60"/>
      <c r="Q72" s="140"/>
    </row>
    <row r="73" spans="1:17" ht="43.5" customHeight="1">
      <c r="A73" s="103" t="s">
        <v>580</v>
      </c>
      <c r="B73" s="1141"/>
      <c r="C73" s="1143" t="s">
        <v>213</v>
      </c>
      <c r="D73" s="1145"/>
      <c r="E73" s="1143" t="s">
        <v>213</v>
      </c>
      <c r="F73" s="1640" t="s">
        <v>213</v>
      </c>
      <c r="G73" s="1640" t="s">
        <v>213</v>
      </c>
      <c r="H73" s="1644" t="str">
        <f>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
      </c>
      <c r="I73" s="309" t="s">
        <v>213</v>
      </c>
      <c r="J73" s="309" t="s">
        <v>213</v>
      </c>
      <c r="K73" s="613" t="str">
        <f t="shared" si="1"/>
        <v/>
      </c>
      <c r="L73" s="309" t="s">
        <v>213</v>
      </c>
      <c r="M73" s="255" t="s">
        <v>213</v>
      </c>
      <c r="N73" s="60"/>
      <c r="O73" s="60"/>
      <c r="P73" s="60"/>
      <c r="Q73" s="140"/>
    </row>
    <row r="74" spans="1:17" ht="43.5" customHeight="1">
      <c r="A74" s="103" t="s">
        <v>585</v>
      </c>
      <c r="B74" s="1142"/>
      <c r="C74" s="1144"/>
      <c r="D74" s="1146"/>
      <c r="E74" s="1144"/>
      <c r="F74" s="1641"/>
      <c r="G74" s="1641"/>
      <c r="H74" s="1645"/>
      <c r="I74" s="309" t="s">
        <v>213</v>
      </c>
      <c r="J74" s="309" t="s">
        <v>213</v>
      </c>
      <c r="K74" s="613" t="str">
        <f t="shared" si="1"/>
        <v/>
      </c>
      <c r="L74" s="309" t="s">
        <v>213</v>
      </c>
      <c r="M74" s="255" t="s">
        <v>213</v>
      </c>
      <c r="N74" s="60"/>
      <c r="O74" s="60"/>
      <c r="P74" s="60"/>
      <c r="Q74" s="140"/>
    </row>
    <row r="75" spans="1:17" ht="43.5" customHeight="1">
      <c r="A75" s="103" t="s">
        <v>588</v>
      </c>
      <c r="B75" s="1142"/>
      <c r="C75" s="1144"/>
      <c r="D75" s="1146"/>
      <c r="E75" s="1144"/>
      <c r="F75" s="1641"/>
      <c r="G75" s="1641"/>
      <c r="H75" s="1645"/>
      <c r="I75" s="309" t="s">
        <v>213</v>
      </c>
      <c r="J75" s="309" t="s">
        <v>213</v>
      </c>
      <c r="K75" s="613" t="str">
        <f t="shared" si="1"/>
        <v/>
      </c>
      <c r="L75" s="309" t="s">
        <v>213</v>
      </c>
      <c r="M75" s="255" t="s">
        <v>213</v>
      </c>
      <c r="N75" s="60"/>
      <c r="O75" s="60"/>
      <c r="P75" s="60"/>
      <c r="Q75" s="140"/>
    </row>
    <row r="76" spans="1:17" ht="43.5" customHeight="1">
      <c r="A76" s="103" t="s">
        <v>589</v>
      </c>
      <c r="B76" s="1142"/>
      <c r="C76" s="1144"/>
      <c r="D76" s="1146"/>
      <c r="E76" s="1144"/>
      <c r="F76" s="1641"/>
      <c r="G76" s="1641"/>
      <c r="H76" s="1645"/>
      <c r="I76" s="309" t="s">
        <v>213</v>
      </c>
      <c r="J76" s="309" t="s">
        <v>213</v>
      </c>
      <c r="K76" s="613" t="str">
        <f t="shared" si="1"/>
        <v/>
      </c>
      <c r="L76" s="309" t="s">
        <v>213</v>
      </c>
      <c r="M76" s="255" t="s">
        <v>213</v>
      </c>
      <c r="N76" s="60"/>
      <c r="O76" s="60"/>
      <c r="P76" s="60"/>
      <c r="Q76" s="140"/>
    </row>
    <row r="77" spans="1:17" ht="43.5" customHeight="1">
      <c r="A77" s="103" t="s">
        <v>590</v>
      </c>
      <c r="B77" s="1142"/>
      <c r="C77" s="1144"/>
      <c r="D77" s="1146"/>
      <c r="E77" s="1144"/>
      <c r="F77" s="1641"/>
      <c r="G77" s="1641"/>
      <c r="H77" s="1645"/>
      <c r="I77" s="309" t="s">
        <v>213</v>
      </c>
      <c r="J77" s="309" t="s">
        <v>213</v>
      </c>
      <c r="K77" s="613" t="str">
        <f t="shared" si="1"/>
        <v/>
      </c>
      <c r="L77" s="309" t="s">
        <v>213</v>
      </c>
      <c r="M77" s="255" t="s">
        <v>213</v>
      </c>
      <c r="N77" s="60"/>
      <c r="O77" s="60"/>
      <c r="P77" s="60"/>
      <c r="Q77" s="140"/>
    </row>
    <row r="78" spans="1:17" ht="43.5" customHeight="1">
      <c r="A78" s="103" t="s">
        <v>591</v>
      </c>
      <c r="B78" s="1142"/>
      <c r="C78" s="1144"/>
      <c r="D78" s="1146"/>
      <c r="E78" s="1144"/>
      <c r="F78" s="1641"/>
      <c r="G78" s="1641"/>
      <c r="H78" s="1645"/>
      <c r="I78" s="309" t="s">
        <v>213</v>
      </c>
      <c r="J78" s="309" t="s">
        <v>213</v>
      </c>
      <c r="K78" s="613" t="str">
        <f t="shared" si="1"/>
        <v/>
      </c>
      <c r="L78" s="309" t="s">
        <v>213</v>
      </c>
      <c r="M78" s="255" t="s">
        <v>213</v>
      </c>
      <c r="N78" s="60"/>
      <c r="O78" s="60"/>
      <c r="P78" s="60"/>
      <c r="Q78" s="140"/>
    </row>
    <row r="79" spans="1:17" ht="43.5" customHeight="1">
      <c r="A79" s="103" t="s">
        <v>592</v>
      </c>
      <c r="B79" s="1141"/>
      <c r="C79" s="1143" t="s">
        <v>213</v>
      </c>
      <c r="D79" s="1145"/>
      <c r="E79" s="1143" t="s">
        <v>213</v>
      </c>
      <c r="F79" s="1640" t="s">
        <v>213</v>
      </c>
      <c r="G79" s="1640" t="s">
        <v>213</v>
      </c>
      <c r="H79" s="1644" t="str">
        <f>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
      </c>
      <c r="I79" s="309" t="s">
        <v>213</v>
      </c>
      <c r="J79" s="309" t="s">
        <v>213</v>
      </c>
      <c r="K79" s="613" t="str">
        <f t="shared" si="1"/>
        <v/>
      </c>
      <c r="L79" s="309" t="s">
        <v>213</v>
      </c>
      <c r="M79" s="255" t="s">
        <v>213</v>
      </c>
      <c r="N79" s="60"/>
      <c r="O79" s="60"/>
      <c r="P79" s="60"/>
      <c r="Q79" s="140"/>
    </row>
    <row r="80" spans="1:17" ht="43.5" customHeight="1">
      <c r="A80" s="103" t="s">
        <v>596</v>
      </c>
      <c r="B80" s="1142"/>
      <c r="C80" s="1144"/>
      <c r="D80" s="1146"/>
      <c r="E80" s="1144"/>
      <c r="F80" s="1641"/>
      <c r="G80" s="1641"/>
      <c r="H80" s="1645"/>
      <c r="I80" s="309" t="s">
        <v>213</v>
      </c>
      <c r="J80" s="309" t="s">
        <v>213</v>
      </c>
      <c r="K80" s="613" t="str">
        <f t="shared" si="1"/>
        <v/>
      </c>
      <c r="L80" s="309" t="s">
        <v>213</v>
      </c>
      <c r="M80" s="255" t="s">
        <v>213</v>
      </c>
      <c r="N80" s="60"/>
      <c r="O80" s="60"/>
      <c r="P80" s="60"/>
      <c r="Q80" s="140"/>
    </row>
    <row r="81" spans="1:17" ht="43.5" customHeight="1">
      <c r="A81" s="103" t="s">
        <v>597</v>
      </c>
      <c r="B81" s="1142"/>
      <c r="C81" s="1144"/>
      <c r="D81" s="1146"/>
      <c r="E81" s="1144"/>
      <c r="F81" s="1641"/>
      <c r="G81" s="1641"/>
      <c r="H81" s="1645"/>
      <c r="I81" s="309" t="s">
        <v>213</v>
      </c>
      <c r="J81" s="309" t="s">
        <v>213</v>
      </c>
      <c r="K81" s="613" t="str">
        <f t="shared" si="1"/>
        <v/>
      </c>
      <c r="L81" s="309" t="s">
        <v>213</v>
      </c>
      <c r="M81" s="255" t="s">
        <v>213</v>
      </c>
      <c r="N81" s="60"/>
      <c r="O81" s="60"/>
      <c r="P81" s="60"/>
      <c r="Q81" s="140"/>
    </row>
    <row r="82" spans="1:17" ht="43.5" customHeight="1">
      <c r="A82" s="103" t="s">
        <v>598</v>
      </c>
      <c r="B82" s="1142"/>
      <c r="C82" s="1144"/>
      <c r="D82" s="1146"/>
      <c r="E82" s="1144"/>
      <c r="F82" s="1641"/>
      <c r="G82" s="1641"/>
      <c r="H82" s="1645"/>
      <c r="I82" s="309" t="s">
        <v>213</v>
      </c>
      <c r="J82" s="309" t="s">
        <v>213</v>
      </c>
      <c r="K82" s="613" t="str">
        <f t="shared" si="1"/>
        <v/>
      </c>
      <c r="L82" s="309" t="s">
        <v>213</v>
      </c>
      <c r="M82" s="255" t="s">
        <v>213</v>
      </c>
      <c r="N82" s="60"/>
      <c r="O82" s="60"/>
      <c r="P82" s="60"/>
      <c r="Q82" s="140"/>
    </row>
    <row r="83" spans="1:17" ht="43.5" customHeight="1">
      <c r="A83" s="103" t="s">
        <v>599</v>
      </c>
      <c r="B83" s="1142"/>
      <c r="C83" s="1144"/>
      <c r="D83" s="1146"/>
      <c r="E83" s="1144"/>
      <c r="F83" s="1641"/>
      <c r="G83" s="1641"/>
      <c r="H83" s="1645"/>
      <c r="I83" s="309" t="s">
        <v>213</v>
      </c>
      <c r="J83" s="309" t="s">
        <v>213</v>
      </c>
      <c r="K83" s="613" t="str">
        <f t="shared" si="1"/>
        <v/>
      </c>
      <c r="L83" s="309" t="s">
        <v>213</v>
      </c>
      <c r="M83" s="255" t="s">
        <v>213</v>
      </c>
      <c r="N83" s="60"/>
      <c r="O83" s="60"/>
      <c r="P83" s="60"/>
      <c r="Q83" s="140"/>
    </row>
    <row r="84" spans="1:17" ht="43.5" customHeight="1">
      <c r="A84" s="103" t="s">
        <v>600</v>
      </c>
      <c r="B84" s="1142"/>
      <c r="C84" s="1144"/>
      <c r="D84" s="1146"/>
      <c r="E84" s="1144"/>
      <c r="F84" s="1641"/>
      <c r="G84" s="1641"/>
      <c r="H84" s="1645"/>
      <c r="I84" s="309" t="s">
        <v>213</v>
      </c>
      <c r="J84" s="309" t="s">
        <v>213</v>
      </c>
      <c r="K84" s="613" t="str">
        <f t="shared" si="1"/>
        <v/>
      </c>
      <c r="L84" s="309" t="s">
        <v>213</v>
      </c>
      <c r="M84" s="255" t="s">
        <v>213</v>
      </c>
      <c r="N84" s="60"/>
      <c r="O84" s="60"/>
      <c r="P84" s="60"/>
      <c r="Q84" s="140"/>
    </row>
    <row r="85" spans="1:17" ht="43.5" customHeight="1">
      <c r="A85" s="103" t="s">
        <v>601</v>
      </c>
      <c r="B85" s="1141"/>
      <c r="C85" s="1143" t="s">
        <v>213</v>
      </c>
      <c r="D85" s="1145"/>
      <c r="E85" s="1143" t="s">
        <v>213</v>
      </c>
      <c r="F85" s="1640" t="s">
        <v>213</v>
      </c>
      <c r="G85" s="1640" t="s">
        <v>213</v>
      </c>
      <c r="H85" s="1644" t="str">
        <f>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
      </c>
      <c r="I85" s="309" t="s">
        <v>213</v>
      </c>
      <c r="J85" s="309" t="s">
        <v>213</v>
      </c>
      <c r="K85" s="613" t="str">
        <f t="shared" si="1"/>
        <v/>
      </c>
      <c r="L85" s="309" t="s">
        <v>213</v>
      </c>
      <c r="M85" s="255" t="s">
        <v>213</v>
      </c>
      <c r="N85" s="60"/>
      <c r="O85" s="60"/>
      <c r="P85" s="60"/>
      <c r="Q85" s="140"/>
    </row>
    <row r="86" spans="1:17" ht="43.5" customHeight="1">
      <c r="A86" s="103" t="s">
        <v>605</v>
      </c>
      <c r="B86" s="1142"/>
      <c r="C86" s="1144"/>
      <c r="D86" s="1146"/>
      <c r="E86" s="1144"/>
      <c r="F86" s="1641"/>
      <c r="G86" s="1641"/>
      <c r="H86" s="1645"/>
      <c r="I86" s="309" t="s">
        <v>213</v>
      </c>
      <c r="J86" s="309" t="s">
        <v>213</v>
      </c>
      <c r="K86" s="613" t="str">
        <f t="shared" si="1"/>
        <v/>
      </c>
      <c r="L86" s="309" t="s">
        <v>213</v>
      </c>
      <c r="M86" s="255" t="s">
        <v>213</v>
      </c>
      <c r="N86" s="60"/>
      <c r="O86" s="60"/>
      <c r="P86" s="60"/>
      <c r="Q86" s="140"/>
    </row>
    <row r="87" spans="1:17" ht="43.5" customHeight="1">
      <c r="A87" s="103" t="s">
        <v>606</v>
      </c>
      <c r="B87" s="1142"/>
      <c r="C87" s="1144"/>
      <c r="D87" s="1146"/>
      <c r="E87" s="1144"/>
      <c r="F87" s="1641"/>
      <c r="G87" s="1641"/>
      <c r="H87" s="1645"/>
      <c r="I87" s="309" t="s">
        <v>213</v>
      </c>
      <c r="J87" s="309" t="s">
        <v>213</v>
      </c>
      <c r="K87" s="613" t="str">
        <f t="shared" si="1"/>
        <v/>
      </c>
      <c r="L87" s="309" t="s">
        <v>213</v>
      </c>
      <c r="M87" s="255" t="s">
        <v>213</v>
      </c>
      <c r="N87" s="60"/>
      <c r="O87" s="60"/>
      <c r="P87" s="60"/>
      <c r="Q87" s="140"/>
    </row>
    <row r="88" spans="1:17" ht="43.5" customHeight="1">
      <c r="A88" s="103" t="s">
        <v>607</v>
      </c>
      <c r="B88" s="1142"/>
      <c r="C88" s="1144"/>
      <c r="D88" s="1146"/>
      <c r="E88" s="1144"/>
      <c r="F88" s="1641"/>
      <c r="G88" s="1641"/>
      <c r="H88" s="1645"/>
      <c r="I88" s="309" t="s">
        <v>213</v>
      </c>
      <c r="J88" s="309" t="s">
        <v>213</v>
      </c>
      <c r="K88" s="613" t="str">
        <f t="shared" si="1"/>
        <v/>
      </c>
      <c r="L88" s="309" t="s">
        <v>213</v>
      </c>
      <c r="M88" s="255" t="s">
        <v>213</v>
      </c>
      <c r="N88" s="60"/>
      <c r="O88" s="60"/>
      <c r="P88" s="60"/>
      <c r="Q88" s="140"/>
    </row>
    <row r="89" spans="1:17" ht="43.5" customHeight="1">
      <c r="A89" s="103" t="s">
        <v>608</v>
      </c>
      <c r="B89" s="1142"/>
      <c r="C89" s="1144"/>
      <c r="D89" s="1146"/>
      <c r="E89" s="1144"/>
      <c r="F89" s="1641"/>
      <c r="G89" s="1641"/>
      <c r="H89" s="1645"/>
      <c r="I89" s="309" t="s">
        <v>213</v>
      </c>
      <c r="J89" s="309" t="s">
        <v>213</v>
      </c>
      <c r="K89" s="613" t="str">
        <f t="shared" si="1"/>
        <v/>
      </c>
      <c r="L89" s="309" t="s">
        <v>213</v>
      </c>
      <c r="M89" s="255" t="s">
        <v>213</v>
      </c>
      <c r="N89" s="60"/>
      <c r="O89" s="60"/>
      <c r="P89" s="60"/>
      <c r="Q89" s="140"/>
    </row>
    <row r="90" spans="1:17" ht="43.5" customHeight="1">
      <c r="A90" s="103" t="s">
        <v>609</v>
      </c>
      <c r="B90" s="1142"/>
      <c r="C90" s="1144"/>
      <c r="D90" s="1146"/>
      <c r="E90" s="1144"/>
      <c r="F90" s="1641"/>
      <c r="G90" s="1641"/>
      <c r="H90" s="1645"/>
      <c r="I90" s="309" t="s">
        <v>213</v>
      </c>
      <c r="J90" s="309" t="s">
        <v>213</v>
      </c>
      <c r="K90" s="613" t="str">
        <f t="shared" si="1"/>
        <v/>
      </c>
      <c r="L90" s="309" t="s">
        <v>213</v>
      </c>
      <c r="M90" s="255" t="s">
        <v>213</v>
      </c>
      <c r="N90" s="60"/>
      <c r="O90" s="60"/>
      <c r="P90" s="60"/>
      <c r="Q90" s="140"/>
    </row>
    <row r="91" spans="1:17" ht="43.5" customHeight="1">
      <c r="A91" s="103" t="s">
        <v>610</v>
      </c>
      <c r="B91" s="1141"/>
      <c r="C91" s="1143" t="s">
        <v>213</v>
      </c>
      <c r="D91" s="1145"/>
      <c r="E91" s="1143" t="s">
        <v>213</v>
      </c>
      <c r="F91" s="1640" t="s">
        <v>213</v>
      </c>
      <c r="G91" s="1640" t="s">
        <v>213</v>
      </c>
      <c r="H91" s="1644" t="str">
        <f>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
      </c>
      <c r="I91" s="309" t="s">
        <v>213</v>
      </c>
      <c r="J91" s="309" t="s">
        <v>213</v>
      </c>
      <c r="K91" s="613" t="str">
        <f t="shared" si="1"/>
        <v/>
      </c>
      <c r="L91" s="309" t="s">
        <v>213</v>
      </c>
      <c r="M91" s="255" t="s">
        <v>213</v>
      </c>
      <c r="N91" s="60"/>
      <c r="O91" s="60"/>
      <c r="P91" s="60"/>
      <c r="Q91" s="140"/>
    </row>
    <row r="92" spans="1:17" ht="43.5" customHeight="1">
      <c r="A92" s="103" t="s">
        <v>613</v>
      </c>
      <c r="B92" s="1142"/>
      <c r="C92" s="1144"/>
      <c r="D92" s="1146"/>
      <c r="E92" s="1144"/>
      <c r="F92" s="1641"/>
      <c r="G92" s="1641"/>
      <c r="H92" s="1645"/>
      <c r="I92" s="309" t="s">
        <v>213</v>
      </c>
      <c r="J92" s="309" t="s">
        <v>213</v>
      </c>
      <c r="K92" s="613" t="str">
        <f t="shared" si="1"/>
        <v/>
      </c>
      <c r="L92" s="309" t="s">
        <v>213</v>
      </c>
      <c r="M92" s="255" t="s">
        <v>213</v>
      </c>
      <c r="N92" s="60"/>
      <c r="O92" s="60"/>
      <c r="P92" s="60"/>
      <c r="Q92" s="140"/>
    </row>
    <row r="93" spans="1:17" ht="43.5" customHeight="1">
      <c r="A93" s="103" t="s">
        <v>616</v>
      </c>
      <c r="B93" s="1142"/>
      <c r="C93" s="1144"/>
      <c r="D93" s="1146"/>
      <c r="E93" s="1144"/>
      <c r="F93" s="1641"/>
      <c r="G93" s="1641"/>
      <c r="H93" s="1645"/>
      <c r="I93" s="309" t="s">
        <v>213</v>
      </c>
      <c r="J93" s="309" t="s">
        <v>213</v>
      </c>
      <c r="K93" s="613" t="str">
        <f t="shared" si="1"/>
        <v/>
      </c>
      <c r="L93" s="309" t="s">
        <v>213</v>
      </c>
      <c r="M93" s="255" t="s">
        <v>213</v>
      </c>
      <c r="N93" s="60"/>
      <c r="O93" s="60"/>
      <c r="P93" s="60"/>
      <c r="Q93" s="140"/>
    </row>
    <row r="94" spans="1:17" ht="43.5" customHeight="1">
      <c r="A94" s="103" t="s">
        <v>617</v>
      </c>
      <c r="B94" s="1142"/>
      <c r="C94" s="1144"/>
      <c r="D94" s="1146"/>
      <c r="E94" s="1144"/>
      <c r="F94" s="1641"/>
      <c r="G94" s="1641"/>
      <c r="H94" s="1645"/>
      <c r="I94" s="309" t="s">
        <v>213</v>
      </c>
      <c r="J94" s="309" t="s">
        <v>213</v>
      </c>
      <c r="K94" s="613" t="str">
        <f t="shared" si="1"/>
        <v/>
      </c>
      <c r="L94" s="309" t="s">
        <v>213</v>
      </c>
      <c r="M94" s="255" t="s">
        <v>213</v>
      </c>
      <c r="N94" s="60"/>
      <c r="O94" s="60"/>
      <c r="P94" s="60"/>
      <c r="Q94" s="140"/>
    </row>
    <row r="95" spans="1:17" ht="43.5" customHeight="1">
      <c r="A95" s="103" t="s">
        <v>618</v>
      </c>
      <c r="B95" s="1142"/>
      <c r="C95" s="1144"/>
      <c r="D95" s="1146"/>
      <c r="E95" s="1144"/>
      <c r="F95" s="1641"/>
      <c r="G95" s="1641"/>
      <c r="H95" s="1645"/>
      <c r="I95" s="309" t="s">
        <v>213</v>
      </c>
      <c r="J95" s="309" t="s">
        <v>213</v>
      </c>
      <c r="K95" s="613" t="str">
        <f t="shared" si="1"/>
        <v/>
      </c>
      <c r="L95" s="309" t="s">
        <v>213</v>
      </c>
      <c r="M95" s="255" t="s">
        <v>213</v>
      </c>
      <c r="N95" s="60"/>
      <c r="O95" s="60"/>
      <c r="P95" s="60"/>
      <c r="Q95" s="140"/>
    </row>
    <row r="96" spans="1:17" ht="43.5" customHeight="1">
      <c r="A96" s="103" t="s">
        <v>619</v>
      </c>
      <c r="B96" s="1142"/>
      <c r="C96" s="1144"/>
      <c r="D96" s="1146"/>
      <c r="E96" s="1144"/>
      <c r="F96" s="1641"/>
      <c r="G96" s="1641"/>
      <c r="H96" s="1645"/>
      <c r="I96" s="309" t="s">
        <v>213</v>
      </c>
      <c r="J96" s="309" t="s">
        <v>213</v>
      </c>
      <c r="K96" s="613" t="str">
        <f t="shared" si="1"/>
        <v/>
      </c>
      <c r="L96" s="309" t="s">
        <v>213</v>
      </c>
      <c r="M96" s="255" t="s">
        <v>213</v>
      </c>
      <c r="N96" s="60"/>
      <c r="O96" s="60"/>
      <c r="P96" s="60"/>
      <c r="Q96" s="140"/>
    </row>
    <row r="97" spans="1:17" ht="43.5" customHeight="1">
      <c r="A97" s="103" t="s">
        <v>620</v>
      </c>
      <c r="B97" s="1141"/>
      <c r="C97" s="1143" t="s">
        <v>213</v>
      </c>
      <c r="D97" s="1145"/>
      <c r="E97" s="1143" t="s">
        <v>213</v>
      </c>
      <c r="F97" s="1640" t="s">
        <v>213</v>
      </c>
      <c r="G97" s="1640" t="s">
        <v>213</v>
      </c>
      <c r="H97" s="1644" t="str">
        <f>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
      </c>
      <c r="I97" s="309" t="s">
        <v>213</v>
      </c>
      <c r="J97" s="309" t="s">
        <v>213</v>
      </c>
      <c r="K97" s="613" t="str">
        <f t="shared" si="1"/>
        <v/>
      </c>
      <c r="L97" s="309" t="s">
        <v>213</v>
      </c>
      <c r="M97" s="255" t="s">
        <v>213</v>
      </c>
      <c r="N97" s="60"/>
      <c r="O97" s="60"/>
      <c r="P97" s="60"/>
      <c r="Q97" s="140"/>
    </row>
    <row r="98" spans="1:17" ht="43.5" customHeight="1">
      <c r="A98" s="103" t="s">
        <v>624</v>
      </c>
      <c r="B98" s="1142"/>
      <c r="C98" s="1144"/>
      <c r="D98" s="1146"/>
      <c r="E98" s="1144"/>
      <c r="F98" s="1641"/>
      <c r="G98" s="1641"/>
      <c r="H98" s="1645"/>
      <c r="I98" s="309" t="s">
        <v>213</v>
      </c>
      <c r="J98" s="309" t="s">
        <v>213</v>
      </c>
      <c r="K98" s="613" t="str">
        <f t="shared" si="1"/>
        <v/>
      </c>
      <c r="L98" s="309" t="s">
        <v>213</v>
      </c>
      <c r="M98" s="255" t="s">
        <v>213</v>
      </c>
      <c r="N98" s="60"/>
      <c r="O98" s="60"/>
      <c r="P98" s="60"/>
      <c r="Q98" s="140"/>
    </row>
    <row r="99" spans="1:17" ht="43.5" customHeight="1">
      <c r="A99" s="103" t="s">
        <v>627</v>
      </c>
      <c r="B99" s="1142"/>
      <c r="C99" s="1144"/>
      <c r="D99" s="1146"/>
      <c r="E99" s="1144"/>
      <c r="F99" s="1641"/>
      <c r="G99" s="1641"/>
      <c r="H99" s="1645"/>
      <c r="I99" s="309" t="s">
        <v>213</v>
      </c>
      <c r="J99" s="309" t="s">
        <v>213</v>
      </c>
      <c r="K99" s="613" t="str">
        <f t="shared" si="1"/>
        <v/>
      </c>
      <c r="L99" s="309" t="s">
        <v>213</v>
      </c>
      <c r="M99" s="255" t="s">
        <v>213</v>
      </c>
      <c r="N99" s="60"/>
      <c r="O99" s="60"/>
      <c r="P99" s="60"/>
      <c r="Q99" s="140"/>
    </row>
    <row r="100" spans="1:17" ht="43.5" customHeight="1">
      <c r="A100" s="103" t="s">
        <v>630</v>
      </c>
      <c r="B100" s="1142"/>
      <c r="C100" s="1144"/>
      <c r="D100" s="1146"/>
      <c r="E100" s="1144"/>
      <c r="F100" s="1641"/>
      <c r="G100" s="1641"/>
      <c r="H100" s="1645"/>
      <c r="I100" s="309" t="s">
        <v>213</v>
      </c>
      <c r="J100" s="309" t="s">
        <v>213</v>
      </c>
      <c r="K100" s="613" t="str">
        <f t="shared" si="1"/>
        <v/>
      </c>
      <c r="L100" s="309" t="s">
        <v>213</v>
      </c>
      <c r="M100" s="255" t="s">
        <v>213</v>
      </c>
      <c r="N100" s="60"/>
      <c r="O100" s="60"/>
      <c r="P100" s="60"/>
      <c r="Q100" s="140"/>
    </row>
    <row r="101" spans="1:17" ht="43.5" customHeight="1">
      <c r="A101" s="103" t="s">
        <v>631</v>
      </c>
      <c r="B101" s="1142"/>
      <c r="C101" s="1144"/>
      <c r="D101" s="1146"/>
      <c r="E101" s="1144"/>
      <c r="F101" s="1641"/>
      <c r="G101" s="1641"/>
      <c r="H101" s="1645"/>
      <c r="I101" s="309" t="s">
        <v>213</v>
      </c>
      <c r="J101" s="309" t="s">
        <v>213</v>
      </c>
      <c r="K101" s="613" t="str">
        <f t="shared" si="1"/>
        <v/>
      </c>
      <c r="L101" s="309" t="s">
        <v>213</v>
      </c>
      <c r="M101" s="255" t="s">
        <v>213</v>
      </c>
      <c r="N101" s="60"/>
      <c r="O101" s="60"/>
      <c r="P101" s="60"/>
      <c r="Q101" s="140"/>
    </row>
    <row r="102" spans="1:17" ht="43.5" customHeight="1">
      <c r="A102" s="103" t="s">
        <v>632</v>
      </c>
      <c r="B102" s="1142"/>
      <c r="C102" s="1144"/>
      <c r="D102" s="1146"/>
      <c r="E102" s="1144"/>
      <c r="F102" s="1641"/>
      <c r="G102" s="1641"/>
      <c r="H102" s="1645"/>
      <c r="I102" s="309" t="s">
        <v>213</v>
      </c>
      <c r="J102" s="309" t="s">
        <v>213</v>
      </c>
      <c r="K102" s="613" t="str">
        <f t="shared" si="1"/>
        <v/>
      </c>
      <c r="L102" s="309" t="s">
        <v>213</v>
      </c>
      <c r="M102" s="255" t="s">
        <v>213</v>
      </c>
      <c r="N102" s="60"/>
      <c r="O102" s="60"/>
      <c r="P102" s="60"/>
      <c r="Q102" s="140"/>
    </row>
    <row r="103" spans="1:17" ht="43.5" customHeight="1">
      <c r="A103" s="103" t="s">
        <v>633</v>
      </c>
      <c r="B103" s="1141"/>
      <c r="C103" s="1143" t="s">
        <v>213</v>
      </c>
      <c r="D103" s="1145"/>
      <c r="E103" s="1143" t="s">
        <v>213</v>
      </c>
      <c r="F103" s="1640" t="s">
        <v>213</v>
      </c>
      <c r="G103" s="1640" t="s">
        <v>213</v>
      </c>
      <c r="H103" s="1644" t="str">
        <f>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
      </c>
      <c r="I103" s="309" t="s">
        <v>213</v>
      </c>
      <c r="J103" s="309" t="s">
        <v>213</v>
      </c>
      <c r="K103" s="613" t="str">
        <f t="shared" si="1"/>
        <v/>
      </c>
      <c r="L103" s="309" t="s">
        <v>213</v>
      </c>
      <c r="M103" s="255" t="s">
        <v>213</v>
      </c>
      <c r="N103" s="60"/>
      <c r="O103" s="60"/>
      <c r="P103" s="60"/>
      <c r="Q103" s="140"/>
    </row>
    <row r="104" spans="1:17" ht="43.5" customHeight="1">
      <c r="A104" s="103" t="s">
        <v>638</v>
      </c>
      <c r="B104" s="1142"/>
      <c r="C104" s="1144"/>
      <c r="D104" s="1146"/>
      <c r="E104" s="1144"/>
      <c r="F104" s="1641"/>
      <c r="G104" s="1641"/>
      <c r="H104" s="1645"/>
      <c r="I104" s="309" t="s">
        <v>213</v>
      </c>
      <c r="J104" s="309" t="s">
        <v>213</v>
      </c>
      <c r="K104" s="613" t="str">
        <f t="shared" si="1"/>
        <v/>
      </c>
      <c r="L104" s="309" t="s">
        <v>213</v>
      </c>
      <c r="M104" s="255" t="s">
        <v>213</v>
      </c>
      <c r="N104" s="60"/>
      <c r="O104" s="60"/>
      <c r="P104" s="60"/>
      <c r="Q104" s="140"/>
    </row>
    <row r="105" spans="1:17" ht="43.5" customHeight="1">
      <c r="A105" s="103" t="s">
        <v>640</v>
      </c>
      <c r="B105" s="1142"/>
      <c r="C105" s="1144"/>
      <c r="D105" s="1146"/>
      <c r="E105" s="1144"/>
      <c r="F105" s="1641"/>
      <c r="G105" s="1641"/>
      <c r="H105" s="1645"/>
      <c r="I105" s="309" t="s">
        <v>213</v>
      </c>
      <c r="J105" s="309" t="s">
        <v>213</v>
      </c>
      <c r="K105" s="613" t="str">
        <f t="shared" si="1"/>
        <v/>
      </c>
      <c r="L105" s="309" t="s">
        <v>213</v>
      </c>
      <c r="M105" s="255" t="s">
        <v>213</v>
      </c>
      <c r="N105" s="60"/>
      <c r="O105" s="60"/>
      <c r="P105" s="60"/>
      <c r="Q105" s="140"/>
    </row>
    <row r="106" spans="1:17" ht="43.5" customHeight="1">
      <c r="A106" s="103" t="s">
        <v>641</v>
      </c>
      <c r="B106" s="1142"/>
      <c r="C106" s="1144"/>
      <c r="D106" s="1146"/>
      <c r="E106" s="1144"/>
      <c r="F106" s="1641"/>
      <c r="G106" s="1641"/>
      <c r="H106" s="1645"/>
      <c r="I106" s="309" t="s">
        <v>213</v>
      </c>
      <c r="J106" s="309" t="s">
        <v>213</v>
      </c>
      <c r="K106" s="613" t="str">
        <f t="shared" si="1"/>
        <v/>
      </c>
      <c r="L106" s="309" t="s">
        <v>213</v>
      </c>
      <c r="M106" s="255" t="s">
        <v>213</v>
      </c>
      <c r="N106" s="60"/>
      <c r="O106" s="60"/>
      <c r="P106" s="60"/>
      <c r="Q106" s="140"/>
    </row>
    <row r="107" spans="1:17" ht="43.5" customHeight="1">
      <c r="A107" s="103" t="s">
        <v>642</v>
      </c>
      <c r="B107" s="1142"/>
      <c r="C107" s="1144"/>
      <c r="D107" s="1146"/>
      <c r="E107" s="1144"/>
      <c r="F107" s="1641"/>
      <c r="G107" s="1641"/>
      <c r="H107" s="1645"/>
      <c r="I107" s="309" t="s">
        <v>213</v>
      </c>
      <c r="J107" s="309" t="s">
        <v>213</v>
      </c>
      <c r="K107" s="613" t="str">
        <f t="shared" si="1"/>
        <v/>
      </c>
      <c r="L107" s="309" t="s">
        <v>213</v>
      </c>
      <c r="M107" s="255" t="s">
        <v>213</v>
      </c>
      <c r="N107" s="60"/>
      <c r="O107" s="60"/>
      <c r="P107" s="60"/>
      <c r="Q107" s="140"/>
    </row>
    <row r="108" spans="1:17" ht="43.5" customHeight="1">
      <c r="A108" s="103" t="s">
        <v>643</v>
      </c>
      <c r="B108" s="1142"/>
      <c r="C108" s="1144"/>
      <c r="D108" s="1146"/>
      <c r="E108" s="1144"/>
      <c r="F108" s="1641"/>
      <c r="G108" s="1641"/>
      <c r="H108" s="1645"/>
      <c r="I108" s="309" t="s">
        <v>213</v>
      </c>
      <c r="J108" s="309" t="s">
        <v>213</v>
      </c>
      <c r="K108" s="613" t="str">
        <f t="shared" si="1"/>
        <v/>
      </c>
      <c r="L108" s="309" t="s">
        <v>213</v>
      </c>
      <c r="M108" s="255" t="s">
        <v>213</v>
      </c>
      <c r="N108" s="60"/>
      <c r="O108" s="60"/>
      <c r="P108" s="60"/>
      <c r="Q108" s="140"/>
    </row>
    <row r="109" spans="1:17" ht="43.5" customHeight="1">
      <c r="A109" s="103" t="s">
        <v>644</v>
      </c>
      <c r="B109" s="1141"/>
      <c r="C109" s="1143" t="s">
        <v>213</v>
      </c>
      <c r="D109" s="1145"/>
      <c r="E109" s="1143" t="s">
        <v>213</v>
      </c>
      <c r="F109" s="1640" t="s">
        <v>213</v>
      </c>
      <c r="G109" s="1640" t="s">
        <v>213</v>
      </c>
      <c r="H109" s="1644" t="str">
        <f>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
      </c>
      <c r="I109" s="309" t="s">
        <v>213</v>
      </c>
      <c r="J109" s="309" t="s">
        <v>213</v>
      </c>
      <c r="K109" s="613" t="str">
        <f t="shared" si="1"/>
        <v/>
      </c>
      <c r="L109" s="309" t="s">
        <v>213</v>
      </c>
      <c r="M109" s="255" t="s">
        <v>213</v>
      </c>
      <c r="N109" s="60"/>
      <c r="O109" s="60"/>
      <c r="P109" s="60"/>
      <c r="Q109" s="140"/>
    </row>
    <row r="110" spans="1:17" ht="43.5" customHeight="1">
      <c r="A110" s="103" t="s">
        <v>648</v>
      </c>
      <c r="B110" s="1142"/>
      <c r="C110" s="1144"/>
      <c r="D110" s="1146"/>
      <c r="E110" s="1144"/>
      <c r="F110" s="1641"/>
      <c r="G110" s="1641"/>
      <c r="H110" s="1645"/>
      <c r="I110" s="309" t="s">
        <v>213</v>
      </c>
      <c r="J110" s="309" t="s">
        <v>213</v>
      </c>
      <c r="K110" s="613" t="str">
        <f t="shared" si="1"/>
        <v/>
      </c>
      <c r="L110" s="309" t="s">
        <v>213</v>
      </c>
      <c r="M110" s="255" t="s">
        <v>213</v>
      </c>
      <c r="N110" s="60"/>
      <c r="O110" s="60"/>
      <c r="P110" s="60"/>
      <c r="Q110" s="140"/>
    </row>
    <row r="111" spans="1:17" ht="43.5" customHeight="1">
      <c r="A111" s="103" t="s">
        <v>651</v>
      </c>
      <c r="B111" s="1142"/>
      <c r="C111" s="1144"/>
      <c r="D111" s="1146"/>
      <c r="E111" s="1144"/>
      <c r="F111" s="1641"/>
      <c r="G111" s="1641"/>
      <c r="H111" s="1645"/>
      <c r="I111" s="309" t="s">
        <v>213</v>
      </c>
      <c r="J111" s="309" t="s">
        <v>213</v>
      </c>
      <c r="K111" s="613" t="str">
        <f t="shared" si="1"/>
        <v/>
      </c>
      <c r="L111" s="309" t="s">
        <v>213</v>
      </c>
      <c r="M111" s="255" t="s">
        <v>213</v>
      </c>
      <c r="N111" s="60"/>
      <c r="O111" s="60"/>
      <c r="P111" s="60"/>
      <c r="Q111" s="140"/>
    </row>
    <row r="112" spans="1:17" ht="43.5" customHeight="1">
      <c r="A112" s="103" t="s">
        <v>652</v>
      </c>
      <c r="B112" s="1142"/>
      <c r="C112" s="1144"/>
      <c r="D112" s="1146"/>
      <c r="E112" s="1144"/>
      <c r="F112" s="1641"/>
      <c r="G112" s="1641"/>
      <c r="H112" s="1645"/>
      <c r="I112" s="309" t="s">
        <v>213</v>
      </c>
      <c r="J112" s="309" t="s">
        <v>213</v>
      </c>
      <c r="K112" s="613" t="str">
        <f t="shared" si="1"/>
        <v/>
      </c>
      <c r="L112" s="309" t="s">
        <v>213</v>
      </c>
      <c r="M112" s="255" t="s">
        <v>213</v>
      </c>
      <c r="N112" s="60"/>
      <c r="O112" s="60"/>
      <c r="P112" s="60"/>
      <c r="Q112" s="140"/>
    </row>
    <row r="113" spans="1:17" ht="43.5" customHeight="1">
      <c r="A113" s="103" t="s">
        <v>653</v>
      </c>
      <c r="B113" s="1142"/>
      <c r="C113" s="1144"/>
      <c r="D113" s="1146"/>
      <c r="E113" s="1144"/>
      <c r="F113" s="1641"/>
      <c r="G113" s="1641"/>
      <c r="H113" s="1645"/>
      <c r="I113" s="309" t="s">
        <v>213</v>
      </c>
      <c r="J113" s="309" t="s">
        <v>213</v>
      </c>
      <c r="K113" s="613" t="str">
        <f t="shared" si="1"/>
        <v/>
      </c>
      <c r="L113" s="309" t="s">
        <v>213</v>
      </c>
      <c r="M113" s="255" t="s">
        <v>213</v>
      </c>
      <c r="N113" s="60"/>
      <c r="O113" s="60"/>
      <c r="P113" s="60"/>
      <c r="Q113" s="140"/>
    </row>
    <row r="114" spans="1:17" ht="43.5" customHeight="1">
      <c r="A114" s="103" t="s">
        <v>654</v>
      </c>
      <c r="B114" s="1142"/>
      <c r="C114" s="1144"/>
      <c r="D114" s="1146"/>
      <c r="E114" s="1144"/>
      <c r="F114" s="1641"/>
      <c r="G114" s="1641"/>
      <c r="H114" s="1645"/>
      <c r="I114" s="309" t="s">
        <v>213</v>
      </c>
      <c r="J114" s="309" t="s">
        <v>213</v>
      </c>
      <c r="K114" s="613" t="str">
        <f t="shared" si="1"/>
        <v/>
      </c>
      <c r="L114" s="309" t="s">
        <v>213</v>
      </c>
      <c r="M114" s="255" t="s">
        <v>213</v>
      </c>
      <c r="N114" s="60"/>
      <c r="O114" s="60"/>
      <c r="P114" s="60"/>
      <c r="Q114" s="140"/>
    </row>
    <row r="115" spans="1:17" ht="43.5" customHeight="1">
      <c r="A115" s="103" t="s">
        <v>655</v>
      </c>
      <c r="B115" s="1141"/>
      <c r="C115" s="1143" t="s">
        <v>213</v>
      </c>
      <c r="D115" s="1145"/>
      <c r="E115" s="1143" t="s">
        <v>213</v>
      </c>
      <c r="F115" s="1640" t="s">
        <v>213</v>
      </c>
      <c r="G115" s="1640" t="s">
        <v>213</v>
      </c>
      <c r="H115" s="1644" t="str">
        <f>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
      </c>
      <c r="I115" s="309" t="s">
        <v>213</v>
      </c>
      <c r="J115" s="309" t="s">
        <v>213</v>
      </c>
      <c r="K115" s="613" t="str">
        <f t="shared" si="1"/>
        <v/>
      </c>
      <c r="L115" s="309" t="s">
        <v>213</v>
      </c>
      <c r="M115" s="255" t="s">
        <v>213</v>
      </c>
      <c r="N115" s="60"/>
      <c r="O115" s="60"/>
      <c r="P115" s="60"/>
      <c r="Q115" s="140"/>
    </row>
    <row r="116" spans="1:17" ht="43.5" customHeight="1">
      <c r="A116" s="103" t="s">
        <v>660</v>
      </c>
      <c r="B116" s="1142"/>
      <c r="C116" s="1144"/>
      <c r="D116" s="1146"/>
      <c r="E116" s="1144"/>
      <c r="F116" s="1641"/>
      <c r="G116" s="1641"/>
      <c r="H116" s="1645"/>
      <c r="I116" s="309" t="s">
        <v>213</v>
      </c>
      <c r="J116" s="309" t="s">
        <v>213</v>
      </c>
      <c r="K116" s="613" t="str">
        <f t="shared" si="1"/>
        <v/>
      </c>
      <c r="L116" s="309" t="s">
        <v>213</v>
      </c>
      <c r="M116" s="255" t="s">
        <v>213</v>
      </c>
      <c r="N116" s="60"/>
      <c r="O116" s="60"/>
      <c r="P116" s="60"/>
      <c r="Q116" s="140"/>
    </row>
    <row r="117" spans="1:17" ht="43.5" customHeight="1">
      <c r="A117" s="103" t="s">
        <v>663</v>
      </c>
      <c r="B117" s="1142"/>
      <c r="C117" s="1144"/>
      <c r="D117" s="1146"/>
      <c r="E117" s="1144"/>
      <c r="F117" s="1641"/>
      <c r="G117" s="1641"/>
      <c r="H117" s="1645"/>
      <c r="I117" s="309" t="s">
        <v>213</v>
      </c>
      <c r="J117" s="309" t="s">
        <v>213</v>
      </c>
      <c r="K117" s="613" t="str">
        <f t="shared" si="1"/>
        <v/>
      </c>
      <c r="L117" s="309" t="s">
        <v>213</v>
      </c>
      <c r="M117" s="255" t="s">
        <v>213</v>
      </c>
      <c r="N117" s="60"/>
      <c r="O117" s="60"/>
      <c r="P117" s="60"/>
      <c r="Q117" s="140"/>
    </row>
    <row r="118" spans="1:17" ht="43.5" customHeight="1">
      <c r="A118" s="103" t="s">
        <v>664</v>
      </c>
      <c r="B118" s="1142"/>
      <c r="C118" s="1144"/>
      <c r="D118" s="1146"/>
      <c r="E118" s="1144"/>
      <c r="F118" s="1641"/>
      <c r="G118" s="1641"/>
      <c r="H118" s="1645"/>
      <c r="I118" s="309" t="s">
        <v>213</v>
      </c>
      <c r="J118" s="309" t="s">
        <v>213</v>
      </c>
      <c r="K118" s="613" t="str">
        <f t="shared" si="1"/>
        <v/>
      </c>
      <c r="L118" s="309" t="s">
        <v>213</v>
      </c>
      <c r="M118" s="255" t="s">
        <v>213</v>
      </c>
      <c r="N118" s="60"/>
      <c r="O118" s="60"/>
      <c r="P118" s="60"/>
      <c r="Q118" s="140"/>
    </row>
    <row r="119" spans="1:17" ht="43.5" customHeight="1">
      <c r="A119" s="103" t="s">
        <v>665</v>
      </c>
      <c r="B119" s="1142"/>
      <c r="C119" s="1144"/>
      <c r="D119" s="1146"/>
      <c r="E119" s="1144"/>
      <c r="F119" s="1641"/>
      <c r="G119" s="1641"/>
      <c r="H119" s="1645"/>
      <c r="I119" s="309" t="s">
        <v>213</v>
      </c>
      <c r="J119" s="309" t="s">
        <v>213</v>
      </c>
      <c r="K119" s="613" t="str">
        <f t="shared" si="1"/>
        <v/>
      </c>
      <c r="L119" s="309" t="s">
        <v>213</v>
      </c>
      <c r="M119" s="255" t="s">
        <v>213</v>
      </c>
      <c r="N119" s="60"/>
      <c r="O119" s="60"/>
      <c r="P119" s="60"/>
      <c r="Q119" s="140"/>
    </row>
    <row r="120" spans="1:17" ht="43.5" customHeight="1">
      <c r="A120" s="103" t="s">
        <v>666</v>
      </c>
      <c r="B120" s="1142"/>
      <c r="C120" s="1144"/>
      <c r="D120" s="1146"/>
      <c r="E120" s="1144"/>
      <c r="F120" s="1641"/>
      <c r="G120" s="1641"/>
      <c r="H120" s="1645"/>
      <c r="I120" s="309" t="s">
        <v>213</v>
      </c>
      <c r="J120" s="309" t="s">
        <v>213</v>
      </c>
      <c r="K120" s="613" t="str">
        <f t="shared" si="1"/>
        <v/>
      </c>
      <c r="L120" s="309" t="s">
        <v>213</v>
      </c>
      <c r="M120" s="255" t="s">
        <v>213</v>
      </c>
      <c r="N120" s="60"/>
      <c r="O120" s="60"/>
      <c r="P120" s="60"/>
      <c r="Q120" s="140"/>
    </row>
    <row r="121" spans="1:17" ht="43.5" customHeight="1">
      <c r="A121" s="103" t="s">
        <v>667</v>
      </c>
      <c r="B121" s="1141"/>
      <c r="C121" s="1143" t="s">
        <v>213</v>
      </c>
      <c r="D121" s="1145"/>
      <c r="E121" s="1143" t="s">
        <v>213</v>
      </c>
      <c r="F121" s="1640" t="s">
        <v>213</v>
      </c>
      <c r="G121" s="1640" t="s">
        <v>213</v>
      </c>
      <c r="H121" s="1644" t="str">
        <f>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
      </c>
      <c r="I121" s="309" t="s">
        <v>213</v>
      </c>
      <c r="J121" s="309" t="s">
        <v>213</v>
      </c>
      <c r="K121" s="613" t="str">
        <f t="shared" si="1"/>
        <v/>
      </c>
      <c r="L121" s="309" t="s">
        <v>213</v>
      </c>
      <c r="M121" s="255" t="s">
        <v>213</v>
      </c>
      <c r="N121" s="60"/>
      <c r="O121" s="60"/>
      <c r="P121" s="60"/>
      <c r="Q121" s="140"/>
    </row>
    <row r="122" spans="1:17" ht="43.5" customHeight="1">
      <c r="A122" s="103" t="s">
        <v>670</v>
      </c>
      <c r="B122" s="1142"/>
      <c r="C122" s="1144"/>
      <c r="D122" s="1146"/>
      <c r="E122" s="1144"/>
      <c r="F122" s="1641"/>
      <c r="G122" s="1641"/>
      <c r="H122" s="1645"/>
      <c r="I122" s="309" t="s">
        <v>213</v>
      </c>
      <c r="J122" s="309" t="s">
        <v>213</v>
      </c>
      <c r="K122" s="613" t="str">
        <f t="shared" si="1"/>
        <v/>
      </c>
      <c r="L122" s="309" t="s">
        <v>213</v>
      </c>
      <c r="M122" s="255" t="s">
        <v>213</v>
      </c>
      <c r="N122" s="60"/>
      <c r="O122" s="60"/>
      <c r="P122" s="60"/>
      <c r="Q122" s="140"/>
    </row>
    <row r="123" spans="1:17" ht="43.5" customHeight="1">
      <c r="A123" s="103" t="s">
        <v>673</v>
      </c>
      <c r="B123" s="1142"/>
      <c r="C123" s="1144"/>
      <c r="D123" s="1146"/>
      <c r="E123" s="1144"/>
      <c r="F123" s="1641"/>
      <c r="G123" s="1641"/>
      <c r="H123" s="1645"/>
      <c r="I123" s="309" t="s">
        <v>213</v>
      </c>
      <c r="J123" s="309" t="s">
        <v>213</v>
      </c>
      <c r="K123" s="613" t="str">
        <f t="shared" si="1"/>
        <v/>
      </c>
      <c r="L123" s="309" t="s">
        <v>213</v>
      </c>
      <c r="M123" s="255" t="s">
        <v>213</v>
      </c>
      <c r="N123" s="60"/>
      <c r="O123" s="60"/>
      <c r="P123" s="60"/>
      <c r="Q123" s="140"/>
    </row>
    <row r="124" spans="1:17" ht="43.5" customHeight="1">
      <c r="A124" s="103" t="s">
        <v>674</v>
      </c>
      <c r="B124" s="1142"/>
      <c r="C124" s="1144"/>
      <c r="D124" s="1146"/>
      <c r="E124" s="1144"/>
      <c r="F124" s="1641"/>
      <c r="G124" s="1641"/>
      <c r="H124" s="1645"/>
      <c r="I124" s="309" t="s">
        <v>213</v>
      </c>
      <c r="J124" s="309" t="s">
        <v>213</v>
      </c>
      <c r="K124" s="613" t="str">
        <f t="shared" si="1"/>
        <v/>
      </c>
      <c r="L124" s="309" t="s">
        <v>213</v>
      </c>
      <c r="M124" s="255" t="s">
        <v>213</v>
      </c>
      <c r="N124" s="60"/>
      <c r="O124" s="60"/>
      <c r="P124" s="60"/>
      <c r="Q124" s="140"/>
    </row>
    <row r="125" spans="1:17" ht="43.5" customHeight="1">
      <c r="A125" s="103" t="s">
        <v>675</v>
      </c>
      <c r="B125" s="1142"/>
      <c r="C125" s="1144"/>
      <c r="D125" s="1146"/>
      <c r="E125" s="1144"/>
      <c r="F125" s="1641"/>
      <c r="G125" s="1641"/>
      <c r="H125" s="1645"/>
      <c r="I125" s="309" t="s">
        <v>213</v>
      </c>
      <c r="J125" s="309" t="s">
        <v>213</v>
      </c>
      <c r="K125" s="613" t="str">
        <f t="shared" si="1"/>
        <v/>
      </c>
      <c r="L125" s="309" t="s">
        <v>213</v>
      </c>
      <c r="M125" s="255" t="s">
        <v>213</v>
      </c>
      <c r="N125" s="60"/>
      <c r="O125" s="60"/>
      <c r="P125" s="60"/>
      <c r="Q125" s="140"/>
    </row>
    <row r="126" spans="1:17" ht="43.5" customHeight="1">
      <c r="A126" s="103" t="s">
        <v>676</v>
      </c>
      <c r="B126" s="1142"/>
      <c r="C126" s="1144"/>
      <c r="D126" s="1146"/>
      <c r="E126" s="1144"/>
      <c r="F126" s="1641"/>
      <c r="G126" s="1641"/>
      <c r="H126" s="1645"/>
      <c r="I126" s="309" t="s">
        <v>213</v>
      </c>
      <c r="J126" s="309" t="s">
        <v>213</v>
      </c>
      <c r="K126" s="613" t="str">
        <f t="shared" si="1"/>
        <v/>
      </c>
      <c r="L126" s="309" t="s">
        <v>213</v>
      </c>
      <c r="M126" s="255" t="s">
        <v>213</v>
      </c>
      <c r="N126" s="60"/>
      <c r="O126" s="60"/>
      <c r="P126" s="60"/>
      <c r="Q126" s="140"/>
    </row>
    <row r="127" spans="1:17" ht="43.5" customHeight="1">
      <c r="A127" s="103" t="s">
        <v>677</v>
      </c>
      <c r="B127" s="1141"/>
      <c r="C127" s="1143" t="s">
        <v>213</v>
      </c>
      <c r="D127" s="1145"/>
      <c r="E127" s="1143" t="s">
        <v>213</v>
      </c>
      <c r="F127" s="1640" t="s">
        <v>213</v>
      </c>
      <c r="G127" s="1640" t="s">
        <v>213</v>
      </c>
      <c r="H127" s="1644" t="str">
        <f>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
      </c>
      <c r="I127" s="309" t="s">
        <v>213</v>
      </c>
      <c r="J127" s="309" t="s">
        <v>213</v>
      </c>
      <c r="K127" s="613" t="str">
        <f t="shared" si="1"/>
        <v/>
      </c>
      <c r="L127" s="309" t="s">
        <v>213</v>
      </c>
      <c r="M127" s="255" t="s">
        <v>213</v>
      </c>
      <c r="N127" s="60"/>
      <c r="O127" s="60"/>
      <c r="P127" s="60"/>
      <c r="Q127" s="140"/>
    </row>
    <row r="128" spans="1:17" ht="43.5" customHeight="1">
      <c r="A128" s="103" t="s">
        <v>681</v>
      </c>
      <c r="B128" s="1142"/>
      <c r="C128" s="1144"/>
      <c r="D128" s="1146"/>
      <c r="E128" s="1144"/>
      <c r="F128" s="1641"/>
      <c r="G128" s="1641"/>
      <c r="H128" s="1645"/>
      <c r="I128" s="309" t="s">
        <v>213</v>
      </c>
      <c r="J128" s="309" t="s">
        <v>213</v>
      </c>
      <c r="K128" s="613" t="str">
        <f t="shared" si="1"/>
        <v/>
      </c>
      <c r="L128" s="309" t="s">
        <v>213</v>
      </c>
      <c r="M128" s="255" t="s">
        <v>213</v>
      </c>
      <c r="N128" s="60"/>
      <c r="O128" s="60"/>
      <c r="P128" s="60"/>
      <c r="Q128" s="140"/>
    </row>
    <row r="129" spans="1:17" ht="43.5" customHeight="1">
      <c r="A129" s="103" t="s">
        <v>684</v>
      </c>
      <c r="B129" s="1142"/>
      <c r="C129" s="1144"/>
      <c r="D129" s="1146"/>
      <c r="E129" s="1144"/>
      <c r="F129" s="1641"/>
      <c r="G129" s="1641"/>
      <c r="H129" s="1645"/>
      <c r="I129" s="309" t="s">
        <v>213</v>
      </c>
      <c r="J129" s="309" t="s">
        <v>213</v>
      </c>
      <c r="K129" s="613" t="str">
        <f t="shared" si="1"/>
        <v/>
      </c>
      <c r="L129" s="309" t="s">
        <v>213</v>
      </c>
      <c r="M129" s="255" t="s">
        <v>213</v>
      </c>
      <c r="N129" s="60"/>
      <c r="O129" s="60"/>
      <c r="P129" s="60"/>
      <c r="Q129" s="140"/>
    </row>
    <row r="130" spans="1:17" ht="43.5" customHeight="1">
      <c r="A130" s="103" t="s">
        <v>685</v>
      </c>
      <c r="B130" s="1142"/>
      <c r="C130" s="1144"/>
      <c r="D130" s="1146"/>
      <c r="E130" s="1144"/>
      <c r="F130" s="1641"/>
      <c r="G130" s="1641"/>
      <c r="H130" s="1645"/>
      <c r="I130" s="309" t="s">
        <v>213</v>
      </c>
      <c r="J130" s="309" t="s">
        <v>213</v>
      </c>
      <c r="K130" s="613" t="str">
        <f t="shared" si="1"/>
        <v/>
      </c>
      <c r="L130" s="309" t="s">
        <v>213</v>
      </c>
      <c r="M130" s="255" t="s">
        <v>213</v>
      </c>
      <c r="N130" s="60"/>
      <c r="O130" s="60"/>
      <c r="P130" s="60"/>
      <c r="Q130" s="140"/>
    </row>
    <row r="131" spans="1:17" ht="43.5" customHeight="1">
      <c r="A131" s="103" t="s">
        <v>686</v>
      </c>
      <c r="B131" s="1142"/>
      <c r="C131" s="1144"/>
      <c r="D131" s="1146"/>
      <c r="E131" s="1144"/>
      <c r="F131" s="1641"/>
      <c r="G131" s="1641"/>
      <c r="H131" s="1645"/>
      <c r="I131" s="309" t="s">
        <v>213</v>
      </c>
      <c r="J131" s="309" t="s">
        <v>213</v>
      </c>
      <c r="K131" s="613" t="str">
        <f t="shared" si="1"/>
        <v/>
      </c>
      <c r="L131" s="309" t="s">
        <v>213</v>
      </c>
      <c r="M131" s="255" t="s">
        <v>213</v>
      </c>
      <c r="N131" s="60"/>
      <c r="O131" s="60"/>
      <c r="P131" s="60"/>
      <c r="Q131" s="140"/>
    </row>
    <row r="132" spans="1:17" ht="43.5" customHeight="1">
      <c r="A132" s="103" t="s">
        <v>687</v>
      </c>
      <c r="B132" s="1142"/>
      <c r="C132" s="1144"/>
      <c r="D132" s="1146"/>
      <c r="E132" s="1144"/>
      <c r="F132" s="1641"/>
      <c r="G132" s="1641"/>
      <c r="H132" s="1645"/>
      <c r="I132" s="309" t="s">
        <v>213</v>
      </c>
      <c r="J132" s="309" t="s">
        <v>213</v>
      </c>
      <c r="K132" s="613" t="str">
        <f t="shared" si="1"/>
        <v/>
      </c>
      <c r="L132" s="309" t="s">
        <v>213</v>
      </c>
      <c r="M132" s="255" t="s">
        <v>213</v>
      </c>
      <c r="N132" s="60"/>
      <c r="O132" s="60"/>
      <c r="P132" s="60"/>
      <c r="Q132" s="140"/>
    </row>
    <row r="133" spans="1:17" ht="43.5" customHeight="1">
      <c r="A133" s="103" t="s">
        <v>688</v>
      </c>
      <c r="B133" s="1141"/>
      <c r="C133" s="1143" t="s">
        <v>213</v>
      </c>
      <c r="D133" s="1145"/>
      <c r="E133" s="1143" t="s">
        <v>213</v>
      </c>
      <c r="F133" s="1640" t="s">
        <v>213</v>
      </c>
      <c r="G133" s="1640" t="s">
        <v>213</v>
      </c>
      <c r="H133" s="1644" t="str">
        <f>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
      </c>
      <c r="I133" s="309" t="s">
        <v>213</v>
      </c>
      <c r="J133" s="309" t="s">
        <v>213</v>
      </c>
      <c r="K133" s="613" t="str">
        <f t="shared" si="1"/>
        <v/>
      </c>
      <c r="L133" s="309" t="s">
        <v>213</v>
      </c>
      <c r="M133" s="255" t="s">
        <v>213</v>
      </c>
      <c r="N133" s="60"/>
      <c r="O133" s="60"/>
      <c r="P133" s="60"/>
      <c r="Q133" s="140"/>
    </row>
    <row r="134" spans="1:17" ht="43.5" customHeight="1">
      <c r="A134" s="103" t="s">
        <v>692</v>
      </c>
      <c r="B134" s="1142"/>
      <c r="C134" s="1144"/>
      <c r="D134" s="1146"/>
      <c r="E134" s="1144"/>
      <c r="F134" s="1641"/>
      <c r="G134" s="1641"/>
      <c r="H134" s="1645"/>
      <c r="I134" s="309" t="s">
        <v>213</v>
      </c>
      <c r="J134" s="309" t="s">
        <v>213</v>
      </c>
      <c r="K134" s="613" t="str">
        <f t="shared" si="1"/>
        <v/>
      </c>
      <c r="L134" s="309" t="s">
        <v>213</v>
      </c>
      <c r="M134" s="255" t="s">
        <v>213</v>
      </c>
      <c r="N134" s="60"/>
      <c r="O134" s="60"/>
      <c r="P134" s="60"/>
      <c r="Q134" s="140"/>
    </row>
    <row r="135" spans="1:17" ht="43.5" customHeight="1">
      <c r="A135" s="103" t="s">
        <v>696</v>
      </c>
      <c r="B135" s="1142"/>
      <c r="C135" s="1144"/>
      <c r="D135" s="1146"/>
      <c r="E135" s="1144"/>
      <c r="F135" s="1641"/>
      <c r="G135" s="1641"/>
      <c r="H135" s="1645"/>
      <c r="I135" s="309" t="s">
        <v>213</v>
      </c>
      <c r="J135" s="309" t="s">
        <v>213</v>
      </c>
      <c r="K135" s="613" t="str">
        <f t="shared" ref="K135:K198" si="2">IFERROR(IF(OR(AND(I135="Muy Baja",J135="Leve"),AND(I135="Muy Baja",J135="Menor"),AND(I135="Baja",J135="Leve")),"Bajo",IF(OR(AND(I135="Muy baja",J135="Moderado"),AND(I135="Baja",J135="Menor"),AND(I135="Baja",J135="Moderado"),AND(I135="Media",J135="Leve"),AND(I135="Media",J135="Menor"),AND(I135="Media",J135="Moderado"),AND(I135="Alta",J135="Leve"),AND(I135="Alta",J135="Menor")),"Moderado",IF(OR(AND(I135="Muy Baja",J135="Mayor"),AND(I135="Baja",J135="Mayor"),AND(I135="Media",J135="Mayor"),AND(I135="Alta",J135="Moderado"),AND(I135="Alta",J135="Mayor"),AND(I135="Muy Alta",J135="Leve"),AND(I135="Muy Alta",J135="Menor"),AND(I135="Muy Alta",J135="Moderado"),AND(I135="Muy Alta",J135="Mayor")),"Alto",IF(OR(AND(I135="Muy Baja",J135="Catastrófico"),AND(I135="Baja",J135="Catastrófico"),AND(I135="Media",J135="Catastrófico"),AND(I135="Alta",J135="Catastrófico"),AND(I135="Muy Alta",J135="Catastrófico")),"Extremo","")))),"")</f>
        <v/>
      </c>
      <c r="L135" s="309" t="s">
        <v>213</v>
      </c>
      <c r="M135" s="255" t="s">
        <v>213</v>
      </c>
      <c r="N135" s="60"/>
      <c r="O135" s="60"/>
      <c r="P135" s="60"/>
      <c r="Q135" s="140"/>
    </row>
    <row r="136" spans="1:17" ht="43.5" customHeight="1">
      <c r="A136" s="103" t="s">
        <v>697</v>
      </c>
      <c r="B136" s="1142"/>
      <c r="C136" s="1144"/>
      <c r="D136" s="1146"/>
      <c r="E136" s="1144"/>
      <c r="F136" s="1641"/>
      <c r="G136" s="1641"/>
      <c r="H136" s="1645"/>
      <c r="I136" s="309" t="s">
        <v>213</v>
      </c>
      <c r="J136" s="309" t="s">
        <v>213</v>
      </c>
      <c r="K136" s="613" t="str">
        <f t="shared" si="2"/>
        <v/>
      </c>
      <c r="L136" s="309" t="s">
        <v>213</v>
      </c>
      <c r="M136" s="255" t="s">
        <v>213</v>
      </c>
      <c r="N136" s="60"/>
      <c r="O136" s="60"/>
      <c r="P136" s="60"/>
      <c r="Q136" s="140"/>
    </row>
    <row r="137" spans="1:17" ht="43.5" customHeight="1">
      <c r="A137" s="103" t="s">
        <v>698</v>
      </c>
      <c r="B137" s="1142"/>
      <c r="C137" s="1144"/>
      <c r="D137" s="1146"/>
      <c r="E137" s="1144"/>
      <c r="F137" s="1641"/>
      <c r="G137" s="1641"/>
      <c r="H137" s="1645"/>
      <c r="I137" s="309" t="s">
        <v>213</v>
      </c>
      <c r="J137" s="309" t="s">
        <v>213</v>
      </c>
      <c r="K137" s="613" t="str">
        <f t="shared" si="2"/>
        <v/>
      </c>
      <c r="L137" s="309" t="s">
        <v>213</v>
      </c>
      <c r="M137" s="255" t="s">
        <v>213</v>
      </c>
      <c r="N137" s="60"/>
      <c r="O137" s="60"/>
      <c r="P137" s="60"/>
      <c r="Q137" s="140"/>
    </row>
    <row r="138" spans="1:17" ht="43.5" customHeight="1">
      <c r="A138" s="103" t="s">
        <v>699</v>
      </c>
      <c r="B138" s="1142"/>
      <c r="C138" s="1144"/>
      <c r="D138" s="1146"/>
      <c r="E138" s="1144"/>
      <c r="F138" s="1641"/>
      <c r="G138" s="1641"/>
      <c r="H138" s="1645"/>
      <c r="I138" s="309" t="s">
        <v>213</v>
      </c>
      <c r="J138" s="309" t="s">
        <v>213</v>
      </c>
      <c r="K138" s="613" t="str">
        <f t="shared" si="2"/>
        <v/>
      </c>
      <c r="L138" s="309" t="s">
        <v>213</v>
      </c>
      <c r="M138" s="255" t="s">
        <v>213</v>
      </c>
      <c r="N138" s="60"/>
      <c r="O138" s="60"/>
      <c r="P138" s="60"/>
      <c r="Q138" s="140"/>
    </row>
    <row r="139" spans="1:17" ht="43.5" customHeight="1">
      <c r="A139" s="103" t="s">
        <v>700</v>
      </c>
      <c r="B139" s="1141"/>
      <c r="C139" s="1143" t="s">
        <v>213</v>
      </c>
      <c r="D139" s="1145"/>
      <c r="E139" s="1143" t="s">
        <v>213</v>
      </c>
      <c r="F139" s="1640" t="s">
        <v>213</v>
      </c>
      <c r="G139" s="1640" t="s">
        <v>213</v>
      </c>
      <c r="H139" s="1644" t="str">
        <f>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
      </c>
      <c r="I139" s="309" t="s">
        <v>213</v>
      </c>
      <c r="J139" s="309" t="s">
        <v>213</v>
      </c>
      <c r="K139" s="613" t="str">
        <f t="shared" si="2"/>
        <v/>
      </c>
      <c r="L139" s="309" t="s">
        <v>213</v>
      </c>
      <c r="M139" s="255" t="s">
        <v>213</v>
      </c>
      <c r="N139" s="60"/>
      <c r="O139" s="60"/>
      <c r="P139" s="60"/>
      <c r="Q139" s="140"/>
    </row>
    <row r="140" spans="1:17" ht="43.5" customHeight="1">
      <c r="A140" s="103" t="s">
        <v>709</v>
      </c>
      <c r="B140" s="1142"/>
      <c r="C140" s="1144"/>
      <c r="D140" s="1146"/>
      <c r="E140" s="1144"/>
      <c r="F140" s="1641"/>
      <c r="G140" s="1641"/>
      <c r="H140" s="1645"/>
      <c r="I140" s="309" t="s">
        <v>213</v>
      </c>
      <c r="J140" s="309" t="s">
        <v>213</v>
      </c>
      <c r="K140" s="613" t="str">
        <f t="shared" si="2"/>
        <v/>
      </c>
      <c r="L140" s="309" t="s">
        <v>213</v>
      </c>
      <c r="M140" s="255" t="s">
        <v>213</v>
      </c>
      <c r="N140" s="60"/>
      <c r="O140" s="60"/>
      <c r="P140" s="60"/>
      <c r="Q140" s="140"/>
    </row>
    <row r="141" spans="1:17" ht="43.5" customHeight="1">
      <c r="A141" s="103" t="s">
        <v>710</v>
      </c>
      <c r="B141" s="1142"/>
      <c r="C141" s="1144"/>
      <c r="D141" s="1146"/>
      <c r="E141" s="1144"/>
      <c r="F141" s="1641"/>
      <c r="G141" s="1641"/>
      <c r="H141" s="1645"/>
      <c r="I141" s="309" t="s">
        <v>213</v>
      </c>
      <c r="J141" s="309" t="s">
        <v>213</v>
      </c>
      <c r="K141" s="613" t="str">
        <f t="shared" si="2"/>
        <v/>
      </c>
      <c r="L141" s="309" t="s">
        <v>213</v>
      </c>
      <c r="M141" s="255" t="s">
        <v>213</v>
      </c>
      <c r="N141" s="60"/>
      <c r="O141" s="60"/>
      <c r="P141" s="60"/>
      <c r="Q141" s="140"/>
    </row>
    <row r="142" spans="1:17" ht="43.5" customHeight="1">
      <c r="A142" s="103" t="s">
        <v>711</v>
      </c>
      <c r="B142" s="1142"/>
      <c r="C142" s="1144"/>
      <c r="D142" s="1146"/>
      <c r="E142" s="1144"/>
      <c r="F142" s="1641"/>
      <c r="G142" s="1641"/>
      <c r="H142" s="1645"/>
      <c r="I142" s="309" t="s">
        <v>213</v>
      </c>
      <c r="J142" s="309" t="s">
        <v>213</v>
      </c>
      <c r="K142" s="613" t="str">
        <f t="shared" si="2"/>
        <v/>
      </c>
      <c r="L142" s="309" t="s">
        <v>213</v>
      </c>
      <c r="M142" s="255" t="s">
        <v>213</v>
      </c>
      <c r="N142" s="60"/>
      <c r="O142" s="60"/>
      <c r="P142" s="60"/>
      <c r="Q142" s="140"/>
    </row>
    <row r="143" spans="1:17" ht="43.5" customHeight="1">
      <c r="A143" s="103" t="s">
        <v>712</v>
      </c>
      <c r="B143" s="1142"/>
      <c r="C143" s="1144"/>
      <c r="D143" s="1146"/>
      <c r="E143" s="1144"/>
      <c r="F143" s="1641"/>
      <c r="G143" s="1641"/>
      <c r="H143" s="1645"/>
      <c r="I143" s="309" t="s">
        <v>213</v>
      </c>
      <c r="J143" s="309" t="s">
        <v>213</v>
      </c>
      <c r="K143" s="613" t="str">
        <f t="shared" si="2"/>
        <v/>
      </c>
      <c r="L143" s="309" t="s">
        <v>213</v>
      </c>
      <c r="M143" s="255" t="s">
        <v>213</v>
      </c>
      <c r="N143" s="60"/>
      <c r="O143" s="60"/>
      <c r="P143" s="60"/>
      <c r="Q143" s="140"/>
    </row>
    <row r="144" spans="1:17" ht="43.5" customHeight="1">
      <c r="A144" s="103" t="s">
        <v>713</v>
      </c>
      <c r="B144" s="1142"/>
      <c r="C144" s="1144"/>
      <c r="D144" s="1146"/>
      <c r="E144" s="1144"/>
      <c r="F144" s="1641"/>
      <c r="G144" s="1641"/>
      <c r="H144" s="1645"/>
      <c r="I144" s="309" t="s">
        <v>213</v>
      </c>
      <c r="J144" s="309" t="s">
        <v>213</v>
      </c>
      <c r="K144" s="613" t="str">
        <f t="shared" si="2"/>
        <v/>
      </c>
      <c r="L144" s="309" t="s">
        <v>213</v>
      </c>
      <c r="M144" s="255" t="s">
        <v>213</v>
      </c>
      <c r="N144" s="60"/>
      <c r="O144" s="60"/>
      <c r="P144" s="60"/>
      <c r="Q144" s="140"/>
    </row>
    <row r="145" spans="1:17" ht="43.5" customHeight="1">
      <c r="A145" s="103" t="s">
        <v>714</v>
      </c>
      <c r="B145" s="1141"/>
      <c r="C145" s="1143" t="s">
        <v>213</v>
      </c>
      <c r="D145" s="1145"/>
      <c r="E145" s="1143" t="s">
        <v>213</v>
      </c>
      <c r="F145" s="1640" t="s">
        <v>213</v>
      </c>
      <c r="G145" s="1640" t="s">
        <v>213</v>
      </c>
      <c r="H145" s="1644" t="str">
        <f>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309" t="s">
        <v>213</v>
      </c>
      <c r="J145" s="309" t="s">
        <v>213</v>
      </c>
      <c r="K145" s="613" t="str">
        <f t="shared" si="2"/>
        <v/>
      </c>
      <c r="L145" s="309" t="s">
        <v>213</v>
      </c>
      <c r="M145" s="255" t="s">
        <v>213</v>
      </c>
      <c r="N145" s="60"/>
      <c r="O145" s="60"/>
      <c r="P145" s="60"/>
      <c r="Q145" s="140"/>
    </row>
    <row r="146" spans="1:17" ht="43.5" customHeight="1">
      <c r="A146" s="103" t="s">
        <v>718</v>
      </c>
      <c r="B146" s="1142"/>
      <c r="C146" s="1144"/>
      <c r="D146" s="1146"/>
      <c r="E146" s="1144"/>
      <c r="F146" s="1641"/>
      <c r="G146" s="1641"/>
      <c r="H146" s="1645"/>
      <c r="I146" s="309" t="s">
        <v>213</v>
      </c>
      <c r="J146" s="309" t="s">
        <v>213</v>
      </c>
      <c r="K146" s="613" t="str">
        <f t="shared" si="2"/>
        <v/>
      </c>
      <c r="L146" s="309" t="s">
        <v>213</v>
      </c>
      <c r="M146" s="255" t="s">
        <v>213</v>
      </c>
      <c r="N146" s="60"/>
      <c r="O146" s="60"/>
      <c r="P146" s="60"/>
      <c r="Q146" s="140"/>
    </row>
    <row r="147" spans="1:17" ht="43.5" customHeight="1">
      <c r="A147" s="103" t="s">
        <v>721</v>
      </c>
      <c r="B147" s="1142"/>
      <c r="C147" s="1144"/>
      <c r="D147" s="1146"/>
      <c r="E147" s="1144"/>
      <c r="F147" s="1641"/>
      <c r="G147" s="1641"/>
      <c r="H147" s="1645"/>
      <c r="I147" s="309" t="s">
        <v>213</v>
      </c>
      <c r="J147" s="309" t="s">
        <v>213</v>
      </c>
      <c r="K147" s="613" t="str">
        <f t="shared" si="2"/>
        <v/>
      </c>
      <c r="L147" s="309" t="s">
        <v>213</v>
      </c>
      <c r="M147" s="255" t="s">
        <v>213</v>
      </c>
      <c r="N147" s="60"/>
      <c r="O147" s="60"/>
      <c r="P147" s="60"/>
      <c r="Q147" s="140"/>
    </row>
    <row r="148" spans="1:17" ht="43.5" customHeight="1">
      <c r="A148" s="103" t="s">
        <v>722</v>
      </c>
      <c r="B148" s="1142"/>
      <c r="C148" s="1144"/>
      <c r="D148" s="1146"/>
      <c r="E148" s="1144"/>
      <c r="F148" s="1641"/>
      <c r="G148" s="1641"/>
      <c r="H148" s="1645"/>
      <c r="I148" s="309" t="s">
        <v>213</v>
      </c>
      <c r="J148" s="309" t="s">
        <v>213</v>
      </c>
      <c r="K148" s="613" t="str">
        <f t="shared" si="2"/>
        <v/>
      </c>
      <c r="L148" s="309" t="s">
        <v>213</v>
      </c>
      <c r="M148" s="255" t="s">
        <v>213</v>
      </c>
      <c r="N148" s="60"/>
      <c r="O148" s="60"/>
      <c r="P148" s="60"/>
      <c r="Q148" s="140"/>
    </row>
    <row r="149" spans="1:17" ht="43.5" customHeight="1">
      <c r="A149" s="103" t="s">
        <v>723</v>
      </c>
      <c r="B149" s="1142"/>
      <c r="C149" s="1144"/>
      <c r="D149" s="1146"/>
      <c r="E149" s="1144"/>
      <c r="F149" s="1641"/>
      <c r="G149" s="1641"/>
      <c r="H149" s="1645"/>
      <c r="I149" s="309" t="s">
        <v>213</v>
      </c>
      <c r="J149" s="309" t="s">
        <v>213</v>
      </c>
      <c r="K149" s="613" t="str">
        <f t="shared" si="2"/>
        <v/>
      </c>
      <c r="L149" s="309" t="s">
        <v>213</v>
      </c>
      <c r="M149" s="255" t="s">
        <v>213</v>
      </c>
      <c r="N149" s="60"/>
      <c r="O149" s="60"/>
      <c r="P149" s="60"/>
      <c r="Q149" s="140"/>
    </row>
    <row r="150" spans="1:17" ht="43.5" customHeight="1">
      <c r="A150" s="103" t="s">
        <v>724</v>
      </c>
      <c r="B150" s="1142"/>
      <c r="C150" s="1144"/>
      <c r="D150" s="1146"/>
      <c r="E150" s="1144"/>
      <c r="F150" s="1641"/>
      <c r="G150" s="1641"/>
      <c r="H150" s="1645"/>
      <c r="I150" s="309" t="s">
        <v>213</v>
      </c>
      <c r="J150" s="309" t="s">
        <v>213</v>
      </c>
      <c r="K150" s="613" t="str">
        <f t="shared" si="2"/>
        <v/>
      </c>
      <c r="L150" s="309" t="s">
        <v>213</v>
      </c>
      <c r="M150" s="255" t="s">
        <v>213</v>
      </c>
      <c r="N150" s="60"/>
      <c r="O150" s="60"/>
      <c r="P150" s="60"/>
      <c r="Q150" s="140"/>
    </row>
    <row r="151" spans="1:17" ht="43.5" customHeight="1">
      <c r="A151" s="103" t="s">
        <v>725</v>
      </c>
      <c r="B151" s="1141"/>
      <c r="C151" s="1143" t="s">
        <v>213</v>
      </c>
      <c r="D151" s="1145"/>
      <c r="E151" s="1143" t="s">
        <v>213</v>
      </c>
      <c r="F151" s="1640" t="s">
        <v>213</v>
      </c>
      <c r="G151" s="1640" t="s">
        <v>213</v>
      </c>
      <c r="H151" s="1644" t="str">
        <f>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309" t="s">
        <v>213</v>
      </c>
      <c r="J151" s="309" t="s">
        <v>213</v>
      </c>
      <c r="K151" s="613" t="str">
        <f t="shared" si="2"/>
        <v/>
      </c>
      <c r="L151" s="309" t="s">
        <v>213</v>
      </c>
      <c r="M151" s="255" t="s">
        <v>213</v>
      </c>
      <c r="N151" s="60"/>
      <c r="O151" s="60"/>
      <c r="P151" s="60"/>
      <c r="Q151" s="140"/>
    </row>
    <row r="152" spans="1:17" ht="43.5" customHeight="1">
      <c r="A152" s="103" t="s">
        <v>726</v>
      </c>
      <c r="B152" s="1142"/>
      <c r="C152" s="1144"/>
      <c r="D152" s="1146"/>
      <c r="E152" s="1144"/>
      <c r="F152" s="1641"/>
      <c r="G152" s="1641"/>
      <c r="H152" s="1645"/>
      <c r="I152" s="309" t="s">
        <v>213</v>
      </c>
      <c r="J152" s="309" t="s">
        <v>213</v>
      </c>
      <c r="K152" s="613" t="str">
        <f t="shared" si="2"/>
        <v/>
      </c>
      <c r="L152" s="309" t="s">
        <v>213</v>
      </c>
      <c r="M152" s="255" t="s">
        <v>213</v>
      </c>
      <c r="N152" s="60"/>
      <c r="O152" s="60"/>
      <c r="P152" s="60"/>
      <c r="Q152" s="140"/>
    </row>
    <row r="153" spans="1:17" ht="43.5" customHeight="1">
      <c r="A153" s="103" t="s">
        <v>727</v>
      </c>
      <c r="B153" s="1142"/>
      <c r="C153" s="1144"/>
      <c r="D153" s="1146"/>
      <c r="E153" s="1144"/>
      <c r="F153" s="1641"/>
      <c r="G153" s="1641"/>
      <c r="H153" s="1645"/>
      <c r="I153" s="309" t="s">
        <v>213</v>
      </c>
      <c r="J153" s="309" t="s">
        <v>213</v>
      </c>
      <c r="K153" s="613" t="str">
        <f t="shared" si="2"/>
        <v/>
      </c>
      <c r="L153" s="309" t="s">
        <v>213</v>
      </c>
      <c r="M153" s="255" t="s">
        <v>213</v>
      </c>
      <c r="N153" s="60"/>
      <c r="O153" s="60"/>
      <c r="P153" s="60"/>
      <c r="Q153" s="140"/>
    </row>
    <row r="154" spans="1:17" ht="43.5" customHeight="1">
      <c r="A154" s="103" t="s">
        <v>728</v>
      </c>
      <c r="B154" s="1142"/>
      <c r="C154" s="1144"/>
      <c r="D154" s="1146"/>
      <c r="E154" s="1144"/>
      <c r="F154" s="1641"/>
      <c r="G154" s="1641"/>
      <c r="H154" s="1645"/>
      <c r="I154" s="309" t="s">
        <v>213</v>
      </c>
      <c r="J154" s="309" t="s">
        <v>213</v>
      </c>
      <c r="K154" s="613" t="str">
        <f t="shared" si="2"/>
        <v/>
      </c>
      <c r="L154" s="309" t="s">
        <v>213</v>
      </c>
      <c r="M154" s="255" t="s">
        <v>213</v>
      </c>
      <c r="N154" s="60"/>
      <c r="O154" s="60"/>
      <c r="P154" s="60"/>
      <c r="Q154" s="140"/>
    </row>
    <row r="155" spans="1:17" ht="43.5" customHeight="1">
      <c r="A155" s="103" t="s">
        <v>729</v>
      </c>
      <c r="B155" s="1142"/>
      <c r="C155" s="1144"/>
      <c r="D155" s="1146"/>
      <c r="E155" s="1144"/>
      <c r="F155" s="1641"/>
      <c r="G155" s="1641"/>
      <c r="H155" s="1645"/>
      <c r="I155" s="309" t="s">
        <v>213</v>
      </c>
      <c r="J155" s="309" t="s">
        <v>213</v>
      </c>
      <c r="K155" s="613" t="str">
        <f t="shared" si="2"/>
        <v/>
      </c>
      <c r="L155" s="309" t="s">
        <v>213</v>
      </c>
      <c r="M155" s="255" t="s">
        <v>213</v>
      </c>
      <c r="N155" s="60"/>
      <c r="O155" s="60"/>
      <c r="P155" s="60"/>
      <c r="Q155" s="140"/>
    </row>
    <row r="156" spans="1:17" ht="43.5" customHeight="1">
      <c r="A156" s="103" t="s">
        <v>730</v>
      </c>
      <c r="B156" s="1142"/>
      <c r="C156" s="1144"/>
      <c r="D156" s="1146"/>
      <c r="E156" s="1144"/>
      <c r="F156" s="1641"/>
      <c r="G156" s="1641"/>
      <c r="H156" s="1645"/>
      <c r="I156" s="309" t="s">
        <v>213</v>
      </c>
      <c r="J156" s="309" t="s">
        <v>213</v>
      </c>
      <c r="K156" s="613" t="str">
        <f t="shared" si="2"/>
        <v/>
      </c>
      <c r="L156" s="309" t="s">
        <v>213</v>
      </c>
      <c r="M156" s="255" t="s">
        <v>213</v>
      </c>
      <c r="N156" s="60"/>
      <c r="O156" s="60"/>
      <c r="P156" s="60"/>
      <c r="Q156" s="140"/>
    </row>
    <row r="157" spans="1:17" ht="43.5" customHeight="1">
      <c r="A157" s="103" t="s">
        <v>731</v>
      </c>
      <c r="B157" s="1141"/>
      <c r="C157" s="1143" t="s">
        <v>213</v>
      </c>
      <c r="D157" s="1145"/>
      <c r="E157" s="1143" t="s">
        <v>213</v>
      </c>
      <c r="F157" s="1640" t="s">
        <v>213</v>
      </c>
      <c r="G157" s="1640" t="s">
        <v>213</v>
      </c>
      <c r="H157" s="1644" t="str">
        <f>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309" t="s">
        <v>213</v>
      </c>
      <c r="J157" s="309" t="s">
        <v>213</v>
      </c>
      <c r="K157" s="613" t="str">
        <f t="shared" si="2"/>
        <v/>
      </c>
      <c r="L157" s="309" t="s">
        <v>213</v>
      </c>
      <c r="M157" s="255" t="s">
        <v>213</v>
      </c>
      <c r="N157" s="60"/>
      <c r="O157" s="60"/>
      <c r="P157" s="60"/>
      <c r="Q157" s="140"/>
    </row>
    <row r="158" spans="1:17" ht="43.5" customHeight="1">
      <c r="A158" s="103" t="s">
        <v>732</v>
      </c>
      <c r="B158" s="1142"/>
      <c r="C158" s="1144"/>
      <c r="D158" s="1146"/>
      <c r="E158" s="1144"/>
      <c r="F158" s="1641"/>
      <c r="G158" s="1641"/>
      <c r="H158" s="1645"/>
      <c r="I158" s="309" t="s">
        <v>213</v>
      </c>
      <c r="J158" s="309" t="s">
        <v>213</v>
      </c>
      <c r="K158" s="613" t="str">
        <f t="shared" si="2"/>
        <v/>
      </c>
      <c r="L158" s="309" t="s">
        <v>213</v>
      </c>
      <c r="M158" s="255" t="s">
        <v>213</v>
      </c>
      <c r="N158" s="60"/>
      <c r="O158" s="60"/>
      <c r="P158" s="60"/>
      <c r="Q158" s="140"/>
    </row>
    <row r="159" spans="1:17" ht="43.5" customHeight="1">
      <c r="A159" s="103" t="s">
        <v>733</v>
      </c>
      <c r="B159" s="1142"/>
      <c r="C159" s="1144"/>
      <c r="D159" s="1146"/>
      <c r="E159" s="1144"/>
      <c r="F159" s="1641"/>
      <c r="G159" s="1641"/>
      <c r="H159" s="1645"/>
      <c r="I159" s="309" t="s">
        <v>213</v>
      </c>
      <c r="J159" s="309" t="s">
        <v>213</v>
      </c>
      <c r="K159" s="613" t="str">
        <f t="shared" si="2"/>
        <v/>
      </c>
      <c r="L159" s="309" t="s">
        <v>213</v>
      </c>
      <c r="M159" s="255" t="s">
        <v>213</v>
      </c>
      <c r="N159" s="60"/>
      <c r="O159" s="60"/>
      <c r="P159" s="60"/>
      <c r="Q159" s="140"/>
    </row>
    <row r="160" spans="1:17" ht="43.5" customHeight="1">
      <c r="A160" s="103" t="s">
        <v>734</v>
      </c>
      <c r="B160" s="1142"/>
      <c r="C160" s="1144"/>
      <c r="D160" s="1146"/>
      <c r="E160" s="1144"/>
      <c r="F160" s="1641"/>
      <c r="G160" s="1641"/>
      <c r="H160" s="1645"/>
      <c r="I160" s="309" t="s">
        <v>213</v>
      </c>
      <c r="J160" s="309" t="s">
        <v>213</v>
      </c>
      <c r="K160" s="613" t="str">
        <f t="shared" si="2"/>
        <v/>
      </c>
      <c r="L160" s="309" t="s">
        <v>213</v>
      </c>
      <c r="M160" s="255" t="s">
        <v>213</v>
      </c>
      <c r="N160" s="60"/>
      <c r="O160" s="60"/>
      <c r="P160" s="60"/>
      <c r="Q160" s="140"/>
    </row>
    <row r="161" spans="1:17" ht="43.5" customHeight="1">
      <c r="A161" s="103" t="s">
        <v>735</v>
      </c>
      <c r="B161" s="1142"/>
      <c r="C161" s="1144"/>
      <c r="D161" s="1146"/>
      <c r="E161" s="1144"/>
      <c r="F161" s="1641"/>
      <c r="G161" s="1641"/>
      <c r="H161" s="1645"/>
      <c r="I161" s="309" t="s">
        <v>213</v>
      </c>
      <c r="J161" s="309" t="s">
        <v>213</v>
      </c>
      <c r="K161" s="613" t="str">
        <f t="shared" si="2"/>
        <v/>
      </c>
      <c r="L161" s="309" t="s">
        <v>213</v>
      </c>
      <c r="M161" s="255" t="s">
        <v>213</v>
      </c>
      <c r="N161" s="60"/>
      <c r="O161" s="60"/>
      <c r="P161" s="60"/>
      <c r="Q161" s="140"/>
    </row>
    <row r="162" spans="1:17" ht="43.5" customHeight="1">
      <c r="A162" s="103" t="s">
        <v>736</v>
      </c>
      <c r="B162" s="1142"/>
      <c r="C162" s="1144"/>
      <c r="D162" s="1146"/>
      <c r="E162" s="1144"/>
      <c r="F162" s="1641"/>
      <c r="G162" s="1641"/>
      <c r="H162" s="1645"/>
      <c r="I162" s="309" t="s">
        <v>213</v>
      </c>
      <c r="J162" s="309" t="s">
        <v>213</v>
      </c>
      <c r="K162" s="613" t="str">
        <f t="shared" si="2"/>
        <v/>
      </c>
      <c r="L162" s="309" t="s">
        <v>213</v>
      </c>
      <c r="M162" s="255" t="s">
        <v>213</v>
      </c>
      <c r="N162" s="60"/>
      <c r="O162" s="60"/>
      <c r="P162" s="60"/>
      <c r="Q162" s="140"/>
    </row>
    <row r="163" spans="1:17" ht="43.5" customHeight="1">
      <c r="A163" s="103" t="s">
        <v>737</v>
      </c>
      <c r="B163" s="1141"/>
      <c r="C163" s="1143" t="s">
        <v>213</v>
      </c>
      <c r="D163" s="1145"/>
      <c r="E163" s="1143" t="s">
        <v>213</v>
      </c>
      <c r="F163" s="1640" t="s">
        <v>213</v>
      </c>
      <c r="G163" s="1640" t="s">
        <v>213</v>
      </c>
      <c r="H163" s="1644" t="str">
        <f>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309" t="s">
        <v>213</v>
      </c>
      <c r="J163" s="309" t="s">
        <v>213</v>
      </c>
      <c r="K163" s="613" t="str">
        <f t="shared" si="2"/>
        <v/>
      </c>
      <c r="L163" s="309" t="s">
        <v>213</v>
      </c>
      <c r="M163" s="255" t="s">
        <v>213</v>
      </c>
      <c r="N163" s="60"/>
      <c r="O163" s="60"/>
      <c r="P163" s="60"/>
      <c r="Q163" s="140"/>
    </row>
    <row r="164" spans="1:17" ht="43.5" customHeight="1">
      <c r="A164" s="103" t="s">
        <v>738</v>
      </c>
      <c r="B164" s="1142"/>
      <c r="C164" s="1144"/>
      <c r="D164" s="1146"/>
      <c r="E164" s="1144"/>
      <c r="F164" s="1641"/>
      <c r="G164" s="1641"/>
      <c r="H164" s="1645"/>
      <c r="I164" s="309" t="s">
        <v>213</v>
      </c>
      <c r="J164" s="309" t="s">
        <v>213</v>
      </c>
      <c r="K164" s="613" t="str">
        <f t="shared" si="2"/>
        <v/>
      </c>
      <c r="L164" s="309" t="s">
        <v>213</v>
      </c>
      <c r="M164" s="255" t="s">
        <v>213</v>
      </c>
      <c r="N164" s="60"/>
      <c r="O164" s="60"/>
      <c r="P164" s="60"/>
      <c r="Q164" s="140"/>
    </row>
    <row r="165" spans="1:17" ht="43.5" customHeight="1">
      <c r="A165" s="103" t="s">
        <v>739</v>
      </c>
      <c r="B165" s="1142"/>
      <c r="C165" s="1144"/>
      <c r="D165" s="1146"/>
      <c r="E165" s="1144"/>
      <c r="F165" s="1641"/>
      <c r="G165" s="1641"/>
      <c r="H165" s="1645"/>
      <c r="I165" s="309" t="s">
        <v>213</v>
      </c>
      <c r="J165" s="309" t="s">
        <v>213</v>
      </c>
      <c r="K165" s="613" t="str">
        <f t="shared" si="2"/>
        <v/>
      </c>
      <c r="L165" s="309" t="s">
        <v>213</v>
      </c>
      <c r="M165" s="255" t="s">
        <v>213</v>
      </c>
      <c r="N165" s="60"/>
      <c r="O165" s="60"/>
      <c r="P165" s="60"/>
      <c r="Q165" s="140"/>
    </row>
    <row r="166" spans="1:17" ht="43.5" customHeight="1">
      <c r="A166" s="103" t="s">
        <v>740</v>
      </c>
      <c r="B166" s="1142"/>
      <c r="C166" s="1144"/>
      <c r="D166" s="1146"/>
      <c r="E166" s="1144"/>
      <c r="F166" s="1641"/>
      <c r="G166" s="1641"/>
      <c r="H166" s="1645"/>
      <c r="I166" s="309" t="s">
        <v>213</v>
      </c>
      <c r="J166" s="309" t="s">
        <v>213</v>
      </c>
      <c r="K166" s="613" t="str">
        <f t="shared" si="2"/>
        <v/>
      </c>
      <c r="L166" s="309" t="s">
        <v>213</v>
      </c>
      <c r="M166" s="255" t="s">
        <v>213</v>
      </c>
      <c r="N166" s="60"/>
      <c r="O166" s="60"/>
      <c r="P166" s="60"/>
      <c r="Q166" s="140"/>
    </row>
    <row r="167" spans="1:17" ht="43.5" customHeight="1">
      <c r="A167" s="103" t="s">
        <v>741</v>
      </c>
      <c r="B167" s="1142"/>
      <c r="C167" s="1144"/>
      <c r="D167" s="1146"/>
      <c r="E167" s="1144"/>
      <c r="F167" s="1641"/>
      <c r="G167" s="1641"/>
      <c r="H167" s="1645"/>
      <c r="I167" s="309" t="s">
        <v>213</v>
      </c>
      <c r="J167" s="309" t="s">
        <v>213</v>
      </c>
      <c r="K167" s="613" t="str">
        <f t="shared" si="2"/>
        <v/>
      </c>
      <c r="L167" s="309" t="s">
        <v>213</v>
      </c>
      <c r="M167" s="255" t="s">
        <v>213</v>
      </c>
      <c r="N167" s="60"/>
      <c r="O167" s="60"/>
      <c r="P167" s="60"/>
      <c r="Q167" s="140"/>
    </row>
    <row r="168" spans="1:17" ht="43.5" customHeight="1">
      <c r="A168" s="103" t="s">
        <v>742</v>
      </c>
      <c r="B168" s="1142"/>
      <c r="C168" s="1144"/>
      <c r="D168" s="1146"/>
      <c r="E168" s="1144"/>
      <c r="F168" s="1641"/>
      <c r="G168" s="1641"/>
      <c r="H168" s="1645"/>
      <c r="I168" s="309" t="s">
        <v>213</v>
      </c>
      <c r="J168" s="309" t="s">
        <v>213</v>
      </c>
      <c r="K168" s="613" t="str">
        <f t="shared" si="2"/>
        <v/>
      </c>
      <c r="L168" s="309" t="s">
        <v>213</v>
      </c>
      <c r="M168" s="255" t="s">
        <v>213</v>
      </c>
      <c r="N168" s="60"/>
      <c r="O168" s="60"/>
      <c r="P168" s="60"/>
      <c r="Q168" s="140"/>
    </row>
    <row r="169" spans="1:17" ht="43.5" customHeight="1">
      <c r="A169" s="103" t="s">
        <v>743</v>
      </c>
      <c r="B169" s="1141"/>
      <c r="C169" s="1143" t="s">
        <v>213</v>
      </c>
      <c r="D169" s="1145"/>
      <c r="E169" s="1143" t="s">
        <v>213</v>
      </c>
      <c r="F169" s="1640" t="s">
        <v>213</v>
      </c>
      <c r="G169" s="1640" t="s">
        <v>213</v>
      </c>
      <c r="H169" s="1644" t="str">
        <f>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309" t="s">
        <v>213</v>
      </c>
      <c r="J169" s="309" t="s">
        <v>213</v>
      </c>
      <c r="K169" s="613" t="str">
        <f t="shared" si="2"/>
        <v/>
      </c>
      <c r="L169" s="309" t="s">
        <v>213</v>
      </c>
      <c r="M169" s="255" t="s">
        <v>213</v>
      </c>
      <c r="N169" s="60"/>
      <c r="O169" s="60"/>
      <c r="P169" s="60"/>
      <c r="Q169" s="140"/>
    </row>
    <row r="170" spans="1:17" ht="43.5" customHeight="1">
      <c r="A170" s="103" t="s">
        <v>744</v>
      </c>
      <c r="B170" s="1142"/>
      <c r="C170" s="1144"/>
      <c r="D170" s="1146"/>
      <c r="E170" s="1144"/>
      <c r="F170" s="1641"/>
      <c r="G170" s="1641"/>
      <c r="H170" s="1645"/>
      <c r="I170" s="309" t="s">
        <v>213</v>
      </c>
      <c r="J170" s="309" t="s">
        <v>213</v>
      </c>
      <c r="K170" s="613" t="str">
        <f t="shared" si="2"/>
        <v/>
      </c>
      <c r="L170" s="309" t="s">
        <v>213</v>
      </c>
      <c r="M170" s="255" t="s">
        <v>213</v>
      </c>
      <c r="N170" s="60"/>
      <c r="O170" s="60"/>
      <c r="P170" s="60"/>
      <c r="Q170" s="140"/>
    </row>
    <row r="171" spans="1:17" ht="43.5" customHeight="1">
      <c r="A171" s="103" t="s">
        <v>745</v>
      </c>
      <c r="B171" s="1142"/>
      <c r="C171" s="1144"/>
      <c r="D171" s="1146"/>
      <c r="E171" s="1144"/>
      <c r="F171" s="1641"/>
      <c r="G171" s="1641"/>
      <c r="H171" s="1645"/>
      <c r="I171" s="309" t="s">
        <v>213</v>
      </c>
      <c r="J171" s="309" t="s">
        <v>213</v>
      </c>
      <c r="K171" s="613" t="str">
        <f t="shared" si="2"/>
        <v/>
      </c>
      <c r="L171" s="309" t="s">
        <v>213</v>
      </c>
      <c r="M171" s="255" t="s">
        <v>213</v>
      </c>
      <c r="N171" s="60"/>
      <c r="O171" s="60"/>
      <c r="P171" s="60"/>
      <c r="Q171" s="140"/>
    </row>
    <row r="172" spans="1:17" ht="43.5" customHeight="1">
      <c r="A172" s="103" t="s">
        <v>746</v>
      </c>
      <c r="B172" s="1142"/>
      <c r="C172" s="1144"/>
      <c r="D172" s="1146"/>
      <c r="E172" s="1144"/>
      <c r="F172" s="1641"/>
      <c r="G172" s="1641"/>
      <c r="H172" s="1645"/>
      <c r="I172" s="309" t="s">
        <v>213</v>
      </c>
      <c r="J172" s="309" t="s">
        <v>213</v>
      </c>
      <c r="K172" s="613" t="str">
        <f t="shared" si="2"/>
        <v/>
      </c>
      <c r="L172" s="309" t="s">
        <v>213</v>
      </c>
      <c r="M172" s="255" t="s">
        <v>213</v>
      </c>
      <c r="N172" s="60"/>
      <c r="O172" s="60"/>
      <c r="P172" s="60"/>
      <c r="Q172" s="140"/>
    </row>
    <row r="173" spans="1:17" ht="43.5" customHeight="1">
      <c r="A173" s="103" t="s">
        <v>747</v>
      </c>
      <c r="B173" s="1142"/>
      <c r="C173" s="1144"/>
      <c r="D173" s="1146"/>
      <c r="E173" s="1144"/>
      <c r="F173" s="1641"/>
      <c r="G173" s="1641"/>
      <c r="H173" s="1645"/>
      <c r="I173" s="309" t="s">
        <v>213</v>
      </c>
      <c r="J173" s="309" t="s">
        <v>213</v>
      </c>
      <c r="K173" s="613" t="str">
        <f t="shared" si="2"/>
        <v/>
      </c>
      <c r="L173" s="309" t="s">
        <v>213</v>
      </c>
      <c r="M173" s="255" t="s">
        <v>213</v>
      </c>
      <c r="N173" s="60"/>
      <c r="O173" s="60"/>
      <c r="P173" s="60"/>
      <c r="Q173" s="140"/>
    </row>
    <row r="174" spans="1:17" ht="43.5" customHeight="1">
      <c r="A174" s="103" t="s">
        <v>748</v>
      </c>
      <c r="B174" s="1142"/>
      <c r="C174" s="1144"/>
      <c r="D174" s="1146"/>
      <c r="E174" s="1144"/>
      <c r="F174" s="1641"/>
      <c r="G174" s="1641"/>
      <c r="H174" s="1645"/>
      <c r="I174" s="309" t="s">
        <v>213</v>
      </c>
      <c r="J174" s="309" t="s">
        <v>213</v>
      </c>
      <c r="K174" s="613" t="str">
        <f t="shared" si="2"/>
        <v/>
      </c>
      <c r="L174" s="309" t="s">
        <v>213</v>
      </c>
      <c r="M174" s="255" t="s">
        <v>213</v>
      </c>
      <c r="N174" s="60"/>
      <c r="O174" s="60"/>
      <c r="P174" s="60"/>
      <c r="Q174" s="140"/>
    </row>
    <row r="175" spans="1:17" ht="43.5" customHeight="1">
      <c r="A175" s="103" t="s">
        <v>749</v>
      </c>
      <c r="B175" s="1141"/>
      <c r="C175" s="1143" t="s">
        <v>213</v>
      </c>
      <c r="D175" s="1145"/>
      <c r="E175" s="1143" t="s">
        <v>213</v>
      </c>
      <c r="F175" s="1640" t="s">
        <v>213</v>
      </c>
      <c r="G175" s="1640" t="s">
        <v>213</v>
      </c>
      <c r="H175" s="1644" t="str">
        <f>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309" t="s">
        <v>213</v>
      </c>
      <c r="J175" s="309" t="s">
        <v>213</v>
      </c>
      <c r="K175" s="613" t="str">
        <f t="shared" si="2"/>
        <v/>
      </c>
      <c r="L175" s="309" t="s">
        <v>213</v>
      </c>
      <c r="M175" s="255" t="s">
        <v>213</v>
      </c>
      <c r="N175" s="60"/>
      <c r="O175" s="60"/>
      <c r="P175" s="60"/>
      <c r="Q175" s="140"/>
    </row>
    <row r="176" spans="1:17" ht="43.5" customHeight="1">
      <c r="A176" s="103" t="s">
        <v>750</v>
      </c>
      <c r="B176" s="1142"/>
      <c r="C176" s="1144"/>
      <c r="D176" s="1146"/>
      <c r="E176" s="1144"/>
      <c r="F176" s="1641"/>
      <c r="G176" s="1641"/>
      <c r="H176" s="1645"/>
      <c r="I176" s="309" t="s">
        <v>213</v>
      </c>
      <c r="J176" s="309" t="s">
        <v>213</v>
      </c>
      <c r="K176" s="613" t="str">
        <f t="shared" si="2"/>
        <v/>
      </c>
      <c r="L176" s="309" t="s">
        <v>213</v>
      </c>
      <c r="M176" s="255" t="s">
        <v>213</v>
      </c>
      <c r="N176" s="60"/>
      <c r="O176" s="60"/>
      <c r="P176" s="60"/>
      <c r="Q176" s="140"/>
    </row>
    <row r="177" spans="1:17" ht="43.5" customHeight="1">
      <c r="A177" s="103" t="s">
        <v>751</v>
      </c>
      <c r="B177" s="1142"/>
      <c r="C177" s="1144"/>
      <c r="D177" s="1146"/>
      <c r="E177" s="1144"/>
      <c r="F177" s="1641"/>
      <c r="G177" s="1641"/>
      <c r="H177" s="1645"/>
      <c r="I177" s="309" t="s">
        <v>213</v>
      </c>
      <c r="J177" s="309" t="s">
        <v>213</v>
      </c>
      <c r="K177" s="613" t="str">
        <f t="shared" si="2"/>
        <v/>
      </c>
      <c r="L177" s="309" t="s">
        <v>213</v>
      </c>
      <c r="M177" s="255" t="s">
        <v>213</v>
      </c>
      <c r="N177" s="60"/>
      <c r="O177" s="60"/>
      <c r="P177" s="60"/>
      <c r="Q177" s="140"/>
    </row>
    <row r="178" spans="1:17" ht="43.5" customHeight="1">
      <c r="A178" s="103" t="s">
        <v>752</v>
      </c>
      <c r="B178" s="1142"/>
      <c r="C178" s="1144"/>
      <c r="D178" s="1146"/>
      <c r="E178" s="1144"/>
      <c r="F178" s="1641"/>
      <c r="G178" s="1641"/>
      <c r="H178" s="1645"/>
      <c r="I178" s="309" t="s">
        <v>213</v>
      </c>
      <c r="J178" s="309" t="s">
        <v>213</v>
      </c>
      <c r="K178" s="613" t="str">
        <f t="shared" si="2"/>
        <v/>
      </c>
      <c r="L178" s="309" t="s">
        <v>213</v>
      </c>
      <c r="M178" s="255" t="s">
        <v>213</v>
      </c>
      <c r="N178" s="60"/>
      <c r="O178" s="60"/>
      <c r="P178" s="60"/>
      <c r="Q178" s="140"/>
    </row>
    <row r="179" spans="1:17" ht="43.5" customHeight="1">
      <c r="A179" s="103" t="s">
        <v>753</v>
      </c>
      <c r="B179" s="1142"/>
      <c r="C179" s="1144"/>
      <c r="D179" s="1146"/>
      <c r="E179" s="1144"/>
      <c r="F179" s="1641"/>
      <c r="G179" s="1641"/>
      <c r="H179" s="1645"/>
      <c r="I179" s="309" t="s">
        <v>213</v>
      </c>
      <c r="J179" s="309" t="s">
        <v>213</v>
      </c>
      <c r="K179" s="613" t="str">
        <f t="shared" si="2"/>
        <v/>
      </c>
      <c r="L179" s="309" t="s">
        <v>213</v>
      </c>
      <c r="M179" s="255" t="s">
        <v>213</v>
      </c>
      <c r="N179" s="60"/>
      <c r="O179" s="60"/>
      <c r="P179" s="60"/>
      <c r="Q179" s="140"/>
    </row>
    <row r="180" spans="1:17" ht="43.5" customHeight="1">
      <c r="A180" s="103" t="s">
        <v>754</v>
      </c>
      <c r="B180" s="1142"/>
      <c r="C180" s="1144"/>
      <c r="D180" s="1146"/>
      <c r="E180" s="1144"/>
      <c r="F180" s="1641"/>
      <c r="G180" s="1641"/>
      <c r="H180" s="1645"/>
      <c r="I180" s="309" t="s">
        <v>213</v>
      </c>
      <c r="J180" s="309" t="s">
        <v>213</v>
      </c>
      <c r="K180" s="613" t="str">
        <f t="shared" si="2"/>
        <v/>
      </c>
      <c r="L180" s="309" t="s">
        <v>213</v>
      </c>
      <c r="M180" s="255" t="s">
        <v>213</v>
      </c>
      <c r="N180" s="60"/>
      <c r="O180" s="60"/>
      <c r="P180" s="60"/>
      <c r="Q180" s="140"/>
    </row>
    <row r="181" spans="1:17" ht="43.5" customHeight="1">
      <c r="A181" s="103" t="s">
        <v>755</v>
      </c>
      <c r="B181" s="1141"/>
      <c r="C181" s="1143" t="s">
        <v>213</v>
      </c>
      <c r="D181" s="1145"/>
      <c r="E181" s="1143" t="s">
        <v>213</v>
      </c>
      <c r="F181" s="1640" t="s">
        <v>213</v>
      </c>
      <c r="G181" s="1640" t="s">
        <v>213</v>
      </c>
      <c r="H181" s="1644" t="str">
        <f>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309" t="s">
        <v>213</v>
      </c>
      <c r="J181" s="309" t="s">
        <v>213</v>
      </c>
      <c r="K181" s="613" t="str">
        <f t="shared" si="2"/>
        <v/>
      </c>
      <c r="L181" s="309" t="s">
        <v>213</v>
      </c>
      <c r="M181" s="255" t="s">
        <v>213</v>
      </c>
      <c r="N181" s="60"/>
      <c r="O181" s="60"/>
      <c r="P181" s="60"/>
      <c r="Q181" s="140"/>
    </row>
    <row r="182" spans="1:17" ht="43.5" customHeight="1">
      <c r="A182" s="103" t="s">
        <v>756</v>
      </c>
      <c r="B182" s="1142"/>
      <c r="C182" s="1144"/>
      <c r="D182" s="1146"/>
      <c r="E182" s="1144"/>
      <c r="F182" s="1641"/>
      <c r="G182" s="1641"/>
      <c r="H182" s="1645"/>
      <c r="I182" s="309" t="s">
        <v>213</v>
      </c>
      <c r="J182" s="309" t="s">
        <v>213</v>
      </c>
      <c r="K182" s="613" t="str">
        <f t="shared" si="2"/>
        <v/>
      </c>
      <c r="L182" s="309" t="s">
        <v>213</v>
      </c>
      <c r="M182" s="255" t="s">
        <v>213</v>
      </c>
      <c r="N182" s="60"/>
      <c r="O182" s="60"/>
      <c r="P182" s="60"/>
      <c r="Q182" s="140"/>
    </row>
    <row r="183" spans="1:17" ht="43.5" customHeight="1">
      <c r="A183" s="103" t="s">
        <v>757</v>
      </c>
      <c r="B183" s="1142"/>
      <c r="C183" s="1144"/>
      <c r="D183" s="1146"/>
      <c r="E183" s="1144"/>
      <c r="F183" s="1641"/>
      <c r="G183" s="1641"/>
      <c r="H183" s="1645"/>
      <c r="I183" s="309" t="s">
        <v>213</v>
      </c>
      <c r="J183" s="309" t="s">
        <v>213</v>
      </c>
      <c r="K183" s="613" t="str">
        <f t="shared" si="2"/>
        <v/>
      </c>
      <c r="L183" s="309" t="s">
        <v>213</v>
      </c>
      <c r="M183" s="255" t="s">
        <v>213</v>
      </c>
      <c r="N183" s="60"/>
      <c r="O183" s="60"/>
      <c r="P183" s="60"/>
      <c r="Q183" s="140"/>
    </row>
    <row r="184" spans="1:17" ht="43.5" customHeight="1">
      <c r="A184" s="103" t="s">
        <v>758</v>
      </c>
      <c r="B184" s="1142"/>
      <c r="C184" s="1144"/>
      <c r="D184" s="1146"/>
      <c r="E184" s="1144"/>
      <c r="F184" s="1641"/>
      <c r="G184" s="1641"/>
      <c r="H184" s="1645"/>
      <c r="I184" s="309" t="s">
        <v>213</v>
      </c>
      <c r="J184" s="309" t="s">
        <v>213</v>
      </c>
      <c r="K184" s="613" t="str">
        <f t="shared" si="2"/>
        <v/>
      </c>
      <c r="L184" s="309" t="s">
        <v>213</v>
      </c>
      <c r="M184" s="255" t="s">
        <v>213</v>
      </c>
      <c r="N184" s="60"/>
      <c r="O184" s="60"/>
      <c r="P184" s="60"/>
      <c r="Q184" s="140"/>
    </row>
    <row r="185" spans="1:17" ht="43.5" customHeight="1">
      <c r="A185" s="103" t="s">
        <v>759</v>
      </c>
      <c r="B185" s="1142"/>
      <c r="C185" s="1144"/>
      <c r="D185" s="1146"/>
      <c r="E185" s="1144"/>
      <c r="F185" s="1641"/>
      <c r="G185" s="1641"/>
      <c r="H185" s="1645"/>
      <c r="I185" s="309" t="s">
        <v>213</v>
      </c>
      <c r="J185" s="309" t="s">
        <v>213</v>
      </c>
      <c r="K185" s="613" t="str">
        <f t="shared" si="2"/>
        <v/>
      </c>
      <c r="L185" s="309" t="s">
        <v>213</v>
      </c>
      <c r="M185" s="255" t="s">
        <v>213</v>
      </c>
      <c r="N185" s="60"/>
      <c r="O185" s="60"/>
      <c r="P185" s="60"/>
      <c r="Q185" s="140"/>
    </row>
    <row r="186" spans="1:17" ht="43.5" customHeight="1">
      <c r="A186" s="103" t="s">
        <v>760</v>
      </c>
      <c r="B186" s="1142"/>
      <c r="C186" s="1144"/>
      <c r="D186" s="1146"/>
      <c r="E186" s="1144"/>
      <c r="F186" s="1641"/>
      <c r="G186" s="1641"/>
      <c r="H186" s="1645"/>
      <c r="I186" s="309" t="s">
        <v>213</v>
      </c>
      <c r="J186" s="309" t="s">
        <v>213</v>
      </c>
      <c r="K186" s="613" t="str">
        <f t="shared" si="2"/>
        <v/>
      </c>
      <c r="L186" s="309" t="s">
        <v>213</v>
      </c>
      <c r="M186" s="255" t="s">
        <v>213</v>
      </c>
      <c r="N186" s="60"/>
      <c r="O186" s="60"/>
      <c r="P186" s="60"/>
      <c r="Q186" s="140"/>
    </row>
    <row r="187" spans="1:17" ht="43.5" customHeight="1">
      <c r="A187" s="103" t="s">
        <v>761</v>
      </c>
      <c r="B187" s="1141"/>
      <c r="C187" s="1143" t="s">
        <v>213</v>
      </c>
      <c r="D187" s="1145"/>
      <c r="E187" s="1143" t="s">
        <v>213</v>
      </c>
      <c r="F187" s="1640" t="s">
        <v>213</v>
      </c>
      <c r="G187" s="1640" t="s">
        <v>213</v>
      </c>
      <c r="H187" s="1644" t="str">
        <f>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309" t="s">
        <v>213</v>
      </c>
      <c r="J187" s="309" t="s">
        <v>213</v>
      </c>
      <c r="K187" s="613" t="str">
        <f t="shared" si="2"/>
        <v/>
      </c>
      <c r="L187" s="309" t="s">
        <v>213</v>
      </c>
      <c r="M187" s="255" t="s">
        <v>213</v>
      </c>
      <c r="N187" s="60"/>
      <c r="O187" s="60"/>
      <c r="P187" s="60"/>
      <c r="Q187" s="140"/>
    </row>
    <row r="188" spans="1:17" ht="43.5" customHeight="1">
      <c r="A188" s="103" t="s">
        <v>762</v>
      </c>
      <c r="B188" s="1142"/>
      <c r="C188" s="1144"/>
      <c r="D188" s="1146"/>
      <c r="E188" s="1144"/>
      <c r="F188" s="1641"/>
      <c r="G188" s="1641"/>
      <c r="H188" s="1645"/>
      <c r="I188" s="309" t="s">
        <v>213</v>
      </c>
      <c r="J188" s="309" t="s">
        <v>213</v>
      </c>
      <c r="K188" s="613" t="str">
        <f t="shared" si="2"/>
        <v/>
      </c>
      <c r="L188" s="309" t="s">
        <v>213</v>
      </c>
      <c r="M188" s="255" t="s">
        <v>213</v>
      </c>
      <c r="N188" s="60"/>
      <c r="O188" s="60"/>
      <c r="P188" s="60"/>
      <c r="Q188" s="140"/>
    </row>
    <row r="189" spans="1:17" ht="43.5" customHeight="1">
      <c r="A189" s="103" t="s">
        <v>763</v>
      </c>
      <c r="B189" s="1142"/>
      <c r="C189" s="1144"/>
      <c r="D189" s="1146"/>
      <c r="E189" s="1144"/>
      <c r="F189" s="1641"/>
      <c r="G189" s="1641"/>
      <c r="H189" s="1645"/>
      <c r="I189" s="309" t="s">
        <v>213</v>
      </c>
      <c r="J189" s="309" t="s">
        <v>213</v>
      </c>
      <c r="K189" s="613" t="str">
        <f t="shared" si="2"/>
        <v/>
      </c>
      <c r="L189" s="309" t="s">
        <v>213</v>
      </c>
      <c r="M189" s="255" t="s">
        <v>213</v>
      </c>
      <c r="N189" s="60"/>
      <c r="O189" s="60"/>
      <c r="P189" s="60"/>
      <c r="Q189" s="140"/>
    </row>
    <row r="190" spans="1:17" ht="43.5" customHeight="1">
      <c r="A190" s="103" t="s">
        <v>764</v>
      </c>
      <c r="B190" s="1142"/>
      <c r="C190" s="1144"/>
      <c r="D190" s="1146"/>
      <c r="E190" s="1144"/>
      <c r="F190" s="1641"/>
      <c r="G190" s="1641"/>
      <c r="H190" s="1645"/>
      <c r="I190" s="309" t="s">
        <v>213</v>
      </c>
      <c r="J190" s="309" t="s">
        <v>213</v>
      </c>
      <c r="K190" s="613" t="str">
        <f t="shared" si="2"/>
        <v/>
      </c>
      <c r="L190" s="309" t="s">
        <v>213</v>
      </c>
      <c r="M190" s="255" t="s">
        <v>213</v>
      </c>
      <c r="N190" s="60"/>
      <c r="O190" s="60"/>
      <c r="P190" s="60"/>
      <c r="Q190" s="140"/>
    </row>
    <row r="191" spans="1:17" ht="43.5" customHeight="1">
      <c r="A191" s="103" t="s">
        <v>765</v>
      </c>
      <c r="B191" s="1142"/>
      <c r="C191" s="1144"/>
      <c r="D191" s="1146"/>
      <c r="E191" s="1144"/>
      <c r="F191" s="1641"/>
      <c r="G191" s="1641"/>
      <c r="H191" s="1645"/>
      <c r="I191" s="309" t="s">
        <v>213</v>
      </c>
      <c r="J191" s="309" t="s">
        <v>213</v>
      </c>
      <c r="K191" s="613" t="str">
        <f t="shared" si="2"/>
        <v/>
      </c>
      <c r="L191" s="309" t="s">
        <v>213</v>
      </c>
      <c r="M191" s="255" t="s">
        <v>213</v>
      </c>
      <c r="N191" s="60"/>
      <c r="O191" s="60"/>
      <c r="P191" s="60"/>
      <c r="Q191" s="140"/>
    </row>
    <row r="192" spans="1:17" ht="43.5" customHeight="1">
      <c r="A192" s="103" t="s">
        <v>766</v>
      </c>
      <c r="B192" s="1142"/>
      <c r="C192" s="1144"/>
      <c r="D192" s="1146"/>
      <c r="E192" s="1144"/>
      <c r="F192" s="1641"/>
      <c r="G192" s="1641"/>
      <c r="H192" s="1645"/>
      <c r="I192" s="309" t="s">
        <v>213</v>
      </c>
      <c r="J192" s="309" t="s">
        <v>213</v>
      </c>
      <c r="K192" s="613" t="str">
        <f t="shared" si="2"/>
        <v/>
      </c>
      <c r="L192" s="309" t="s">
        <v>213</v>
      </c>
      <c r="M192" s="255" t="s">
        <v>213</v>
      </c>
      <c r="N192" s="60"/>
      <c r="O192" s="60"/>
      <c r="P192" s="60"/>
      <c r="Q192" s="140"/>
    </row>
    <row r="193" spans="1:17" ht="43.5" customHeight="1">
      <c r="A193" s="103" t="s">
        <v>767</v>
      </c>
      <c r="B193" s="1141"/>
      <c r="C193" s="1143" t="s">
        <v>213</v>
      </c>
      <c r="D193" s="1145"/>
      <c r="E193" s="1143" t="s">
        <v>213</v>
      </c>
      <c r="F193" s="1640" t="s">
        <v>213</v>
      </c>
      <c r="G193" s="1640" t="s">
        <v>213</v>
      </c>
      <c r="H193" s="1644" t="str">
        <f>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309" t="s">
        <v>213</v>
      </c>
      <c r="J193" s="309" t="s">
        <v>213</v>
      </c>
      <c r="K193" s="613" t="str">
        <f t="shared" si="2"/>
        <v/>
      </c>
      <c r="L193" s="309" t="s">
        <v>213</v>
      </c>
      <c r="M193" s="255" t="s">
        <v>213</v>
      </c>
      <c r="N193" s="60"/>
      <c r="O193" s="60"/>
      <c r="P193" s="60"/>
      <c r="Q193" s="140"/>
    </row>
    <row r="194" spans="1:17" ht="43.5" customHeight="1">
      <c r="A194" s="103" t="s">
        <v>768</v>
      </c>
      <c r="B194" s="1142"/>
      <c r="C194" s="1144"/>
      <c r="D194" s="1146"/>
      <c r="E194" s="1144"/>
      <c r="F194" s="1641"/>
      <c r="G194" s="1641"/>
      <c r="H194" s="1645"/>
      <c r="I194" s="309" t="s">
        <v>213</v>
      </c>
      <c r="J194" s="309" t="s">
        <v>213</v>
      </c>
      <c r="K194" s="613" t="str">
        <f t="shared" si="2"/>
        <v/>
      </c>
      <c r="L194" s="309" t="s">
        <v>213</v>
      </c>
      <c r="M194" s="255" t="s">
        <v>213</v>
      </c>
      <c r="N194" s="60"/>
      <c r="O194" s="60"/>
      <c r="P194" s="60"/>
      <c r="Q194" s="140"/>
    </row>
    <row r="195" spans="1:17" ht="43.5" customHeight="1">
      <c r="A195" s="103" t="s">
        <v>769</v>
      </c>
      <c r="B195" s="1142"/>
      <c r="C195" s="1144"/>
      <c r="D195" s="1146"/>
      <c r="E195" s="1144"/>
      <c r="F195" s="1641"/>
      <c r="G195" s="1641"/>
      <c r="H195" s="1645"/>
      <c r="I195" s="309" t="s">
        <v>213</v>
      </c>
      <c r="J195" s="309" t="s">
        <v>213</v>
      </c>
      <c r="K195" s="613" t="str">
        <f t="shared" si="2"/>
        <v/>
      </c>
      <c r="L195" s="309" t="s">
        <v>213</v>
      </c>
      <c r="M195" s="255" t="s">
        <v>213</v>
      </c>
      <c r="N195" s="60"/>
      <c r="O195" s="60"/>
      <c r="P195" s="60"/>
      <c r="Q195" s="140"/>
    </row>
    <row r="196" spans="1:17" ht="43.5" customHeight="1">
      <c r="A196" s="103" t="s">
        <v>770</v>
      </c>
      <c r="B196" s="1142"/>
      <c r="C196" s="1144"/>
      <c r="D196" s="1146"/>
      <c r="E196" s="1144"/>
      <c r="F196" s="1641"/>
      <c r="G196" s="1641"/>
      <c r="H196" s="1645"/>
      <c r="I196" s="309" t="s">
        <v>213</v>
      </c>
      <c r="J196" s="309" t="s">
        <v>213</v>
      </c>
      <c r="K196" s="613" t="str">
        <f t="shared" si="2"/>
        <v/>
      </c>
      <c r="L196" s="309" t="s">
        <v>213</v>
      </c>
      <c r="M196" s="255" t="s">
        <v>213</v>
      </c>
      <c r="N196" s="60"/>
      <c r="O196" s="60"/>
      <c r="P196" s="60"/>
      <c r="Q196" s="140"/>
    </row>
    <row r="197" spans="1:17" ht="43.5" customHeight="1">
      <c r="A197" s="103" t="s">
        <v>771</v>
      </c>
      <c r="B197" s="1142"/>
      <c r="C197" s="1144"/>
      <c r="D197" s="1146"/>
      <c r="E197" s="1144"/>
      <c r="F197" s="1641"/>
      <c r="G197" s="1641"/>
      <c r="H197" s="1645"/>
      <c r="I197" s="309" t="s">
        <v>213</v>
      </c>
      <c r="J197" s="309" t="s">
        <v>213</v>
      </c>
      <c r="K197" s="613" t="str">
        <f t="shared" si="2"/>
        <v/>
      </c>
      <c r="L197" s="309" t="s">
        <v>213</v>
      </c>
      <c r="M197" s="255" t="s">
        <v>213</v>
      </c>
      <c r="N197" s="60"/>
      <c r="O197" s="60"/>
      <c r="P197" s="60"/>
      <c r="Q197" s="140"/>
    </row>
    <row r="198" spans="1:17" ht="43.5" customHeight="1">
      <c r="A198" s="103" t="s">
        <v>772</v>
      </c>
      <c r="B198" s="1142"/>
      <c r="C198" s="1144"/>
      <c r="D198" s="1146"/>
      <c r="E198" s="1144"/>
      <c r="F198" s="1641"/>
      <c r="G198" s="1641"/>
      <c r="H198" s="1645"/>
      <c r="I198" s="309" t="s">
        <v>213</v>
      </c>
      <c r="J198" s="309" t="s">
        <v>213</v>
      </c>
      <c r="K198" s="613" t="str">
        <f t="shared" si="2"/>
        <v/>
      </c>
      <c r="L198" s="309" t="s">
        <v>213</v>
      </c>
      <c r="M198" s="255" t="s">
        <v>213</v>
      </c>
      <c r="N198" s="60"/>
      <c r="O198" s="60"/>
      <c r="P198" s="60"/>
      <c r="Q198" s="140"/>
    </row>
    <row r="199" spans="1:17" ht="43.5" customHeight="1">
      <c r="A199" s="103" t="s">
        <v>773</v>
      </c>
      <c r="B199" s="1141"/>
      <c r="C199" s="1143" t="s">
        <v>213</v>
      </c>
      <c r="D199" s="1145"/>
      <c r="E199" s="1143" t="s">
        <v>213</v>
      </c>
      <c r="F199" s="1640" t="s">
        <v>213</v>
      </c>
      <c r="G199" s="1640" t="s">
        <v>213</v>
      </c>
      <c r="H199" s="1644" t="str">
        <f>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309" t="s">
        <v>213</v>
      </c>
      <c r="J199" s="309" t="s">
        <v>213</v>
      </c>
      <c r="K199" s="613" t="str">
        <f t="shared" ref="K199:K262" si="3">IFERROR(IF(OR(AND(I199="Muy Baja",J199="Leve"),AND(I199="Muy Baja",J199="Menor"),AND(I199="Baja",J199="Leve")),"Bajo",IF(OR(AND(I199="Muy baja",J199="Moderado"),AND(I199="Baja",J199="Menor"),AND(I199="Baja",J199="Moderado"),AND(I199="Media",J199="Leve"),AND(I199="Media",J199="Menor"),AND(I199="Media",J199="Moderado"),AND(I199="Alta",J199="Leve"),AND(I199="Alta",J199="Menor")),"Moderado",IF(OR(AND(I199="Muy Baja",J199="Mayor"),AND(I199="Baja",J199="Mayor"),AND(I199="Media",J199="Mayor"),AND(I199="Alta",J199="Moderado"),AND(I199="Alta",J199="Mayor"),AND(I199="Muy Alta",J199="Leve"),AND(I199="Muy Alta",J199="Menor"),AND(I199="Muy Alta",J199="Moderado"),AND(I199="Muy Alta",J199="Mayor")),"Alto",IF(OR(AND(I199="Muy Baja",J199="Catastrófico"),AND(I199="Baja",J199="Catastrófico"),AND(I199="Media",J199="Catastrófico"),AND(I199="Alta",J199="Catastrófico"),AND(I199="Muy Alta",J199="Catastrófico")),"Extremo","")))),"")</f>
        <v/>
      </c>
      <c r="L199" s="309" t="s">
        <v>213</v>
      </c>
      <c r="M199" s="255" t="s">
        <v>213</v>
      </c>
      <c r="N199" s="60"/>
      <c r="O199" s="60"/>
      <c r="P199" s="60"/>
      <c r="Q199" s="140"/>
    </row>
    <row r="200" spans="1:17" ht="43.5" customHeight="1">
      <c r="A200" s="103" t="s">
        <v>774</v>
      </c>
      <c r="B200" s="1142"/>
      <c r="C200" s="1144"/>
      <c r="D200" s="1146"/>
      <c r="E200" s="1144"/>
      <c r="F200" s="1641"/>
      <c r="G200" s="1641"/>
      <c r="H200" s="1645"/>
      <c r="I200" s="309" t="s">
        <v>213</v>
      </c>
      <c r="J200" s="309" t="s">
        <v>213</v>
      </c>
      <c r="K200" s="613" t="str">
        <f t="shared" si="3"/>
        <v/>
      </c>
      <c r="L200" s="309" t="s">
        <v>213</v>
      </c>
      <c r="M200" s="255" t="s">
        <v>213</v>
      </c>
      <c r="N200" s="60"/>
      <c r="O200" s="60"/>
      <c r="P200" s="60"/>
      <c r="Q200" s="140"/>
    </row>
    <row r="201" spans="1:17" ht="43.5" customHeight="1">
      <c r="A201" s="103" t="s">
        <v>775</v>
      </c>
      <c r="B201" s="1142"/>
      <c r="C201" s="1144"/>
      <c r="D201" s="1146"/>
      <c r="E201" s="1144"/>
      <c r="F201" s="1641"/>
      <c r="G201" s="1641"/>
      <c r="H201" s="1645"/>
      <c r="I201" s="309" t="s">
        <v>213</v>
      </c>
      <c r="J201" s="309" t="s">
        <v>213</v>
      </c>
      <c r="K201" s="613" t="str">
        <f t="shared" si="3"/>
        <v/>
      </c>
      <c r="L201" s="309" t="s">
        <v>213</v>
      </c>
      <c r="M201" s="255" t="s">
        <v>213</v>
      </c>
      <c r="N201" s="60"/>
      <c r="O201" s="60"/>
      <c r="P201" s="60"/>
      <c r="Q201" s="140"/>
    </row>
    <row r="202" spans="1:17" ht="43.5" customHeight="1">
      <c r="A202" s="103" t="s">
        <v>776</v>
      </c>
      <c r="B202" s="1142"/>
      <c r="C202" s="1144"/>
      <c r="D202" s="1146"/>
      <c r="E202" s="1144"/>
      <c r="F202" s="1641"/>
      <c r="G202" s="1641"/>
      <c r="H202" s="1645"/>
      <c r="I202" s="309" t="s">
        <v>213</v>
      </c>
      <c r="J202" s="309" t="s">
        <v>213</v>
      </c>
      <c r="K202" s="613" t="str">
        <f t="shared" si="3"/>
        <v/>
      </c>
      <c r="L202" s="309" t="s">
        <v>213</v>
      </c>
      <c r="M202" s="255" t="s">
        <v>213</v>
      </c>
      <c r="N202" s="60"/>
      <c r="O202" s="60"/>
      <c r="P202" s="60"/>
      <c r="Q202" s="140"/>
    </row>
    <row r="203" spans="1:17" ht="43.5" customHeight="1">
      <c r="A203" s="103" t="s">
        <v>777</v>
      </c>
      <c r="B203" s="1142"/>
      <c r="C203" s="1144"/>
      <c r="D203" s="1146"/>
      <c r="E203" s="1144"/>
      <c r="F203" s="1641"/>
      <c r="G203" s="1641"/>
      <c r="H203" s="1645"/>
      <c r="I203" s="309" t="s">
        <v>213</v>
      </c>
      <c r="J203" s="309" t="s">
        <v>213</v>
      </c>
      <c r="K203" s="613" t="str">
        <f t="shared" si="3"/>
        <v/>
      </c>
      <c r="L203" s="309" t="s">
        <v>213</v>
      </c>
      <c r="M203" s="255" t="s">
        <v>213</v>
      </c>
      <c r="N203" s="60"/>
      <c r="O203" s="60"/>
      <c r="P203" s="60"/>
      <c r="Q203" s="140"/>
    </row>
    <row r="204" spans="1:17" ht="43.5" customHeight="1">
      <c r="A204" s="103" t="s">
        <v>778</v>
      </c>
      <c r="B204" s="1142"/>
      <c r="C204" s="1144"/>
      <c r="D204" s="1146"/>
      <c r="E204" s="1144"/>
      <c r="F204" s="1641"/>
      <c r="G204" s="1641"/>
      <c r="H204" s="1645"/>
      <c r="I204" s="309" t="s">
        <v>213</v>
      </c>
      <c r="J204" s="309" t="s">
        <v>213</v>
      </c>
      <c r="K204" s="613" t="str">
        <f t="shared" si="3"/>
        <v/>
      </c>
      <c r="L204" s="309" t="s">
        <v>213</v>
      </c>
      <c r="M204" s="255" t="s">
        <v>213</v>
      </c>
      <c r="N204" s="60"/>
      <c r="O204" s="60"/>
      <c r="P204" s="60"/>
      <c r="Q204" s="140"/>
    </row>
    <row r="205" spans="1:17" ht="43.5" customHeight="1">
      <c r="A205" s="103" t="s">
        <v>779</v>
      </c>
      <c r="B205" s="1141"/>
      <c r="C205" s="1143" t="s">
        <v>213</v>
      </c>
      <c r="D205" s="1145"/>
      <c r="E205" s="1143" t="s">
        <v>213</v>
      </c>
      <c r="F205" s="1640" t="s">
        <v>213</v>
      </c>
      <c r="G205" s="1640" t="s">
        <v>213</v>
      </c>
      <c r="H205" s="1644" t="str">
        <f>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309" t="s">
        <v>213</v>
      </c>
      <c r="J205" s="309" t="s">
        <v>213</v>
      </c>
      <c r="K205" s="613" t="str">
        <f t="shared" si="3"/>
        <v/>
      </c>
      <c r="L205" s="309" t="s">
        <v>213</v>
      </c>
      <c r="M205" s="255" t="s">
        <v>213</v>
      </c>
      <c r="N205" s="60"/>
      <c r="O205" s="60"/>
      <c r="P205" s="60"/>
      <c r="Q205" s="140"/>
    </row>
    <row r="206" spans="1:17" ht="43.5" customHeight="1">
      <c r="A206" s="103" t="s">
        <v>780</v>
      </c>
      <c r="B206" s="1142"/>
      <c r="C206" s="1144"/>
      <c r="D206" s="1146"/>
      <c r="E206" s="1144"/>
      <c r="F206" s="1641"/>
      <c r="G206" s="1641"/>
      <c r="H206" s="1645"/>
      <c r="I206" s="309" t="s">
        <v>213</v>
      </c>
      <c r="J206" s="309" t="s">
        <v>213</v>
      </c>
      <c r="K206" s="613" t="str">
        <f t="shared" si="3"/>
        <v/>
      </c>
      <c r="L206" s="309" t="s">
        <v>213</v>
      </c>
      <c r="M206" s="255" t="s">
        <v>213</v>
      </c>
      <c r="N206" s="60"/>
      <c r="O206" s="60"/>
      <c r="P206" s="60"/>
      <c r="Q206" s="140"/>
    </row>
    <row r="207" spans="1:17" ht="43.5" customHeight="1">
      <c r="A207" s="103" t="s">
        <v>781</v>
      </c>
      <c r="B207" s="1142"/>
      <c r="C207" s="1144"/>
      <c r="D207" s="1146"/>
      <c r="E207" s="1144"/>
      <c r="F207" s="1641"/>
      <c r="G207" s="1641"/>
      <c r="H207" s="1645"/>
      <c r="I207" s="309" t="s">
        <v>213</v>
      </c>
      <c r="J207" s="309" t="s">
        <v>213</v>
      </c>
      <c r="K207" s="613" t="str">
        <f t="shared" si="3"/>
        <v/>
      </c>
      <c r="L207" s="309" t="s">
        <v>213</v>
      </c>
      <c r="M207" s="255" t="s">
        <v>213</v>
      </c>
      <c r="N207" s="60"/>
      <c r="O207" s="60"/>
      <c r="P207" s="60"/>
      <c r="Q207" s="140"/>
    </row>
    <row r="208" spans="1:17" ht="43.5" customHeight="1">
      <c r="A208" s="103" t="s">
        <v>782</v>
      </c>
      <c r="B208" s="1142"/>
      <c r="C208" s="1144"/>
      <c r="D208" s="1146"/>
      <c r="E208" s="1144"/>
      <c r="F208" s="1641"/>
      <c r="G208" s="1641"/>
      <c r="H208" s="1645"/>
      <c r="I208" s="309" t="s">
        <v>213</v>
      </c>
      <c r="J208" s="309" t="s">
        <v>213</v>
      </c>
      <c r="K208" s="613" t="str">
        <f t="shared" si="3"/>
        <v/>
      </c>
      <c r="L208" s="309" t="s">
        <v>213</v>
      </c>
      <c r="M208" s="255" t="s">
        <v>213</v>
      </c>
      <c r="N208" s="60"/>
      <c r="O208" s="60"/>
      <c r="P208" s="60"/>
      <c r="Q208" s="140"/>
    </row>
    <row r="209" spans="1:17" ht="43.5" customHeight="1">
      <c r="A209" s="103" t="s">
        <v>783</v>
      </c>
      <c r="B209" s="1142"/>
      <c r="C209" s="1144"/>
      <c r="D209" s="1146"/>
      <c r="E209" s="1144"/>
      <c r="F209" s="1641"/>
      <c r="G209" s="1641"/>
      <c r="H209" s="1645"/>
      <c r="I209" s="309" t="s">
        <v>213</v>
      </c>
      <c r="J209" s="309" t="s">
        <v>213</v>
      </c>
      <c r="K209" s="613" t="str">
        <f t="shared" si="3"/>
        <v/>
      </c>
      <c r="L209" s="309" t="s">
        <v>213</v>
      </c>
      <c r="M209" s="255" t="s">
        <v>213</v>
      </c>
      <c r="N209" s="60"/>
      <c r="O209" s="60"/>
      <c r="P209" s="60"/>
      <c r="Q209" s="140"/>
    </row>
    <row r="210" spans="1:17" ht="43.5" customHeight="1">
      <c r="A210" s="103" t="s">
        <v>784</v>
      </c>
      <c r="B210" s="1142"/>
      <c r="C210" s="1144"/>
      <c r="D210" s="1146"/>
      <c r="E210" s="1144"/>
      <c r="F210" s="1641"/>
      <c r="G210" s="1641"/>
      <c r="H210" s="1645"/>
      <c r="I210" s="309" t="s">
        <v>213</v>
      </c>
      <c r="J210" s="309" t="s">
        <v>213</v>
      </c>
      <c r="K210" s="613" t="str">
        <f t="shared" si="3"/>
        <v/>
      </c>
      <c r="L210" s="309" t="s">
        <v>213</v>
      </c>
      <c r="M210" s="255" t="s">
        <v>213</v>
      </c>
      <c r="N210" s="60"/>
      <c r="O210" s="60"/>
      <c r="P210" s="60"/>
      <c r="Q210" s="140"/>
    </row>
    <row r="211" spans="1:17" ht="43.5" customHeight="1">
      <c r="A211" s="103" t="s">
        <v>785</v>
      </c>
      <c r="B211" s="1141"/>
      <c r="C211" s="1143" t="s">
        <v>213</v>
      </c>
      <c r="D211" s="1145"/>
      <c r="E211" s="1143" t="s">
        <v>213</v>
      </c>
      <c r="F211" s="1640" t="s">
        <v>213</v>
      </c>
      <c r="G211" s="1640" t="s">
        <v>213</v>
      </c>
      <c r="H211" s="1644" t="str">
        <f>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309" t="s">
        <v>213</v>
      </c>
      <c r="J211" s="309" t="s">
        <v>213</v>
      </c>
      <c r="K211" s="613" t="str">
        <f t="shared" si="3"/>
        <v/>
      </c>
      <c r="L211" s="309" t="s">
        <v>213</v>
      </c>
      <c r="M211" s="255" t="s">
        <v>213</v>
      </c>
      <c r="N211" s="60"/>
      <c r="O211" s="60"/>
      <c r="P211" s="60"/>
      <c r="Q211" s="140"/>
    </row>
    <row r="212" spans="1:17" ht="43.5" customHeight="1">
      <c r="A212" s="103" t="s">
        <v>786</v>
      </c>
      <c r="B212" s="1142"/>
      <c r="C212" s="1144"/>
      <c r="D212" s="1146"/>
      <c r="E212" s="1144"/>
      <c r="F212" s="1641"/>
      <c r="G212" s="1641"/>
      <c r="H212" s="1645"/>
      <c r="I212" s="309" t="s">
        <v>213</v>
      </c>
      <c r="J212" s="309" t="s">
        <v>213</v>
      </c>
      <c r="K212" s="613" t="str">
        <f t="shared" si="3"/>
        <v/>
      </c>
      <c r="L212" s="309" t="s">
        <v>213</v>
      </c>
      <c r="M212" s="255" t="s">
        <v>213</v>
      </c>
      <c r="N212" s="60"/>
      <c r="O212" s="60"/>
      <c r="P212" s="60"/>
      <c r="Q212" s="140"/>
    </row>
    <row r="213" spans="1:17" ht="43.5" customHeight="1">
      <c r="A213" s="103" t="s">
        <v>787</v>
      </c>
      <c r="B213" s="1142"/>
      <c r="C213" s="1144"/>
      <c r="D213" s="1146"/>
      <c r="E213" s="1144"/>
      <c r="F213" s="1641"/>
      <c r="G213" s="1641"/>
      <c r="H213" s="1645"/>
      <c r="I213" s="309" t="s">
        <v>213</v>
      </c>
      <c r="J213" s="309" t="s">
        <v>213</v>
      </c>
      <c r="K213" s="613" t="str">
        <f t="shared" si="3"/>
        <v/>
      </c>
      <c r="L213" s="309" t="s">
        <v>213</v>
      </c>
      <c r="M213" s="255" t="s">
        <v>213</v>
      </c>
      <c r="N213" s="60"/>
      <c r="O213" s="60"/>
      <c r="P213" s="60"/>
      <c r="Q213" s="140"/>
    </row>
    <row r="214" spans="1:17" ht="43.5" customHeight="1">
      <c r="A214" s="103" t="s">
        <v>788</v>
      </c>
      <c r="B214" s="1142"/>
      <c r="C214" s="1144"/>
      <c r="D214" s="1146"/>
      <c r="E214" s="1144"/>
      <c r="F214" s="1641"/>
      <c r="G214" s="1641"/>
      <c r="H214" s="1645"/>
      <c r="I214" s="309" t="s">
        <v>213</v>
      </c>
      <c r="J214" s="309" t="s">
        <v>213</v>
      </c>
      <c r="K214" s="613" t="str">
        <f t="shared" si="3"/>
        <v/>
      </c>
      <c r="L214" s="309" t="s">
        <v>213</v>
      </c>
      <c r="M214" s="255" t="s">
        <v>213</v>
      </c>
      <c r="N214" s="60"/>
      <c r="O214" s="60"/>
      <c r="P214" s="60"/>
      <c r="Q214" s="140"/>
    </row>
    <row r="215" spans="1:17" ht="43.5" customHeight="1">
      <c r="A215" s="103" t="s">
        <v>789</v>
      </c>
      <c r="B215" s="1142"/>
      <c r="C215" s="1144"/>
      <c r="D215" s="1146"/>
      <c r="E215" s="1144"/>
      <c r="F215" s="1641"/>
      <c r="G215" s="1641"/>
      <c r="H215" s="1645"/>
      <c r="I215" s="309" t="s">
        <v>213</v>
      </c>
      <c r="J215" s="309" t="s">
        <v>213</v>
      </c>
      <c r="K215" s="613" t="str">
        <f t="shared" si="3"/>
        <v/>
      </c>
      <c r="L215" s="309" t="s">
        <v>213</v>
      </c>
      <c r="M215" s="255" t="s">
        <v>213</v>
      </c>
      <c r="N215" s="60"/>
      <c r="O215" s="60"/>
      <c r="P215" s="60"/>
      <c r="Q215" s="140"/>
    </row>
    <row r="216" spans="1:17" ht="43.5" customHeight="1">
      <c r="A216" s="103" t="s">
        <v>790</v>
      </c>
      <c r="B216" s="1142"/>
      <c r="C216" s="1144"/>
      <c r="D216" s="1146"/>
      <c r="E216" s="1144"/>
      <c r="F216" s="1641"/>
      <c r="G216" s="1641"/>
      <c r="H216" s="1645"/>
      <c r="I216" s="309" t="s">
        <v>213</v>
      </c>
      <c r="J216" s="309" t="s">
        <v>213</v>
      </c>
      <c r="K216" s="613" t="str">
        <f t="shared" si="3"/>
        <v/>
      </c>
      <c r="L216" s="309" t="s">
        <v>213</v>
      </c>
      <c r="M216" s="255" t="s">
        <v>213</v>
      </c>
      <c r="N216" s="60"/>
      <c r="O216" s="60"/>
      <c r="P216" s="60"/>
      <c r="Q216" s="140"/>
    </row>
    <row r="217" spans="1:17" ht="43.5" customHeight="1">
      <c r="A217" s="103" t="s">
        <v>791</v>
      </c>
      <c r="B217" s="1141"/>
      <c r="C217" s="1143" t="s">
        <v>213</v>
      </c>
      <c r="D217" s="1145"/>
      <c r="E217" s="1143" t="s">
        <v>213</v>
      </c>
      <c r="F217" s="1640" t="s">
        <v>213</v>
      </c>
      <c r="G217" s="1640" t="s">
        <v>213</v>
      </c>
      <c r="H217" s="1644" t="str">
        <f>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309" t="s">
        <v>213</v>
      </c>
      <c r="J217" s="309" t="s">
        <v>213</v>
      </c>
      <c r="K217" s="613" t="str">
        <f t="shared" si="3"/>
        <v/>
      </c>
      <c r="L217" s="309" t="s">
        <v>213</v>
      </c>
      <c r="M217" s="255" t="s">
        <v>213</v>
      </c>
      <c r="N217" s="60"/>
      <c r="O217" s="60"/>
      <c r="P217" s="60"/>
      <c r="Q217" s="140"/>
    </row>
    <row r="218" spans="1:17" ht="43.5" customHeight="1">
      <c r="A218" s="103" t="s">
        <v>792</v>
      </c>
      <c r="B218" s="1142"/>
      <c r="C218" s="1144"/>
      <c r="D218" s="1146"/>
      <c r="E218" s="1144"/>
      <c r="F218" s="1641"/>
      <c r="G218" s="1641"/>
      <c r="H218" s="1645"/>
      <c r="I218" s="309" t="s">
        <v>213</v>
      </c>
      <c r="J218" s="309" t="s">
        <v>213</v>
      </c>
      <c r="K218" s="613" t="str">
        <f t="shared" si="3"/>
        <v/>
      </c>
      <c r="L218" s="309" t="s">
        <v>213</v>
      </c>
      <c r="M218" s="255" t="s">
        <v>213</v>
      </c>
      <c r="N218" s="60"/>
      <c r="O218" s="60"/>
      <c r="P218" s="60"/>
      <c r="Q218" s="140"/>
    </row>
    <row r="219" spans="1:17" ht="43.5" customHeight="1">
      <c r="A219" s="103" t="s">
        <v>793</v>
      </c>
      <c r="B219" s="1142"/>
      <c r="C219" s="1144"/>
      <c r="D219" s="1146"/>
      <c r="E219" s="1144"/>
      <c r="F219" s="1641"/>
      <c r="G219" s="1641"/>
      <c r="H219" s="1645"/>
      <c r="I219" s="309" t="s">
        <v>213</v>
      </c>
      <c r="J219" s="309" t="s">
        <v>213</v>
      </c>
      <c r="K219" s="613" t="str">
        <f t="shared" si="3"/>
        <v/>
      </c>
      <c r="L219" s="309" t="s">
        <v>213</v>
      </c>
      <c r="M219" s="255" t="s">
        <v>213</v>
      </c>
      <c r="N219" s="60"/>
      <c r="O219" s="60"/>
      <c r="P219" s="60"/>
      <c r="Q219" s="140"/>
    </row>
    <row r="220" spans="1:17" ht="43.5" customHeight="1">
      <c r="A220" s="103" t="s">
        <v>794</v>
      </c>
      <c r="B220" s="1142"/>
      <c r="C220" s="1144"/>
      <c r="D220" s="1146"/>
      <c r="E220" s="1144"/>
      <c r="F220" s="1641"/>
      <c r="G220" s="1641"/>
      <c r="H220" s="1645"/>
      <c r="I220" s="309" t="s">
        <v>213</v>
      </c>
      <c r="J220" s="309" t="s">
        <v>213</v>
      </c>
      <c r="K220" s="613" t="str">
        <f t="shared" si="3"/>
        <v/>
      </c>
      <c r="L220" s="309" t="s">
        <v>213</v>
      </c>
      <c r="M220" s="255" t="s">
        <v>213</v>
      </c>
      <c r="N220" s="60"/>
      <c r="O220" s="60"/>
      <c r="P220" s="60"/>
      <c r="Q220" s="140"/>
    </row>
    <row r="221" spans="1:17" ht="43.5" customHeight="1">
      <c r="A221" s="103" t="s">
        <v>795</v>
      </c>
      <c r="B221" s="1142"/>
      <c r="C221" s="1144"/>
      <c r="D221" s="1146"/>
      <c r="E221" s="1144"/>
      <c r="F221" s="1641"/>
      <c r="G221" s="1641"/>
      <c r="H221" s="1645"/>
      <c r="I221" s="309" t="s">
        <v>213</v>
      </c>
      <c r="J221" s="309" t="s">
        <v>213</v>
      </c>
      <c r="K221" s="613" t="str">
        <f t="shared" si="3"/>
        <v/>
      </c>
      <c r="L221" s="309" t="s">
        <v>213</v>
      </c>
      <c r="M221" s="255" t="s">
        <v>213</v>
      </c>
      <c r="N221" s="60"/>
      <c r="O221" s="60"/>
      <c r="P221" s="60"/>
      <c r="Q221" s="140"/>
    </row>
    <row r="222" spans="1:17" ht="43.5" customHeight="1">
      <c r="A222" s="103" t="s">
        <v>796</v>
      </c>
      <c r="B222" s="1142"/>
      <c r="C222" s="1144"/>
      <c r="D222" s="1146"/>
      <c r="E222" s="1144"/>
      <c r="F222" s="1641"/>
      <c r="G222" s="1641"/>
      <c r="H222" s="1645"/>
      <c r="I222" s="309" t="s">
        <v>213</v>
      </c>
      <c r="J222" s="309" t="s">
        <v>213</v>
      </c>
      <c r="K222" s="613" t="str">
        <f t="shared" si="3"/>
        <v/>
      </c>
      <c r="L222" s="309" t="s">
        <v>213</v>
      </c>
      <c r="M222" s="255" t="s">
        <v>213</v>
      </c>
      <c r="N222" s="60"/>
      <c r="O222" s="60"/>
      <c r="P222" s="60"/>
      <c r="Q222" s="140"/>
    </row>
    <row r="223" spans="1:17" ht="43.5" customHeight="1">
      <c r="A223" s="103" t="s">
        <v>797</v>
      </c>
      <c r="B223" s="1141"/>
      <c r="C223" s="1143" t="s">
        <v>213</v>
      </c>
      <c r="D223" s="1145"/>
      <c r="E223" s="1143" t="s">
        <v>213</v>
      </c>
      <c r="F223" s="1640" t="s">
        <v>213</v>
      </c>
      <c r="G223" s="1640" t="s">
        <v>213</v>
      </c>
      <c r="H223" s="1644" t="str">
        <f>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309" t="s">
        <v>213</v>
      </c>
      <c r="J223" s="309" t="s">
        <v>213</v>
      </c>
      <c r="K223" s="613" t="str">
        <f t="shared" si="3"/>
        <v/>
      </c>
      <c r="L223" s="309" t="s">
        <v>213</v>
      </c>
      <c r="M223" s="255" t="s">
        <v>213</v>
      </c>
      <c r="N223" s="60"/>
      <c r="O223" s="60"/>
      <c r="P223" s="60"/>
      <c r="Q223" s="140"/>
    </row>
    <row r="224" spans="1:17" ht="43.5" customHeight="1">
      <c r="A224" s="103" t="s">
        <v>798</v>
      </c>
      <c r="B224" s="1142"/>
      <c r="C224" s="1144"/>
      <c r="D224" s="1146"/>
      <c r="E224" s="1144"/>
      <c r="F224" s="1641"/>
      <c r="G224" s="1641"/>
      <c r="H224" s="1645"/>
      <c r="I224" s="309" t="s">
        <v>213</v>
      </c>
      <c r="J224" s="309" t="s">
        <v>213</v>
      </c>
      <c r="K224" s="613" t="str">
        <f t="shared" si="3"/>
        <v/>
      </c>
      <c r="L224" s="309" t="s">
        <v>213</v>
      </c>
      <c r="M224" s="255" t="s">
        <v>213</v>
      </c>
      <c r="N224" s="60"/>
      <c r="O224" s="60"/>
      <c r="P224" s="60"/>
      <c r="Q224" s="140"/>
    </row>
    <row r="225" spans="1:17" ht="43.5" customHeight="1">
      <c r="A225" s="103" t="s">
        <v>799</v>
      </c>
      <c r="B225" s="1142"/>
      <c r="C225" s="1144"/>
      <c r="D225" s="1146"/>
      <c r="E225" s="1144"/>
      <c r="F225" s="1641"/>
      <c r="G225" s="1641"/>
      <c r="H225" s="1645"/>
      <c r="I225" s="309" t="s">
        <v>213</v>
      </c>
      <c r="J225" s="309" t="s">
        <v>213</v>
      </c>
      <c r="K225" s="613" t="str">
        <f t="shared" si="3"/>
        <v/>
      </c>
      <c r="L225" s="309" t="s">
        <v>213</v>
      </c>
      <c r="M225" s="255" t="s">
        <v>213</v>
      </c>
      <c r="N225" s="60"/>
      <c r="O225" s="60"/>
      <c r="P225" s="60"/>
      <c r="Q225" s="140"/>
    </row>
    <row r="226" spans="1:17" ht="43.5" customHeight="1">
      <c r="A226" s="103" t="s">
        <v>800</v>
      </c>
      <c r="B226" s="1142"/>
      <c r="C226" s="1144"/>
      <c r="D226" s="1146"/>
      <c r="E226" s="1144"/>
      <c r="F226" s="1641"/>
      <c r="G226" s="1641"/>
      <c r="H226" s="1645"/>
      <c r="I226" s="309" t="s">
        <v>213</v>
      </c>
      <c r="J226" s="309" t="s">
        <v>213</v>
      </c>
      <c r="K226" s="613" t="str">
        <f t="shared" si="3"/>
        <v/>
      </c>
      <c r="L226" s="309" t="s">
        <v>213</v>
      </c>
      <c r="M226" s="255" t="s">
        <v>213</v>
      </c>
      <c r="N226" s="60"/>
      <c r="O226" s="60"/>
      <c r="P226" s="60"/>
      <c r="Q226" s="140"/>
    </row>
    <row r="227" spans="1:17" ht="43.5" customHeight="1">
      <c r="A227" s="103" t="s">
        <v>801</v>
      </c>
      <c r="B227" s="1142"/>
      <c r="C227" s="1144"/>
      <c r="D227" s="1146"/>
      <c r="E227" s="1144"/>
      <c r="F227" s="1641"/>
      <c r="G227" s="1641"/>
      <c r="H227" s="1645"/>
      <c r="I227" s="309" t="s">
        <v>213</v>
      </c>
      <c r="J227" s="309" t="s">
        <v>213</v>
      </c>
      <c r="K227" s="613" t="str">
        <f t="shared" si="3"/>
        <v/>
      </c>
      <c r="L227" s="309" t="s">
        <v>213</v>
      </c>
      <c r="M227" s="255" t="s">
        <v>213</v>
      </c>
      <c r="N227" s="60"/>
      <c r="O227" s="60"/>
      <c r="P227" s="60"/>
      <c r="Q227" s="140"/>
    </row>
    <row r="228" spans="1:17" ht="43.5" customHeight="1">
      <c r="A228" s="103" t="s">
        <v>802</v>
      </c>
      <c r="B228" s="1142"/>
      <c r="C228" s="1144"/>
      <c r="D228" s="1146"/>
      <c r="E228" s="1144"/>
      <c r="F228" s="1641"/>
      <c r="G228" s="1641"/>
      <c r="H228" s="1645"/>
      <c r="I228" s="309" t="s">
        <v>213</v>
      </c>
      <c r="J228" s="309" t="s">
        <v>213</v>
      </c>
      <c r="K228" s="613" t="str">
        <f t="shared" si="3"/>
        <v/>
      </c>
      <c r="L228" s="309" t="s">
        <v>213</v>
      </c>
      <c r="M228" s="255" t="s">
        <v>213</v>
      </c>
      <c r="N228" s="60"/>
      <c r="O228" s="60"/>
      <c r="P228" s="60"/>
      <c r="Q228" s="140"/>
    </row>
    <row r="229" spans="1:17" ht="43.5" customHeight="1">
      <c r="A229" s="103" t="s">
        <v>803</v>
      </c>
      <c r="B229" s="1141"/>
      <c r="C229" s="1143" t="s">
        <v>213</v>
      </c>
      <c r="D229" s="1145"/>
      <c r="E229" s="1143" t="s">
        <v>213</v>
      </c>
      <c r="F229" s="1640" t="s">
        <v>213</v>
      </c>
      <c r="G229" s="1640" t="s">
        <v>213</v>
      </c>
      <c r="H229" s="1644" t="str">
        <f>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309" t="s">
        <v>213</v>
      </c>
      <c r="J229" s="309" t="s">
        <v>213</v>
      </c>
      <c r="K229" s="613" t="str">
        <f t="shared" si="3"/>
        <v/>
      </c>
      <c r="L229" s="309" t="s">
        <v>213</v>
      </c>
      <c r="M229" s="255" t="s">
        <v>213</v>
      </c>
      <c r="N229" s="60"/>
      <c r="O229" s="60"/>
      <c r="P229" s="60"/>
      <c r="Q229" s="140"/>
    </row>
    <row r="230" spans="1:17" ht="43.5" customHeight="1">
      <c r="A230" s="103" t="s">
        <v>804</v>
      </c>
      <c r="B230" s="1142"/>
      <c r="C230" s="1144"/>
      <c r="D230" s="1146"/>
      <c r="E230" s="1144"/>
      <c r="F230" s="1641"/>
      <c r="G230" s="1641"/>
      <c r="H230" s="1645"/>
      <c r="I230" s="309" t="s">
        <v>213</v>
      </c>
      <c r="J230" s="309" t="s">
        <v>213</v>
      </c>
      <c r="K230" s="613" t="str">
        <f t="shared" si="3"/>
        <v/>
      </c>
      <c r="L230" s="309" t="s">
        <v>213</v>
      </c>
      <c r="M230" s="255" t="s">
        <v>213</v>
      </c>
      <c r="N230" s="60"/>
      <c r="O230" s="60"/>
      <c r="P230" s="60"/>
      <c r="Q230" s="140"/>
    </row>
    <row r="231" spans="1:17" ht="43.5" customHeight="1">
      <c r="A231" s="103" t="s">
        <v>805</v>
      </c>
      <c r="B231" s="1142"/>
      <c r="C231" s="1144"/>
      <c r="D231" s="1146"/>
      <c r="E231" s="1144"/>
      <c r="F231" s="1641"/>
      <c r="G231" s="1641"/>
      <c r="H231" s="1645"/>
      <c r="I231" s="309" t="s">
        <v>213</v>
      </c>
      <c r="J231" s="309" t="s">
        <v>213</v>
      </c>
      <c r="K231" s="613" t="str">
        <f t="shared" si="3"/>
        <v/>
      </c>
      <c r="L231" s="309" t="s">
        <v>213</v>
      </c>
      <c r="M231" s="255" t="s">
        <v>213</v>
      </c>
      <c r="N231" s="60"/>
      <c r="O231" s="60"/>
      <c r="P231" s="60"/>
      <c r="Q231" s="140"/>
    </row>
    <row r="232" spans="1:17" ht="43.5" customHeight="1">
      <c r="A232" s="103" t="s">
        <v>806</v>
      </c>
      <c r="B232" s="1142"/>
      <c r="C232" s="1144"/>
      <c r="D232" s="1146"/>
      <c r="E232" s="1144"/>
      <c r="F232" s="1641"/>
      <c r="G232" s="1641"/>
      <c r="H232" s="1645"/>
      <c r="I232" s="309" t="s">
        <v>213</v>
      </c>
      <c r="J232" s="309" t="s">
        <v>213</v>
      </c>
      <c r="K232" s="613" t="str">
        <f t="shared" si="3"/>
        <v/>
      </c>
      <c r="L232" s="309" t="s">
        <v>213</v>
      </c>
      <c r="M232" s="255" t="s">
        <v>213</v>
      </c>
      <c r="N232" s="60"/>
      <c r="O232" s="60"/>
      <c r="P232" s="60"/>
      <c r="Q232" s="140"/>
    </row>
    <row r="233" spans="1:17" ht="43.5" customHeight="1">
      <c r="A233" s="103" t="s">
        <v>807</v>
      </c>
      <c r="B233" s="1142"/>
      <c r="C233" s="1144"/>
      <c r="D233" s="1146"/>
      <c r="E233" s="1144"/>
      <c r="F233" s="1641"/>
      <c r="G233" s="1641"/>
      <c r="H233" s="1645"/>
      <c r="I233" s="309" t="s">
        <v>213</v>
      </c>
      <c r="J233" s="309" t="s">
        <v>213</v>
      </c>
      <c r="K233" s="613" t="str">
        <f t="shared" si="3"/>
        <v/>
      </c>
      <c r="L233" s="309" t="s">
        <v>213</v>
      </c>
      <c r="M233" s="255" t="s">
        <v>213</v>
      </c>
      <c r="N233" s="60"/>
      <c r="O233" s="60"/>
      <c r="P233" s="60"/>
      <c r="Q233" s="140"/>
    </row>
    <row r="234" spans="1:17" ht="43.5" customHeight="1">
      <c r="A234" s="103" t="s">
        <v>808</v>
      </c>
      <c r="B234" s="1142"/>
      <c r="C234" s="1144"/>
      <c r="D234" s="1146"/>
      <c r="E234" s="1144"/>
      <c r="F234" s="1641"/>
      <c r="G234" s="1641"/>
      <c r="H234" s="1645"/>
      <c r="I234" s="309" t="s">
        <v>213</v>
      </c>
      <c r="J234" s="309" t="s">
        <v>213</v>
      </c>
      <c r="K234" s="613" t="str">
        <f t="shared" si="3"/>
        <v/>
      </c>
      <c r="L234" s="309" t="s">
        <v>213</v>
      </c>
      <c r="M234" s="255" t="s">
        <v>213</v>
      </c>
      <c r="N234" s="60"/>
      <c r="O234" s="60"/>
      <c r="P234" s="60"/>
      <c r="Q234" s="140"/>
    </row>
    <row r="235" spans="1:17" ht="43.5" customHeight="1">
      <c r="A235" s="103" t="s">
        <v>809</v>
      </c>
      <c r="B235" s="1141"/>
      <c r="C235" s="1143" t="s">
        <v>213</v>
      </c>
      <c r="D235" s="1145"/>
      <c r="E235" s="1143" t="s">
        <v>213</v>
      </c>
      <c r="F235" s="1640" t="s">
        <v>213</v>
      </c>
      <c r="G235" s="1640" t="s">
        <v>213</v>
      </c>
      <c r="H235" s="1644" t="str">
        <f>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309" t="s">
        <v>213</v>
      </c>
      <c r="J235" s="309" t="s">
        <v>213</v>
      </c>
      <c r="K235" s="613" t="str">
        <f t="shared" si="3"/>
        <v/>
      </c>
      <c r="L235" s="309" t="s">
        <v>213</v>
      </c>
      <c r="M235" s="255" t="s">
        <v>213</v>
      </c>
      <c r="N235" s="60"/>
      <c r="O235" s="60"/>
      <c r="P235" s="60"/>
      <c r="Q235" s="140"/>
    </row>
    <row r="236" spans="1:17" ht="43.5" customHeight="1">
      <c r="A236" s="103" t="s">
        <v>810</v>
      </c>
      <c r="B236" s="1142"/>
      <c r="C236" s="1144"/>
      <c r="D236" s="1146"/>
      <c r="E236" s="1144"/>
      <c r="F236" s="1641"/>
      <c r="G236" s="1641"/>
      <c r="H236" s="1645"/>
      <c r="I236" s="309" t="s">
        <v>213</v>
      </c>
      <c r="J236" s="309" t="s">
        <v>213</v>
      </c>
      <c r="K236" s="613" t="str">
        <f t="shared" si="3"/>
        <v/>
      </c>
      <c r="L236" s="309" t="s">
        <v>213</v>
      </c>
      <c r="M236" s="255" t="s">
        <v>213</v>
      </c>
      <c r="N236" s="60"/>
      <c r="O236" s="60"/>
      <c r="P236" s="60"/>
      <c r="Q236" s="140"/>
    </row>
    <row r="237" spans="1:17" ht="43.5" customHeight="1">
      <c r="A237" s="103" t="s">
        <v>811</v>
      </c>
      <c r="B237" s="1142"/>
      <c r="C237" s="1144"/>
      <c r="D237" s="1146"/>
      <c r="E237" s="1144"/>
      <c r="F237" s="1641"/>
      <c r="G237" s="1641"/>
      <c r="H237" s="1645"/>
      <c r="I237" s="309" t="s">
        <v>213</v>
      </c>
      <c r="J237" s="309" t="s">
        <v>213</v>
      </c>
      <c r="K237" s="613" t="str">
        <f t="shared" si="3"/>
        <v/>
      </c>
      <c r="L237" s="309" t="s">
        <v>213</v>
      </c>
      <c r="M237" s="255" t="s">
        <v>213</v>
      </c>
      <c r="N237" s="60"/>
      <c r="O237" s="60"/>
      <c r="P237" s="60"/>
      <c r="Q237" s="140"/>
    </row>
    <row r="238" spans="1:17" ht="43.5" customHeight="1">
      <c r="A238" s="103" t="s">
        <v>812</v>
      </c>
      <c r="B238" s="1142"/>
      <c r="C238" s="1144"/>
      <c r="D238" s="1146"/>
      <c r="E238" s="1144"/>
      <c r="F238" s="1641"/>
      <c r="G238" s="1641"/>
      <c r="H238" s="1645"/>
      <c r="I238" s="309" t="s">
        <v>213</v>
      </c>
      <c r="J238" s="309" t="s">
        <v>213</v>
      </c>
      <c r="K238" s="613" t="str">
        <f t="shared" si="3"/>
        <v/>
      </c>
      <c r="L238" s="309" t="s">
        <v>213</v>
      </c>
      <c r="M238" s="255" t="s">
        <v>213</v>
      </c>
      <c r="N238" s="60"/>
      <c r="O238" s="60"/>
      <c r="P238" s="60"/>
      <c r="Q238" s="140"/>
    </row>
    <row r="239" spans="1:17" ht="43.5" customHeight="1">
      <c r="A239" s="103" t="s">
        <v>813</v>
      </c>
      <c r="B239" s="1142"/>
      <c r="C239" s="1144"/>
      <c r="D239" s="1146"/>
      <c r="E239" s="1144"/>
      <c r="F239" s="1641"/>
      <c r="G239" s="1641"/>
      <c r="H239" s="1645"/>
      <c r="I239" s="309" t="s">
        <v>213</v>
      </c>
      <c r="J239" s="309" t="s">
        <v>213</v>
      </c>
      <c r="K239" s="613" t="str">
        <f t="shared" si="3"/>
        <v/>
      </c>
      <c r="L239" s="309" t="s">
        <v>213</v>
      </c>
      <c r="M239" s="255" t="s">
        <v>213</v>
      </c>
      <c r="N239" s="60"/>
      <c r="O239" s="60"/>
      <c r="P239" s="60"/>
      <c r="Q239" s="140"/>
    </row>
    <row r="240" spans="1:17" ht="43.5" customHeight="1">
      <c r="A240" s="103" t="s">
        <v>814</v>
      </c>
      <c r="B240" s="1142"/>
      <c r="C240" s="1144"/>
      <c r="D240" s="1146"/>
      <c r="E240" s="1144"/>
      <c r="F240" s="1641"/>
      <c r="G240" s="1641"/>
      <c r="H240" s="1645"/>
      <c r="I240" s="309" t="s">
        <v>213</v>
      </c>
      <c r="J240" s="309" t="s">
        <v>213</v>
      </c>
      <c r="K240" s="613" t="str">
        <f t="shared" si="3"/>
        <v/>
      </c>
      <c r="L240" s="309" t="s">
        <v>213</v>
      </c>
      <c r="M240" s="255" t="s">
        <v>213</v>
      </c>
      <c r="N240" s="60"/>
      <c r="O240" s="60"/>
      <c r="P240" s="60"/>
      <c r="Q240" s="140"/>
    </row>
    <row r="241" spans="1:17" ht="43.5" customHeight="1">
      <c r="A241" s="103" t="s">
        <v>815</v>
      </c>
      <c r="B241" s="1141"/>
      <c r="C241" s="1143" t="s">
        <v>213</v>
      </c>
      <c r="D241" s="1145"/>
      <c r="E241" s="1143" t="s">
        <v>213</v>
      </c>
      <c r="F241" s="1640" t="s">
        <v>213</v>
      </c>
      <c r="G241" s="1640" t="s">
        <v>213</v>
      </c>
      <c r="H241" s="1644" t="str">
        <f>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309" t="s">
        <v>213</v>
      </c>
      <c r="J241" s="309" t="s">
        <v>213</v>
      </c>
      <c r="K241" s="613" t="str">
        <f t="shared" si="3"/>
        <v/>
      </c>
      <c r="L241" s="309" t="s">
        <v>213</v>
      </c>
      <c r="M241" s="255" t="s">
        <v>213</v>
      </c>
      <c r="N241" s="60"/>
      <c r="O241" s="60"/>
      <c r="P241" s="60"/>
      <c r="Q241" s="140"/>
    </row>
    <row r="242" spans="1:17" ht="43.5" customHeight="1">
      <c r="A242" s="103" t="s">
        <v>816</v>
      </c>
      <c r="B242" s="1142"/>
      <c r="C242" s="1144"/>
      <c r="D242" s="1146"/>
      <c r="E242" s="1144"/>
      <c r="F242" s="1641"/>
      <c r="G242" s="1641"/>
      <c r="H242" s="1645"/>
      <c r="I242" s="309" t="s">
        <v>213</v>
      </c>
      <c r="J242" s="309" t="s">
        <v>213</v>
      </c>
      <c r="K242" s="613" t="str">
        <f t="shared" si="3"/>
        <v/>
      </c>
      <c r="L242" s="309" t="s">
        <v>213</v>
      </c>
      <c r="M242" s="255" t="s">
        <v>213</v>
      </c>
      <c r="N242" s="60"/>
      <c r="O242" s="60"/>
      <c r="P242" s="60"/>
      <c r="Q242" s="140"/>
    </row>
    <row r="243" spans="1:17" ht="43.5" customHeight="1">
      <c r="A243" s="103" t="s">
        <v>817</v>
      </c>
      <c r="B243" s="1142"/>
      <c r="C243" s="1144"/>
      <c r="D243" s="1146"/>
      <c r="E243" s="1144"/>
      <c r="F243" s="1641"/>
      <c r="G243" s="1641"/>
      <c r="H243" s="1645"/>
      <c r="I243" s="309" t="s">
        <v>213</v>
      </c>
      <c r="J243" s="309" t="s">
        <v>213</v>
      </c>
      <c r="K243" s="613" t="str">
        <f t="shared" si="3"/>
        <v/>
      </c>
      <c r="L243" s="309" t="s">
        <v>213</v>
      </c>
      <c r="M243" s="255" t="s">
        <v>213</v>
      </c>
      <c r="N243" s="60"/>
      <c r="O243" s="60"/>
      <c r="P243" s="60"/>
      <c r="Q243" s="140"/>
    </row>
    <row r="244" spans="1:17" ht="43.5" customHeight="1">
      <c r="A244" s="103" t="s">
        <v>818</v>
      </c>
      <c r="B244" s="1142"/>
      <c r="C244" s="1144"/>
      <c r="D244" s="1146"/>
      <c r="E244" s="1144"/>
      <c r="F244" s="1641"/>
      <c r="G244" s="1641"/>
      <c r="H244" s="1645"/>
      <c r="I244" s="309" t="s">
        <v>213</v>
      </c>
      <c r="J244" s="309" t="s">
        <v>213</v>
      </c>
      <c r="K244" s="613" t="str">
        <f t="shared" si="3"/>
        <v/>
      </c>
      <c r="L244" s="309" t="s">
        <v>213</v>
      </c>
      <c r="M244" s="255" t="s">
        <v>213</v>
      </c>
      <c r="N244" s="60"/>
      <c r="O244" s="60"/>
      <c r="P244" s="60"/>
      <c r="Q244" s="140"/>
    </row>
    <row r="245" spans="1:17" ht="43.5" customHeight="1">
      <c r="A245" s="103" t="s">
        <v>819</v>
      </c>
      <c r="B245" s="1142"/>
      <c r="C245" s="1144"/>
      <c r="D245" s="1146"/>
      <c r="E245" s="1144"/>
      <c r="F245" s="1641"/>
      <c r="G245" s="1641"/>
      <c r="H245" s="1645"/>
      <c r="I245" s="309" t="s">
        <v>213</v>
      </c>
      <c r="J245" s="309" t="s">
        <v>213</v>
      </c>
      <c r="K245" s="613" t="str">
        <f t="shared" si="3"/>
        <v/>
      </c>
      <c r="L245" s="309" t="s">
        <v>213</v>
      </c>
      <c r="M245" s="255" t="s">
        <v>213</v>
      </c>
      <c r="N245" s="60"/>
      <c r="O245" s="60"/>
      <c r="P245" s="60"/>
      <c r="Q245" s="140"/>
    </row>
    <row r="246" spans="1:17" ht="43.5" customHeight="1">
      <c r="A246" s="103" t="s">
        <v>820</v>
      </c>
      <c r="B246" s="1142"/>
      <c r="C246" s="1144"/>
      <c r="D246" s="1146"/>
      <c r="E246" s="1144"/>
      <c r="F246" s="1641"/>
      <c r="G246" s="1641"/>
      <c r="H246" s="1645"/>
      <c r="I246" s="309" t="s">
        <v>213</v>
      </c>
      <c r="J246" s="309" t="s">
        <v>213</v>
      </c>
      <c r="K246" s="613" t="str">
        <f t="shared" si="3"/>
        <v/>
      </c>
      <c r="L246" s="309" t="s">
        <v>213</v>
      </c>
      <c r="M246" s="255" t="s">
        <v>213</v>
      </c>
      <c r="N246" s="60"/>
      <c r="O246" s="60"/>
      <c r="P246" s="60"/>
      <c r="Q246" s="140"/>
    </row>
    <row r="247" spans="1:17" ht="43.5" customHeight="1">
      <c r="A247" s="103" t="s">
        <v>821</v>
      </c>
      <c r="B247" s="1141"/>
      <c r="C247" s="1143" t="s">
        <v>213</v>
      </c>
      <c r="D247" s="1145"/>
      <c r="E247" s="1143" t="s">
        <v>213</v>
      </c>
      <c r="F247" s="1640" t="s">
        <v>213</v>
      </c>
      <c r="G247" s="1640" t="s">
        <v>213</v>
      </c>
      <c r="H247" s="1644" t="str">
        <f>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309" t="s">
        <v>213</v>
      </c>
      <c r="J247" s="309" t="s">
        <v>213</v>
      </c>
      <c r="K247" s="613" t="str">
        <f t="shared" si="3"/>
        <v/>
      </c>
      <c r="L247" s="309" t="s">
        <v>213</v>
      </c>
      <c r="M247" s="255" t="s">
        <v>213</v>
      </c>
      <c r="N247" s="60"/>
      <c r="O247" s="60"/>
      <c r="P247" s="60"/>
      <c r="Q247" s="140"/>
    </row>
    <row r="248" spans="1:17" ht="43.5" customHeight="1">
      <c r="A248" s="103" t="s">
        <v>822</v>
      </c>
      <c r="B248" s="1142"/>
      <c r="C248" s="1144"/>
      <c r="D248" s="1146"/>
      <c r="E248" s="1144"/>
      <c r="F248" s="1641"/>
      <c r="G248" s="1641"/>
      <c r="H248" s="1645"/>
      <c r="I248" s="309" t="s">
        <v>213</v>
      </c>
      <c r="J248" s="309" t="s">
        <v>213</v>
      </c>
      <c r="K248" s="613" t="str">
        <f t="shared" si="3"/>
        <v/>
      </c>
      <c r="L248" s="309" t="s">
        <v>213</v>
      </c>
      <c r="M248" s="255" t="s">
        <v>213</v>
      </c>
      <c r="N248" s="60"/>
      <c r="O248" s="60"/>
      <c r="P248" s="60"/>
      <c r="Q248" s="140"/>
    </row>
    <row r="249" spans="1:17" ht="43.5" customHeight="1">
      <c r="A249" s="103" t="s">
        <v>823</v>
      </c>
      <c r="B249" s="1142"/>
      <c r="C249" s="1144"/>
      <c r="D249" s="1146"/>
      <c r="E249" s="1144"/>
      <c r="F249" s="1641"/>
      <c r="G249" s="1641"/>
      <c r="H249" s="1645"/>
      <c r="I249" s="309" t="s">
        <v>213</v>
      </c>
      <c r="J249" s="309" t="s">
        <v>213</v>
      </c>
      <c r="K249" s="613" t="str">
        <f t="shared" si="3"/>
        <v/>
      </c>
      <c r="L249" s="309" t="s">
        <v>213</v>
      </c>
      <c r="M249" s="255" t="s">
        <v>213</v>
      </c>
      <c r="N249" s="60"/>
      <c r="O249" s="60"/>
      <c r="P249" s="60"/>
      <c r="Q249" s="140"/>
    </row>
    <row r="250" spans="1:17" ht="43.5" customHeight="1">
      <c r="A250" s="103" t="s">
        <v>824</v>
      </c>
      <c r="B250" s="1142"/>
      <c r="C250" s="1144"/>
      <c r="D250" s="1146"/>
      <c r="E250" s="1144"/>
      <c r="F250" s="1641"/>
      <c r="G250" s="1641"/>
      <c r="H250" s="1645"/>
      <c r="I250" s="309" t="s">
        <v>213</v>
      </c>
      <c r="J250" s="309" t="s">
        <v>213</v>
      </c>
      <c r="K250" s="613" t="str">
        <f t="shared" si="3"/>
        <v/>
      </c>
      <c r="L250" s="309" t="s">
        <v>213</v>
      </c>
      <c r="M250" s="255" t="s">
        <v>213</v>
      </c>
      <c r="N250" s="60"/>
      <c r="O250" s="60"/>
      <c r="P250" s="60"/>
      <c r="Q250" s="140"/>
    </row>
    <row r="251" spans="1:17" ht="43.5" customHeight="1">
      <c r="A251" s="103" t="s">
        <v>825</v>
      </c>
      <c r="B251" s="1142"/>
      <c r="C251" s="1144"/>
      <c r="D251" s="1146"/>
      <c r="E251" s="1144"/>
      <c r="F251" s="1641"/>
      <c r="G251" s="1641"/>
      <c r="H251" s="1645"/>
      <c r="I251" s="309" t="s">
        <v>213</v>
      </c>
      <c r="J251" s="309" t="s">
        <v>213</v>
      </c>
      <c r="K251" s="613" t="str">
        <f t="shared" si="3"/>
        <v/>
      </c>
      <c r="L251" s="309" t="s">
        <v>213</v>
      </c>
      <c r="M251" s="255" t="s">
        <v>213</v>
      </c>
      <c r="N251" s="60"/>
      <c r="O251" s="60"/>
      <c r="P251" s="60"/>
      <c r="Q251" s="140"/>
    </row>
    <row r="252" spans="1:17" ht="43.5" customHeight="1">
      <c r="A252" s="103" t="s">
        <v>826</v>
      </c>
      <c r="B252" s="1142"/>
      <c r="C252" s="1144"/>
      <c r="D252" s="1146"/>
      <c r="E252" s="1144"/>
      <c r="F252" s="1641"/>
      <c r="G252" s="1641"/>
      <c r="H252" s="1645"/>
      <c r="I252" s="309" t="s">
        <v>213</v>
      </c>
      <c r="J252" s="309" t="s">
        <v>213</v>
      </c>
      <c r="K252" s="613" t="str">
        <f t="shared" si="3"/>
        <v/>
      </c>
      <c r="L252" s="309" t="s">
        <v>213</v>
      </c>
      <c r="M252" s="255" t="s">
        <v>213</v>
      </c>
      <c r="N252" s="60"/>
      <c r="O252" s="60"/>
      <c r="P252" s="60"/>
      <c r="Q252" s="140"/>
    </row>
    <row r="253" spans="1:17" ht="43.5" customHeight="1">
      <c r="A253" s="103" t="s">
        <v>827</v>
      </c>
      <c r="B253" s="1141"/>
      <c r="C253" s="1143" t="s">
        <v>213</v>
      </c>
      <c r="D253" s="1145"/>
      <c r="E253" s="1143" t="s">
        <v>213</v>
      </c>
      <c r="F253" s="1640" t="s">
        <v>213</v>
      </c>
      <c r="G253" s="1640" t="s">
        <v>213</v>
      </c>
      <c r="H253" s="1644" t="str">
        <f>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309" t="s">
        <v>213</v>
      </c>
      <c r="J253" s="309" t="s">
        <v>213</v>
      </c>
      <c r="K253" s="613" t="str">
        <f t="shared" si="3"/>
        <v/>
      </c>
      <c r="L253" s="309" t="s">
        <v>213</v>
      </c>
      <c r="M253" s="255" t="s">
        <v>213</v>
      </c>
      <c r="N253" s="60"/>
      <c r="O253" s="60"/>
      <c r="P253" s="60"/>
      <c r="Q253" s="140"/>
    </row>
    <row r="254" spans="1:17" ht="43.5" customHeight="1">
      <c r="A254" s="103" t="s">
        <v>828</v>
      </c>
      <c r="B254" s="1142"/>
      <c r="C254" s="1144"/>
      <c r="D254" s="1146"/>
      <c r="E254" s="1144"/>
      <c r="F254" s="1641"/>
      <c r="G254" s="1641"/>
      <c r="H254" s="1645"/>
      <c r="I254" s="309" t="s">
        <v>213</v>
      </c>
      <c r="J254" s="309" t="s">
        <v>213</v>
      </c>
      <c r="K254" s="613" t="str">
        <f t="shared" si="3"/>
        <v/>
      </c>
      <c r="L254" s="309" t="s">
        <v>213</v>
      </c>
      <c r="M254" s="255" t="s">
        <v>213</v>
      </c>
      <c r="N254" s="60"/>
      <c r="O254" s="60"/>
      <c r="P254" s="60"/>
      <c r="Q254" s="140"/>
    </row>
    <row r="255" spans="1:17" ht="43.5" customHeight="1">
      <c r="A255" s="103" t="s">
        <v>829</v>
      </c>
      <c r="B255" s="1142"/>
      <c r="C255" s="1144"/>
      <c r="D255" s="1146"/>
      <c r="E255" s="1144"/>
      <c r="F255" s="1641"/>
      <c r="G255" s="1641"/>
      <c r="H255" s="1645"/>
      <c r="I255" s="309" t="s">
        <v>213</v>
      </c>
      <c r="J255" s="309" t="s">
        <v>213</v>
      </c>
      <c r="K255" s="613" t="str">
        <f t="shared" si="3"/>
        <v/>
      </c>
      <c r="L255" s="309" t="s">
        <v>213</v>
      </c>
      <c r="M255" s="255" t="s">
        <v>213</v>
      </c>
      <c r="N255" s="60"/>
      <c r="O255" s="60"/>
      <c r="P255" s="60"/>
      <c r="Q255" s="140"/>
    </row>
    <row r="256" spans="1:17" ht="43.5" customHeight="1">
      <c r="A256" s="103" t="s">
        <v>830</v>
      </c>
      <c r="B256" s="1142"/>
      <c r="C256" s="1144"/>
      <c r="D256" s="1146"/>
      <c r="E256" s="1144"/>
      <c r="F256" s="1641"/>
      <c r="G256" s="1641"/>
      <c r="H256" s="1645"/>
      <c r="I256" s="309" t="s">
        <v>213</v>
      </c>
      <c r="J256" s="309" t="s">
        <v>213</v>
      </c>
      <c r="K256" s="613" t="str">
        <f t="shared" si="3"/>
        <v/>
      </c>
      <c r="L256" s="309" t="s">
        <v>213</v>
      </c>
      <c r="M256" s="255" t="s">
        <v>213</v>
      </c>
      <c r="N256" s="60"/>
      <c r="O256" s="60"/>
      <c r="P256" s="60"/>
      <c r="Q256" s="140"/>
    </row>
    <row r="257" spans="1:17" ht="43.5" customHeight="1">
      <c r="A257" s="103" t="s">
        <v>831</v>
      </c>
      <c r="B257" s="1142"/>
      <c r="C257" s="1144"/>
      <c r="D257" s="1146"/>
      <c r="E257" s="1144"/>
      <c r="F257" s="1641"/>
      <c r="G257" s="1641"/>
      <c r="H257" s="1645"/>
      <c r="I257" s="309" t="s">
        <v>213</v>
      </c>
      <c r="J257" s="309" t="s">
        <v>213</v>
      </c>
      <c r="K257" s="613" t="str">
        <f t="shared" si="3"/>
        <v/>
      </c>
      <c r="L257" s="309" t="s">
        <v>213</v>
      </c>
      <c r="M257" s="255" t="s">
        <v>213</v>
      </c>
      <c r="N257" s="60"/>
      <c r="O257" s="60"/>
      <c r="P257" s="60"/>
      <c r="Q257" s="140"/>
    </row>
    <row r="258" spans="1:17" ht="43.5" customHeight="1">
      <c r="A258" s="103" t="s">
        <v>832</v>
      </c>
      <c r="B258" s="1142"/>
      <c r="C258" s="1144"/>
      <c r="D258" s="1146"/>
      <c r="E258" s="1144"/>
      <c r="F258" s="1641"/>
      <c r="G258" s="1641"/>
      <c r="H258" s="1645"/>
      <c r="I258" s="309" t="s">
        <v>213</v>
      </c>
      <c r="J258" s="309" t="s">
        <v>213</v>
      </c>
      <c r="K258" s="613" t="str">
        <f t="shared" si="3"/>
        <v/>
      </c>
      <c r="L258" s="309" t="s">
        <v>213</v>
      </c>
      <c r="M258" s="255" t="s">
        <v>213</v>
      </c>
      <c r="N258" s="60"/>
      <c r="O258" s="60"/>
      <c r="P258" s="60"/>
      <c r="Q258" s="140"/>
    </row>
    <row r="259" spans="1:17" ht="43.5" customHeight="1">
      <c r="A259" s="103" t="s">
        <v>833</v>
      </c>
      <c r="B259" s="1141"/>
      <c r="C259" s="1143" t="s">
        <v>213</v>
      </c>
      <c r="D259" s="1145"/>
      <c r="E259" s="1143" t="s">
        <v>213</v>
      </c>
      <c r="F259" s="1640" t="s">
        <v>213</v>
      </c>
      <c r="G259" s="1640" t="s">
        <v>213</v>
      </c>
      <c r="H259" s="1644" t="str">
        <f>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309" t="s">
        <v>213</v>
      </c>
      <c r="J259" s="309" t="s">
        <v>213</v>
      </c>
      <c r="K259" s="613" t="str">
        <f t="shared" si="3"/>
        <v/>
      </c>
      <c r="L259" s="309" t="s">
        <v>213</v>
      </c>
      <c r="M259" s="255" t="s">
        <v>213</v>
      </c>
      <c r="N259" s="60"/>
      <c r="O259" s="60"/>
      <c r="P259" s="60"/>
      <c r="Q259" s="140"/>
    </row>
    <row r="260" spans="1:17" ht="43.5" customHeight="1">
      <c r="A260" s="103" t="s">
        <v>834</v>
      </c>
      <c r="B260" s="1142"/>
      <c r="C260" s="1144"/>
      <c r="D260" s="1146"/>
      <c r="E260" s="1144"/>
      <c r="F260" s="1641"/>
      <c r="G260" s="1641"/>
      <c r="H260" s="1645"/>
      <c r="I260" s="309" t="s">
        <v>213</v>
      </c>
      <c r="J260" s="309" t="s">
        <v>213</v>
      </c>
      <c r="K260" s="613" t="str">
        <f t="shared" si="3"/>
        <v/>
      </c>
      <c r="L260" s="309" t="s">
        <v>213</v>
      </c>
      <c r="M260" s="255" t="s">
        <v>213</v>
      </c>
      <c r="N260" s="60"/>
      <c r="O260" s="60"/>
      <c r="P260" s="60"/>
      <c r="Q260" s="140"/>
    </row>
    <row r="261" spans="1:17" ht="43.5" customHeight="1">
      <c r="A261" s="103" t="s">
        <v>835</v>
      </c>
      <c r="B261" s="1142"/>
      <c r="C261" s="1144"/>
      <c r="D261" s="1146"/>
      <c r="E261" s="1144"/>
      <c r="F261" s="1641"/>
      <c r="G261" s="1641"/>
      <c r="H261" s="1645"/>
      <c r="I261" s="309" t="s">
        <v>213</v>
      </c>
      <c r="J261" s="309" t="s">
        <v>213</v>
      </c>
      <c r="K261" s="613" t="str">
        <f t="shared" si="3"/>
        <v/>
      </c>
      <c r="L261" s="309" t="s">
        <v>213</v>
      </c>
      <c r="M261" s="255" t="s">
        <v>213</v>
      </c>
      <c r="N261" s="60"/>
      <c r="O261" s="60"/>
      <c r="P261" s="60"/>
      <c r="Q261" s="140"/>
    </row>
    <row r="262" spans="1:17" ht="43.5" customHeight="1">
      <c r="A262" s="103" t="s">
        <v>836</v>
      </c>
      <c r="B262" s="1142"/>
      <c r="C262" s="1144"/>
      <c r="D262" s="1146"/>
      <c r="E262" s="1144"/>
      <c r="F262" s="1641"/>
      <c r="G262" s="1641"/>
      <c r="H262" s="1645"/>
      <c r="I262" s="309" t="s">
        <v>213</v>
      </c>
      <c r="J262" s="309" t="s">
        <v>213</v>
      </c>
      <c r="K262" s="613" t="str">
        <f t="shared" si="3"/>
        <v/>
      </c>
      <c r="L262" s="309" t="s">
        <v>213</v>
      </c>
      <c r="M262" s="255" t="s">
        <v>213</v>
      </c>
      <c r="N262" s="60"/>
      <c r="O262" s="60"/>
      <c r="P262" s="60"/>
      <c r="Q262" s="140"/>
    </row>
    <row r="263" spans="1:17" ht="43.5" customHeight="1">
      <c r="A263" s="103" t="s">
        <v>837</v>
      </c>
      <c r="B263" s="1142"/>
      <c r="C263" s="1144"/>
      <c r="D263" s="1146"/>
      <c r="E263" s="1144"/>
      <c r="F263" s="1641"/>
      <c r="G263" s="1641"/>
      <c r="H263" s="1645"/>
      <c r="I263" s="309" t="s">
        <v>213</v>
      </c>
      <c r="J263" s="309" t="s">
        <v>213</v>
      </c>
      <c r="K263" s="613" t="str">
        <f t="shared" ref="K263:K326" si="4">IFERROR(IF(OR(AND(I263="Muy Baja",J263="Leve"),AND(I263="Muy Baja",J263="Menor"),AND(I263="Baja",J263="Leve")),"Bajo",IF(OR(AND(I263="Muy baja",J263="Moderado"),AND(I263="Baja",J263="Menor"),AND(I263="Baja",J263="Moderado"),AND(I263="Media",J263="Leve"),AND(I263="Media",J263="Menor"),AND(I263="Media",J263="Moderado"),AND(I263="Alta",J263="Leve"),AND(I263="Alta",J263="Menor")),"Moderado",IF(OR(AND(I263="Muy Baja",J263="Mayor"),AND(I263="Baja",J263="Mayor"),AND(I263="Media",J263="Mayor"),AND(I263="Alta",J263="Moderado"),AND(I263="Alta",J263="Mayor"),AND(I263="Muy Alta",J263="Leve"),AND(I263="Muy Alta",J263="Menor"),AND(I263="Muy Alta",J263="Moderado"),AND(I263="Muy Alta",J263="Mayor")),"Alto",IF(OR(AND(I263="Muy Baja",J263="Catastrófico"),AND(I263="Baja",J263="Catastrófico"),AND(I263="Media",J263="Catastrófico"),AND(I263="Alta",J263="Catastrófico"),AND(I263="Muy Alta",J263="Catastrófico")),"Extremo","")))),"")</f>
        <v/>
      </c>
      <c r="L263" s="309" t="s">
        <v>213</v>
      </c>
      <c r="M263" s="255" t="s">
        <v>213</v>
      </c>
      <c r="N263" s="60"/>
      <c r="O263" s="60"/>
      <c r="P263" s="60"/>
      <c r="Q263" s="140"/>
    </row>
    <row r="264" spans="1:17" ht="43.5" customHeight="1">
      <c r="A264" s="103" t="s">
        <v>838</v>
      </c>
      <c r="B264" s="1142"/>
      <c r="C264" s="1144"/>
      <c r="D264" s="1146"/>
      <c r="E264" s="1144"/>
      <c r="F264" s="1641"/>
      <c r="G264" s="1641"/>
      <c r="H264" s="1645"/>
      <c r="I264" s="309" t="s">
        <v>213</v>
      </c>
      <c r="J264" s="309" t="s">
        <v>213</v>
      </c>
      <c r="K264" s="613" t="str">
        <f t="shared" si="4"/>
        <v/>
      </c>
      <c r="L264" s="309" t="s">
        <v>213</v>
      </c>
      <c r="M264" s="255" t="s">
        <v>213</v>
      </c>
      <c r="N264" s="60"/>
      <c r="O264" s="60"/>
      <c r="P264" s="60"/>
      <c r="Q264" s="140"/>
    </row>
    <row r="265" spans="1:17" ht="43.5" customHeight="1">
      <c r="A265" s="103" t="s">
        <v>839</v>
      </c>
      <c r="B265" s="1141"/>
      <c r="C265" s="1143" t="s">
        <v>213</v>
      </c>
      <c r="D265" s="1145"/>
      <c r="E265" s="1143" t="s">
        <v>213</v>
      </c>
      <c r="F265" s="1640" t="s">
        <v>213</v>
      </c>
      <c r="G265" s="1640" t="s">
        <v>213</v>
      </c>
      <c r="H265" s="1644" t="str">
        <f>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309" t="s">
        <v>213</v>
      </c>
      <c r="J265" s="309" t="s">
        <v>213</v>
      </c>
      <c r="K265" s="613" t="str">
        <f t="shared" si="4"/>
        <v/>
      </c>
      <c r="L265" s="309" t="s">
        <v>213</v>
      </c>
      <c r="M265" s="255" t="s">
        <v>213</v>
      </c>
      <c r="N265" s="60"/>
      <c r="O265" s="60"/>
      <c r="P265" s="60"/>
      <c r="Q265" s="140"/>
    </row>
    <row r="266" spans="1:17" ht="43.5" customHeight="1">
      <c r="A266" s="103" t="s">
        <v>840</v>
      </c>
      <c r="B266" s="1142"/>
      <c r="C266" s="1144"/>
      <c r="D266" s="1146"/>
      <c r="E266" s="1144"/>
      <c r="F266" s="1641"/>
      <c r="G266" s="1641"/>
      <c r="H266" s="1645"/>
      <c r="I266" s="309" t="s">
        <v>213</v>
      </c>
      <c r="J266" s="309" t="s">
        <v>213</v>
      </c>
      <c r="K266" s="613" t="str">
        <f t="shared" si="4"/>
        <v/>
      </c>
      <c r="L266" s="309" t="s">
        <v>213</v>
      </c>
      <c r="M266" s="255" t="s">
        <v>213</v>
      </c>
      <c r="N266" s="60"/>
      <c r="O266" s="60"/>
      <c r="P266" s="60"/>
      <c r="Q266" s="140"/>
    </row>
    <row r="267" spans="1:17" ht="43.5" customHeight="1">
      <c r="A267" s="103" t="s">
        <v>841</v>
      </c>
      <c r="B267" s="1142"/>
      <c r="C267" s="1144"/>
      <c r="D267" s="1146"/>
      <c r="E267" s="1144"/>
      <c r="F267" s="1641"/>
      <c r="G267" s="1641"/>
      <c r="H267" s="1645"/>
      <c r="I267" s="309" t="s">
        <v>213</v>
      </c>
      <c r="J267" s="309" t="s">
        <v>213</v>
      </c>
      <c r="K267" s="613" t="str">
        <f t="shared" si="4"/>
        <v/>
      </c>
      <c r="L267" s="309" t="s">
        <v>213</v>
      </c>
      <c r="M267" s="255" t="s">
        <v>213</v>
      </c>
      <c r="N267" s="60"/>
      <c r="O267" s="60"/>
      <c r="P267" s="60"/>
      <c r="Q267" s="140"/>
    </row>
    <row r="268" spans="1:17" ht="43.5" customHeight="1">
      <c r="A268" s="103" t="s">
        <v>842</v>
      </c>
      <c r="B268" s="1142"/>
      <c r="C268" s="1144"/>
      <c r="D268" s="1146"/>
      <c r="E268" s="1144"/>
      <c r="F268" s="1641"/>
      <c r="G268" s="1641"/>
      <c r="H268" s="1645"/>
      <c r="I268" s="309" t="s">
        <v>213</v>
      </c>
      <c r="J268" s="309" t="s">
        <v>213</v>
      </c>
      <c r="K268" s="613" t="str">
        <f t="shared" si="4"/>
        <v/>
      </c>
      <c r="L268" s="309" t="s">
        <v>213</v>
      </c>
      <c r="M268" s="255" t="s">
        <v>213</v>
      </c>
      <c r="N268" s="60"/>
      <c r="O268" s="60"/>
      <c r="P268" s="60"/>
      <c r="Q268" s="140"/>
    </row>
    <row r="269" spans="1:17" ht="43.5" customHeight="1">
      <c r="A269" s="103" t="s">
        <v>843</v>
      </c>
      <c r="B269" s="1142"/>
      <c r="C269" s="1144"/>
      <c r="D269" s="1146"/>
      <c r="E269" s="1144"/>
      <c r="F269" s="1641"/>
      <c r="G269" s="1641"/>
      <c r="H269" s="1645"/>
      <c r="I269" s="309" t="s">
        <v>213</v>
      </c>
      <c r="J269" s="309" t="s">
        <v>213</v>
      </c>
      <c r="K269" s="613" t="str">
        <f t="shared" si="4"/>
        <v/>
      </c>
      <c r="L269" s="309" t="s">
        <v>213</v>
      </c>
      <c r="M269" s="255" t="s">
        <v>213</v>
      </c>
      <c r="N269" s="60"/>
      <c r="O269" s="60"/>
      <c r="P269" s="60"/>
      <c r="Q269" s="140"/>
    </row>
    <row r="270" spans="1:17" ht="43.5" customHeight="1">
      <c r="A270" s="103" t="s">
        <v>844</v>
      </c>
      <c r="B270" s="1142"/>
      <c r="C270" s="1144"/>
      <c r="D270" s="1146"/>
      <c r="E270" s="1144"/>
      <c r="F270" s="1641"/>
      <c r="G270" s="1641"/>
      <c r="H270" s="1645"/>
      <c r="I270" s="309" t="s">
        <v>213</v>
      </c>
      <c r="J270" s="309" t="s">
        <v>213</v>
      </c>
      <c r="K270" s="613" t="str">
        <f t="shared" si="4"/>
        <v/>
      </c>
      <c r="L270" s="309" t="s">
        <v>213</v>
      </c>
      <c r="M270" s="255" t="s">
        <v>213</v>
      </c>
      <c r="N270" s="60"/>
      <c r="O270" s="60"/>
      <c r="P270" s="60"/>
      <c r="Q270" s="140"/>
    </row>
    <row r="271" spans="1:17" ht="43.5" customHeight="1">
      <c r="A271" s="103" t="s">
        <v>845</v>
      </c>
      <c r="B271" s="1141"/>
      <c r="C271" s="1143" t="s">
        <v>213</v>
      </c>
      <c r="D271" s="1145"/>
      <c r="E271" s="1143" t="s">
        <v>213</v>
      </c>
      <c r="F271" s="1640" t="s">
        <v>213</v>
      </c>
      <c r="G271" s="1640" t="s">
        <v>213</v>
      </c>
      <c r="H271" s="1644" t="str">
        <f>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309" t="s">
        <v>213</v>
      </c>
      <c r="J271" s="309" t="s">
        <v>213</v>
      </c>
      <c r="K271" s="613" t="str">
        <f t="shared" si="4"/>
        <v/>
      </c>
      <c r="L271" s="309" t="s">
        <v>213</v>
      </c>
      <c r="M271" s="255" t="s">
        <v>213</v>
      </c>
      <c r="N271" s="60"/>
      <c r="O271" s="60"/>
      <c r="P271" s="60"/>
      <c r="Q271" s="140"/>
    </row>
    <row r="272" spans="1:17" ht="43.5" customHeight="1">
      <c r="A272" s="103" t="s">
        <v>846</v>
      </c>
      <c r="B272" s="1142"/>
      <c r="C272" s="1144"/>
      <c r="D272" s="1146"/>
      <c r="E272" s="1144"/>
      <c r="F272" s="1641"/>
      <c r="G272" s="1641"/>
      <c r="H272" s="1645"/>
      <c r="I272" s="309" t="s">
        <v>213</v>
      </c>
      <c r="J272" s="309" t="s">
        <v>213</v>
      </c>
      <c r="K272" s="613" t="str">
        <f t="shared" si="4"/>
        <v/>
      </c>
      <c r="L272" s="309" t="s">
        <v>213</v>
      </c>
      <c r="M272" s="255" t="s">
        <v>213</v>
      </c>
      <c r="N272" s="60"/>
      <c r="O272" s="60"/>
      <c r="P272" s="60"/>
      <c r="Q272" s="140"/>
    </row>
    <row r="273" spans="1:17" ht="43.5" customHeight="1">
      <c r="A273" s="103" t="s">
        <v>847</v>
      </c>
      <c r="B273" s="1142"/>
      <c r="C273" s="1144"/>
      <c r="D273" s="1146"/>
      <c r="E273" s="1144"/>
      <c r="F273" s="1641"/>
      <c r="G273" s="1641"/>
      <c r="H273" s="1645"/>
      <c r="I273" s="309" t="s">
        <v>213</v>
      </c>
      <c r="J273" s="309" t="s">
        <v>213</v>
      </c>
      <c r="K273" s="613" t="str">
        <f t="shared" si="4"/>
        <v/>
      </c>
      <c r="L273" s="309" t="s">
        <v>213</v>
      </c>
      <c r="M273" s="255" t="s">
        <v>213</v>
      </c>
      <c r="N273" s="60"/>
      <c r="O273" s="60"/>
      <c r="P273" s="60"/>
      <c r="Q273" s="140"/>
    </row>
    <row r="274" spans="1:17" ht="43.5" customHeight="1">
      <c r="A274" s="103" t="s">
        <v>848</v>
      </c>
      <c r="B274" s="1142"/>
      <c r="C274" s="1144"/>
      <c r="D274" s="1146"/>
      <c r="E274" s="1144"/>
      <c r="F274" s="1641"/>
      <c r="G274" s="1641"/>
      <c r="H274" s="1645"/>
      <c r="I274" s="309" t="s">
        <v>213</v>
      </c>
      <c r="J274" s="309" t="s">
        <v>213</v>
      </c>
      <c r="K274" s="613" t="str">
        <f t="shared" si="4"/>
        <v/>
      </c>
      <c r="L274" s="309" t="s">
        <v>213</v>
      </c>
      <c r="M274" s="255" t="s">
        <v>213</v>
      </c>
      <c r="N274" s="60"/>
      <c r="O274" s="60"/>
      <c r="P274" s="60"/>
      <c r="Q274" s="140"/>
    </row>
    <row r="275" spans="1:17" ht="43.5" customHeight="1">
      <c r="A275" s="103" t="s">
        <v>849</v>
      </c>
      <c r="B275" s="1142"/>
      <c r="C275" s="1144"/>
      <c r="D275" s="1146"/>
      <c r="E275" s="1144"/>
      <c r="F275" s="1641"/>
      <c r="G275" s="1641"/>
      <c r="H275" s="1645"/>
      <c r="I275" s="309" t="s">
        <v>213</v>
      </c>
      <c r="J275" s="309" t="s">
        <v>213</v>
      </c>
      <c r="K275" s="613" t="str">
        <f t="shared" si="4"/>
        <v/>
      </c>
      <c r="L275" s="309" t="s">
        <v>213</v>
      </c>
      <c r="M275" s="255" t="s">
        <v>213</v>
      </c>
      <c r="N275" s="60"/>
      <c r="O275" s="60"/>
      <c r="P275" s="60"/>
      <c r="Q275" s="140"/>
    </row>
    <row r="276" spans="1:17" ht="43.5" customHeight="1">
      <c r="A276" s="103" t="s">
        <v>850</v>
      </c>
      <c r="B276" s="1142"/>
      <c r="C276" s="1144"/>
      <c r="D276" s="1146"/>
      <c r="E276" s="1144"/>
      <c r="F276" s="1641"/>
      <c r="G276" s="1641"/>
      <c r="H276" s="1645"/>
      <c r="I276" s="309" t="s">
        <v>213</v>
      </c>
      <c r="J276" s="309" t="s">
        <v>213</v>
      </c>
      <c r="K276" s="613" t="str">
        <f t="shared" si="4"/>
        <v/>
      </c>
      <c r="L276" s="309" t="s">
        <v>213</v>
      </c>
      <c r="M276" s="255" t="s">
        <v>213</v>
      </c>
      <c r="N276" s="60"/>
      <c r="O276" s="60"/>
      <c r="P276" s="60"/>
      <c r="Q276" s="140"/>
    </row>
    <row r="277" spans="1:17" ht="43.5" customHeight="1">
      <c r="A277" s="103" t="s">
        <v>851</v>
      </c>
      <c r="B277" s="1141"/>
      <c r="C277" s="1143" t="s">
        <v>213</v>
      </c>
      <c r="D277" s="1145"/>
      <c r="E277" s="1143" t="s">
        <v>213</v>
      </c>
      <c r="F277" s="1640" t="s">
        <v>213</v>
      </c>
      <c r="G277" s="1640" t="s">
        <v>213</v>
      </c>
      <c r="H277" s="1644" t="str">
        <f>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309" t="s">
        <v>213</v>
      </c>
      <c r="J277" s="309" t="s">
        <v>213</v>
      </c>
      <c r="K277" s="613" t="str">
        <f t="shared" si="4"/>
        <v/>
      </c>
      <c r="L277" s="309" t="s">
        <v>213</v>
      </c>
      <c r="M277" s="255" t="s">
        <v>213</v>
      </c>
      <c r="N277" s="60"/>
      <c r="O277" s="60"/>
      <c r="P277" s="60"/>
      <c r="Q277" s="140"/>
    </row>
    <row r="278" spans="1:17" ht="43.5" customHeight="1">
      <c r="A278" s="103" t="s">
        <v>852</v>
      </c>
      <c r="B278" s="1142"/>
      <c r="C278" s="1144"/>
      <c r="D278" s="1146"/>
      <c r="E278" s="1144"/>
      <c r="F278" s="1641"/>
      <c r="G278" s="1641"/>
      <c r="H278" s="1645"/>
      <c r="I278" s="309" t="s">
        <v>213</v>
      </c>
      <c r="J278" s="309" t="s">
        <v>213</v>
      </c>
      <c r="K278" s="613" t="str">
        <f t="shared" si="4"/>
        <v/>
      </c>
      <c r="L278" s="309" t="s">
        <v>213</v>
      </c>
      <c r="M278" s="255" t="s">
        <v>213</v>
      </c>
      <c r="N278" s="60"/>
      <c r="O278" s="60"/>
      <c r="P278" s="60"/>
      <c r="Q278" s="140"/>
    </row>
    <row r="279" spans="1:17" ht="43.5" customHeight="1">
      <c r="A279" s="103" t="s">
        <v>853</v>
      </c>
      <c r="B279" s="1142"/>
      <c r="C279" s="1144"/>
      <c r="D279" s="1146"/>
      <c r="E279" s="1144"/>
      <c r="F279" s="1641"/>
      <c r="G279" s="1641"/>
      <c r="H279" s="1645"/>
      <c r="I279" s="309" t="s">
        <v>213</v>
      </c>
      <c r="J279" s="309" t="s">
        <v>213</v>
      </c>
      <c r="K279" s="613" t="str">
        <f t="shared" si="4"/>
        <v/>
      </c>
      <c r="L279" s="309" t="s">
        <v>213</v>
      </c>
      <c r="M279" s="255" t="s">
        <v>213</v>
      </c>
      <c r="N279" s="60"/>
      <c r="O279" s="60"/>
      <c r="P279" s="60"/>
      <c r="Q279" s="140"/>
    </row>
    <row r="280" spans="1:17" ht="43.5" customHeight="1">
      <c r="A280" s="103" t="s">
        <v>854</v>
      </c>
      <c r="B280" s="1142"/>
      <c r="C280" s="1144"/>
      <c r="D280" s="1146"/>
      <c r="E280" s="1144"/>
      <c r="F280" s="1641"/>
      <c r="G280" s="1641"/>
      <c r="H280" s="1645"/>
      <c r="I280" s="309" t="s">
        <v>213</v>
      </c>
      <c r="J280" s="309" t="s">
        <v>213</v>
      </c>
      <c r="K280" s="613" t="str">
        <f t="shared" si="4"/>
        <v/>
      </c>
      <c r="L280" s="309" t="s">
        <v>213</v>
      </c>
      <c r="M280" s="255" t="s">
        <v>213</v>
      </c>
      <c r="N280" s="60"/>
      <c r="O280" s="60"/>
      <c r="P280" s="60"/>
      <c r="Q280" s="140"/>
    </row>
    <row r="281" spans="1:17" ht="43.5" customHeight="1">
      <c r="A281" s="103" t="s">
        <v>855</v>
      </c>
      <c r="B281" s="1142"/>
      <c r="C281" s="1144"/>
      <c r="D281" s="1146"/>
      <c r="E281" s="1144"/>
      <c r="F281" s="1641"/>
      <c r="G281" s="1641"/>
      <c r="H281" s="1645"/>
      <c r="I281" s="309" t="s">
        <v>213</v>
      </c>
      <c r="J281" s="309" t="s">
        <v>213</v>
      </c>
      <c r="K281" s="613" t="str">
        <f t="shared" si="4"/>
        <v/>
      </c>
      <c r="L281" s="309" t="s">
        <v>213</v>
      </c>
      <c r="M281" s="255" t="s">
        <v>213</v>
      </c>
      <c r="N281" s="60"/>
      <c r="O281" s="60"/>
      <c r="P281" s="60"/>
      <c r="Q281" s="140"/>
    </row>
    <row r="282" spans="1:17" ht="43.5" customHeight="1">
      <c r="A282" s="103" t="s">
        <v>856</v>
      </c>
      <c r="B282" s="1142"/>
      <c r="C282" s="1144"/>
      <c r="D282" s="1146"/>
      <c r="E282" s="1144"/>
      <c r="F282" s="1641"/>
      <c r="G282" s="1641"/>
      <c r="H282" s="1645"/>
      <c r="I282" s="309" t="s">
        <v>213</v>
      </c>
      <c r="J282" s="309" t="s">
        <v>213</v>
      </c>
      <c r="K282" s="613" t="str">
        <f t="shared" si="4"/>
        <v/>
      </c>
      <c r="L282" s="309" t="s">
        <v>213</v>
      </c>
      <c r="M282" s="255" t="s">
        <v>213</v>
      </c>
      <c r="N282" s="60"/>
      <c r="O282" s="60"/>
      <c r="P282" s="60"/>
      <c r="Q282" s="140"/>
    </row>
    <row r="283" spans="1:17" ht="43.5" customHeight="1">
      <c r="A283" s="103" t="s">
        <v>857</v>
      </c>
      <c r="B283" s="1141"/>
      <c r="C283" s="1143" t="s">
        <v>213</v>
      </c>
      <c r="D283" s="1145"/>
      <c r="E283" s="1143" t="s">
        <v>213</v>
      </c>
      <c r="F283" s="1640" t="s">
        <v>213</v>
      </c>
      <c r="G283" s="1640" t="s">
        <v>213</v>
      </c>
      <c r="H283" s="1644" t="str">
        <f>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309" t="s">
        <v>213</v>
      </c>
      <c r="J283" s="309" t="s">
        <v>213</v>
      </c>
      <c r="K283" s="613" t="str">
        <f t="shared" si="4"/>
        <v/>
      </c>
      <c r="L283" s="309" t="s">
        <v>213</v>
      </c>
      <c r="M283" s="255" t="s">
        <v>213</v>
      </c>
      <c r="N283" s="60"/>
      <c r="O283" s="60"/>
      <c r="P283" s="60"/>
      <c r="Q283" s="140"/>
    </row>
    <row r="284" spans="1:17" ht="43.5" customHeight="1">
      <c r="A284" s="103" t="s">
        <v>858</v>
      </c>
      <c r="B284" s="1142"/>
      <c r="C284" s="1144"/>
      <c r="D284" s="1146"/>
      <c r="E284" s="1144"/>
      <c r="F284" s="1641"/>
      <c r="G284" s="1641"/>
      <c r="H284" s="1645"/>
      <c r="I284" s="309" t="s">
        <v>213</v>
      </c>
      <c r="J284" s="309" t="s">
        <v>213</v>
      </c>
      <c r="K284" s="613" t="str">
        <f t="shared" si="4"/>
        <v/>
      </c>
      <c r="L284" s="309" t="s">
        <v>213</v>
      </c>
      <c r="M284" s="255" t="s">
        <v>213</v>
      </c>
      <c r="N284" s="60"/>
      <c r="O284" s="60"/>
      <c r="P284" s="60"/>
      <c r="Q284" s="140"/>
    </row>
    <row r="285" spans="1:17" ht="43.5" customHeight="1">
      <c r="A285" s="103" t="s">
        <v>859</v>
      </c>
      <c r="B285" s="1142"/>
      <c r="C285" s="1144"/>
      <c r="D285" s="1146"/>
      <c r="E285" s="1144"/>
      <c r="F285" s="1641"/>
      <c r="G285" s="1641"/>
      <c r="H285" s="1645"/>
      <c r="I285" s="309" t="s">
        <v>213</v>
      </c>
      <c r="J285" s="309" t="s">
        <v>213</v>
      </c>
      <c r="K285" s="613" t="str">
        <f t="shared" si="4"/>
        <v/>
      </c>
      <c r="L285" s="309" t="s">
        <v>213</v>
      </c>
      <c r="M285" s="255" t="s">
        <v>213</v>
      </c>
      <c r="N285" s="60"/>
      <c r="O285" s="60"/>
      <c r="P285" s="60"/>
      <c r="Q285" s="140"/>
    </row>
    <row r="286" spans="1:17" ht="43.5" customHeight="1">
      <c r="A286" s="103" t="s">
        <v>860</v>
      </c>
      <c r="B286" s="1142"/>
      <c r="C286" s="1144"/>
      <c r="D286" s="1146"/>
      <c r="E286" s="1144"/>
      <c r="F286" s="1641"/>
      <c r="G286" s="1641"/>
      <c r="H286" s="1645"/>
      <c r="I286" s="309" t="s">
        <v>213</v>
      </c>
      <c r="J286" s="309" t="s">
        <v>213</v>
      </c>
      <c r="K286" s="613" t="str">
        <f t="shared" si="4"/>
        <v/>
      </c>
      <c r="L286" s="309" t="s">
        <v>213</v>
      </c>
      <c r="M286" s="255" t="s">
        <v>213</v>
      </c>
      <c r="N286" s="60"/>
      <c r="O286" s="60"/>
      <c r="P286" s="60"/>
      <c r="Q286" s="140"/>
    </row>
    <row r="287" spans="1:17" ht="43.5" customHeight="1">
      <c r="A287" s="103" t="s">
        <v>861</v>
      </c>
      <c r="B287" s="1142"/>
      <c r="C287" s="1144"/>
      <c r="D287" s="1146"/>
      <c r="E287" s="1144"/>
      <c r="F287" s="1641"/>
      <c r="G287" s="1641"/>
      <c r="H287" s="1645"/>
      <c r="I287" s="309" t="s">
        <v>213</v>
      </c>
      <c r="J287" s="309" t="s">
        <v>213</v>
      </c>
      <c r="K287" s="613" t="str">
        <f t="shared" si="4"/>
        <v/>
      </c>
      <c r="L287" s="309" t="s">
        <v>213</v>
      </c>
      <c r="M287" s="255" t="s">
        <v>213</v>
      </c>
      <c r="N287" s="60"/>
      <c r="O287" s="60"/>
      <c r="P287" s="60"/>
      <c r="Q287" s="140"/>
    </row>
    <row r="288" spans="1:17" ht="43.5" customHeight="1">
      <c r="A288" s="103" t="s">
        <v>862</v>
      </c>
      <c r="B288" s="1142"/>
      <c r="C288" s="1144"/>
      <c r="D288" s="1146"/>
      <c r="E288" s="1144"/>
      <c r="F288" s="1641"/>
      <c r="G288" s="1641"/>
      <c r="H288" s="1645"/>
      <c r="I288" s="309" t="s">
        <v>213</v>
      </c>
      <c r="J288" s="309" t="s">
        <v>213</v>
      </c>
      <c r="K288" s="613" t="str">
        <f t="shared" si="4"/>
        <v/>
      </c>
      <c r="L288" s="309" t="s">
        <v>213</v>
      </c>
      <c r="M288" s="255" t="s">
        <v>213</v>
      </c>
      <c r="N288" s="60"/>
      <c r="O288" s="60"/>
      <c r="P288" s="60"/>
      <c r="Q288" s="140"/>
    </row>
    <row r="289" spans="1:17" ht="43.5" customHeight="1">
      <c r="A289" s="103" t="s">
        <v>863</v>
      </c>
      <c r="B289" s="1141"/>
      <c r="C289" s="1143" t="s">
        <v>213</v>
      </c>
      <c r="D289" s="1145"/>
      <c r="E289" s="1143" t="s">
        <v>213</v>
      </c>
      <c r="F289" s="1640" t="s">
        <v>213</v>
      </c>
      <c r="G289" s="1640" t="s">
        <v>213</v>
      </c>
      <c r="H289" s="1644" t="str">
        <f>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309" t="s">
        <v>213</v>
      </c>
      <c r="J289" s="309" t="s">
        <v>213</v>
      </c>
      <c r="K289" s="613" t="str">
        <f t="shared" si="4"/>
        <v/>
      </c>
      <c r="L289" s="309" t="s">
        <v>213</v>
      </c>
      <c r="M289" s="255" t="s">
        <v>213</v>
      </c>
      <c r="N289" s="60"/>
      <c r="O289" s="60"/>
      <c r="P289" s="60"/>
      <c r="Q289" s="140"/>
    </row>
    <row r="290" spans="1:17" ht="43.5" customHeight="1">
      <c r="A290" s="103" t="s">
        <v>864</v>
      </c>
      <c r="B290" s="1142"/>
      <c r="C290" s="1144"/>
      <c r="D290" s="1146"/>
      <c r="E290" s="1144"/>
      <c r="F290" s="1641"/>
      <c r="G290" s="1641"/>
      <c r="H290" s="1645"/>
      <c r="I290" s="309" t="s">
        <v>213</v>
      </c>
      <c r="J290" s="309" t="s">
        <v>213</v>
      </c>
      <c r="K290" s="613" t="str">
        <f t="shared" si="4"/>
        <v/>
      </c>
      <c r="L290" s="309" t="s">
        <v>213</v>
      </c>
      <c r="M290" s="255" t="s">
        <v>213</v>
      </c>
      <c r="N290" s="60"/>
      <c r="O290" s="60"/>
      <c r="P290" s="60"/>
      <c r="Q290" s="140"/>
    </row>
    <row r="291" spans="1:17" ht="43.5" customHeight="1">
      <c r="A291" s="103" t="s">
        <v>865</v>
      </c>
      <c r="B291" s="1142"/>
      <c r="C291" s="1144"/>
      <c r="D291" s="1146"/>
      <c r="E291" s="1144"/>
      <c r="F291" s="1641"/>
      <c r="G291" s="1641"/>
      <c r="H291" s="1645"/>
      <c r="I291" s="309" t="s">
        <v>213</v>
      </c>
      <c r="J291" s="309" t="s">
        <v>213</v>
      </c>
      <c r="K291" s="613" t="str">
        <f t="shared" si="4"/>
        <v/>
      </c>
      <c r="L291" s="309" t="s">
        <v>213</v>
      </c>
      <c r="M291" s="255" t="s">
        <v>213</v>
      </c>
      <c r="N291" s="60"/>
      <c r="O291" s="60"/>
      <c r="P291" s="60"/>
      <c r="Q291" s="140"/>
    </row>
    <row r="292" spans="1:17" ht="43.5" customHeight="1">
      <c r="A292" s="103" t="s">
        <v>866</v>
      </c>
      <c r="B292" s="1142"/>
      <c r="C292" s="1144"/>
      <c r="D292" s="1146"/>
      <c r="E292" s="1144"/>
      <c r="F292" s="1641"/>
      <c r="G292" s="1641"/>
      <c r="H292" s="1645"/>
      <c r="I292" s="309" t="s">
        <v>213</v>
      </c>
      <c r="J292" s="309" t="s">
        <v>213</v>
      </c>
      <c r="K292" s="613" t="str">
        <f t="shared" si="4"/>
        <v/>
      </c>
      <c r="L292" s="309" t="s">
        <v>213</v>
      </c>
      <c r="M292" s="255" t="s">
        <v>213</v>
      </c>
      <c r="N292" s="60"/>
      <c r="O292" s="60"/>
      <c r="P292" s="60"/>
      <c r="Q292" s="140"/>
    </row>
    <row r="293" spans="1:17" ht="43.5" customHeight="1">
      <c r="A293" s="103" t="s">
        <v>867</v>
      </c>
      <c r="B293" s="1142"/>
      <c r="C293" s="1144"/>
      <c r="D293" s="1146"/>
      <c r="E293" s="1144"/>
      <c r="F293" s="1641"/>
      <c r="G293" s="1641"/>
      <c r="H293" s="1645"/>
      <c r="I293" s="309" t="s">
        <v>213</v>
      </c>
      <c r="J293" s="309" t="s">
        <v>213</v>
      </c>
      <c r="K293" s="613" t="str">
        <f t="shared" si="4"/>
        <v/>
      </c>
      <c r="L293" s="309" t="s">
        <v>213</v>
      </c>
      <c r="M293" s="255" t="s">
        <v>213</v>
      </c>
      <c r="N293" s="60"/>
      <c r="O293" s="60"/>
      <c r="P293" s="60"/>
      <c r="Q293" s="140"/>
    </row>
    <row r="294" spans="1:17" ht="43.5" customHeight="1">
      <c r="A294" s="103" t="s">
        <v>868</v>
      </c>
      <c r="B294" s="1142"/>
      <c r="C294" s="1144"/>
      <c r="D294" s="1146"/>
      <c r="E294" s="1144"/>
      <c r="F294" s="1641"/>
      <c r="G294" s="1641"/>
      <c r="H294" s="1645"/>
      <c r="I294" s="309" t="s">
        <v>213</v>
      </c>
      <c r="J294" s="309" t="s">
        <v>213</v>
      </c>
      <c r="K294" s="613" t="str">
        <f t="shared" si="4"/>
        <v/>
      </c>
      <c r="L294" s="309" t="s">
        <v>213</v>
      </c>
      <c r="M294" s="255" t="s">
        <v>213</v>
      </c>
      <c r="N294" s="60"/>
      <c r="O294" s="60"/>
      <c r="P294" s="60"/>
      <c r="Q294" s="140"/>
    </row>
    <row r="295" spans="1:17" ht="43.5" customHeight="1">
      <c r="A295" s="103" t="s">
        <v>869</v>
      </c>
      <c r="B295" s="1141"/>
      <c r="C295" s="1143" t="s">
        <v>213</v>
      </c>
      <c r="D295" s="1145"/>
      <c r="E295" s="1143" t="s">
        <v>213</v>
      </c>
      <c r="F295" s="1640" t="s">
        <v>213</v>
      </c>
      <c r="G295" s="1640" t="s">
        <v>213</v>
      </c>
      <c r="H295" s="1644" t="str">
        <f>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309" t="s">
        <v>213</v>
      </c>
      <c r="J295" s="309" t="s">
        <v>213</v>
      </c>
      <c r="K295" s="613" t="str">
        <f t="shared" si="4"/>
        <v/>
      </c>
      <c r="L295" s="309" t="s">
        <v>213</v>
      </c>
      <c r="M295" s="255" t="s">
        <v>213</v>
      </c>
      <c r="N295" s="60"/>
      <c r="O295" s="60"/>
      <c r="P295" s="60"/>
      <c r="Q295" s="140"/>
    </row>
    <row r="296" spans="1:17" ht="43.5" customHeight="1">
      <c r="A296" s="103" t="s">
        <v>870</v>
      </c>
      <c r="B296" s="1142"/>
      <c r="C296" s="1144"/>
      <c r="D296" s="1146"/>
      <c r="E296" s="1144"/>
      <c r="F296" s="1641"/>
      <c r="G296" s="1641"/>
      <c r="H296" s="1645"/>
      <c r="I296" s="309" t="s">
        <v>213</v>
      </c>
      <c r="J296" s="309" t="s">
        <v>213</v>
      </c>
      <c r="K296" s="613" t="str">
        <f t="shared" si="4"/>
        <v/>
      </c>
      <c r="L296" s="309" t="s">
        <v>213</v>
      </c>
      <c r="M296" s="255" t="s">
        <v>213</v>
      </c>
      <c r="N296" s="60"/>
      <c r="O296" s="60"/>
      <c r="P296" s="60"/>
      <c r="Q296" s="140"/>
    </row>
    <row r="297" spans="1:17" ht="43.5" customHeight="1">
      <c r="A297" s="103" t="s">
        <v>871</v>
      </c>
      <c r="B297" s="1142"/>
      <c r="C297" s="1144"/>
      <c r="D297" s="1146"/>
      <c r="E297" s="1144"/>
      <c r="F297" s="1641"/>
      <c r="G297" s="1641"/>
      <c r="H297" s="1645"/>
      <c r="I297" s="309" t="s">
        <v>213</v>
      </c>
      <c r="J297" s="309" t="s">
        <v>213</v>
      </c>
      <c r="K297" s="613" t="str">
        <f t="shared" si="4"/>
        <v/>
      </c>
      <c r="L297" s="309" t="s">
        <v>213</v>
      </c>
      <c r="M297" s="255" t="s">
        <v>213</v>
      </c>
      <c r="N297" s="60"/>
      <c r="O297" s="60"/>
      <c r="P297" s="60"/>
      <c r="Q297" s="140"/>
    </row>
    <row r="298" spans="1:17" ht="43.5" customHeight="1">
      <c r="A298" s="103" t="s">
        <v>872</v>
      </c>
      <c r="B298" s="1142"/>
      <c r="C298" s="1144"/>
      <c r="D298" s="1146"/>
      <c r="E298" s="1144"/>
      <c r="F298" s="1641"/>
      <c r="G298" s="1641"/>
      <c r="H298" s="1645"/>
      <c r="I298" s="309" t="s">
        <v>213</v>
      </c>
      <c r="J298" s="309" t="s">
        <v>213</v>
      </c>
      <c r="K298" s="613" t="str">
        <f t="shared" si="4"/>
        <v/>
      </c>
      <c r="L298" s="309" t="s">
        <v>213</v>
      </c>
      <c r="M298" s="255" t="s">
        <v>213</v>
      </c>
      <c r="N298" s="60"/>
      <c r="O298" s="60"/>
      <c r="P298" s="60"/>
      <c r="Q298" s="140"/>
    </row>
    <row r="299" spans="1:17" ht="43.5" customHeight="1">
      <c r="A299" s="103" t="s">
        <v>873</v>
      </c>
      <c r="B299" s="1142"/>
      <c r="C299" s="1144"/>
      <c r="D299" s="1146"/>
      <c r="E299" s="1144"/>
      <c r="F299" s="1641"/>
      <c r="G299" s="1641"/>
      <c r="H299" s="1645"/>
      <c r="I299" s="309" t="s">
        <v>213</v>
      </c>
      <c r="J299" s="309" t="s">
        <v>213</v>
      </c>
      <c r="K299" s="613" t="str">
        <f t="shared" si="4"/>
        <v/>
      </c>
      <c r="L299" s="309" t="s">
        <v>213</v>
      </c>
      <c r="M299" s="255" t="s">
        <v>213</v>
      </c>
      <c r="N299" s="60"/>
      <c r="O299" s="60"/>
      <c r="P299" s="60"/>
      <c r="Q299" s="140"/>
    </row>
    <row r="300" spans="1:17" ht="43.5" customHeight="1">
      <c r="A300" s="103" t="s">
        <v>874</v>
      </c>
      <c r="B300" s="1142"/>
      <c r="C300" s="1144"/>
      <c r="D300" s="1146"/>
      <c r="E300" s="1144"/>
      <c r="F300" s="1641"/>
      <c r="G300" s="1641"/>
      <c r="H300" s="1645"/>
      <c r="I300" s="309" t="s">
        <v>213</v>
      </c>
      <c r="J300" s="309" t="s">
        <v>213</v>
      </c>
      <c r="K300" s="613" t="str">
        <f t="shared" si="4"/>
        <v/>
      </c>
      <c r="L300" s="309" t="s">
        <v>213</v>
      </c>
      <c r="M300" s="255" t="s">
        <v>213</v>
      </c>
      <c r="N300" s="60"/>
      <c r="O300" s="60"/>
      <c r="P300" s="60"/>
      <c r="Q300" s="140"/>
    </row>
    <row r="301" spans="1:17" ht="43.5" customHeight="1">
      <c r="A301" s="103" t="s">
        <v>875</v>
      </c>
      <c r="B301" s="1141"/>
      <c r="C301" s="1143" t="s">
        <v>213</v>
      </c>
      <c r="D301" s="1145"/>
      <c r="E301" s="1143" t="s">
        <v>213</v>
      </c>
      <c r="F301" s="1640" t="s">
        <v>213</v>
      </c>
      <c r="G301" s="1640" t="s">
        <v>213</v>
      </c>
      <c r="H301" s="1644" t="str">
        <f>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309" t="s">
        <v>213</v>
      </c>
      <c r="J301" s="309" t="s">
        <v>213</v>
      </c>
      <c r="K301" s="613" t="str">
        <f t="shared" si="4"/>
        <v/>
      </c>
      <c r="L301" s="309" t="s">
        <v>213</v>
      </c>
      <c r="M301" s="255" t="s">
        <v>213</v>
      </c>
      <c r="N301" s="60"/>
      <c r="O301" s="60"/>
      <c r="P301" s="60"/>
      <c r="Q301" s="140"/>
    </row>
    <row r="302" spans="1:17" ht="43.5" customHeight="1">
      <c r="A302" s="103" t="s">
        <v>876</v>
      </c>
      <c r="B302" s="1142"/>
      <c r="C302" s="1144"/>
      <c r="D302" s="1146"/>
      <c r="E302" s="1144"/>
      <c r="F302" s="1641"/>
      <c r="G302" s="1641"/>
      <c r="H302" s="1645"/>
      <c r="I302" s="309" t="s">
        <v>213</v>
      </c>
      <c r="J302" s="309" t="s">
        <v>213</v>
      </c>
      <c r="K302" s="613" t="str">
        <f t="shared" si="4"/>
        <v/>
      </c>
      <c r="L302" s="309" t="s">
        <v>213</v>
      </c>
      <c r="M302" s="255" t="s">
        <v>213</v>
      </c>
      <c r="N302" s="60"/>
      <c r="O302" s="60"/>
      <c r="P302" s="60"/>
      <c r="Q302" s="140"/>
    </row>
    <row r="303" spans="1:17" ht="43.5" customHeight="1">
      <c r="A303" s="103" t="s">
        <v>877</v>
      </c>
      <c r="B303" s="1142"/>
      <c r="C303" s="1144"/>
      <c r="D303" s="1146"/>
      <c r="E303" s="1144"/>
      <c r="F303" s="1641"/>
      <c r="G303" s="1641"/>
      <c r="H303" s="1645"/>
      <c r="I303" s="309" t="s">
        <v>213</v>
      </c>
      <c r="J303" s="309" t="s">
        <v>213</v>
      </c>
      <c r="K303" s="613" t="str">
        <f t="shared" si="4"/>
        <v/>
      </c>
      <c r="L303" s="309" t="s">
        <v>213</v>
      </c>
      <c r="M303" s="255" t="s">
        <v>213</v>
      </c>
      <c r="N303" s="60"/>
      <c r="O303" s="60"/>
      <c r="P303" s="60"/>
      <c r="Q303" s="140"/>
    </row>
    <row r="304" spans="1:17" ht="43.5" customHeight="1">
      <c r="A304" s="103" t="s">
        <v>878</v>
      </c>
      <c r="B304" s="1142"/>
      <c r="C304" s="1144"/>
      <c r="D304" s="1146"/>
      <c r="E304" s="1144"/>
      <c r="F304" s="1641"/>
      <c r="G304" s="1641"/>
      <c r="H304" s="1645"/>
      <c r="I304" s="309" t="s">
        <v>213</v>
      </c>
      <c r="J304" s="309" t="s">
        <v>213</v>
      </c>
      <c r="K304" s="613" t="str">
        <f t="shared" si="4"/>
        <v/>
      </c>
      <c r="L304" s="309" t="s">
        <v>213</v>
      </c>
      <c r="M304" s="255" t="s">
        <v>213</v>
      </c>
      <c r="N304" s="60"/>
      <c r="O304" s="60"/>
      <c r="P304" s="60"/>
      <c r="Q304" s="140"/>
    </row>
    <row r="305" spans="1:17" ht="43.5" customHeight="1">
      <c r="A305" s="103" t="s">
        <v>879</v>
      </c>
      <c r="B305" s="1142"/>
      <c r="C305" s="1144"/>
      <c r="D305" s="1146"/>
      <c r="E305" s="1144"/>
      <c r="F305" s="1641"/>
      <c r="G305" s="1641"/>
      <c r="H305" s="1645"/>
      <c r="I305" s="309" t="s">
        <v>213</v>
      </c>
      <c r="J305" s="309" t="s">
        <v>213</v>
      </c>
      <c r="K305" s="613" t="str">
        <f t="shared" si="4"/>
        <v/>
      </c>
      <c r="L305" s="309" t="s">
        <v>213</v>
      </c>
      <c r="M305" s="255" t="s">
        <v>213</v>
      </c>
      <c r="N305" s="60"/>
      <c r="O305" s="60"/>
      <c r="P305" s="60"/>
      <c r="Q305" s="140"/>
    </row>
    <row r="306" spans="1:17" ht="43.5" customHeight="1">
      <c r="A306" s="103" t="s">
        <v>880</v>
      </c>
      <c r="B306" s="1142"/>
      <c r="C306" s="1144"/>
      <c r="D306" s="1146"/>
      <c r="E306" s="1144"/>
      <c r="F306" s="1641"/>
      <c r="G306" s="1641"/>
      <c r="H306" s="1645"/>
      <c r="I306" s="309" t="s">
        <v>213</v>
      </c>
      <c r="J306" s="309" t="s">
        <v>213</v>
      </c>
      <c r="K306" s="613" t="str">
        <f t="shared" si="4"/>
        <v/>
      </c>
      <c r="L306" s="309" t="s">
        <v>213</v>
      </c>
      <c r="M306" s="255" t="s">
        <v>213</v>
      </c>
      <c r="N306" s="60"/>
      <c r="O306" s="60"/>
      <c r="P306" s="60"/>
      <c r="Q306" s="140"/>
    </row>
    <row r="307" spans="1:17" ht="43.5" customHeight="1">
      <c r="A307" s="103" t="s">
        <v>881</v>
      </c>
      <c r="B307" s="1141"/>
      <c r="C307" s="1143" t="s">
        <v>213</v>
      </c>
      <c r="D307" s="1145"/>
      <c r="E307" s="1143" t="s">
        <v>213</v>
      </c>
      <c r="F307" s="1640" t="s">
        <v>213</v>
      </c>
      <c r="G307" s="1640" t="s">
        <v>213</v>
      </c>
      <c r="H307" s="1644" t="str">
        <f>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309" t="s">
        <v>213</v>
      </c>
      <c r="J307" s="309" t="s">
        <v>213</v>
      </c>
      <c r="K307" s="613" t="str">
        <f t="shared" si="4"/>
        <v/>
      </c>
      <c r="L307" s="309" t="s">
        <v>213</v>
      </c>
      <c r="M307" s="255" t="s">
        <v>213</v>
      </c>
      <c r="N307" s="60"/>
      <c r="O307" s="60"/>
      <c r="P307" s="60"/>
      <c r="Q307" s="140"/>
    </row>
    <row r="308" spans="1:17" ht="43.5" customHeight="1">
      <c r="A308" s="103" t="s">
        <v>882</v>
      </c>
      <c r="B308" s="1142"/>
      <c r="C308" s="1144"/>
      <c r="D308" s="1146"/>
      <c r="E308" s="1144"/>
      <c r="F308" s="1641"/>
      <c r="G308" s="1641"/>
      <c r="H308" s="1645"/>
      <c r="I308" s="309" t="s">
        <v>213</v>
      </c>
      <c r="J308" s="309" t="s">
        <v>213</v>
      </c>
      <c r="K308" s="613" t="str">
        <f t="shared" si="4"/>
        <v/>
      </c>
      <c r="L308" s="309" t="s">
        <v>213</v>
      </c>
      <c r="M308" s="255" t="s">
        <v>213</v>
      </c>
      <c r="N308" s="60"/>
      <c r="O308" s="60"/>
      <c r="P308" s="60"/>
      <c r="Q308" s="140"/>
    </row>
    <row r="309" spans="1:17" ht="43.5" customHeight="1">
      <c r="A309" s="103" t="s">
        <v>883</v>
      </c>
      <c r="B309" s="1142"/>
      <c r="C309" s="1144"/>
      <c r="D309" s="1146"/>
      <c r="E309" s="1144"/>
      <c r="F309" s="1641"/>
      <c r="G309" s="1641"/>
      <c r="H309" s="1645"/>
      <c r="I309" s="309" t="s">
        <v>213</v>
      </c>
      <c r="J309" s="309" t="s">
        <v>213</v>
      </c>
      <c r="K309" s="613" t="str">
        <f t="shared" si="4"/>
        <v/>
      </c>
      <c r="L309" s="309" t="s">
        <v>213</v>
      </c>
      <c r="M309" s="255" t="s">
        <v>213</v>
      </c>
      <c r="N309" s="60"/>
      <c r="O309" s="60"/>
      <c r="P309" s="60"/>
      <c r="Q309" s="140"/>
    </row>
    <row r="310" spans="1:17" ht="43.5" customHeight="1">
      <c r="A310" s="103" t="s">
        <v>884</v>
      </c>
      <c r="B310" s="1142"/>
      <c r="C310" s="1144"/>
      <c r="D310" s="1146"/>
      <c r="E310" s="1144"/>
      <c r="F310" s="1641"/>
      <c r="G310" s="1641"/>
      <c r="H310" s="1645"/>
      <c r="I310" s="309" t="s">
        <v>213</v>
      </c>
      <c r="J310" s="309" t="s">
        <v>213</v>
      </c>
      <c r="K310" s="613" t="str">
        <f t="shared" si="4"/>
        <v/>
      </c>
      <c r="L310" s="309" t="s">
        <v>213</v>
      </c>
      <c r="M310" s="255" t="s">
        <v>213</v>
      </c>
      <c r="N310" s="60"/>
      <c r="O310" s="60"/>
      <c r="P310" s="60"/>
      <c r="Q310" s="140"/>
    </row>
    <row r="311" spans="1:17" ht="43.5" customHeight="1">
      <c r="A311" s="103" t="s">
        <v>885</v>
      </c>
      <c r="B311" s="1142"/>
      <c r="C311" s="1144"/>
      <c r="D311" s="1146"/>
      <c r="E311" s="1144"/>
      <c r="F311" s="1641"/>
      <c r="G311" s="1641"/>
      <c r="H311" s="1645"/>
      <c r="I311" s="309" t="s">
        <v>213</v>
      </c>
      <c r="J311" s="309" t="s">
        <v>213</v>
      </c>
      <c r="K311" s="613" t="str">
        <f t="shared" si="4"/>
        <v/>
      </c>
      <c r="L311" s="309" t="s">
        <v>213</v>
      </c>
      <c r="M311" s="255" t="s">
        <v>213</v>
      </c>
      <c r="N311" s="60"/>
      <c r="O311" s="60"/>
      <c r="P311" s="60"/>
      <c r="Q311" s="140"/>
    </row>
    <row r="312" spans="1:17" ht="43.5" customHeight="1">
      <c r="A312" s="103" t="s">
        <v>886</v>
      </c>
      <c r="B312" s="1142"/>
      <c r="C312" s="1144"/>
      <c r="D312" s="1146"/>
      <c r="E312" s="1144"/>
      <c r="F312" s="1641"/>
      <c r="G312" s="1641"/>
      <c r="H312" s="1645"/>
      <c r="I312" s="309" t="s">
        <v>213</v>
      </c>
      <c r="J312" s="309" t="s">
        <v>213</v>
      </c>
      <c r="K312" s="613" t="str">
        <f t="shared" si="4"/>
        <v/>
      </c>
      <c r="L312" s="309" t="s">
        <v>213</v>
      </c>
      <c r="M312" s="255" t="s">
        <v>213</v>
      </c>
      <c r="N312" s="60"/>
      <c r="O312" s="60"/>
      <c r="P312" s="60"/>
      <c r="Q312" s="140"/>
    </row>
    <row r="313" spans="1:17" ht="43.5" customHeight="1">
      <c r="A313" s="103" t="s">
        <v>887</v>
      </c>
      <c r="B313" s="1141"/>
      <c r="C313" s="1143" t="s">
        <v>213</v>
      </c>
      <c r="D313" s="1145"/>
      <c r="E313" s="1143" t="s">
        <v>213</v>
      </c>
      <c r="F313" s="1640" t="s">
        <v>213</v>
      </c>
      <c r="G313" s="1640" t="s">
        <v>213</v>
      </c>
      <c r="H313" s="1644" t="str">
        <f>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309" t="s">
        <v>213</v>
      </c>
      <c r="J313" s="309" t="s">
        <v>213</v>
      </c>
      <c r="K313" s="613" t="str">
        <f t="shared" si="4"/>
        <v/>
      </c>
      <c r="L313" s="309" t="s">
        <v>213</v>
      </c>
      <c r="M313" s="255" t="s">
        <v>213</v>
      </c>
      <c r="N313" s="60"/>
      <c r="O313" s="60"/>
      <c r="P313" s="60"/>
      <c r="Q313" s="140"/>
    </row>
    <row r="314" spans="1:17" ht="43.5" customHeight="1">
      <c r="A314" s="103" t="s">
        <v>888</v>
      </c>
      <c r="B314" s="1142"/>
      <c r="C314" s="1144"/>
      <c r="D314" s="1146"/>
      <c r="E314" s="1144"/>
      <c r="F314" s="1641"/>
      <c r="G314" s="1641"/>
      <c r="H314" s="1645"/>
      <c r="I314" s="309" t="s">
        <v>213</v>
      </c>
      <c r="J314" s="309" t="s">
        <v>213</v>
      </c>
      <c r="K314" s="613" t="str">
        <f t="shared" si="4"/>
        <v/>
      </c>
      <c r="L314" s="309" t="s">
        <v>213</v>
      </c>
      <c r="M314" s="255" t="s">
        <v>213</v>
      </c>
      <c r="N314" s="60"/>
      <c r="O314" s="60"/>
      <c r="P314" s="60"/>
      <c r="Q314" s="140"/>
    </row>
    <row r="315" spans="1:17" ht="43.5" customHeight="1">
      <c r="A315" s="103" t="s">
        <v>889</v>
      </c>
      <c r="B315" s="1142"/>
      <c r="C315" s="1144"/>
      <c r="D315" s="1146"/>
      <c r="E315" s="1144"/>
      <c r="F315" s="1641"/>
      <c r="G315" s="1641"/>
      <c r="H315" s="1645"/>
      <c r="I315" s="309" t="s">
        <v>213</v>
      </c>
      <c r="J315" s="309" t="s">
        <v>213</v>
      </c>
      <c r="K315" s="613" t="str">
        <f t="shared" si="4"/>
        <v/>
      </c>
      <c r="L315" s="309" t="s">
        <v>213</v>
      </c>
      <c r="M315" s="255" t="s">
        <v>213</v>
      </c>
      <c r="N315" s="60"/>
      <c r="O315" s="60"/>
      <c r="P315" s="60"/>
      <c r="Q315" s="140"/>
    </row>
    <row r="316" spans="1:17" ht="43.5" customHeight="1">
      <c r="A316" s="103" t="s">
        <v>890</v>
      </c>
      <c r="B316" s="1142"/>
      <c r="C316" s="1144"/>
      <c r="D316" s="1146"/>
      <c r="E316" s="1144"/>
      <c r="F316" s="1641"/>
      <c r="G316" s="1641"/>
      <c r="H316" s="1645"/>
      <c r="I316" s="309" t="s">
        <v>213</v>
      </c>
      <c r="J316" s="309" t="s">
        <v>213</v>
      </c>
      <c r="K316" s="613" t="str">
        <f t="shared" si="4"/>
        <v/>
      </c>
      <c r="L316" s="309" t="s">
        <v>213</v>
      </c>
      <c r="M316" s="255" t="s">
        <v>213</v>
      </c>
      <c r="N316" s="60"/>
      <c r="O316" s="60"/>
      <c r="P316" s="60"/>
      <c r="Q316" s="140"/>
    </row>
    <row r="317" spans="1:17" ht="43.5" customHeight="1">
      <c r="A317" s="103" t="s">
        <v>891</v>
      </c>
      <c r="B317" s="1142"/>
      <c r="C317" s="1144"/>
      <c r="D317" s="1146"/>
      <c r="E317" s="1144"/>
      <c r="F317" s="1641"/>
      <c r="G317" s="1641"/>
      <c r="H317" s="1645"/>
      <c r="I317" s="309" t="s">
        <v>213</v>
      </c>
      <c r="J317" s="309" t="s">
        <v>213</v>
      </c>
      <c r="K317" s="613" t="str">
        <f t="shared" si="4"/>
        <v/>
      </c>
      <c r="L317" s="309" t="s">
        <v>213</v>
      </c>
      <c r="M317" s="255" t="s">
        <v>213</v>
      </c>
      <c r="N317" s="60"/>
      <c r="O317" s="60"/>
      <c r="P317" s="60"/>
      <c r="Q317" s="140"/>
    </row>
    <row r="318" spans="1:17" ht="43.5" customHeight="1">
      <c r="A318" s="103" t="s">
        <v>892</v>
      </c>
      <c r="B318" s="1142"/>
      <c r="C318" s="1144"/>
      <c r="D318" s="1146"/>
      <c r="E318" s="1144"/>
      <c r="F318" s="1641"/>
      <c r="G318" s="1641"/>
      <c r="H318" s="1645"/>
      <c r="I318" s="309" t="s">
        <v>213</v>
      </c>
      <c r="J318" s="309" t="s">
        <v>213</v>
      </c>
      <c r="K318" s="613" t="str">
        <f t="shared" si="4"/>
        <v/>
      </c>
      <c r="L318" s="309" t="s">
        <v>213</v>
      </c>
      <c r="M318" s="255" t="s">
        <v>213</v>
      </c>
      <c r="N318" s="60"/>
      <c r="O318" s="60"/>
      <c r="P318" s="60"/>
      <c r="Q318" s="140"/>
    </row>
    <row r="319" spans="1:17" ht="43.5" customHeight="1">
      <c r="A319" s="103" t="s">
        <v>893</v>
      </c>
      <c r="B319" s="1141"/>
      <c r="C319" s="1143" t="s">
        <v>213</v>
      </c>
      <c r="D319" s="1145"/>
      <c r="E319" s="1143" t="s">
        <v>213</v>
      </c>
      <c r="F319" s="1640" t="s">
        <v>213</v>
      </c>
      <c r="G319" s="1640" t="s">
        <v>213</v>
      </c>
      <c r="H319" s="1644" t="str">
        <f>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309" t="s">
        <v>213</v>
      </c>
      <c r="J319" s="309" t="s">
        <v>213</v>
      </c>
      <c r="K319" s="613" t="str">
        <f t="shared" si="4"/>
        <v/>
      </c>
      <c r="L319" s="309" t="s">
        <v>213</v>
      </c>
      <c r="M319" s="255" t="s">
        <v>213</v>
      </c>
      <c r="N319" s="60"/>
      <c r="O319" s="60"/>
      <c r="P319" s="60"/>
      <c r="Q319" s="140"/>
    </row>
    <row r="320" spans="1:17" ht="43.5" customHeight="1">
      <c r="A320" s="103" t="s">
        <v>894</v>
      </c>
      <c r="B320" s="1142"/>
      <c r="C320" s="1144"/>
      <c r="D320" s="1146"/>
      <c r="E320" s="1144"/>
      <c r="F320" s="1641"/>
      <c r="G320" s="1641"/>
      <c r="H320" s="1645"/>
      <c r="I320" s="309" t="s">
        <v>213</v>
      </c>
      <c r="J320" s="309" t="s">
        <v>213</v>
      </c>
      <c r="K320" s="613" t="str">
        <f t="shared" si="4"/>
        <v/>
      </c>
      <c r="L320" s="309" t="s">
        <v>213</v>
      </c>
      <c r="M320" s="255" t="s">
        <v>213</v>
      </c>
      <c r="N320" s="60"/>
      <c r="O320" s="60"/>
      <c r="P320" s="60"/>
      <c r="Q320" s="140"/>
    </row>
    <row r="321" spans="1:17" ht="43.5" customHeight="1">
      <c r="A321" s="103" t="s">
        <v>895</v>
      </c>
      <c r="B321" s="1142"/>
      <c r="C321" s="1144"/>
      <c r="D321" s="1146"/>
      <c r="E321" s="1144"/>
      <c r="F321" s="1641"/>
      <c r="G321" s="1641"/>
      <c r="H321" s="1645"/>
      <c r="I321" s="309" t="s">
        <v>213</v>
      </c>
      <c r="J321" s="309" t="s">
        <v>213</v>
      </c>
      <c r="K321" s="613" t="str">
        <f t="shared" si="4"/>
        <v/>
      </c>
      <c r="L321" s="309" t="s">
        <v>213</v>
      </c>
      <c r="M321" s="255" t="s">
        <v>213</v>
      </c>
      <c r="N321" s="60"/>
      <c r="O321" s="60"/>
      <c r="P321" s="60"/>
      <c r="Q321" s="140"/>
    </row>
    <row r="322" spans="1:17" ht="43.5" customHeight="1">
      <c r="A322" s="103" t="s">
        <v>896</v>
      </c>
      <c r="B322" s="1142"/>
      <c r="C322" s="1144"/>
      <c r="D322" s="1146"/>
      <c r="E322" s="1144"/>
      <c r="F322" s="1641"/>
      <c r="G322" s="1641"/>
      <c r="H322" s="1645"/>
      <c r="I322" s="309" t="s">
        <v>213</v>
      </c>
      <c r="J322" s="309" t="s">
        <v>213</v>
      </c>
      <c r="K322" s="613" t="str">
        <f t="shared" si="4"/>
        <v/>
      </c>
      <c r="L322" s="309" t="s">
        <v>213</v>
      </c>
      <c r="M322" s="255" t="s">
        <v>213</v>
      </c>
      <c r="N322" s="60"/>
      <c r="O322" s="60"/>
      <c r="P322" s="60"/>
      <c r="Q322" s="140"/>
    </row>
    <row r="323" spans="1:17" ht="43.5" customHeight="1">
      <c r="A323" s="103" t="s">
        <v>897</v>
      </c>
      <c r="B323" s="1142"/>
      <c r="C323" s="1144"/>
      <c r="D323" s="1146"/>
      <c r="E323" s="1144"/>
      <c r="F323" s="1641"/>
      <c r="G323" s="1641"/>
      <c r="H323" s="1645"/>
      <c r="I323" s="309" t="s">
        <v>213</v>
      </c>
      <c r="J323" s="309" t="s">
        <v>213</v>
      </c>
      <c r="K323" s="613" t="str">
        <f t="shared" si="4"/>
        <v/>
      </c>
      <c r="L323" s="309" t="s">
        <v>213</v>
      </c>
      <c r="M323" s="255" t="s">
        <v>213</v>
      </c>
      <c r="N323" s="60"/>
      <c r="O323" s="60"/>
      <c r="P323" s="60"/>
      <c r="Q323" s="140"/>
    </row>
    <row r="324" spans="1:17" ht="43.5" customHeight="1">
      <c r="A324" s="103" t="s">
        <v>898</v>
      </c>
      <c r="B324" s="1142"/>
      <c r="C324" s="1144"/>
      <c r="D324" s="1146"/>
      <c r="E324" s="1144"/>
      <c r="F324" s="1641"/>
      <c r="G324" s="1641"/>
      <c r="H324" s="1645"/>
      <c r="I324" s="309" t="s">
        <v>213</v>
      </c>
      <c r="J324" s="309" t="s">
        <v>213</v>
      </c>
      <c r="K324" s="613" t="str">
        <f t="shared" si="4"/>
        <v/>
      </c>
      <c r="L324" s="309" t="s">
        <v>213</v>
      </c>
      <c r="M324" s="255" t="s">
        <v>213</v>
      </c>
      <c r="N324" s="60"/>
      <c r="O324" s="60"/>
      <c r="P324" s="60"/>
      <c r="Q324" s="140"/>
    </row>
    <row r="325" spans="1:17" ht="43.5" customHeight="1">
      <c r="A325" s="103" t="s">
        <v>899</v>
      </c>
      <c r="B325" s="1141"/>
      <c r="C325" s="1143" t="s">
        <v>213</v>
      </c>
      <c r="D325" s="1145"/>
      <c r="E325" s="1143" t="s">
        <v>213</v>
      </c>
      <c r="F325" s="1640" t="s">
        <v>213</v>
      </c>
      <c r="G325" s="1640" t="s">
        <v>213</v>
      </c>
      <c r="H325" s="1644" t="str">
        <f>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309" t="s">
        <v>213</v>
      </c>
      <c r="J325" s="309" t="s">
        <v>213</v>
      </c>
      <c r="K325" s="613" t="str">
        <f t="shared" si="4"/>
        <v/>
      </c>
      <c r="L325" s="309" t="s">
        <v>213</v>
      </c>
      <c r="M325" s="255" t="s">
        <v>213</v>
      </c>
      <c r="N325" s="60"/>
      <c r="O325" s="60"/>
      <c r="P325" s="60"/>
      <c r="Q325" s="140"/>
    </row>
    <row r="326" spans="1:17" ht="43.5" customHeight="1">
      <c r="A326" s="103" t="s">
        <v>900</v>
      </c>
      <c r="B326" s="1142"/>
      <c r="C326" s="1144"/>
      <c r="D326" s="1146"/>
      <c r="E326" s="1144"/>
      <c r="F326" s="1641"/>
      <c r="G326" s="1641"/>
      <c r="H326" s="1645"/>
      <c r="I326" s="309" t="s">
        <v>213</v>
      </c>
      <c r="J326" s="309" t="s">
        <v>213</v>
      </c>
      <c r="K326" s="613" t="str">
        <f t="shared" si="4"/>
        <v/>
      </c>
      <c r="L326" s="309" t="s">
        <v>213</v>
      </c>
      <c r="M326" s="255" t="s">
        <v>213</v>
      </c>
      <c r="N326" s="60"/>
      <c r="O326" s="60"/>
      <c r="P326" s="60"/>
      <c r="Q326" s="140"/>
    </row>
    <row r="327" spans="1:17" ht="43.5" customHeight="1">
      <c r="A327" s="103" t="s">
        <v>901</v>
      </c>
      <c r="B327" s="1142"/>
      <c r="C327" s="1144"/>
      <c r="D327" s="1146"/>
      <c r="E327" s="1144"/>
      <c r="F327" s="1641"/>
      <c r="G327" s="1641"/>
      <c r="H327" s="1645"/>
      <c r="I327" s="309" t="s">
        <v>213</v>
      </c>
      <c r="J327" s="309" t="s">
        <v>213</v>
      </c>
      <c r="K327" s="613" t="str">
        <f t="shared" ref="K327:K390" si="5">IFERROR(IF(OR(AND(I327="Muy Baja",J327="Leve"),AND(I327="Muy Baja",J327="Menor"),AND(I327="Baja",J327="Leve")),"Bajo",IF(OR(AND(I327="Muy baja",J327="Moderado"),AND(I327="Baja",J327="Menor"),AND(I327="Baja",J327="Moderado"),AND(I327="Media",J327="Leve"),AND(I327="Media",J327="Menor"),AND(I327="Media",J327="Moderado"),AND(I327="Alta",J327="Leve"),AND(I327="Alta",J327="Menor")),"Moderado",IF(OR(AND(I327="Muy Baja",J327="Mayor"),AND(I327="Baja",J327="Mayor"),AND(I327="Media",J327="Mayor"),AND(I327="Alta",J327="Moderado"),AND(I327="Alta",J327="Mayor"),AND(I327="Muy Alta",J327="Leve"),AND(I327="Muy Alta",J327="Menor"),AND(I327="Muy Alta",J327="Moderado"),AND(I327="Muy Alta",J327="Mayor")),"Alto",IF(OR(AND(I327="Muy Baja",J327="Catastrófico"),AND(I327="Baja",J327="Catastrófico"),AND(I327="Media",J327="Catastrófico"),AND(I327="Alta",J327="Catastrófico"),AND(I327="Muy Alta",J327="Catastrófico")),"Extremo","")))),"")</f>
        <v/>
      </c>
      <c r="L327" s="309" t="s">
        <v>213</v>
      </c>
      <c r="M327" s="255" t="s">
        <v>213</v>
      </c>
      <c r="N327" s="60"/>
      <c r="O327" s="60"/>
      <c r="P327" s="60"/>
      <c r="Q327" s="140"/>
    </row>
    <row r="328" spans="1:17" ht="43.5" customHeight="1">
      <c r="A328" s="103" t="s">
        <v>902</v>
      </c>
      <c r="B328" s="1142"/>
      <c r="C328" s="1144"/>
      <c r="D328" s="1146"/>
      <c r="E328" s="1144"/>
      <c r="F328" s="1641"/>
      <c r="G328" s="1641"/>
      <c r="H328" s="1645"/>
      <c r="I328" s="309" t="s">
        <v>213</v>
      </c>
      <c r="J328" s="309" t="s">
        <v>213</v>
      </c>
      <c r="K328" s="613" t="str">
        <f t="shared" si="5"/>
        <v/>
      </c>
      <c r="L328" s="309" t="s">
        <v>213</v>
      </c>
      <c r="M328" s="255" t="s">
        <v>213</v>
      </c>
      <c r="N328" s="60"/>
      <c r="O328" s="60"/>
      <c r="P328" s="60"/>
      <c r="Q328" s="140"/>
    </row>
    <row r="329" spans="1:17" ht="43.5" customHeight="1">
      <c r="A329" s="103" t="s">
        <v>903</v>
      </c>
      <c r="B329" s="1142"/>
      <c r="C329" s="1144"/>
      <c r="D329" s="1146"/>
      <c r="E329" s="1144"/>
      <c r="F329" s="1641"/>
      <c r="G329" s="1641"/>
      <c r="H329" s="1645"/>
      <c r="I329" s="309" t="s">
        <v>213</v>
      </c>
      <c r="J329" s="309" t="s">
        <v>213</v>
      </c>
      <c r="K329" s="613" t="str">
        <f t="shared" si="5"/>
        <v/>
      </c>
      <c r="L329" s="309" t="s">
        <v>213</v>
      </c>
      <c r="M329" s="255" t="s">
        <v>213</v>
      </c>
      <c r="N329" s="60"/>
      <c r="O329" s="60"/>
      <c r="P329" s="60"/>
      <c r="Q329" s="140"/>
    </row>
    <row r="330" spans="1:17" ht="43.5" customHeight="1">
      <c r="A330" s="103" t="s">
        <v>904</v>
      </c>
      <c r="B330" s="1142"/>
      <c r="C330" s="1144"/>
      <c r="D330" s="1146"/>
      <c r="E330" s="1144"/>
      <c r="F330" s="1641"/>
      <c r="G330" s="1641"/>
      <c r="H330" s="1645"/>
      <c r="I330" s="309" t="s">
        <v>213</v>
      </c>
      <c r="J330" s="309" t="s">
        <v>213</v>
      </c>
      <c r="K330" s="613" t="str">
        <f t="shared" si="5"/>
        <v/>
      </c>
      <c r="L330" s="309" t="s">
        <v>213</v>
      </c>
      <c r="M330" s="255" t="s">
        <v>213</v>
      </c>
      <c r="N330" s="60"/>
      <c r="O330" s="60"/>
      <c r="P330" s="60"/>
      <c r="Q330" s="140"/>
    </row>
    <row r="331" spans="1:17" ht="43.5" customHeight="1">
      <c r="A331" s="103" t="s">
        <v>905</v>
      </c>
      <c r="B331" s="1141"/>
      <c r="C331" s="1143" t="s">
        <v>213</v>
      </c>
      <c r="D331" s="1145"/>
      <c r="E331" s="1143" t="s">
        <v>213</v>
      </c>
      <c r="F331" s="1640" t="s">
        <v>213</v>
      </c>
      <c r="G331" s="1640" t="s">
        <v>213</v>
      </c>
      <c r="H331" s="1644" t="str">
        <f>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309" t="s">
        <v>213</v>
      </c>
      <c r="J331" s="309" t="s">
        <v>213</v>
      </c>
      <c r="K331" s="613" t="str">
        <f t="shared" si="5"/>
        <v/>
      </c>
      <c r="L331" s="309" t="s">
        <v>213</v>
      </c>
      <c r="M331" s="255" t="s">
        <v>213</v>
      </c>
      <c r="N331" s="60"/>
      <c r="O331" s="60"/>
      <c r="P331" s="60"/>
      <c r="Q331" s="140"/>
    </row>
    <row r="332" spans="1:17" ht="43.5" customHeight="1">
      <c r="A332" s="103" t="s">
        <v>906</v>
      </c>
      <c r="B332" s="1142"/>
      <c r="C332" s="1144"/>
      <c r="D332" s="1146"/>
      <c r="E332" s="1144"/>
      <c r="F332" s="1641"/>
      <c r="G332" s="1641"/>
      <c r="H332" s="1645"/>
      <c r="I332" s="309" t="s">
        <v>213</v>
      </c>
      <c r="J332" s="309" t="s">
        <v>213</v>
      </c>
      <c r="K332" s="613" t="str">
        <f t="shared" si="5"/>
        <v/>
      </c>
      <c r="L332" s="309" t="s">
        <v>213</v>
      </c>
      <c r="M332" s="255" t="s">
        <v>213</v>
      </c>
      <c r="N332" s="60"/>
      <c r="O332" s="60"/>
      <c r="P332" s="60"/>
      <c r="Q332" s="140"/>
    </row>
    <row r="333" spans="1:17" ht="43.5" customHeight="1">
      <c r="A333" s="103" t="s">
        <v>907</v>
      </c>
      <c r="B333" s="1142"/>
      <c r="C333" s="1144"/>
      <c r="D333" s="1146"/>
      <c r="E333" s="1144"/>
      <c r="F333" s="1641"/>
      <c r="G333" s="1641"/>
      <c r="H333" s="1645"/>
      <c r="I333" s="309" t="s">
        <v>213</v>
      </c>
      <c r="J333" s="309" t="s">
        <v>213</v>
      </c>
      <c r="K333" s="613" t="str">
        <f t="shared" si="5"/>
        <v/>
      </c>
      <c r="L333" s="309" t="s">
        <v>213</v>
      </c>
      <c r="M333" s="255" t="s">
        <v>213</v>
      </c>
      <c r="N333" s="60"/>
      <c r="O333" s="60"/>
      <c r="P333" s="60"/>
      <c r="Q333" s="140"/>
    </row>
    <row r="334" spans="1:17" ht="43.5" customHeight="1">
      <c r="A334" s="103" t="s">
        <v>908</v>
      </c>
      <c r="B334" s="1142"/>
      <c r="C334" s="1144"/>
      <c r="D334" s="1146"/>
      <c r="E334" s="1144"/>
      <c r="F334" s="1641"/>
      <c r="G334" s="1641"/>
      <c r="H334" s="1645"/>
      <c r="I334" s="309" t="s">
        <v>213</v>
      </c>
      <c r="J334" s="309" t="s">
        <v>213</v>
      </c>
      <c r="K334" s="613" t="str">
        <f t="shared" si="5"/>
        <v/>
      </c>
      <c r="L334" s="309" t="s">
        <v>213</v>
      </c>
      <c r="M334" s="255" t="s">
        <v>213</v>
      </c>
      <c r="N334" s="60"/>
      <c r="O334" s="60"/>
      <c r="P334" s="60"/>
      <c r="Q334" s="140"/>
    </row>
    <row r="335" spans="1:17" ht="43.5" customHeight="1">
      <c r="A335" s="103" t="s">
        <v>909</v>
      </c>
      <c r="B335" s="1142"/>
      <c r="C335" s="1144"/>
      <c r="D335" s="1146"/>
      <c r="E335" s="1144"/>
      <c r="F335" s="1641"/>
      <c r="G335" s="1641"/>
      <c r="H335" s="1645"/>
      <c r="I335" s="309" t="s">
        <v>213</v>
      </c>
      <c r="J335" s="309" t="s">
        <v>213</v>
      </c>
      <c r="K335" s="613" t="str">
        <f t="shared" si="5"/>
        <v/>
      </c>
      <c r="L335" s="309" t="s">
        <v>213</v>
      </c>
      <c r="M335" s="255" t="s">
        <v>213</v>
      </c>
      <c r="N335" s="60"/>
      <c r="O335" s="60"/>
      <c r="P335" s="60"/>
      <c r="Q335" s="140"/>
    </row>
    <row r="336" spans="1:17" ht="43.5" customHeight="1">
      <c r="A336" s="103" t="s">
        <v>910</v>
      </c>
      <c r="B336" s="1142"/>
      <c r="C336" s="1144"/>
      <c r="D336" s="1146"/>
      <c r="E336" s="1144"/>
      <c r="F336" s="1641"/>
      <c r="G336" s="1641"/>
      <c r="H336" s="1645"/>
      <c r="I336" s="309" t="s">
        <v>213</v>
      </c>
      <c r="J336" s="309" t="s">
        <v>213</v>
      </c>
      <c r="K336" s="613" t="str">
        <f t="shared" si="5"/>
        <v/>
      </c>
      <c r="L336" s="309" t="s">
        <v>213</v>
      </c>
      <c r="M336" s="255" t="s">
        <v>213</v>
      </c>
      <c r="N336" s="60"/>
      <c r="O336" s="60"/>
      <c r="P336" s="60"/>
      <c r="Q336" s="140"/>
    </row>
    <row r="337" spans="1:17" ht="43.5" customHeight="1">
      <c r="A337" s="103" t="s">
        <v>911</v>
      </c>
      <c r="B337" s="1141"/>
      <c r="C337" s="1143" t="s">
        <v>213</v>
      </c>
      <c r="D337" s="1145"/>
      <c r="E337" s="1143" t="s">
        <v>213</v>
      </c>
      <c r="F337" s="1640" t="s">
        <v>213</v>
      </c>
      <c r="G337" s="1640" t="s">
        <v>213</v>
      </c>
      <c r="H337" s="1644" t="str">
        <f>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309" t="s">
        <v>213</v>
      </c>
      <c r="J337" s="309" t="s">
        <v>213</v>
      </c>
      <c r="K337" s="613" t="str">
        <f t="shared" si="5"/>
        <v/>
      </c>
      <c r="L337" s="309" t="s">
        <v>213</v>
      </c>
      <c r="M337" s="255" t="s">
        <v>213</v>
      </c>
      <c r="N337" s="60"/>
      <c r="O337" s="60"/>
      <c r="P337" s="60"/>
      <c r="Q337" s="140"/>
    </row>
    <row r="338" spans="1:17" ht="43.5" customHeight="1">
      <c r="A338" s="103" t="s">
        <v>912</v>
      </c>
      <c r="B338" s="1142"/>
      <c r="C338" s="1144"/>
      <c r="D338" s="1146"/>
      <c r="E338" s="1144"/>
      <c r="F338" s="1641"/>
      <c r="G338" s="1641"/>
      <c r="H338" s="1645"/>
      <c r="I338" s="309" t="s">
        <v>213</v>
      </c>
      <c r="J338" s="309" t="s">
        <v>213</v>
      </c>
      <c r="K338" s="613" t="str">
        <f t="shared" si="5"/>
        <v/>
      </c>
      <c r="L338" s="309" t="s">
        <v>213</v>
      </c>
      <c r="M338" s="255" t="s">
        <v>213</v>
      </c>
      <c r="N338" s="60"/>
      <c r="O338" s="60"/>
      <c r="P338" s="60"/>
      <c r="Q338" s="140"/>
    </row>
    <row r="339" spans="1:17" ht="43.5" customHeight="1">
      <c r="A339" s="103" t="s">
        <v>913</v>
      </c>
      <c r="B339" s="1142"/>
      <c r="C339" s="1144"/>
      <c r="D339" s="1146"/>
      <c r="E339" s="1144"/>
      <c r="F339" s="1641"/>
      <c r="G339" s="1641"/>
      <c r="H339" s="1645"/>
      <c r="I339" s="309" t="s">
        <v>213</v>
      </c>
      <c r="J339" s="309" t="s">
        <v>213</v>
      </c>
      <c r="K339" s="613" t="str">
        <f t="shared" si="5"/>
        <v/>
      </c>
      <c r="L339" s="309" t="s">
        <v>213</v>
      </c>
      <c r="M339" s="255" t="s">
        <v>213</v>
      </c>
      <c r="N339" s="60"/>
      <c r="O339" s="60"/>
      <c r="P339" s="60"/>
      <c r="Q339" s="140"/>
    </row>
    <row r="340" spans="1:17" ht="43.5" customHeight="1">
      <c r="A340" s="103" t="s">
        <v>914</v>
      </c>
      <c r="B340" s="1142"/>
      <c r="C340" s="1144"/>
      <c r="D340" s="1146"/>
      <c r="E340" s="1144"/>
      <c r="F340" s="1641"/>
      <c r="G340" s="1641"/>
      <c r="H340" s="1645"/>
      <c r="I340" s="309" t="s">
        <v>213</v>
      </c>
      <c r="J340" s="309" t="s">
        <v>213</v>
      </c>
      <c r="K340" s="613" t="str">
        <f t="shared" si="5"/>
        <v/>
      </c>
      <c r="L340" s="309" t="s">
        <v>213</v>
      </c>
      <c r="M340" s="255" t="s">
        <v>213</v>
      </c>
      <c r="N340" s="60"/>
      <c r="O340" s="60"/>
      <c r="P340" s="60"/>
      <c r="Q340" s="140"/>
    </row>
    <row r="341" spans="1:17" ht="43.5" customHeight="1">
      <c r="A341" s="103" t="s">
        <v>915</v>
      </c>
      <c r="B341" s="1142"/>
      <c r="C341" s="1144"/>
      <c r="D341" s="1146"/>
      <c r="E341" s="1144"/>
      <c r="F341" s="1641"/>
      <c r="G341" s="1641"/>
      <c r="H341" s="1645"/>
      <c r="I341" s="309" t="s">
        <v>213</v>
      </c>
      <c r="J341" s="309" t="s">
        <v>213</v>
      </c>
      <c r="K341" s="613" t="str">
        <f t="shared" si="5"/>
        <v/>
      </c>
      <c r="L341" s="309" t="s">
        <v>213</v>
      </c>
      <c r="M341" s="255" t="s">
        <v>213</v>
      </c>
      <c r="N341" s="60"/>
      <c r="O341" s="60"/>
      <c r="P341" s="60"/>
      <c r="Q341" s="140"/>
    </row>
    <row r="342" spans="1:17" ht="43.5" customHeight="1">
      <c r="A342" s="103" t="s">
        <v>916</v>
      </c>
      <c r="B342" s="1142"/>
      <c r="C342" s="1144"/>
      <c r="D342" s="1146"/>
      <c r="E342" s="1144"/>
      <c r="F342" s="1641"/>
      <c r="G342" s="1641"/>
      <c r="H342" s="1645"/>
      <c r="I342" s="309" t="s">
        <v>213</v>
      </c>
      <c r="J342" s="309" t="s">
        <v>213</v>
      </c>
      <c r="K342" s="613" t="str">
        <f t="shared" si="5"/>
        <v/>
      </c>
      <c r="L342" s="309" t="s">
        <v>213</v>
      </c>
      <c r="M342" s="255" t="s">
        <v>213</v>
      </c>
      <c r="N342" s="60"/>
      <c r="O342" s="60"/>
      <c r="P342" s="60"/>
      <c r="Q342" s="140"/>
    </row>
    <row r="343" spans="1:17" ht="43.5" customHeight="1">
      <c r="A343" s="103" t="s">
        <v>917</v>
      </c>
      <c r="B343" s="1141"/>
      <c r="C343" s="1143" t="s">
        <v>213</v>
      </c>
      <c r="D343" s="1145"/>
      <c r="E343" s="1143" t="s">
        <v>213</v>
      </c>
      <c r="F343" s="1640" t="s">
        <v>213</v>
      </c>
      <c r="G343" s="1640" t="s">
        <v>213</v>
      </c>
      <c r="H343" s="1644" t="str">
        <f>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309" t="s">
        <v>213</v>
      </c>
      <c r="J343" s="309" t="s">
        <v>213</v>
      </c>
      <c r="K343" s="613" t="str">
        <f t="shared" si="5"/>
        <v/>
      </c>
      <c r="L343" s="309" t="s">
        <v>213</v>
      </c>
      <c r="M343" s="255" t="s">
        <v>213</v>
      </c>
      <c r="N343" s="60"/>
      <c r="O343" s="60"/>
      <c r="P343" s="60"/>
      <c r="Q343" s="140"/>
    </row>
    <row r="344" spans="1:17" ht="43.5" customHeight="1">
      <c r="A344" s="103" t="s">
        <v>918</v>
      </c>
      <c r="B344" s="1142"/>
      <c r="C344" s="1144"/>
      <c r="D344" s="1146"/>
      <c r="E344" s="1144"/>
      <c r="F344" s="1641"/>
      <c r="G344" s="1641"/>
      <c r="H344" s="1645"/>
      <c r="I344" s="309" t="s">
        <v>213</v>
      </c>
      <c r="J344" s="309" t="s">
        <v>213</v>
      </c>
      <c r="K344" s="613" t="str">
        <f t="shared" si="5"/>
        <v/>
      </c>
      <c r="L344" s="309" t="s">
        <v>213</v>
      </c>
      <c r="M344" s="255" t="s">
        <v>213</v>
      </c>
      <c r="N344" s="60"/>
      <c r="O344" s="60"/>
      <c r="P344" s="60"/>
      <c r="Q344" s="140"/>
    </row>
    <row r="345" spans="1:17" ht="43.5" customHeight="1">
      <c r="A345" s="103" t="s">
        <v>919</v>
      </c>
      <c r="B345" s="1142"/>
      <c r="C345" s="1144"/>
      <c r="D345" s="1146"/>
      <c r="E345" s="1144"/>
      <c r="F345" s="1641"/>
      <c r="G345" s="1641"/>
      <c r="H345" s="1645"/>
      <c r="I345" s="309" t="s">
        <v>213</v>
      </c>
      <c r="J345" s="309" t="s">
        <v>213</v>
      </c>
      <c r="K345" s="613" t="str">
        <f t="shared" si="5"/>
        <v/>
      </c>
      <c r="L345" s="309" t="s">
        <v>213</v>
      </c>
      <c r="M345" s="255" t="s">
        <v>213</v>
      </c>
      <c r="N345" s="60"/>
      <c r="O345" s="60"/>
      <c r="P345" s="60"/>
      <c r="Q345" s="140"/>
    </row>
    <row r="346" spans="1:17" ht="43.5" customHeight="1">
      <c r="A346" s="103" t="s">
        <v>920</v>
      </c>
      <c r="B346" s="1142"/>
      <c r="C346" s="1144"/>
      <c r="D346" s="1146"/>
      <c r="E346" s="1144"/>
      <c r="F346" s="1641"/>
      <c r="G346" s="1641"/>
      <c r="H346" s="1645"/>
      <c r="I346" s="309" t="s">
        <v>213</v>
      </c>
      <c r="J346" s="309" t="s">
        <v>213</v>
      </c>
      <c r="K346" s="613" t="str">
        <f t="shared" si="5"/>
        <v/>
      </c>
      <c r="L346" s="309" t="s">
        <v>213</v>
      </c>
      <c r="M346" s="255" t="s">
        <v>213</v>
      </c>
      <c r="N346" s="60"/>
      <c r="O346" s="60"/>
      <c r="P346" s="60"/>
      <c r="Q346" s="140"/>
    </row>
    <row r="347" spans="1:17" ht="43.5" customHeight="1">
      <c r="A347" s="103" t="s">
        <v>921</v>
      </c>
      <c r="B347" s="1142"/>
      <c r="C347" s="1144"/>
      <c r="D347" s="1146"/>
      <c r="E347" s="1144"/>
      <c r="F347" s="1641"/>
      <c r="G347" s="1641"/>
      <c r="H347" s="1645"/>
      <c r="I347" s="309" t="s">
        <v>213</v>
      </c>
      <c r="J347" s="309" t="s">
        <v>213</v>
      </c>
      <c r="K347" s="613" t="str">
        <f t="shared" si="5"/>
        <v/>
      </c>
      <c r="L347" s="309" t="s">
        <v>213</v>
      </c>
      <c r="M347" s="255" t="s">
        <v>213</v>
      </c>
      <c r="N347" s="60"/>
      <c r="O347" s="60"/>
      <c r="P347" s="60"/>
      <c r="Q347" s="140"/>
    </row>
    <row r="348" spans="1:17" ht="43.5" customHeight="1">
      <c r="A348" s="103" t="s">
        <v>922</v>
      </c>
      <c r="B348" s="1142"/>
      <c r="C348" s="1144"/>
      <c r="D348" s="1146"/>
      <c r="E348" s="1144"/>
      <c r="F348" s="1641"/>
      <c r="G348" s="1641"/>
      <c r="H348" s="1645"/>
      <c r="I348" s="309" t="s">
        <v>213</v>
      </c>
      <c r="J348" s="309" t="s">
        <v>213</v>
      </c>
      <c r="K348" s="613" t="str">
        <f t="shared" si="5"/>
        <v/>
      </c>
      <c r="L348" s="309" t="s">
        <v>213</v>
      </c>
      <c r="M348" s="255" t="s">
        <v>213</v>
      </c>
      <c r="N348" s="60"/>
      <c r="O348" s="60"/>
      <c r="P348" s="60"/>
      <c r="Q348" s="140"/>
    </row>
    <row r="349" spans="1:17" ht="43.5" customHeight="1">
      <c r="A349" s="103" t="s">
        <v>923</v>
      </c>
      <c r="B349" s="1141"/>
      <c r="C349" s="1143" t="s">
        <v>213</v>
      </c>
      <c r="D349" s="1145"/>
      <c r="E349" s="1143" t="s">
        <v>213</v>
      </c>
      <c r="F349" s="1640" t="s">
        <v>213</v>
      </c>
      <c r="G349" s="1640" t="s">
        <v>213</v>
      </c>
      <c r="H349" s="1644" t="str">
        <f>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309" t="s">
        <v>213</v>
      </c>
      <c r="J349" s="309" t="s">
        <v>213</v>
      </c>
      <c r="K349" s="613" t="str">
        <f t="shared" si="5"/>
        <v/>
      </c>
      <c r="L349" s="309" t="s">
        <v>213</v>
      </c>
      <c r="M349" s="255" t="s">
        <v>213</v>
      </c>
      <c r="N349" s="60"/>
      <c r="O349" s="60"/>
      <c r="P349" s="60"/>
      <c r="Q349" s="140"/>
    </row>
    <row r="350" spans="1:17" ht="43.5" customHeight="1">
      <c r="A350" s="103" t="s">
        <v>924</v>
      </c>
      <c r="B350" s="1142"/>
      <c r="C350" s="1144"/>
      <c r="D350" s="1146"/>
      <c r="E350" s="1144"/>
      <c r="F350" s="1641"/>
      <c r="G350" s="1641"/>
      <c r="H350" s="1645"/>
      <c r="I350" s="309" t="s">
        <v>213</v>
      </c>
      <c r="J350" s="309" t="s">
        <v>213</v>
      </c>
      <c r="K350" s="613" t="str">
        <f t="shared" si="5"/>
        <v/>
      </c>
      <c r="L350" s="309" t="s">
        <v>213</v>
      </c>
      <c r="M350" s="255" t="s">
        <v>213</v>
      </c>
      <c r="N350" s="60"/>
      <c r="O350" s="60"/>
      <c r="P350" s="60"/>
      <c r="Q350" s="140"/>
    </row>
    <row r="351" spans="1:17" ht="43.5" customHeight="1">
      <c r="A351" s="103" t="s">
        <v>925</v>
      </c>
      <c r="B351" s="1142"/>
      <c r="C351" s="1144"/>
      <c r="D351" s="1146"/>
      <c r="E351" s="1144"/>
      <c r="F351" s="1641"/>
      <c r="G351" s="1641"/>
      <c r="H351" s="1645"/>
      <c r="I351" s="309" t="s">
        <v>213</v>
      </c>
      <c r="J351" s="309" t="s">
        <v>213</v>
      </c>
      <c r="K351" s="613" t="str">
        <f t="shared" si="5"/>
        <v/>
      </c>
      <c r="L351" s="309" t="s">
        <v>213</v>
      </c>
      <c r="M351" s="255" t="s">
        <v>213</v>
      </c>
      <c r="N351" s="60"/>
      <c r="O351" s="60"/>
      <c r="P351" s="60"/>
      <c r="Q351" s="140"/>
    </row>
    <row r="352" spans="1:17" ht="43.5" customHeight="1">
      <c r="A352" s="103" t="s">
        <v>926</v>
      </c>
      <c r="B352" s="1142"/>
      <c r="C352" s="1144"/>
      <c r="D352" s="1146"/>
      <c r="E352" s="1144"/>
      <c r="F352" s="1641"/>
      <c r="G352" s="1641"/>
      <c r="H352" s="1645"/>
      <c r="I352" s="309" t="s">
        <v>213</v>
      </c>
      <c r="J352" s="309" t="s">
        <v>213</v>
      </c>
      <c r="K352" s="613" t="str">
        <f t="shared" si="5"/>
        <v/>
      </c>
      <c r="L352" s="309" t="s">
        <v>213</v>
      </c>
      <c r="M352" s="255" t="s">
        <v>213</v>
      </c>
      <c r="N352" s="60"/>
      <c r="O352" s="60"/>
      <c r="P352" s="60"/>
      <c r="Q352" s="140"/>
    </row>
    <row r="353" spans="1:17" ht="43.5" customHeight="1">
      <c r="A353" s="103" t="s">
        <v>927</v>
      </c>
      <c r="B353" s="1142"/>
      <c r="C353" s="1144"/>
      <c r="D353" s="1146"/>
      <c r="E353" s="1144"/>
      <c r="F353" s="1641"/>
      <c r="G353" s="1641"/>
      <c r="H353" s="1645"/>
      <c r="I353" s="309" t="s">
        <v>213</v>
      </c>
      <c r="J353" s="309" t="s">
        <v>213</v>
      </c>
      <c r="K353" s="613" t="str">
        <f t="shared" si="5"/>
        <v/>
      </c>
      <c r="L353" s="309" t="s">
        <v>213</v>
      </c>
      <c r="M353" s="255" t="s">
        <v>213</v>
      </c>
      <c r="N353" s="60"/>
      <c r="O353" s="60"/>
      <c r="P353" s="60"/>
      <c r="Q353" s="140"/>
    </row>
    <row r="354" spans="1:17" ht="43.5" customHeight="1">
      <c r="A354" s="103" t="s">
        <v>928</v>
      </c>
      <c r="B354" s="1142"/>
      <c r="C354" s="1144"/>
      <c r="D354" s="1146"/>
      <c r="E354" s="1144"/>
      <c r="F354" s="1641"/>
      <c r="G354" s="1641"/>
      <c r="H354" s="1645"/>
      <c r="I354" s="309" t="s">
        <v>213</v>
      </c>
      <c r="J354" s="309" t="s">
        <v>213</v>
      </c>
      <c r="K354" s="613" t="str">
        <f t="shared" si="5"/>
        <v/>
      </c>
      <c r="L354" s="309" t="s">
        <v>213</v>
      </c>
      <c r="M354" s="255" t="s">
        <v>213</v>
      </c>
      <c r="N354" s="60"/>
      <c r="O354" s="60"/>
      <c r="P354" s="60"/>
      <c r="Q354" s="140"/>
    </row>
    <row r="355" spans="1:17" ht="43.5" customHeight="1">
      <c r="A355" s="103" t="s">
        <v>929</v>
      </c>
      <c r="B355" s="1141"/>
      <c r="C355" s="1143" t="s">
        <v>213</v>
      </c>
      <c r="D355" s="1145"/>
      <c r="E355" s="1143" t="s">
        <v>213</v>
      </c>
      <c r="F355" s="1640" t="s">
        <v>213</v>
      </c>
      <c r="G355" s="1640" t="s">
        <v>213</v>
      </c>
      <c r="H355" s="1644" t="str">
        <f>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309" t="s">
        <v>213</v>
      </c>
      <c r="J355" s="309" t="s">
        <v>213</v>
      </c>
      <c r="K355" s="613" t="str">
        <f t="shared" si="5"/>
        <v/>
      </c>
      <c r="L355" s="309" t="s">
        <v>213</v>
      </c>
      <c r="M355" s="255" t="s">
        <v>213</v>
      </c>
      <c r="N355" s="60"/>
      <c r="O355" s="60"/>
      <c r="P355" s="60"/>
      <c r="Q355" s="140"/>
    </row>
    <row r="356" spans="1:17" ht="43.5" customHeight="1">
      <c r="A356" s="103" t="s">
        <v>930</v>
      </c>
      <c r="B356" s="1142"/>
      <c r="C356" s="1144"/>
      <c r="D356" s="1146"/>
      <c r="E356" s="1144"/>
      <c r="F356" s="1641"/>
      <c r="G356" s="1641"/>
      <c r="H356" s="1645"/>
      <c r="I356" s="309" t="s">
        <v>213</v>
      </c>
      <c r="J356" s="309" t="s">
        <v>213</v>
      </c>
      <c r="K356" s="613" t="str">
        <f t="shared" si="5"/>
        <v/>
      </c>
      <c r="L356" s="309" t="s">
        <v>213</v>
      </c>
      <c r="M356" s="255" t="s">
        <v>213</v>
      </c>
      <c r="N356" s="60"/>
      <c r="O356" s="60"/>
      <c r="P356" s="60"/>
      <c r="Q356" s="140"/>
    </row>
    <row r="357" spans="1:17" ht="43.5" customHeight="1">
      <c r="A357" s="103" t="s">
        <v>931</v>
      </c>
      <c r="B357" s="1142"/>
      <c r="C357" s="1144"/>
      <c r="D357" s="1146"/>
      <c r="E357" s="1144"/>
      <c r="F357" s="1641"/>
      <c r="G357" s="1641"/>
      <c r="H357" s="1645"/>
      <c r="I357" s="309" t="s">
        <v>213</v>
      </c>
      <c r="J357" s="309" t="s">
        <v>213</v>
      </c>
      <c r="K357" s="613" t="str">
        <f t="shared" si="5"/>
        <v/>
      </c>
      <c r="L357" s="309" t="s">
        <v>213</v>
      </c>
      <c r="M357" s="255" t="s">
        <v>213</v>
      </c>
      <c r="N357" s="60"/>
      <c r="O357" s="60"/>
      <c r="P357" s="60"/>
      <c r="Q357" s="140"/>
    </row>
    <row r="358" spans="1:17" ht="43.5" customHeight="1">
      <c r="A358" s="103" t="s">
        <v>932</v>
      </c>
      <c r="B358" s="1142"/>
      <c r="C358" s="1144"/>
      <c r="D358" s="1146"/>
      <c r="E358" s="1144"/>
      <c r="F358" s="1641"/>
      <c r="G358" s="1641"/>
      <c r="H358" s="1645"/>
      <c r="I358" s="309" t="s">
        <v>213</v>
      </c>
      <c r="J358" s="309" t="s">
        <v>213</v>
      </c>
      <c r="K358" s="613" t="str">
        <f t="shared" si="5"/>
        <v/>
      </c>
      <c r="L358" s="309" t="s">
        <v>213</v>
      </c>
      <c r="M358" s="255" t="s">
        <v>213</v>
      </c>
      <c r="N358" s="60"/>
      <c r="O358" s="60"/>
      <c r="P358" s="60"/>
      <c r="Q358" s="140"/>
    </row>
    <row r="359" spans="1:17" ht="43.5" customHeight="1">
      <c r="A359" s="103" t="s">
        <v>933</v>
      </c>
      <c r="B359" s="1142"/>
      <c r="C359" s="1144"/>
      <c r="D359" s="1146"/>
      <c r="E359" s="1144"/>
      <c r="F359" s="1641"/>
      <c r="G359" s="1641"/>
      <c r="H359" s="1645"/>
      <c r="I359" s="309" t="s">
        <v>213</v>
      </c>
      <c r="J359" s="309" t="s">
        <v>213</v>
      </c>
      <c r="K359" s="613" t="str">
        <f t="shared" si="5"/>
        <v/>
      </c>
      <c r="L359" s="309" t="s">
        <v>213</v>
      </c>
      <c r="M359" s="255" t="s">
        <v>213</v>
      </c>
      <c r="N359" s="60"/>
      <c r="O359" s="60"/>
      <c r="P359" s="60"/>
      <c r="Q359" s="140"/>
    </row>
    <row r="360" spans="1:17" ht="43.5" customHeight="1">
      <c r="A360" s="103" t="s">
        <v>934</v>
      </c>
      <c r="B360" s="1142"/>
      <c r="C360" s="1144"/>
      <c r="D360" s="1146"/>
      <c r="E360" s="1144"/>
      <c r="F360" s="1641"/>
      <c r="G360" s="1641"/>
      <c r="H360" s="1645"/>
      <c r="I360" s="309" t="s">
        <v>213</v>
      </c>
      <c r="J360" s="309" t="s">
        <v>213</v>
      </c>
      <c r="K360" s="613" t="str">
        <f t="shared" si="5"/>
        <v/>
      </c>
      <c r="L360" s="309" t="s">
        <v>213</v>
      </c>
      <c r="M360" s="255" t="s">
        <v>213</v>
      </c>
      <c r="N360" s="60"/>
      <c r="O360" s="60"/>
      <c r="P360" s="60"/>
      <c r="Q360" s="140"/>
    </row>
    <row r="361" spans="1:17" ht="43.5" customHeight="1">
      <c r="A361" s="103" t="s">
        <v>935</v>
      </c>
      <c r="B361" s="1141"/>
      <c r="C361" s="1143" t="s">
        <v>213</v>
      </c>
      <c r="D361" s="1145"/>
      <c r="E361" s="1143" t="s">
        <v>213</v>
      </c>
      <c r="F361" s="1640" t="s">
        <v>213</v>
      </c>
      <c r="G361" s="1640" t="s">
        <v>213</v>
      </c>
      <c r="H361" s="1644" t="str">
        <f>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309" t="s">
        <v>213</v>
      </c>
      <c r="J361" s="309" t="s">
        <v>213</v>
      </c>
      <c r="K361" s="613" t="str">
        <f t="shared" si="5"/>
        <v/>
      </c>
      <c r="L361" s="309" t="s">
        <v>213</v>
      </c>
      <c r="M361" s="255" t="s">
        <v>213</v>
      </c>
      <c r="N361" s="60"/>
      <c r="O361" s="60"/>
      <c r="P361" s="60"/>
      <c r="Q361" s="140"/>
    </row>
    <row r="362" spans="1:17" ht="43.5" customHeight="1">
      <c r="A362" s="103" t="s">
        <v>936</v>
      </c>
      <c r="B362" s="1142"/>
      <c r="C362" s="1144"/>
      <c r="D362" s="1146"/>
      <c r="E362" s="1144"/>
      <c r="F362" s="1641"/>
      <c r="G362" s="1641"/>
      <c r="H362" s="1645"/>
      <c r="I362" s="309" t="s">
        <v>213</v>
      </c>
      <c r="J362" s="309" t="s">
        <v>213</v>
      </c>
      <c r="K362" s="613" t="str">
        <f t="shared" si="5"/>
        <v/>
      </c>
      <c r="L362" s="309" t="s">
        <v>213</v>
      </c>
      <c r="M362" s="255" t="s">
        <v>213</v>
      </c>
      <c r="N362" s="60"/>
      <c r="O362" s="60"/>
      <c r="P362" s="60"/>
      <c r="Q362" s="140"/>
    </row>
    <row r="363" spans="1:17" ht="51.75" customHeight="1">
      <c r="A363" s="103" t="s">
        <v>937</v>
      </c>
      <c r="B363" s="1142"/>
      <c r="C363" s="1144"/>
      <c r="D363" s="1146"/>
      <c r="E363" s="1144"/>
      <c r="F363" s="1641"/>
      <c r="G363" s="1641"/>
      <c r="H363" s="1645"/>
      <c r="I363" s="309" t="s">
        <v>213</v>
      </c>
      <c r="J363" s="309" t="s">
        <v>213</v>
      </c>
      <c r="K363" s="613" t="str">
        <f t="shared" si="5"/>
        <v/>
      </c>
      <c r="L363" s="309" t="s">
        <v>213</v>
      </c>
      <c r="M363" s="255" t="s">
        <v>213</v>
      </c>
      <c r="N363" s="60"/>
      <c r="O363" s="60"/>
      <c r="P363" s="60"/>
      <c r="Q363" s="140"/>
    </row>
    <row r="364" spans="1:17" ht="51.75" customHeight="1">
      <c r="A364" s="103" t="s">
        <v>938</v>
      </c>
      <c r="B364" s="1142"/>
      <c r="C364" s="1144"/>
      <c r="D364" s="1146"/>
      <c r="E364" s="1144"/>
      <c r="F364" s="1641"/>
      <c r="G364" s="1641"/>
      <c r="H364" s="1645"/>
      <c r="I364" s="309" t="s">
        <v>213</v>
      </c>
      <c r="J364" s="309" t="s">
        <v>213</v>
      </c>
      <c r="K364" s="613" t="str">
        <f t="shared" si="5"/>
        <v/>
      </c>
      <c r="L364" s="309" t="s">
        <v>213</v>
      </c>
      <c r="M364" s="255" t="s">
        <v>213</v>
      </c>
      <c r="N364" s="60"/>
      <c r="O364" s="60"/>
      <c r="P364" s="60"/>
      <c r="Q364" s="140"/>
    </row>
    <row r="365" spans="1:17" ht="51.75" customHeight="1">
      <c r="A365" s="103" t="s">
        <v>939</v>
      </c>
      <c r="B365" s="1142"/>
      <c r="C365" s="1144"/>
      <c r="D365" s="1146"/>
      <c r="E365" s="1144"/>
      <c r="F365" s="1641"/>
      <c r="G365" s="1641"/>
      <c r="H365" s="1645"/>
      <c r="I365" s="309" t="s">
        <v>213</v>
      </c>
      <c r="J365" s="309" t="s">
        <v>213</v>
      </c>
      <c r="K365" s="613" t="str">
        <f t="shared" si="5"/>
        <v/>
      </c>
      <c r="L365" s="309" t="s">
        <v>213</v>
      </c>
      <c r="M365" s="255" t="s">
        <v>213</v>
      </c>
      <c r="N365" s="60"/>
      <c r="O365" s="60"/>
      <c r="P365" s="60"/>
      <c r="Q365" s="140"/>
    </row>
    <row r="366" spans="1:17" ht="51.75" customHeight="1">
      <c r="A366" s="103" t="s">
        <v>940</v>
      </c>
      <c r="B366" s="1142"/>
      <c r="C366" s="1144"/>
      <c r="D366" s="1146"/>
      <c r="E366" s="1144"/>
      <c r="F366" s="1641"/>
      <c r="G366" s="1641"/>
      <c r="H366" s="1645"/>
      <c r="I366" s="309" t="s">
        <v>213</v>
      </c>
      <c r="J366" s="309" t="s">
        <v>213</v>
      </c>
      <c r="K366" s="613" t="str">
        <f t="shared" si="5"/>
        <v/>
      </c>
      <c r="L366" s="309" t="s">
        <v>213</v>
      </c>
      <c r="M366" s="255" t="s">
        <v>213</v>
      </c>
      <c r="N366" s="60"/>
      <c r="O366" s="60"/>
      <c r="P366" s="60"/>
      <c r="Q366" s="140"/>
    </row>
    <row r="367" spans="1:17" ht="51.75" customHeight="1">
      <c r="A367" s="103" t="s">
        <v>941</v>
      </c>
      <c r="B367" s="1141"/>
      <c r="C367" s="1143" t="s">
        <v>213</v>
      </c>
      <c r="D367" s="1145"/>
      <c r="E367" s="1143" t="s">
        <v>213</v>
      </c>
      <c r="F367" s="1640" t="s">
        <v>213</v>
      </c>
      <c r="G367" s="1640" t="s">
        <v>213</v>
      </c>
      <c r="H367" s="1644" t="str">
        <f>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309" t="s">
        <v>213</v>
      </c>
      <c r="J367" s="309" t="s">
        <v>213</v>
      </c>
      <c r="K367" s="613" t="str">
        <f t="shared" si="5"/>
        <v/>
      </c>
      <c r="L367" s="309" t="s">
        <v>213</v>
      </c>
      <c r="M367" s="255" t="s">
        <v>213</v>
      </c>
      <c r="N367" s="60"/>
      <c r="O367" s="60"/>
      <c r="P367" s="60"/>
      <c r="Q367" s="140"/>
    </row>
    <row r="368" spans="1:17" ht="51.75" customHeight="1">
      <c r="A368" s="103" t="s">
        <v>942</v>
      </c>
      <c r="B368" s="1142"/>
      <c r="C368" s="1144"/>
      <c r="D368" s="1146"/>
      <c r="E368" s="1144"/>
      <c r="F368" s="1641"/>
      <c r="G368" s="1641"/>
      <c r="H368" s="1645"/>
      <c r="I368" s="309" t="s">
        <v>213</v>
      </c>
      <c r="J368" s="309" t="s">
        <v>213</v>
      </c>
      <c r="K368" s="613" t="str">
        <f t="shared" si="5"/>
        <v/>
      </c>
      <c r="L368" s="309" t="s">
        <v>213</v>
      </c>
      <c r="M368" s="255" t="s">
        <v>213</v>
      </c>
      <c r="N368" s="60"/>
      <c r="O368" s="60"/>
      <c r="P368" s="60"/>
      <c r="Q368" s="140"/>
    </row>
    <row r="369" spans="1:17" ht="51.75" customHeight="1">
      <c r="A369" s="103" t="s">
        <v>943</v>
      </c>
      <c r="B369" s="1142"/>
      <c r="C369" s="1144"/>
      <c r="D369" s="1146"/>
      <c r="E369" s="1144"/>
      <c r="F369" s="1641"/>
      <c r="G369" s="1641"/>
      <c r="H369" s="1645"/>
      <c r="I369" s="309" t="s">
        <v>213</v>
      </c>
      <c r="J369" s="309" t="s">
        <v>213</v>
      </c>
      <c r="K369" s="613" t="str">
        <f t="shared" si="5"/>
        <v/>
      </c>
      <c r="L369" s="309" t="s">
        <v>213</v>
      </c>
      <c r="M369" s="255" t="s">
        <v>213</v>
      </c>
      <c r="N369" s="60"/>
      <c r="O369" s="60"/>
      <c r="P369" s="60"/>
      <c r="Q369" s="140"/>
    </row>
    <row r="370" spans="1:17" ht="51.75" customHeight="1">
      <c r="A370" s="103" t="s">
        <v>944</v>
      </c>
      <c r="B370" s="1142"/>
      <c r="C370" s="1144"/>
      <c r="D370" s="1146"/>
      <c r="E370" s="1144"/>
      <c r="F370" s="1641"/>
      <c r="G370" s="1641"/>
      <c r="H370" s="1645"/>
      <c r="I370" s="309" t="s">
        <v>213</v>
      </c>
      <c r="J370" s="309" t="s">
        <v>213</v>
      </c>
      <c r="K370" s="613" t="str">
        <f t="shared" si="5"/>
        <v/>
      </c>
      <c r="L370" s="309" t="s">
        <v>213</v>
      </c>
      <c r="M370" s="255" t="s">
        <v>213</v>
      </c>
      <c r="N370" s="60"/>
      <c r="O370" s="60"/>
      <c r="P370" s="60"/>
      <c r="Q370" s="140"/>
    </row>
    <row r="371" spans="1:17" ht="51.75" customHeight="1">
      <c r="A371" s="103" t="s">
        <v>945</v>
      </c>
      <c r="B371" s="1142"/>
      <c r="C371" s="1144"/>
      <c r="D371" s="1146"/>
      <c r="E371" s="1144"/>
      <c r="F371" s="1641"/>
      <c r="G371" s="1641"/>
      <c r="H371" s="1645"/>
      <c r="I371" s="309" t="s">
        <v>213</v>
      </c>
      <c r="J371" s="309" t="s">
        <v>213</v>
      </c>
      <c r="K371" s="613" t="str">
        <f t="shared" si="5"/>
        <v/>
      </c>
      <c r="L371" s="309" t="s">
        <v>213</v>
      </c>
      <c r="M371" s="255" t="s">
        <v>213</v>
      </c>
      <c r="N371" s="60"/>
      <c r="O371" s="60"/>
      <c r="P371" s="60"/>
      <c r="Q371" s="140"/>
    </row>
    <row r="372" spans="1:17" ht="51.75" customHeight="1">
      <c r="A372" s="103" t="s">
        <v>946</v>
      </c>
      <c r="B372" s="1142"/>
      <c r="C372" s="1144"/>
      <c r="D372" s="1146"/>
      <c r="E372" s="1144"/>
      <c r="F372" s="1641"/>
      <c r="G372" s="1641"/>
      <c r="H372" s="1645"/>
      <c r="I372" s="309" t="s">
        <v>213</v>
      </c>
      <c r="J372" s="309" t="s">
        <v>213</v>
      </c>
      <c r="K372" s="613" t="str">
        <f t="shared" si="5"/>
        <v/>
      </c>
      <c r="L372" s="309" t="s">
        <v>213</v>
      </c>
      <c r="M372" s="255" t="s">
        <v>213</v>
      </c>
      <c r="N372" s="60"/>
      <c r="O372" s="60"/>
      <c r="P372" s="60"/>
      <c r="Q372" s="140"/>
    </row>
    <row r="373" spans="1:17" ht="51.75" customHeight="1">
      <c r="A373" s="103" t="s">
        <v>947</v>
      </c>
      <c r="B373" s="1141"/>
      <c r="C373" s="1143" t="s">
        <v>213</v>
      </c>
      <c r="D373" s="1145"/>
      <c r="E373" s="1143" t="s">
        <v>213</v>
      </c>
      <c r="F373" s="1640" t="s">
        <v>213</v>
      </c>
      <c r="G373" s="1640" t="s">
        <v>213</v>
      </c>
      <c r="H373" s="1644" t="str">
        <f>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309" t="s">
        <v>213</v>
      </c>
      <c r="J373" s="309" t="s">
        <v>213</v>
      </c>
      <c r="K373" s="613" t="str">
        <f t="shared" si="5"/>
        <v/>
      </c>
      <c r="L373" s="309" t="s">
        <v>213</v>
      </c>
      <c r="M373" s="255" t="s">
        <v>213</v>
      </c>
      <c r="N373" s="60"/>
      <c r="O373" s="60"/>
      <c r="P373" s="60"/>
      <c r="Q373" s="140"/>
    </row>
    <row r="374" spans="1:17" ht="51.75" customHeight="1">
      <c r="A374" s="103" t="s">
        <v>948</v>
      </c>
      <c r="B374" s="1142"/>
      <c r="C374" s="1144"/>
      <c r="D374" s="1146"/>
      <c r="E374" s="1144"/>
      <c r="F374" s="1641"/>
      <c r="G374" s="1641"/>
      <c r="H374" s="1645"/>
      <c r="I374" s="309" t="s">
        <v>213</v>
      </c>
      <c r="J374" s="309" t="s">
        <v>213</v>
      </c>
      <c r="K374" s="613" t="str">
        <f t="shared" si="5"/>
        <v/>
      </c>
      <c r="L374" s="309" t="s">
        <v>213</v>
      </c>
      <c r="M374" s="255" t="s">
        <v>213</v>
      </c>
      <c r="N374" s="60"/>
      <c r="O374" s="60"/>
      <c r="P374" s="60"/>
      <c r="Q374" s="140"/>
    </row>
    <row r="375" spans="1:17" ht="51.75" customHeight="1">
      <c r="A375" s="103" t="s">
        <v>949</v>
      </c>
      <c r="B375" s="1142"/>
      <c r="C375" s="1144"/>
      <c r="D375" s="1146"/>
      <c r="E375" s="1144"/>
      <c r="F375" s="1641"/>
      <c r="G375" s="1641"/>
      <c r="H375" s="1645"/>
      <c r="I375" s="309" t="s">
        <v>213</v>
      </c>
      <c r="J375" s="309" t="s">
        <v>213</v>
      </c>
      <c r="K375" s="613" t="str">
        <f t="shared" si="5"/>
        <v/>
      </c>
      <c r="L375" s="309" t="s">
        <v>213</v>
      </c>
      <c r="M375" s="255" t="s">
        <v>213</v>
      </c>
      <c r="N375" s="60"/>
      <c r="O375" s="60"/>
      <c r="P375" s="60"/>
      <c r="Q375" s="140"/>
    </row>
    <row r="376" spans="1:17" ht="51.75" customHeight="1">
      <c r="A376" s="103" t="s">
        <v>950</v>
      </c>
      <c r="B376" s="1142"/>
      <c r="C376" s="1144"/>
      <c r="D376" s="1146"/>
      <c r="E376" s="1144"/>
      <c r="F376" s="1641"/>
      <c r="G376" s="1641"/>
      <c r="H376" s="1645"/>
      <c r="I376" s="309" t="s">
        <v>213</v>
      </c>
      <c r="J376" s="309" t="s">
        <v>213</v>
      </c>
      <c r="K376" s="613" t="str">
        <f t="shared" si="5"/>
        <v/>
      </c>
      <c r="L376" s="309" t="s">
        <v>213</v>
      </c>
      <c r="M376" s="255" t="s">
        <v>213</v>
      </c>
      <c r="N376" s="60"/>
      <c r="O376" s="60"/>
      <c r="P376" s="60"/>
      <c r="Q376" s="140"/>
    </row>
    <row r="377" spans="1:17" ht="51.75" customHeight="1">
      <c r="A377" s="103" t="s">
        <v>951</v>
      </c>
      <c r="B377" s="1142"/>
      <c r="C377" s="1144"/>
      <c r="D377" s="1146"/>
      <c r="E377" s="1144"/>
      <c r="F377" s="1641"/>
      <c r="G377" s="1641"/>
      <c r="H377" s="1645"/>
      <c r="I377" s="309" t="s">
        <v>213</v>
      </c>
      <c r="J377" s="309" t="s">
        <v>213</v>
      </c>
      <c r="K377" s="613" t="str">
        <f t="shared" si="5"/>
        <v/>
      </c>
      <c r="L377" s="309" t="s">
        <v>213</v>
      </c>
      <c r="M377" s="255" t="s">
        <v>213</v>
      </c>
      <c r="N377" s="60"/>
      <c r="O377" s="60"/>
      <c r="P377" s="60"/>
      <c r="Q377" s="140"/>
    </row>
    <row r="378" spans="1:17" ht="51.75" customHeight="1">
      <c r="A378" s="103" t="s">
        <v>952</v>
      </c>
      <c r="B378" s="1142"/>
      <c r="C378" s="1144"/>
      <c r="D378" s="1146"/>
      <c r="E378" s="1144"/>
      <c r="F378" s="1641"/>
      <c r="G378" s="1641"/>
      <c r="H378" s="1645"/>
      <c r="I378" s="309" t="s">
        <v>213</v>
      </c>
      <c r="J378" s="309" t="s">
        <v>213</v>
      </c>
      <c r="K378" s="613" t="str">
        <f t="shared" si="5"/>
        <v/>
      </c>
      <c r="L378" s="309" t="s">
        <v>213</v>
      </c>
      <c r="M378" s="255" t="s">
        <v>213</v>
      </c>
      <c r="N378" s="60"/>
      <c r="O378" s="60"/>
      <c r="P378" s="60"/>
      <c r="Q378" s="140"/>
    </row>
    <row r="379" spans="1:17" ht="51.75" customHeight="1">
      <c r="A379" s="103" t="s">
        <v>953</v>
      </c>
      <c r="B379" s="1141"/>
      <c r="C379" s="1143" t="s">
        <v>213</v>
      </c>
      <c r="D379" s="1145"/>
      <c r="E379" s="1143" t="s">
        <v>213</v>
      </c>
      <c r="F379" s="1640" t="s">
        <v>213</v>
      </c>
      <c r="G379" s="1640" t="s">
        <v>213</v>
      </c>
      <c r="H379" s="1644" t="str">
        <f>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309" t="s">
        <v>213</v>
      </c>
      <c r="J379" s="309" t="s">
        <v>213</v>
      </c>
      <c r="K379" s="613" t="str">
        <f t="shared" si="5"/>
        <v/>
      </c>
      <c r="L379" s="309" t="s">
        <v>213</v>
      </c>
      <c r="M379" s="255" t="s">
        <v>213</v>
      </c>
      <c r="N379" s="60"/>
      <c r="O379" s="60"/>
      <c r="P379" s="60"/>
      <c r="Q379" s="140"/>
    </row>
    <row r="380" spans="1:17" ht="51.75" customHeight="1">
      <c r="A380" s="103" t="s">
        <v>954</v>
      </c>
      <c r="B380" s="1142"/>
      <c r="C380" s="1144"/>
      <c r="D380" s="1146"/>
      <c r="E380" s="1144"/>
      <c r="F380" s="1641"/>
      <c r="G380" s="1641"/>
      <c r="H380" s="1645"/>
      <c r="I380" s="309" t="s">
        <v>213</v>
      </c>
      <c r="J380" s="309" t="s">
        <v>213</v>
      </c>
      <c r="K380" s="613" t="str">
        <f t="shared" si="5"/>
        <v/>
      </c>
      <c r="L380" s="309" t="s">
        <v>213</v>
      </c>
      <c r="M380" s="255" t="s">
        <v>213</v>
      </c>
      <c r="N380" s="60"/>
      <c r="O380" s="60"/>
      <c r="P380" s="60"/>
      <c r="Q380" s="140"/>
    </row>
    <row r="381" spans="1:17" ht="51.75" customHeight="1">
      <c r="A381" s="103" t="s">
        <v>955</v>
      </c>
      <c r="B381" s="1142"/>
      <c r="C381" s="1144"/>
      <c r="D381" s="1146"/>
      <c r="E381" s="1144"/>
      <c r="F381" s="1641"/>
      <c r="G381" s="1641"/>
      <c r="H381" s="1645"/>
      <c r="I381" s="309" t="s">
        <v>213</v>
      </c>
      <c r="J381" s="309" t="s">
        <v>213</v>
      </c>
      <c r="K381" s="613" t="str">
        <f t="shared" si="5"/>
        <v/>
      </c>
      <c r="L381" s="309" t="s">
        <v>213</v>
      </c>
      <c r="M381" s="255" t="s">
        <v>213</v>
      </c>
      <c r="N381" s="60"/>
      <c r="O381" s="60"/>
      <c r="P381" s="60"/>
      <c r="Q381" s="140"/>
    </row>
    <row r="382" spans="1:17" ht="51.75" customHeight="1">
      <c r="A382" s="103" t="s">
        <v>956</v>
      </c>
      <c r="B382" s="1142"/>
      <c r="C382" s="1144"/>
      <c r="D382" s="1146"/>
      <c r="E382" s="1144"/>
      <c r="F382" s="1641"/>
      <c r="G382" s="1641"/>
      <c r="H382" s="1645"/>
      <c r="I382" s="309" t="s">
        <v>213</v>
      </c>
      <c r="J382" s="309" t="s">
        <v>213</v>
      </c>
      <c r="K382" s="613" t="str">
        <f t="shared" si="5"/>
        <v/>
      </c>
      <c r="L382" s="309" t="s">
        <v>213</v>
      </c>
      <c r="M382" s="255" t="s">
        <v>213</v>
      </c>
      <c r="N382" s="60"/>
      <c r="O382" s="60"/>
      <c r="P382" s="60"/>
      <c r="Q382" s="140"/>
    </row>
    <row r="383" spans="1:17" ht="51.75" customHeight="1">
      <c r="A383" s="103" t="s">
        <v>957</v>
      </c>
      <c r="B383" s="1142"/>
      <c r="C383" s="1144"/>
      <c r="D383" s="1146"/>
      <c r="E383" s="1144"/>
      <c r="F383" s="1641"/>
      <c r="G383" s="1641"/>
      <c r="H383" s="1645"/>
      <c r="I383" s="309" t="s">
        <v>213</v>
      </c>
      <c r="J383" s="309" t="s">
        <v>213</v>
      </c>
      <c r="K383" s="613" t="str">
        <f t="shared" si="5"/>
        <v/>
      </c>
      <c r="L383" s="309" t="s">
        <v>213</v>
      </c>
      <c r="M383" s="255" t="s">
        <v>213</v>
      </c>
      <c r="N383" s="60"/>
      <c r="O383" s="60"/>
      <c r="P383" s="60"/>
      <c r="Q383" s="140"/>
    </row>
    <row r="384" spans="1:17" ht="51.75" customHeight="1">
      <c r="A384" s="103" t="s">
        <v>958</v>
      </c>
      <c r="B384" s="1142"/>
      <c r="C384" s="1144"/>
      <c r="D384" s="1146"/>
      <c r="E384" s="1144"/>
      <c r="F384" s="1641"/>
      <c r="G384" s="1641"/>
      <c r="H384" s="1645"/>
      <c r="I384" s="309" t="s">
        <v>213</v>
      </c>
      <c r="J384" s="309" t="s">
        <v>213</v>
      </c>
      <c r="K384" s="613" t="str">
        <f t="shared" si="5"/>
        <v/>
      </c>
      <c r="L384" s="309" t="s">
        <v>213</v>
      </c>
      <c r="M384" s="255" t="s">
        <v>213</v>
      </c>
      <c r="N384" s="60"/>
      <c r="O384" s="60"/>
      <c r="P384" s="60"/>
      <c r="Q384" s="140"/>
    </row>
    <row r="385" spans="1:17" ht="51.75" customHeight="1">
      <c r="A385" s="103" t="s">
        <v>959</v>
      </c>
      <c r="B385" s="1141"/>
      <c r="C385" s="1143" t="s">
        <v>213</v>
      </c>
      <c r="D385" s="1145"/>
      <c r="E385" s="1143" t="s">
        <v>213</v>
      </c>
      <c r="F385" s="1640" t="s">
        <v>213</v>
      </c>
      <c r="G385" s="1640" t="s">
        <v>213</v>
      </c>
      <c r="H385" s="1644" t="str">
        <f>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309" t="s">
        <v>213</v>
      </c>
      <c r="J385" s="309" t="s">
        <v>213</v>
      </c>
      <c r="K385" s="613" t="str">
        <f t="shared" si="5"/>
        <v/>
      </c>
      <c r="L385" s="309" t="s">
        <v>213</v>
      </c>
      <c r="M385" s="255" t="s">
        <v>213</v>
      </c>
      <c r="N385" s="60"/>
      <c r="O385" s="60"/>
      <c r="P385" s="60"/>
      <c r="Q385" s="140"/>
    </row>
    <row r="386" spans="1:17" ht="51.75" customHeight="1">
      <c r="A386" s="103" t="s">
        <v>960</v>
      </c>
      <c r="B386" s="1142"/>
      <c r="C386" s="1144"/>
      <c r="D386" s="1146"/>
      <c r="E386" s="1144"/>
      <c r="F386" s="1641"/>
      <c r="G386" s="1641"/>
      <c r="H386" s="1645"/>
      <c r="I386" s="309" t="s">
        <v>213</v>
      </c>
      <c r="J386" s="309" t="s">
        <v>213</v>
      </c>
      <c r="K386" s="613" t="str">
        <f t="shared" si="5"/>
        <v/>
      </c>
      <c r="L386" s="309" t="s">
        <v>213</v>
      </c>
      <c r="M386" s="255" t="s">
        <v>213</v>
      </c>
      <c r="N386" s="60"/>
      <c r="O386" s="60"/>
      <c r="P386" s="60"/>
      <c r="Q386" s="140"/>
    </row>
    <row r="387" spans="1:17" ht="51.75" customHeight="1">
      <c r="A387" s="103" t="s">
        <v>961</v>
      </c>
      <c r="B387" s="1142"/>
      <c r="C387" s="1144"/>
      <c r="D387" s="1146"/>
      <c r="E387" s="1144"/>
      <c r="F387" s="1641"/>
      <c r="G387" s="1641"/>
      <c r="H387" s="1645"/>
      <c r="I387" s="309" t="s">
        <v>213</v>
      </c>
      <c r="J387" s="309" t="s">
        <v>213</v>
      </c>
      <c r="K387" s="613" t="str">
        <f t="shared" si="5"/>
        <v/>
      </c>
      <c r="L387" s="309" t="s">
        <v>213</v>
      </c>
      <c r="M387" s="255" t="s">
        <v>213</v>
      </c>
      <c r="N387" s="60"/>
      <c r="O387" s="60"/>
      <c r="P387" s="60"/>
      <c r="Q387" s="140"/>
    </row>
    <row r="388" spans="1:17" ht="51.75" customHeight="1">
      <c r="A388" s="103" t="s">
        <v>962</v>
      </c>
      <c r="B388" s="1142"/>
      <c r="C388" s="1144"/>
      <c r="D388" s="1146"/>
      <c r="E388" s="1144"/>
      <c r="F388" s="1641"/>
      <c r="G388" s="1641"/>
      <c r="H388" s="1645"/>
      <c r="I388" s="309" t="s">
        <v>213</v>
      </c>
      <c r="J388" s="309" t="s">
        <v>213</v>
      </c>
      <c r="K388" s="613" t="str">
        <f t="shared" si="5"/>
        <v/>
      </c>
      <c r="L388" s="309" t="s">
        <v>213</v>
      </c>
      <c r="M388" s="255" t="s">
        <v>213</v>
      </c>
      <c r="N388" s="60"/>
      <c r="O388" s="60"/>
      <c r="P388" s="60"/>
      <c r="Q388" s="140"/>
    </row>
    <row r="389" spans="1:17" ht="51.75" customHeight="1">
      <c r="A389" s="103" t="s">
        <v>963</v>
      </c>
      <c r="B389" s="1142"/>
      <c r="C389" s="1144"/>
      <c r="D389" s="1146"/>
      <c r="E389" s="1144"/>
      <c r="F389" s="1641"/>
      <c r="G389" s="1641"/>
      <c r="H389" s="1645"/>
      <c r="I389" s="309" t="s">
        <v>213</v>
      </c>
      <c r="J389" s="309" t="s">
        <v>213</v>
      </c>
      <c r="K389" s="613" t="str">
        <f t="shared" si="5"/>
        <v/>
      </c>
      <c r="L389" s="309" t="s">
        <v>213</v>
      </c>
      <c r="M389" s="255" t="s">
        <v>213</v>
      </c>
      <c r="N389" s="60"/>
      <c r="O389" s="60"/>
      <c r="P389" s="60"/>
      <c r="Q389" s="140"/>
    </row>
    <row r="390" spans="1:17" ht="51.75" customHeight="1">
      <c r="A390" s="103" t="s">
        <v>964</v>
      </c>
      <c r="B390" s="1142"/>
      <c r="C390" s="1144"/>
      <c r="D390" s="1146"/>
      <c r="E390" s="1144"/>
      <c r="F390" s="1641"/>
      <c r="G390" s="1641"/>
      <c r="H390" s="1645"/>
      <c r="I390" s="309" t="s">
        <v>213</v>
      </c>
      <c r="J390" s="309" t="s">
        <v>213</v>
      </c>
      <c r="K390" s="613" t="str">
        <f t="shared" si="5"/>
        <v/>
      </c>
      <c r="L390" s="309" t="s">
        <v>213</v>
      </c>
      <c r="M390" s="255" t="s">
        <v>213</v>
      </c>
      <c r="N390" s="60"/>
      <c r="O390" s="60"/>
      <c r="P390" s="60"/>
      <c r="Q390" s="140"/>
    </row>
    <row r="391" spans="1:17" ht="51.75" customHeight="1">
      <c r="A391" s="103" t="s">
        <v>965</v>
      </c>
      <c r="B391" s="1141"/>
      <c r="C391" s="1143" t="s">
        <v>213</v>
      </c>
      <c r="D391" s="1145"/>
      <c r="E391" s="1143" t="s">
        <v>213</v>
      </c>
      <c r="F391" s="1640" t="s">
        <v>213</v>
      </c>
      <c r="G391" s="1640" t="s">
        <v>213</v>
      </c>
      <c r="H391" s="1644" t="str">
        <f>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309" t="s">
        <v>213</v>
      </c>
      <c r="J391" s="309" t="s">
        <v>213</v>
      </c>
      <c r="K391" s="613" t="str">
        <f t="shared" ref="K391:K426" si="6">IFERROR(IF(OR(AND(I391="Muy Baja",J391="Leve"),AND(I391="Muy Baja",J391="Menor"),AND(I391="Baja",J391="Leve")),"Bajo",IF(OR(AND(I391="Muy baja",J391="Moderado"),AND(I391="Baja",J391="Menor"),AND(I391="Baja",J391="Moderado"),AND(I391="Media",J391="Leve"),AND(I391="Media",J391="Menor"),AND(I391="Media",J391="Moderado"),AND(I391="Alta",J391="Leve"),AND(I391="Alta",J391="Menor")),"Moderado",IF(OR(AND(I391="Muy Baja",J391="Mayor"),AND(I391="Baja",J391="Mayor"),AND(I391="Media",J391="Mayor"),AND(I391="Alta",J391="Moderado"),AND(I391="Alta",J391="Mayor"),AND(I391="Muy Alta",J391="Leve"),AND(I391="Muy Alta",J391="Menor"),AND(I391="Muy Alta",J391="Moderado"),AND(I391="Muy Alta",J391="Mayor")),"Alto",IF(OR(AND(I391="Muy Baja",J391="Catastrófico"),AND(I391="Baja",J391="Catastrófico"),AND(I391="Media",J391="Catastrófico"),AND(I391="Alta",J391="Catastrófico"),AND(I391="Muy Alta",J391="Catastrófico")),"Extremo","")))),"")</f>
        <v/>
      </c>
      <c r="L391" s="309" t="s">
        <v>213</v>
      </c>
      <c r="M391" s="255" t="s">
        <v>213</v>
      </c>
      <c r="N391" s="60"/>
      <c r="O391" s="60"/>
      <c r="P391" s="60"/>
      <c r="Q391" s="140"/>
    </row>
    <row r="392" spans="1:17" ht="51.75" customHeight="1">
      <c r="A392" s="103" t="s">
        <v>966</v>
      </c>
      <c r="B392" s="1142"/>
      <c r="C392" s="1144"/>
      <c r="D392" s="1146"/>
      <c r="E392" s="1144"/>
      <c r="F392" s="1641"/>
      <c r="G392" s="1641"/>
      <c r="H392" s="1645"/>
      <c r="I392" s="309" t="s">
        <v>213</v>
      </c>
      <c r="J392" s="309" t="s">
        <v>213</v>
      </c>
      <c r="K392" s="613" t="str">
        <f t="shared" si="6"/>
        <v/>
      </c>
      <c r="L392" s="309" t="s">
        <v>213</v>
      </c>
      <c r="M392" s="255" t="s">
        <v>213</v>
      </c>
      <c r="N392" s="60"/>
      <c r="O392" s="60"/>
      <c r="P392" s="60"/>
      <c r="Q392" s="140"/>
    </row>
    <row r="393" spans="1:17" ht="51.75" customHeight="1">
      <c r="A393" s="103" t="s">
        <v>967</v>
      </c>
      <c r="B393" s="1142"/>
      <c r="C393" s="1144"/>
      <c r="D393" s="1146"/>
      <c r="E393" s="1144"/>
      <c r="F393" s="1641"/>
      <c r="G393" s="1641"/>
      <c r="H393" s="1645"/>
      <c r="I393" s="309" t="s">
        <v>213</v>
      </c>
      <c r="J393" s="309" t="s">
        <v>213</v>
      </c>
      <c r="K393" s="613" t="str">
        <f t="shared" si="6"/>
        <v/>
      </c>
      <c r="L393" s="309" t="s">
        <v>213</v>
      </c>
      <c r="M393" s="255" t="s">
        <v>213</v>
      </c>
      <c r="N393" s="60"/>
      <c r="O393" s="60"/>
      <c r="P393" s="60"/>
      <c r="Q393" s="140"/>
    </row>
    <row r="394" spans="1:17" ht="51.75" customHeight="1">
      <c r="A394" s="103" t="s">
        <v>968</v>
      </c>
      <c r="B394" s="1142"/>
      <c r="C394" s="1144"/>
      <c r="D394" s="1146"/>
      <c r="E394" s="1144"/>
      <c r="F394" s="1641"/>
      <c r="G394" s="1641"/>
      <c r="H394" s="1645"/>
      <c r="I394" s="309" t="s">
        <v>213</v>
      </c>
      <c r="J394" s="309" t="s">
        <v>213</v>
      </c>
      <c r="K394" s="613" t="str">
        <f t="shared" si="6"/>
        <v/>
      </c>
      <c r="L394" s="309" t="s">
        <v>213</v>
      </c>
      <c r="M394" s="255" t="s">
        <v>213</v>
      </c>
      <c r="N394" s="60"/>
      <c r="O394" s="60"/>
      <c r="P394" s="60"/>
      <c r="Q394" s="140"/>
    </row>
    <row r="395" spans="1:17" ht="51.75" customHeight="1">
      <c r="A395" s="103" t="s">
        <v>969</v>
      </c>
      <c r="B395" s="1142"/>
      <c r="C395" s="1144"/>
      <c r="D395" s="1146"/>
      <c r="E395" s="1144"/>
      <c r="F395" s="1641"/>
      <c r="G395" s="1641"/>
      <c r="H395" s="1645"/>
      <c r="I395" s="309" t="s">
        <v>213</v>
      </c>
      <c r="J395" s="309" t="s">
        <v>213</v>
      </c>
      <c r="K395" s="613" t="str">
        <f t="shared" si="6"/>
        <v/>
      </c>
      <c r="L395" s="309" t="s">
        <v>213</v>
      </c>
      <c r="M395" s="255" t="s">
        <v>213</v>
      </c>
      <c r="N395" s="60"/>
      <c r="O395" s="60"/>
      <c r="P395" s="60"/>
      <c r="Q395" s="140"/>
    </row>
    <row r="396" spans="1:17" ht="51.75" customHeight="1">
      <c r="A396" s="103" t="s">
        <v>970</v>
      </c>
      <c r="B396" s="1142"/>
      <c r="C396" s="1144"/>
      <c r="D396" s="1146"/>
      <c r="E396" s="1144"/>
      <c r="F396" s="1641"/>
      <c r="G396" s="1641"/>
      <c r="H396" s="1645"/>
      <c r="I396" s="309" t="s">
        <v>213</v>
      </c>
      <c r="J396" s="309" t="s">
        <v>213</v>
      </c>
      <c r="K396" s="613" t="str">
        <f t="shared" si="6"/>
        <v/>
      </c>
      <c r="L396" s="309" t="s">
        <v>213</v>
      </c>
      <c r="M396" s="255" t="s">
        <v>213</v>
      </c>
      <c r="N396" s="60"/>
      <c r="O396" s="60"/>
      <c r="P396" s="60"/>
      <c r="Q396" s="140"/>
    </row>
    <row r="397" spans="1:17" ht="51.75" customHeight="1">
      <c r="A397" s="103" t="s">
        <v>971</v>
      </c>
      <c r="B397" s="1141"/>
      <c r="C397" s="1143" t="s">
        <v>213</v>
      </c>
      <c r="D397" s="1145"/>
      <c r="E397" s="1143" t="s">
        <v>213</v>
      </c>
      <c r="F397" s="1640" t="s">
        <v>213</v>
      </c>
      <c r="G397" s="1640" t="s">
        <v>213</v>
      </c>
      <c r="H397" s="1644" t="str">
        <f>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309" t="s">
        <v>213</v>
      </c>
      <c r="J397" s="309" t="s">
        <v>213</v>
      </c>
      <c r="K397" s="613" t="str">
        <f t="shared" si="6"/>
        <v/>
      </c>
      <c r="L397" s="309" t="s">
        <v>213</v>
      </c>
      <c r="M397" s="255" t="s">
        <v>213</v>
      </c>
      <c r="N397" s="60"/>
      <c r="O397" s="60"/>
      <c r="P397" s="60"/>
      <c r="Q397" s="140"/>
    </row>
    <row r="398" spans="1:17" ht="51.75" customHeight="1">
      <c r="A398" s="103" t="s">
        <v>972</v>
      </c>
      <c r="B398" s="1142"/>
      <c r="C398" s="1144"/>
      <c r="D398" s="1146"/>
      <c r="E398" s="1144"/>
      <c r="F398" s="1641"/>
      <c r="G398" s="1641"/>
      <c r="H398" s="1645"/>
      <c r="I398" s="309" t="s">
        <v>213</v>
      </c>
      <c r="J398" s="309" t="s">
        <v>213</v>
      </c>
      <c r="K398" s="613" t="str">
        <f t="shared" si="6"/>
        <v/>
      </c>
      <c r="L398" s="309" t="s">
        <v>213</v>
      </c>
      <c r="M398" s="255" t="s">
        <v>213</v>
      </c>
      <c r="N398" s="60"/>
      <c r="O398" s="60"/>
      <c r="P398" s="60"/>
      <c r="Q398" s="140"/>
    </row>
    <row r="399" spans="1:17" ht="51.75" customHeight="1">
      <c r="A399" s="103" t="s">
        <v>973</v>
      </c>
      <c r="B399" s="1142"/>
      <c r="C399" s="1144"/>
      <c r="D399" s="1146"/>
      <c r="E399" s="1144"/>
      <c r="F399" s="1641"/>
      <c r="G399" s="1641"/>
      <c r="H399" s="1645"/>
      <c r="I399" s="309" t="s">
        <v>213</v>
      </c>
      <c r="J399" s="309" t="s">
        <v>213</v>
      </c>
      <c r="K399" s="613" t="str">
        <f t="shared" si="6"/>
        <v/>
      </c>
      <c r="L399" s="309" t="s">
        <v>213</v>
      </c>
      <c r="M399" s="255" t="s">
        <v>213</v>
      </c>
      <c r="N399" s="60"/>
      <c r="O399" s="60"/>
      <c r="P399" s="60"/>
      <c r="Q399" s="140"/>
    </row>
    <row r="400" spans="1:17" ht="51.75" customHeight="1">
      <c r="A400" s="103" t="s">
        <v>974</v>
      </c>
      <c r="B400" s="1142"/>
      <c r="C400" s="1144"/>
      <c r="D400" s="1146"/>
      <c r="E400" s="1144"/>
      <c r="F400" s="1641"/>
      <c r="G400" s="1641"/>
      <c r="H400" s="1645"/>
      <c r="I400" s="309" t="s">
        <v>213</v>
      </c>
      <c r="J400" s="309" t="s">
        <v>213</v>
      </c>
      <c r="K400" s="613" t="str">
        <f t="shared" si="6"/>
        <v/>
      </c>
      <c r="L400" s="309" t="s">
        <v>213</v>
      </c>
      <c r="M400" s="255" t="s">
        <v>213</v>
      </c>
      <c r="N400" s="60"/>
      <c r="O400" s="60"/>
      <c r="P400" s="60"/>
      <c r="Q400" s="140"/>
    </row>
    <row r="401" spans="1:17" ht="51.75" customHeight="1">
      <c r="A401" s="103" t="s">
        <v>975</v>
      </c>
      <c r="B401" s="1142"/>
      <c r="C401" s="1144"/>
      <c r="D401" s="1146"/>
      <c r="E401" s="1144"/>
      <c r="F401" s="1641"/>
      <c r="G401" s="1641"/>
      <c r="H401" s="1645"/>
      <c r="I401" s="309" t="s">
        <v>213</v>
      </c>
      <c r="J401" s="309" t="s">
        <v>213</v>
      </c>
      <c r="K401" s="613" t="str">
        <f t="shared" si="6"/>
        <v/>
      </c>
      <c r="L401" s="309" t="s">
        <v>213</v>
      </c>
      <c r="M401" s="255" t="s">
        <v>213</v>
      </c>
      <c r="N401" s="60"/>
      <c r="O401" s="60"/>
      <c r="P401" s="60"/>
      <c r="Q401" s="140"/>
    </row>
    <row r="402" spans="1:17" ht="51.75" customHeight="1">
      <c r="A402" s="103" t="s">
        <v>976</v>
      </c>
      <c r="B402" s="1142"/>
      <c r="C402" s="1144"/>
      <c r="D402" s="1146"/>
      <c r="E402" s="1144"/>
      <c r="F402" s="1641"/>
      <c r="G402" s="1641"/>
      <c r="H402" s="1645"/>
      <c r="I402" s="309" t="s">
        <v>213</v>
      </c>
      <c r="J402" s="309" t="s">
        <v>213</v>
      </c>
      <c r="K402" s="613" t="str">
        <f t="shared" si="6"/>
        <v/>
      </c>
      <c r="L402" s="309" t="s">
        <v>213</v>
      </c>
      <c r="M402" s="255" t="s">
        <v>213</v>
      </c>
      <c r="N402" s="60"/>
      <c r="O402" s="60"/>
      <c r="P402" s="60"/>
      <c r="Q402" s="140"/>
    </row>
    <row r="403" spans="1:17" ht="51.75" customHeight="1">
      <c r="A403" s="103" t="s">
        <v>977</v>
      </c>
      <c r="B403" s="1141"/>
      <c r="C403" s="1143" t="s">
        <v>213</v>
      </c>
      <c r="D403" s="1145"/>
      <c r="E403" s="1143" t="s">
        <v>213</v>
      </c>
      <c r="F403" s="1640" t="s">
        <v>213</v>
      </c>
      <c r="G403" s="1640" t="s">
        <v>213</v>
      </c>
      <c r="H403" s="1644" t="str">
        <f>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309" t="s">
        <v>213</v>
      </c>
      <c r="J403" s="309" t="s">
        <v>213</v>
      </c>
      <c r="K403" s="613" t="str">
        <f t="shared" si="6"/>
        <v/>
      </c>
      <c r="L403" s="309" t="s">
        <v>213</v>
      </c>
      <c r="M403" s="255" t="s">
        <v>213</v>
      </c>
      <c r="N403" s="60"/>
      <c r="O403" s="60"/>
      <c r="P403" s="60"/>
      <c r="Q403" s="140"/>
    </row>
    <row r="404" spans="1:17" ht="51.75" customHeight="1">
      <c r="A404" s="103" t="s">
        <v>978</v>
      </c>
      <c r="B404" s="1142"/>
      <c r="C404" s="1144"/>
      <c r="D404" s="1146"/>
      <c r="E404" s="1144"/>
      <c r="F404" s="1641"/>
      <c r="G404" s="1641"/>
      <c r="H404" s="1645"/>
      <c r="I404" s="309" t="s">
        <v>213</v>
      </c>
      <c r="J404" s="309" t="s">
        <v>213</v>
      </c>
      <c r="K404" s="613" t="str">
        <f t="shared" si="6"/>
        <v/>
      </c>
      <c r="L404" s="309" t="s">
        <v>213</v>
      </c>
      <c r="M404" s="255" t="s">
        <v>213</v>
      </c>
      <c r="N404" s="60"/>
      <c r="O404" s="60"/>
      <c r="P404" s="60"/>
      <c r="Q404" s="140"/>
    </row>
    <row r="405" spans="1:17" ht="51.75" customHeight="1">
      <c r="A405" s="103" t="s">
        <v>979</v>
      </c>
      <c r="B405" s="1142"/>
      <c r="C405" s="1144"/>
      <c r="D405" s="1146"/>
      <c r="E405" s="1144"/>
      <c r="F405" s="1641"/>
      <c r="G405" s="1641"/>
      <c r="H405" s="1645"/>
      <c r="I405" s="309" t="s">
        <v>213</v>
      </c>
      <c r="J405" s="309" t="s">
        <v>213</v>
      </c>
      <c r="K405" s="613" t="str">
        <f t="shared" si="6"/>
        <v/>
      </c>
      <c r="L405" s="309" t="s">
        <v>213</v>
      </c>
      <c r="M405" s="255" t="s">
        <v>213</v>
      </c>
      <c r="N405" s="60"/>
      <c r="O405" s="60"/>
      <c r="P405" s="60"/>
      <c r="Q405" s="140"/>
    </row>
    <row r="406" spans="1:17" ht="51.75" customHeight="1">
      <c r="A406" s="103" t="s">
        <v>980</v>
      </c>
      <c r="B406" s="1142"/>
      <c r="C406" s="1144"/>
      <c r="D406" s="1146"/>
      <c r="E406" s="1144"/>
      <c r="F406" s="1641"/>
      <c r="G406" s="1641"/>
      <c r="H406" s="1645"/>
      <c r="I406" s="309" t="s">
        <v>213</v>
      </c>
      <c r="J406" s="309" t="s">
        <v>213</v>
      </c>
      <c r="K406" s="613" t="str">
        <f t="shared" si="6"/>
        <v/>
      </c>
      <c r="L406" s="309" t="s">
        <v>213</v>
      </c>
      <c r="M406" s="255" t="s">
        <v>213</v>
      </c>
      <c r="N406" s="60"/>
      <c r="O406" s="60"/>
      <c r="P406" s="60"/>
      <c r="Q406" s="140"/>
    </row>
    <row r="407" spans="1:17" ht="51.75" customHeight="1">
      <c r="A407" s="103" t="s">
        <v>981</v>
      </c>
      <c r="B407" s="1142"/>
      <c r="C407" s="1144"/>
      <c r="D407" s="1146"/>
      <c r="E407" s="1144"/>
      <c r="F407" s="1641"/>
      <c r="G407" s="1641"/>
      <c r="H407" s="1645"/>
      <c r="I407" s="309" t="s">
        <v>213</v>
      </c>
      <c r="J407" s="309" t="s">
        <v>213</v>
      </c>
      <c r="K407" s="613" t="str">
        <f t="shared" si="6"/>
        <v/>
      </c>
      <c r="L407" s="309" t="s">
        <v>213</v>
      </c>
      <c r="M407" s="255" t="s">
        <v>213</v>
      </c>
      <c r="N407" s="60"/>
      <c r="O407" s="60"/>
      <c r="P407" s="60"/>
      <c r="Q407" s="140"/>
    </row>
    <row r="408" spans="1:17" ht="51.75" customHeight="1">
      <c r="A408" s="103" t="s">
        <v>982</v>
      </c>
      <c r="B408" s="1142"/>
      <c r="C408" s="1144"/>
      <c r="D408" s="1146"/>
      <c r="E408" s="1144"/>
      <c r="F408" s="1641"/>
      <c r="G408" s="1641"/>
      <c r="H408" s="1645"/>
      <c r="I408" s="309" t="s">
        <v>213</v>
      </c>
      <c r="J408" s="309" t="s">
        <v>213</v>
      </c>
      <c r="K408" s="613" t="str">
        <f t="shared" si="6"/>
        <v/>
      </c>
      <c r="L408" s="309" t="s">
        <v>213</v>
      </c>
      <c r="M408" s="255" t="s">
        <v>213</v>
      </c>
      <c r="N408" s="60"/>
      <c r="O408" s="60"/>
      <c r="P408" s="60"/>
      <c r="Q408" s="140"/>
    </row>
    <row r="409" spans="1:17" ht="51.75" customHeight="1">
      <c r="A409" s="103" t="s">
        <v>983</v>
      </c>
      <c r="B409" s="1141"/>
      <c r="C409" s="1143" t="s">
        <v>213</v>
      </c>
      <c r="D409" s="1145"/>
      <c r="E409" s="1143" t="s">
        <v>213</v>
      </c>
      <c r="F409" s="1640" t="s">
        <v>213</v>
      </c>
      <c r="G409" s="1640" t="s">
        <v>213</v>
      </c>
      <c r="H409" s="1644" t="str">
        <f>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309" t="s">
        <v>213</v>
      </c>
      <c r="J409" s="309" t="s">
        <v>213</v>
      </c>
      <c r="K409" s="613" t="str">
        <f t="shared" si="6"/>
        <v/>
      </c>
      <c r="L409" s="309" t="s">
        <v>213</v>
      </c>
      <c r="M409" s="255" t="s">
        <v>213</v>
      </c>
      <c r="N409" s="60"/>
      <c r="O409" s="60"/>
      <c r="P409" s="60"/>
      <c r="Q409" s="140"/>
    </row>
    <row r="410" spans="1:17" ht="51.75" customHeight="1">
      <c r="A410" s="103" t="s">
        <v>984</v>
      </c>
      <c r="B410" s="1142"/>
      <c r="C410" s="1144"/>
      <c r="D410" s="1146"/>
      <c r="E410" s="1144"/>
      <c r="F410" s="1641"/>
      <c r="G410" s="1641"/>
      <c r="H410" s="1645"/>
      <c r="I410" s="309" t="s">
        <v>213</v>
      </c>
      <c r="J410" s="309" t="s">
        <v>213</v>
      </c>
      <c r="K410" s="613" t="str">
        <f t="shared" si="6"/>
        <v/>
      </c>
      <c r="L410" s="309" t="s">
        <v>213</v>
      </c>
      <c r="M410" s="255" t="s">
        <v>213</v>
      </c>
      <c r="N410" s="60"/>
      <c r="O410" s="60"/>
      <c r="P410" s="60"/>
      <c r="Q410" s="140"/>
    </row>
    <row r="411" spans="1:17" ht="51.75" customHeight="1">
      <c r="A411" s="103" t="s">
        <v>985</v>
      </c>
      <c r="B411" s="1142"/>
      <c r="C411" s="1144"/>
      <c r="D411" s="1146"/>
      <c r="E411" s="1144"/>
      <c r="F411" s="1641"/>
      <c r="G411" s="1641"/>
      <c r="H411" s="1645"/>
      <c r="I411" s="309" t="s">
        <v>213</v>
      </c>
      <c r="J411" s="309" t="s">
        <v>213</v>
      </c>
      <c r="K411" s="613" t="str">
        <f t="shared" si="6"/>
        <v/>
      </c>
      <c r="L411" s="309" t="s">
        <v>213</v>
      </c>
      <c r="M411" s="255" t="s">
        <v>213</v>
      </c>
      <c r="N411" s="60"/>
      <c r="O411" s="60"/>
      <c r="P411" s="60"/>
      <c r="Q411" s="140"/>
    </row>
    <row r="412" spans="1:17" ht="51.75" customHeight="1">
      <c r="A412" s="103" t="s">
        <v>986</v>
      </c>
      <c r="B412" s="1142"/>
      <c r="C412" s="1144"/>
      <c r="D412" s="1146"/>
      <c r="E412" s="1144"/>
      <c r="F412" s="1641"/>
      <c r="G412" s="1641"/>
      <c r="H412" s="1645"/>
      <c r="I412" s="309" t="s">
        <v>213</v>
      </c>
      <c r="J412" s="309" t="s">
        <v>213</v>
      </c>
      <c r="K412" s="613" t="str">
        <f t="shared" si="6"/>
        <v/>
      </c>
      <c r="L412" s="309" t="s">
        <v>213</v>
      </c>
      <c r="M412" s="255" t="s">
        <v>213</v>
      </c>
      <c r="N412" s="60"/>
      <c r="O412" s="60"/>
      <c r="P412" s="60"/>
      <c r="Q412" s="140"/>
    </row>
    <row r="413" spans="1:17" ht="51.75" customHeight="1">
      <c r="A413" s="103" t="s">
        <v>987</v>
      </c>
      <c r="B413" s="1142"/>
      <c r="C413" s="1144"/>
      <c r="D413" s="1146"/>
      <c r="E413" s="1144"/>
      <c r="F413" s="1641"/>
      <c r="G413" s="1641"/>
      <c r="H413" s="1645"/>
      <c r="I413" s="309" t="s">
        <v>213</v>
      </c>
      <c r="J413" s="309" t="s">
        <v>213</v>
      </c>
      <c r="K413" s="613" t="str">
        <f t="shared" si="6"/>
        <v/>
      </c>
      <c r="L413" s="309" t="s">
        <v>213</v>
      </c>
      <c r="M413" s="255" t="s">
        <v>213</v>
      </c>
      <c r="N413" s="60"/>
      <c r="O413" s="60"/>
      <c r="P413" s="60"/>
      <c r="Q413" s="140"/>
    </row>
    <row r="414" spans="1:17" ht="51.75" customHeight="1">
      <c r="A414" s="103" t="s">
        <v>988</v>
      </c>
      <c r="B414" s="1142"/>
      <c r="C414" s="1144"/>
      <c r="D414" s="1146"/>
      <c r="E414" s="1144"/>
      <c r="F414" s="1641"/>
      <c r="G414" s="1641"/>
      <c r="H414" s="1645"/>
      <c r="I414" s="309" t="s">
        <v>213</v>
      </c>
      <c r="J414" s="309" t="s">
        <v>213</v>
      </c>
      <c r="K414" s="613" t="str">
        <f t="shared" si="6"/>
        <v/>
      </c>
      <c r="L414" s="309" t="s">
        <v>213</v>
      </c>
      <c r="M414" s="255" t="s">
        <v>213</v>
      </c>
      <c r="N414" s="60"/>
      <c r="O414" s="60"/>
      <c r="P414" s="60"/>
      <c r="Q414" s="140"/>
    </row>
    <row r="415" spans="1:17" ht="51.75" customHeight="1">
      <c r="A415" s="103" t="s">
        <v>989</v>
      </c>
      <c r="B415" s="1141"/>
      <c r="C415" s="1143" t="s">
        <v>213</v>
      </c>
      <c r="D415" s="1145"/>
      <c r="E415" s="1143" t="s">
        <v>213</v>
      </c>
      <c r="F415" s="1640" t="s">
        <v>213</v>
      </c>
      <c r="G415" s="1640" t="s">
        <v>213</v>
      </c>
      <c r="H415" s="1644" t="str">
        <f>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309" t="s">
        <v>213</v>
      </c>
      <c r="J415" s="309" t="s">
        <v>213</v>
      </c>
      <c r="K415" s="613" t="str">
        <f t="shared" si="6"/>
        <v/>
      </c>
      <c r="L415" s="309" t="s">
        <v>213</v>
      </c>
      <c r="M415" s="255" t="s">
        <v>213</v>
      </c>
      <c r="N415" s="60"/>
      <c r="O415" s="60"/>
      <c r="P415" s="60"/>
      <c r="Q415" s="140"/>
    </row>
    <row r="416" spans="1:17" ht="51.75" customHeight="1">
      <c r="A416" s="103" t="s">
        <v>990</v>
      </c>
      <c r="B416" s="1142"/>
      <c r="C416" s="1144"/>
      <c r="D416" s="1146"/>
      <c r="E416" s="1144"/>
      <c r="F416" s="1641"/>
      <c r="G416" s="1641"/>
      <c r="H416" s="1645"/>
      <c r="I416" s="309" t="s">
        <v>213</v>
      </c>
      <c r="J416" s="309" t="s">
        <v>213</v>
      </c>
      <c r="K416" s="613" t="str">
        <f t="shared" si="6"/>
        <v/>
      </c>
      <c r="L416" s="309" t="s">
        <v>213</v>
      </c>
      <c r="M416" s="255" t="s">
        <v>213</v>
      </c>
      <c r="N416" s="60"/>
      <c r="O416" s="60"/>
      <c r="P416" s="60"/>
      <c r="Q416" s="140"/>
    </row>
    <row r="417" spans="1:17" ht="51.75" customHeight="1">
      <c r="A417" s="103" t="s">
        <v>991</v>
      </c>
      <c r="B417" s="1142"/>
      <c r="C417" s="1144"/>
      <c r="D417" s="1146"/>
      <c r="E417" s="1144"/>
      <c r="F417" s="1641"/>
      <c r="G417" s="1641"/>
      <c r="H417" s="1645"/>
      <c r="I417" s="309" t="s">
        <v>213</v>
      </c>
      <c r="J417" s="309" t="s">
        <v>213</v>
      </c>
      <c r="K417" s="613" t="str">
        <f t="shared" si="6"/>
        <v/>
      </c>
      <c r="L417" s="309" t="s">
        <v>213</v>
      </c>
      <c r="M417" s="255" t="s">
        <v>213</v>
      </c>
      <c r="N417" s="60"/>
      <c r="O417" s="60"/>
      <c r="P417" s="60"/>
      <c r="Q417" s="140"/>
    </row>
    <row r="418" spans="1:17" ht="51.75" customHeight="1">
      <c r="A418" s="103" t="s">
        <v>992</v>
      </c>
      <c r="B418" s="1142"/>
      <c r="C418" s="1144"/>
      <c r="D418" s="1146"/>
      <c r="E418" s="1144"/>
      <c r="F418" s="1641"/>
      <c r="G418" s="1641"/>
      <c r="H418" s="1645"/>
      <c r="I418" s="309" t="s">
        <v>213</v>
      </c>
      <c r="J418" s="309" t="s">
        <v>213</v>
      </c>
      <c r="K418" s="613" t="str">
        <f t="shared" si="6"/>
        <v/>
      </c>
      <c r="L418" s="309" t="s">
        <v>213</v>
      </c>
      <c r="M418" s="255" t="s">
        <v>213</v>
      </c>
      <c r="N418" s="60"/>
      <c r="O418" s="60"/>
      <c r="P418" s="60"/>
      <c r="Q418" s="140"/>
    </row>
    <row r="419" spans="1:17" ht="51.75" customHeight="1">
      <c r="A419" s="103" t="s">
        <v>993</v>
      </c>
      <c r="B419" s="1142"/>
      <c r="C419" s="1144"/>
      <c r="D419" s="1146"/>
      <c r="E419" s="1144"/>
      <c r="F419" s="1641"/>
      <c r="G419" s="1641"/>
      <c r="H419" s="1645"/>
      <c r="I419" s="309" t="s">
        <v>213</v>
      </c>
      <c r="J419" s="309" t="s">
        <v>213</v>
      </c>
      <c r="K419" s="613" t="str">
        <f t="shared" si="6"/>
        <v/>
      </c>
      <c r="L419" s="309" t="s">
        <v>213</v>
      </c>
      <c r="M419" s="255" t="s">
        <v>213</v>
      </c>
      <c r="N419" s="60"/>
      <c r="O419" s="60"/>
      <c r="P419" s="60"/>
      <c r="Q419" s="140"/>
    </row>
    <row r="420" spans="1:17" ht="51.75" customHeight="1">
      <c r="A420" s="103" t="s">
        <v>994</v>
      </c>
      <c r="B420" s="1142"/>
      <c r="C420" s="1144"/>
      <c r="D420" s="1146"/>
      <c r="E420" s="1144"/>
      <c r="F420" s="1641"/>
      <c r="G420" s="1641"/>
      <c r="H420" s="1645"/>
      <c r="I420" s="309" t="s">
        <v>213</v>
      </c>
      <c r="J420" s="309" t="s">
        <v>213</v>
      </c>
      <c r="K420" s="613" t="str">
        <f t="shared" si="6"/>
        <v/>
      </c>
      <c r="L420" s="309" t="s">
        <v>213</v>
      </c>
      <c r="M420" s="255" t="s">
        <v>213</v>
      </c>
      <c r="N420" s="60"/>
      <c r="O420" s="60"/>
      <c r="P420" s="60"/>
      <c r="Q420" s="140"/>
    </row>
    <row r="421" spans="1:17" ht="51.75" customHeight="1">
      <c r="A421" s="103" t="s">
        <v>995</v>
      </c>
      <c r="B421" s="1141"/>
      <c r="C421" s="1143" t="s">
        <v>213</v>
      </c>
      <c r="D421" s="1145"/>
      <c r="E421" s="1143" t="s">
        <v>213</v>
      </c>
      <c r="F421" s="1640" t="s">
        <v>213</v>
      </c>
      <c r="G421" s="1640" t="s">
        <v>213</v>
      </c>
      <c r="H421" s="1644" t="str">
        <f>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309" t="s">
        <v>213</v>
      </c>
      <c r="J421" s="309" t="s">
        <v>213</v>
      </c>
      <c r="K421" s="613" t="str">
        <f t="shared" si="6"/>
        <v/>
      </c>
      <c r="L421" s="309" t="s">
        <v>213</v>
      </c>
      <c r="M421" s="255" t="s">
        <v>213</v>
      </c>
      <c r="N421" s="60"/>
      <c r="O421" s="60"/>
      <c r="P421" s="60"/>
      <c r="Q421" s="140"/>
    </row>
    <row r="422" spans="1:17" ht="51.75" customHeight="1">
      <c r="A422" s="103" t="s">
        <v>996</v>
      </c>
      <c r="B422" s="1142"/>
      <c r="C422" s="1144"/>
      <c r="D422" s="1146"/>
      <c r="E422" s="1144"/>
      <c r="F422" s="1641"/>
      <c r="G422" s="1641"/>
      <c r="H422" s="1645"/>
      <c r="I422" s="309" t="s">
        <v>213</v>
      </c>
      <c r="J422" s="309" t="s">
        <v>213</v>
      </c>
      <c r="K422" s="613" t="str">
        <f t="shared" si="6"/>
        <v/>
      </c>
      <c r="L422" s="309" t="s">
        <v>213</v>
      </c>
      <c r="M422" s="255" t="s">
        <v>213</v>
      </c>
      <c r="N422" s="60"/>
      <c r="O422" s="60"/>
      <c r="P422" s="60"/>
      <c r="Q422" s="140"/>
    </row>
    <row r="423" spans="1:17" ht="51.75" customHeight="1">
      <c r="A423" s="103" t="s">
        <v>997</v>
      </c>
      <c r="B423" s="1142"/>
      <c r="C423" s="1144"/>
      <c r="D423" s="1146"/>
      <c r="E423" s="1144"/>
      <c r="F423" s="1641"/>
      <c r="G423" s="1641"/>
      <c r="H423" s="1645"/>
      <c r="I423" s="309" t="s">
        <v>213</v>
      </c>
      <c r="J423" s="309" t="s">
        <v>213</v>
      </c>
      <c r="K423" s="613" t="str">
        <f t="shared" si="6"/>
        <v/>
      </c>
      <c r="L423" s="309" t="s">
        <v>213</v>
      </c>
      <c r="M423" s="255" t="s">
        <v>213</v>
      </c>
      <c r="N423" s="60"/>
      <c r="O423" s="60"/>
      <c r="P423" s="60"/>
      <c r="Q423" s="140"/>
    </row>
    <row r="424" spans="1:17" ht="51.75" customHeight="1">
      <c r="A424" s="103" t="s">
        <v>998</v>
      </c>
      <c r="B424" s="1142"/>
      <c r="C424" s="1144"/>
      <c r="D424" s="1146"/>
      <c r="E424" s="1144"/>
      <c r="F424" s="1641"/>
      <c r="G424" s="1641"/>
      <c r="H424" s="1645"/>
      <c r="I424" s="309" t="s">
        <v>213</v>
      </c>
      <c r="J424" s="309" t="s">
        <v>213</v>
      </c>
      <c r="K424" s="613" t="str">
        <f t="shared" si="6"/>
        <v/>
      </c>
      <c r="L424" s="309" t="s">
        <v>213</v>
      </c>
      <c r="M424" s="255" t="s">
        <v>213</v>
      </c>
      <c r="N424" s="60"/>
      <c r="O424" s="60"/>
      <c r="P424" s="60"/>
      <c r="Q424" s="140"/>
    </row>
    <row r="425" spans="1:17" ht="51.75" customHeight="1">
      <c r="A425" s="103" t="s">
        <v>999</v>
      </c>
      <c r="B425" s="1142"/>
      <c r="C425" s="1144"/>
      <c r="D425" s="1146"/>
      <c r="E425" s="1144"/>
      <c r="F425" s="1641"/>
      <c r="G425" s="1641"/>
      <c r="H425" s="1645"/>
      <c r="I425" s="309" t="s">
        <v>213</v>
      </c>
      <c r="J425" s="309" t="s">
        <v>213</v>
      </c>
      <c r="K425" s="613" t="str">
        <f t="shared" si="6"/>
        <v/>
      </c>
      <c r="L425" s="309" t="s">
        <v>213</v>
      </c>
      <c r="M425" s="255" t="s">
        <v>213</v>
      </c>
      <c r="N425" s="60"/>
      <c r="O425" s="60"/>
      <c r="P425" s="60"/>
      <c r="Q425" s="140"/>
    </row>
    <row r="426" spans="1:17" ht="51.75" customHeight="1">
      <c r="A426" s="103" t="s">
        <v>1000</v>
      </c>
      <c r="B426" s="1142"/>
      <c r="C426" s="1144"/>
      <c r="D426" s="1146"/>
      <c r="E426" s="1144"/>
      <c r="F426" s="1641"/>
      <c r="G426" s="1641"/>
      <c r="H426" s="1645"/>
      <c r="I426" s="309" t="s">
        <v>213</v>
      </c>
      <c r="J426" s="309" t="s">
        <v>213</v>
      </c>
      <c r="K426" s="613" t="str">
        <f t="shared" si="6"/>
        <v/>
      </c>
      <c r="L426" s="309" t="s">
        <v>213</v>
      </c>
      <c r="M426" s="255" t="s">
        <v>213</v>
      </c>
      <c r="N426" s="60"/>
      <c r="O426" s="60"/>
      <c r="P426" s="60"/>
      <c r="Q426" s="140"/>
    </row>
  </sheetData>
  <sheetProtection algorithmName="SHA-512" hashValue="jIE6fVNFU0ueZXGYA8P6n/898ePu8t2jiGP7IuGZVTwXpVFh+GriZNdjOHGwQTcVIrOWpxXJpl6UCt2dk2Btlw==" saltValue="tEVHwOsNXVkpYTNmRH3jlg==" spinCount="100000" sheet="1" objects="1" scenarios="1"/>
  <mergeCells count="496">
    <mergeCell ref="H415:H420"/>
    <mergeCell ref="B421:B426"/>
    <mergeCell ref="C421:C426"/>
    <mergeCell ref="D421:D426"/>
    <mergeCell ref="E421:E426"/>
    <mergeCell ref="F421:F426"/>
    <mergeCell ref="G421:G426"/>
    <mergeCell ref="H421:H426"/>
    <mergeCell ref="B415:B420"/>
    <mergeCell ref="C415:C420"/>
    <mergeCell ref="D415:D420"/>
    <mergeCell ref="E415:E420"/>
    <mergeCell ref="F415:F420"/>
    <mergeCell ref="G415:G420"/>
    <mergeCell ref="H403:H408"/>
    <mergeCell ref="B409:B414"/>
    <mergeCell ref="C409:C414"/>
    <mergeCell ref="D409:D414"/>
    <mergeCell ref="E409:E414"/>
    <mergeCell ref="F409:F414"/>
    <mergeCell ref="G409:G414"/>
    <mergeCell ref="H409:H414"/>
    <mergeCell ref="B403:B408"/>
    <mergeCell ref="C403:C408"/>
    <mergeCell ref="D403:D408"/>
    <mergeCell ref="E403:E408"/>
    <mergeCell ref="F403:F408"/>
    <mergeCell ref="G403:G408"/>
    <mergeCell ref="H391:H396"/>
    <mergeCell ref="B397:B402"/>
    <mergeCell ref="C397:C402"/>
    <mergeCell ref="D397:D402"/>
    <mergeCell ref="E397:E402"/>
    <mergeCell ref="F397:F402"/>
    <mergeCell ref="G397:G402"/>
    <mergeCell ref="H397:H402"/>
    <mergeCell ref="B391:B396"/>
    <mergeCell ref="C391:C396"/>
    <mergeCell ref="D391:D396"/>
    <mergeCell ref="E391:E396"/>
    <mergeCell ref="F391:F396"/>
    <mergeCell ref="G391:G396"/>
    <mergeCell ref="H379:H384"/>
    <mergeCell ref="B385:B390"/>
    <mergeCell ref="C385:C390"/>
    <mergeCell ref="D385:D390"/>
    <mergeCell ref="E385:E390"/>
    <mergeCell ref="F385:F390"/>
    <mergeCell ref="G385:G390"/>
    <mergeCell ref="H385:H390"/>
    <mergeCell ref="B379:B384"/>
    <mergeCell ref="C379:C384"/>
    <mergeCell ref="D379:D384"/>
    <mergeCell ref="E379:E384"/>
    <mergeCell ref="F379:F384"/>
    <mergeCell ref="G379:G384"/>
    <mergeCell ref="H367:H372"/>
    <mergeCell ref="B373:B378"/>
    <mergeCell ref="C373:C378"/>
    <mergeCell ref="D373:D378"/>
    <mergeCell ref="E373:E378"/>
    <mergeCell ref="F373:F378"/>
    <mergeCell ref="G373:G378"/>
    <mergeCell ref="H373:H378"/>
    <mergeCell ref="B367:B372"/>
    <mergeCell ref="C367:C372"/>
    <mergeCell ref="D367:D372"/>
    <mergeCell ref="E367:E372"/>
    <mergeCell ref="F367:F372"/>
    <mergeCell ref="G367:G372"/>
    <mergeCell ref="H355:H360"/>
    <mergeCell ref="B361:B366"/>
    <mergeCell ref="C361:C366"/>
    <mergeCell ref="D361:D366"/>
    <mergeCell ref="E361:E366"/>
    <mergeCell ref="F361:F366"/>
    <mergeCell ref="G361:G366"/>
    <mergeCell ref="H361:H366"/>
    <mergeCell ref="B355:B360"/>
    <mergeCell ref="C355:C360"/>
    <mergeCell ref="D355:D360"/>
    <mergeCell ref="E355:E360"/>
    <mergeCell ref="F355:F360"/>
    <mergeCell ref="G355:G360"/>
    <mergeCell ref="H343:H348"/>
    <mergeCell ref="B349:B354"/>
    <mergeCell ref="C349:C354"/>
    <mergeCell ref="D349:D354"/>
    <mergeCell ref="E349:E354"/>
    <mergeCell ref="F349:F354"/>
    <mergeCell ref="G349:G354"/>
    <mergeCell ref="H349:H354"/>
    <mergeCell ref="B343:B348"/>
    <mergeCell ref="C343:C348"/>
    <mergeCell ref="D343:D348"/>
    <mergeCell ref="E343:E348"/>
    <mergeCell ref="F343:F348"/>
    <mergeCell ref="G343:G348"/>
    <mergeCell ref="H331:H336"/>
    <mergeCell ref="B337:B342"/>
    <mergeCell ref="C337:C342"/>
    <mergeCell ref="D337:D342"/>
    <mergeCell ref="E337:E342"/>
    <mergeCell ref="F337:F342"/>
    <mergeCell ref="G337:G342"/>
    <mergeCell ref="H337:H342"/>
    <mergeCell ref="B331:B336"/>
    <mergeCell ref="C331:C336"/>
    <mergeCell ref="D331:D336"/>
    <mergeCell ref="E331:E336"/>
    <mergeCell ref="F331:F336"/>
    <mergeCell ref="G331:G336"/>
    <mergeCell ref="H319:H324"/>
    <mergeCell ref="B325:B330"/>
    <mergeCell ref="C325:C330"/>
    <mergeCell ref="D325:D330"/>
    <mergeCell ref="E325:E330"/>
    <mergeCell ref="F325:F330"/>
    <mergeCell ref="G325:G330"/>
    <mergeCell ref="H325:H330"/>
    <mergeCell ref="B319:B324"/>
    <mergeCell ref="C319:C324"/>
    <mergeCell ref="D319:D324"/>
    <mergeCell ref="E319:E324"/>
    <mergeCell ref="F319:F324"/>
    <mergeCell ref="G319:G324"/>
    <mergeCell ref="H307:H312"/>
    <mergeCell ref="B313:B318"/>
    <mergeCell ref="C313:C318"/>
    <mergeCell ref="D313:D318"/>
    <mergeCell ref="E313:E318"/>
    <mergeCell ref="F313:F318"/>
    <mergeCell ref="G313:G318"/>
    <mergeCell ref="H313:H318"/>
    <mergeCell ref="B307:B312"/>
    <mergeCell ref="C307:C312"/>
    <mergeCell ref="D307:D312"/>
    <mergeCell ref="E307:E312"/>
    <mergeCell ref="F307:F312"/>
    <mergeCell ref="G307:G312"/>
    <mergeCell ref="H295:H300"/>
    <mergeCell ref="B301:B306"/>
    <mergeCell ref="C301:C306"/>
    <mergeCell ref="D301:D306"/>
    <mergeCell ref="E301:E306"/>
    <mergeCell ref="F301:F306"/>
    <mergeCell ref="G301:G306"/>
    <mergeCell ref="H301:H306"/>
    <mergeCell ref="B295:B300"/>
    <mergeCell ref="C295:C300"/>
    <mergeCell ref="D295:D300"/>
    <mergeCell ref="E295:E300"/>
    <mergeCell ref="F295:F300"/>
    <mergeCell ref="G295:G300"/>
    <mergeCell ref="H283:H288"/>
    <mergeCell ref="B289:B294"/>
    <mergeCell ref="C289:C294"/>
    <mergeCell ref="D289:D294"/>
    <mergeCell ref="E289:E294"/>
    <mergeCell ref="F289:F294"/>
    <mergeCell ref="G289:G294"/>
    <mergeCell ref="H289:H294"/>
    <mergeCell ref="B283:B288"/>
    <mergeCell ref="C283:C288"/>
    <mergeCell ref="D283:D288"/>
    <mergeCell ref="E283:E288"/>
    <mergeCell ref="F283:F288"/>
    <mergeCell ref="G283:G288"/>
    <mergeCell ref="H271:H276"/>
    <mergeCell ref="B277:B282"/>
    <mergeCell ref="C277:C282"/>
    <mergeCell ref="D277:D282"/>
    <mergeCell ref="E277:E282"/>
    <mergeCell ref="F277:F282"/>
    <mergeCell ref="G277:G282"/>
    <mergeCell ref="H277:H282"/>
    <mergeCell ref="B271:B276"/>
    <mergeCell ref="C271:C276"/>
    <mergeCell ref="D271:D276"/>
    <mergeCell ref="E271:E276"/>
    <mergeCell ref="F271:F276"/>
    <mergeCell ref="G271:G276"/>
    <mergeCell ref="H259:H264"/>
    <mergeCell ref="B265:B270"/>
    <mergeCell ref="C265:C270"/>
    <mergeCell ref="D265:D270"/>
    <mergeCell ref="E265:E270"/>
    <mergeCell ref="F265:F270"/>
    <mergeCell ref="G265:G270"/>
    <mergeCell ref="H265:H270"/>
    <mergeCell ref="B259:B264"/>
    <mergeCell ref="C259:C264"/>
    <mergeCell ref="D259:D264"/>
    <mergeCell ref="E259:E264"/>
    <mergeCell ref="F259:F264"/>
    <mergeCell ref="G259:G264"/>
    <mergeCell ref="H247:H252"/>
    <mergeCell ref="B253:B258"/>
    <mergeCell ref="C253:C258"/>
    <mergeCell ref="D253:D258"/>
    <mergeCell ref="E253:E258"/>
    <mergeCell ref="F253:F258"/>
    <mergeCell ref="G253:G258"/>
    <mergeCell ref="H253:H258"/>
    <mergeCell ref="B247:B252"/>
    <mergeCell ref="C247:C252"/>
    <mergeCell ref="D247:D252"/>
    <mergeCell ref="E247:E252"/>
    <mergeCell ref="F247:F252"/>
    <mergeCell ref="G247:G252"/>
    <mergeCell ref="H235:H240"/>
    <mergeCell ref="B241:B246"/>
    <mergeCell ref="C241:C246"/>
    <mergeCell ref="D241:D246"/>
    <mergeCell ref="E241:E246"/>
    <mergeCell ref="F241:F246"/>
    <mergeCell ref="G241:G246"/>
    <mergeCell ref="H241:H246"/>
    <mergeCell ref="B235:B240"/>
    <mergeCell ref="C235:C240"/>
    <mergeCell ref="D235:D240"/>
    <mergeCell ref="E235:E240"/>
    <mergeCell ref="F235:F240"/>
    <mergeCell ref="G235:G240"/>
    <mergeCell ref="H223:H228"/>
    <mergeCell ref="B229:B234"/>
    <mergeCell ref="C229:C234"/>
    <mergeCell ref="D229:D234"/>
    <mergeCell ref="E229:E234"/>
    <mergeCell ref="F229:F234"/>
    <mergeCell ref="G229:G234"/>
    <mergeCell ref="H229:H234"/>
    <mergeCell ref="B223:B228"/>
    <mergeCell ref="C223:C228"/>
    <mergeCell ref="D223:D228"/>
    <mergeCell ref="E223:E228"/>
    <mergeCell ref="F223:F228"/>
    <mergeCell ref="G223:G228"/>
    <mergeCell ref="H211:H216"/>
    <mergeCell ref="B217:B222"/>
    <mergeCell ref="C217:C222"/>
    <mergeCell ref="D217:D222"/>
    <mergeCell ref="E217:E222"/>
    <mergeCell ref="F217:F222"/>
    <mergeCell ref="G217:G222"/>
    <mergeCell ref="H217:H222"/>
    <mergeCell ref="B211:B216"/>
    <mergeCell ref="C211:C216"/>
    <mergeCell ref="D211:D216"/>
    <mergeCell ref="E211:E216"/>
    <mergeCell ref="F211:F216"/>
    <mergeCell ref="G211:G216"/>
    <mergeCell ref="H199:H204"/>
    <mergeCell ref="B205:B210"/>
    <mergeCell ref="C205:C210"/>
    <mergeCell ref="D205:D210"/>
    <mergeCell ref="E205:E210"/>
    <mergeCell ref="F205:F210"/>
    <mergeCell ref="G205:G210"/>
    <mergeCell ref="H205:H210"/>
    <mergeCell ref="B199:B204"/>
    <mergeCell ref="C199:C204"/>
    <mergeCell ref="D199:D204"/>
    <mergeCell ref="E199:E204"/>
    <mergeCell ref="F199:F204"/>
    <mergeCell ref="G199:G204"/>
    <mergeCell ref="H187:H192"/>
    <mergeCell ref="B193:B198"/>
    <mergeCell ref="C193:C198"/>
    <mergeCell ref="D193:D198"/>
    <mergeCell ref="E193:E198"/>
    <mergeCell ref="F193:F198"/>
    <mergeCell ref="G193:G198"/>
    <mergeCell ref="H193:H198"/>
    <mergeCell ref="B187:B192"/>
    <mergeCell ref="C187:C192"/>
    <mergeCell ref="D187:D192"/>
    <mergeCell ref="E187:E192"/>
    <mergeCell ref="F187:F192"/>
    <mergeCell ref="G187:G192"/>
    <mergeCell ref="H175:H180"/>
    <mergeCell ref="B181:B186"/>
    <mergeCell ref="C181:C186"/>
    <mergeCell ref="D181:D186"/>
    <mergeCell ref="E181:E186"/>
    <mergeCell ref="F181:F186"/>
    <mergeCell ref="G181:G186"/>
    <mergeCell ref="H181:H186"/>
    <mergeCell ref="B175:B180"/>
    <mergeCell ref="C175:C180"/>
    <mergeCell ref="D175:D180"/>
    <mergeCell ref="E175:E180"/>
    <mergeCell ref="F175:F180"/>
    <mergeCell ref="G175:G180"/>
    <mergeCell ref="H163:H168"/>
    <mergeCell ref="B169:B174"/>
    <mergeCell ref="C169:C174"/>
    <mergeCell ref="D169:D174"/>
    <mergeCell ref="E169:E174"/>
    <mergeCell ref="F169:F174"/>
    <mergeCell ref="G169:G174"/>
    <mergeCell ref="H169:H174"/>
    <mergeCell ref="B163:B168"/>
    <mergeCell ref="C163:C168"/>
    <mergeCell ref="D163:D168"/>
    <mergeCell ref="E163:E168"/>
    <mergeCell ref="F163:F168"/>
    <mergeCell ref="G163:G168"/>
    <mergeCell ref="H151:H156"/>
    <mergeCell ref="B157:B162"/>
    <mergeCell ref="C157:C162"/>
    <mergeCell ref="D157:D162"/>
    <mergeCell ref="E157:E162"/>
    <mergeCell ref="F157:F162"/>
    <mergeCell ref="G157:G162"/>
    <mergeCell ref="H157:H162"/>
    <mergeCell ref="B151:B156"/>
    <mergeCell ref="C151:C156"/>
    <mergeCell ref="D151:D156"/>
    <mergeCell ref="E151:E156"/>
    <mergeCell ref="F151:F156"/>
    <mergeCell ref="G151:G156"/>
    <mergeCell ref="H139:H144"/>
    <mergeCell ref="B145:B150"/>
    <mergeCell ref="C145:C150"/>
    <mergeCell ref="D145:D150"/>
    <mergeCell ref="E145:E150"/>
    <mergeCell ref="F145:F150"/>
    <mergeCell ref="G145:G150"/>
    <mergeCell ref="H145:H150"/>
    <mergeCell ref="B139:B144"/>
    <mergeCell ref="C139:C144"/>
    <mergeCell ref="D139:D144"/>
    <mergeCell ref="E139:E144"/>
    <mergeCell ref="F139:F144"/>
    <mergeCell ref="G139:G144"/>
    <mergeCell ref="H127:H132"/>
    <mergeCell ref="B133:B138"/>
    <mergeCell ref="C133:C138"/>
    <mergeCell ref="D133:D138"/>
    <mergeCell ref="E133:E138"/>
    <mergeCell ref="F133:F138"/>
    <mergeCell ref="G133:G138"/>
    <mergeCell ref="H133:H138"/>
    <mergeCell ref="B127:B132"/>
    <mergeCell ref="C127:C132"/>
    <mergeCell ref="D127:D132"/>
    <mergeCell ref="E127:E132"/>
    <mergeCell ref="F127:F132"/>
    <mergeCell ref="G127:G132"/>
    <mergeCell ref="H115:H120"/>
    <mergeCell ref="B121:B126"/>
    <mergeCell ref="C121:C126"/>
    <mergeCell ref="D121:D126"/>
    <mergeCell ref="E121:E126"/>
    <mergeCell ref="F121:F126"/>
    <mergeCell ref="G121:G126"/>
    <mergeCell ref="H121:H126"/>
    <mergeCell ref="B115:B120"/>
    <mergeCell ref="C115:C120"/>
    <mergeCell ref="D115:D120"/>
    <mergeCell ref="E115:E120"/>
    <mergeCell ref="F115:F120"/>
    <mergeCell ref="G115:G120"/>
    <mergeCell ref="H103:H108"/>
    <mergeCell ref="B109:B114"/>
    <mergeCell ref="C109:C114"/>
    <mergeCell ref="D109:D114"/>
    <mergeCell ref="E109:E114"/>
    <mergeCell ref="F109:F114"/>
    <mergeCell ref="G109:G114"/>
    <mergeCell ref="H109:H114"/>
    <mergeCell ref="B103:B108"/>
    <mergeCell ref="C103:C108"/>
    <mergeCell ref="D103:D108"/>
    <mergeCell ref="E103:E108"/>
    <mergeCell ref="F103:F108"/>
    <mergeCell ref="G103:G108"/>
    <mergeCell ref="H91:H96"/>
    <mergeCell ref="B97:B102"/>
    <mergeCell ref="C97:C102"/>
    <mergeCell ref="D97:D102"/>
    <mergeCell ref="E97:E102"/>
    <mergeCell ref="F97:F102"/>
    <mergeCell ref="G97:G102"/>
    <mergeCell ref="H97:H102"/>
    <mergeCell ref="B91:B96"/>
    <mergeCell ref="C91:C96"/>
    <mergeCell ref="D91:D96"/>
    <mergeCell ref="E91:E96"/>
    <mergeCell ref="F91:F96"/>
    <mergeCell ref="G91:G96"/>
    <mergeCell ref="H79:H84"/>
    <mergeCell ref="B85:B90"/>
    <mergeCell ref="C85:C90"/>
    <mergeCell ref="D85:D90"/>
    <mergeCell ref="E85:E90"/>
    <mergeCell ref="F85:F90"/>
    <mergeCell ref="G85:G90"/>
    <mergeCell ref="H85:H90"/>
    <mergeCell ref="B79:B84"/>
    <mergeCell ref="C79:C84"/>
    <mergeCell ref="D79:D84"/>
    <mergeCell ref="E79:E84"/>
    <mergeCell ref="F79:F84"/>
    <mergeCell ref="G79:G84"/>
    <mergeCell ref="H67:H72"/>
    <mergeCell ref="B73:B78"/>
    <mergeCell ref="C73:C78"/>
    <mergeCell ref="D73:D78"/>
    <mergeCell ref="E73:E78"/>
    <mergeCell ref="F73:F78"/>
    <mergeCell ref="G73:G78"/>
    <mergeCell ref="H73:H78"/>
    <mergeCell ref="B67:B72"/>
    <mergeCell ref="C67:C72"/>
    <mergeCell ref="D67:D72"/>
    <mergeCell ref="E67:E72"/>
    <mergeCell ref="F67:F72"/>
    <mergeCell ref="G67:G72"/>
    <mergeCell ref="H55:H60"/>
    <mergeCell ref="B61:B66"/>
    <mergeCell ref="C61:C66"/>
    <mergeCell ref="D61:D66"/>
    <mergeCell ref="E61:E66"/>
    <mergeCell ref="F61:F66"/>
    <mergeCell ref="G61:G66"/>
    <mergeCell ref="H61:H66"/>
    <mergeCell ref="B55:B60"/>
    <mergeCell ref="C55:C60"/>
    <mergeCell ref="D55:D60"/>
    <mergeCell ref="E55:E60"/>
    <mergeCell ref="F55:F60"/>
    <mergeCell ref="G55:G60"/>
    <mergeCell ref="H43:H48"/>
    <mergeCell ref="B49:B54"/>
    <mergeCell ref="C49:C54"/>
    <mergeCell ref="D49:D54"/>
    <mergeCell ref="E49:E54"/>
    <mergeCell ref="F49:F54"/>
    <mergeCell ref="G49:G54"/>
    <mergeCell ref="H49:H54"/>
    <mergeCell ref="B43:B48"/>
    <mergeCell ref="C43:C48"/>
    <mergeCell ref="D43:D48"/>
    <mergeCell ref="E43:E48"/>
    <mergeCell ref="F43:F48"/>
    <mergeCell ref="G43:G48"/>
    <mergeCell ref="H37:H42"/>
    <mergeCell ref="B31:B36"/>
    <mergeCell ref="C31:C36"/>
    <mergeCell ref="D31:D36"/>
    <mergeCell ref="E31:E36"/>
    <mergeCell ref="F31:F36"/>
    <mergeCell ref="G31:G36"/>
    <mergeCell ref="D1:D2"/>
    <mergeCell ref="E1:O2"/>
    <mergeCell ref="B7:B12"/>
    <mergeCell ref="C7:C12"/>
    <mergeCell ref="B37:B42"/>
    <mergeCell ref="C37:C42"/>
    <mergeCell ref="D37:D42"/>
    <mergeCell ref="E37:E42"/>
    <mergeCell ref="F37:F42"/>
    <mergeCell ref="G37:G42"/>
    <mergeCell ref="B25:B30"/>
    <mergeCell ref="C25:C30"/>
    <mergeCell ref="D25:D30"/>
    <mergeCell ref="E25:E30"/>
    <mergeCell ref="F25:F30"/>
    <mergeCell ref="H31:H36"/>
    <mergeCell ref="H25:H30"/>
    <mergeCell ref="CK1:CL1"/>
    <mergeCell ref="CK2:CL2"/>
    <mergeCell ref="E3:O3"/>
    <mergeCell ref="CK3:CL3"/>
    <mergeCell ref="E7:E12"/>
    <mergeCell ref="F7:F12"/>
    <mergeCell ref="G7:G12"/>
    <mergeCell ref="H7:H12"/>
    <mergeCell ref="D13:D18"/>
    <mergeCell ref="E13:E18"/>
    <mergeCell ref="F13:F18"/>
    <mergeCell ref="G25:G30"/>
    <mergeCell ref="G13:G18"/>
    <mergeCell ref="D7:D12"/>
    <mergeCell ref="H13:H18"/>
    <mergeCell ref="H19:H24"/>
    <mergeCell ref="B19:B24"/>
    <mergeCell ref="C19:C24"/>
    <mergeCell ref="D19:D24"/>
    <mergeCell ref="E19:E24"/>
    <mergeCell ref="F19:F24"/>
    <mergeCell ref="G19:G24"/>
    <mergeCell ref="B13:B18"/>
    <mergeCell ref="C13:C18"/>
  </mergeCells>
  <conditionalFormatting sqref="H7 H13 H19 H25 H31 H37 H43 H49 H55 H61 H67 H73 H79 H85 H91 H97 H103 H109 H115 H121 H127 H133 H139 H145 H151 H157 H163 H169 H175 H181 H187 H193 H199 H205 H211 H217 H223 H229 H235 H241 H247 H253 H259 H265 H271 H277 H283 H289 H295 H301 H307 H313 H319 H325 H331 H337 H343 H349 H355 H361 H367 H373 H379 H385 H391 H397 H403 H409 H415 H421">
    <cfRule type="containsText" dxfId="220" priority="5" operator="containsText" text="Bajo">
      <formula>NOT(ISERROR(SEARCH("Bajo",H7)))</formula>
    </cfRule>
    <cfRule type="containsText" dxfId="219" priority="6" operator="containsText" text="Moderado">
      <formula>NOT(ISERROR(SEARCH("Moderado",H7)))</formula>
    </cfRule>
    <cfRule type="containsText" dxfId="218" priority="7" operator="containsText" text="Alto">
      <formula>NOT(ISERROR(SEARCH("Alto",H7)))</formula>
    </cfRule>
    <cfRule type="containsText" dxfId="217" priority="8" operator="containsText" text="Extremo">
      <formula>NOT(ISERROR(SEARCH("Extremo",H7)))</formula>
    </cfRule>
  </conditionalFormatting>
  <conditionalFormatting sqref="H427:H572">
    <cfRule type="containsText" dxfId="216" priority="9" operator="containsText" text="Zona Baja">
      <formula>NOT(ISERROR(SEARCH("Zona Baja",H427)))</formula>
    </cfRule>
    <cfRule type="containsText" dxfId="215" priority="10" operator="containsText" text="Zona Moderada">
      <formula>NOT(ISERROR(SEARCH("Zona Moderada",H427)))</formula>
    </cfRule>
    <cfRule type="containsText" dxfId="214" priority="11" operator="containsText" text="Zona Alta">
      <formula>NOT(ISERROR(SEARCH("Zona Alta",H427)))</formula>
    </cfRule>
    <cfRule type="containsText" dxfId="213" priority="12" operator="containsText" text="Zona Extrema">
      <formula>NOT(ISERROR(SEARCH("Zona Extrema",H427)))</formula>
    </cfRule>
  </conditionalFormatting>
  <conditionalFormatting sqref="K7:K426">
    <cfRule type="containsText" dxfId="212" priority="1" operator="containsText" text="Extremo">
      <formula>NOT(ISERROR(SEARCH("Extremo",K7)))</formula>
    </cfRule>
    <cfRule type="containsText" dxfId="211" priority="2" operator="containsText" text="Alto">
      <formula>NOT(ISERROR(SEARCH("Alto",K7)))</formula>
    </cfRule>
    <cfRule type="containsText" dxfId="210" priority="3" operator="containsText" text="Moderado">
      <formula>NOT(ISERROR(SEARCH("Moderado",K7)))</formula>
    </cfRule>
    <cfRule type="containsText" dxfId="209" priority="4" operator="containsText" text="Bajo">
      <formula>NOT(ISERROR(SEARCH("Bajo",K7)))</formula>
    </cfRule>
  </conditionalFormatting>
  <dataValidations count="1">
    <dataValidation type="list" allowBlank="1" showInputMessage="1" showErrorMessage="1" sqref="B7:B24" xr:uid="{DD4230A2-F074-4DCC-9933-9B74E267FD5E}"/>
  </dataValidation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45591-F95A-4910-9C68-C0A99C5742C2}">
  <sheetPr>
    <tabColor theme="5" tint="-0.249977111117893"/>
  </sheetPr>
  <dimension ref="A1:U232"/>
  <sheetViews>
    <sheetView zoomScale="60" zoomScaleNormal="60" workbookViewId="0">
      <selection activeCell="F7" sqref="F7:F12"/>
    </sheetView>
  </sheetViews>
  <sheetFormatPr defaultColWidth="11.42578125" defaultRowHeight="15"/>
  <cols>
    <col min="2" max="2" width="40.42578125" customWidth="1"/>
    <col min="3" max="3" width="74.85546875" customWidth="1"/>
    <col min="4" max="4" width="135" bestFit="1" customWidth="1"/>
    <col min="5" max="5" width="144.7109375" bestFit="1" customWidth="1"/>
  </cols>
  <sheetData>
    <row r="1" spans="1:21" ht="33">
      <c r="A1" s="13"/>
      <c r="B1" s="1494" t="s">
        <v>1011</v>
      </c>
      <c r="C1" s="1494"/>
      <c r="D1" s="1494"/>
      <c r="E1" s="13"/>
      <c r="F1" s="13"/>
      <c r="G1" s="13"/>
      <c r="H1" s="13"/>
      <c r="I1" s="13"/>
      <c r="J1" s="13"/>
      <c r="K1" s="13"/>
      <c r="L1" s="13"/>
      <c r="M1" s="13"/>
      <c r="N1" s="13"/>
      <c r="O1" s="13"/>
      <c r="P1" s="13"/>
      <c r="Q1" s="13"/>
      <c r="R1" s="13"/>
      <c r="S1" s="13"/>
      <c r="T1" s="13"/>
      <c r="U1" s="13"/>
    </row>
    <row r="2" spans="1:21">
      <c r="A2" s="13"/>
      <c r="B2" s="13"/>
      <c r="C2" s="13"/>
      <c r="D2" s="13"/>
      <c r="E2" s="13"/>
      <c r="F2" s="13"/>
      <c r="G2" s="13"/>
      <c r="H2" s="13"/>
      <c r="I2" s="13"/>
      <c r="J2" s="13"/>
      <c r="K2" s="13"/>
      <c r="L2" s="13"/>
      <c r="M2" s="13"/>
      <c r="N2" s="13"/>
      <c r="O2" s="13"/>
      <c r="P2" s="13"/>
      <c r="Q2" s="13"/>
      <c r="R2" s="13"/>
      <c r="S2" s="13"/>
      <c r="T2" s="13"/>
      <c r="U2" s="13"/>
    </row>
    <row r="3" spans="1:21" ht="30.95">
      <c r="A3" s="13"/>
      <c r="B3" s="215"/>
      <c r="C3" s="216" t="s">
        <v>1012</v>
      </c>
      <c r="D3" s="216" t="s">
        <v>1013</v>
      </c>
      <c r="E3" s="13"/>
      <c r="F3" s="13"/>
      <c r="G3" s="13"/>
      <c r="H3" s="13"/>
      <c r="I3" s="13"/>
      <c r="J3" s="13"/>
      <c r="K3" s="13"/>
      <c r="L3" s="13"/>
      <c r="M3" s="13"/>
      <c r="N3" s="13"/>
      <c r="O3" s="13"/>
      <c r="P3" s="13"/>
      <c r="Q3" s="13"/>
      <c r="R3" s="13"/>
      <c r="S3" s="13"/>
      <c r="T3" s="13"/>
      <c r="U3" s="13"/>
    </row>
    <row r="4" spans="1:21" ht="33.950000000000003">
      <c r="A4" s="217" t="s">
        <v>1014</v>
      </c>
      <c r="B4" s="218" t="s">
        <v>1015</v>
      </c>
      <c r="C4" s="219" t="s">
        <v>1016</v>
      </c>
      <c r="D4" s="220" t="s">
        <v>1017</v>
      </c>
      <c r="E4" s="13"/>
      <c r="F4" s="13"/>
      <c r="G4" s="13"/>
      <c r="H4" s="13"/>
      <c r="I4" s="13"/>
      <c r="J4" s="13"/>
      <c r="K4" s="13"/>
      <c r="L4" s="13"/>
      <c r="M4" s="13"/>
      <c r="N4" s="13"/>
      <c r="O4" s="13"/>
      <c r="P4" s="13"/>
      <c r="Q4" s="13"/>
      <c r="R4" s="13"/>
      <c r="S4" s="13"/>
      <c r="T4" s="13"/>
      <c r="U4" s="13"/>
    </row>
    <row r="5" spans="1:21" ht="68.099999999999994">
      <c r="A5" s="217" t="s">
        <v>1018</v>
      </c>
      <c r="B5" s="221" t="s">
        <v>1019</v>
      </c>
      <c r="C5" s="222" t="s">
        <v>1020</v>
      </c>
      <c r="D5" s="223" t="s">
        <v>1021</v>
      </c>
      <c r="E5" s="13"/>
      <c r="F5" s="13"/>
      <c r="G5" s="13"/>
      <c r="H5" s="13"/>
      <c r="I5" s="13"/>
      <c r="J5" s="13"/>
      <c r="K5" s="13"/>
      <c r="L5" s="13"/>
      <c r="M5" s="13"/>
      <c r="N5" s="13"/>
      <c r="O5" s="13"/>
      <c r="P5" s="13"/>
      <c r="Q5" s="13"/>
      <c r="R5" s="13"/>
      <c r="S5" s="13"/>
      <c r="T5" s="13"/>
      <c r="U5" s="13"/>
    </row>
    <row r="6" spans="1:21" ht="68.099999999999994">
      <c r="A6" s="217" t="s">
        <v>395</v>
      </c>
      <c r="B6" s="224" t="s">
        <v>1022</v>
      </c>
      <c r="C6" s="222" t="s">
        <v>1023</v>
      </c>
      <c r="D6" s="223" t="s">
        <v>1024</v>
      </c>
      <c r="E6" s="13"/>
      <c r="F6" s="13"/>
      <c r="G6" s="13"/>
      <c r="H6" s="13"/>
      <c r="I6" s="13"/>
      <c r="J6" s="13"/>
      <c r="K6" s="13"/>
      <c r="L6" s="13"/>
      <c r="M6" s="13"/>
      <c r="N6" s="13"/>
      <c r="O6" s="13"/>
      <c r="P6" s="13"/>
      <c r="Q6" s="13"/>
      <c r="R6" s="13"/>
      <c r="S6" s="13"/>
      <c r="T6" s="13"/>
      <c r="U6" s="13"/>
    </row>
    <row r="7" spans="1:21" ht="68.099999999999994">
      <c r="A7" s="217" t="s">
        <v>1025</v>
      </c>
      <c r="B7" s="225" t="s">
        <v>1026</v>
      </c>
      <c r="C7" s="222" t="s">
        <v>1027</v>
      </c>
      <c r="D7" s="223" t="s">
        <v>1028</v>
      </c>
      <c r="E7" s="13"/>
      <c r="F7" s="13"/>
      <c r="G7" s="13"/>
      <c r="H7" s="13"/>
      <c r="I7" s="13"/>
      <c r="J7" s="13"/>
      <c r="K7" s="13"/>
      <c r="L7" s="13"/>
      <c r="M7" s="13"/>
      <c r="N7" s="13"/>
      <c r="O7" s="13"/>
      <c r="P7" s="13"/>
      <c r="Q7" s="13"/>
      <c r="R7" s="13"/>
      <c r="S7" s="13"/>
      <c r="T7" s="13"/>
      <c r="U7" s="13"/>
    </row>
    <row r="8" spans="1:21" ht="68.099999999999994">
      <c r="A8" s="217" t="s">
        <v>1029</v>
      </c>
      <c r="B8" s="226" t="s">
        <v>1030</v>
      </c>
      <c r="C8" s="222" t="s">
        <v>1031</v>
      </c>
      <c r="D8" s="223" t="s">
        <v>1032</v>
      </c>
      <c r="E8" s="13"/>
      <c r="F8" s="13"/>
      <c r="G8" s="13"/>
      <c r="H8" s="13"/>
      <c r="I8" s="13"/>
      <c r="J8" s="13"/>
      <c r="K8" s="13"/>
      <c r="L8" s="13"/>
      <c r="M8" s="13"/>
      <c r="N8" s="13"/>
      <c r="O8" s="13"/>
      <c r="P8" s="13"/>
      <c r="Q8" s="13"/>
      <c r="R8" s="13"/>
      <c r="S8" s="13"/>
      <c r="T8" s="13"/>
      <c r="U8" s="13"/>
    </row>
    <row r="9" spans="1:21" ht="20.100000000000001">
      <c r="A9" s="217"/>
      <c r="B9" s="252"/>
      <c r="C9" s="254"/>
      <c r="D9" s="254"/>
      <c r="E9" s="13"/>
      <c r="F9" s="13"/>
      <c r="G9" s="13"/>
      <c r="H9" s="13"/>
      <c r="I9" s="13"/>
      <c r="J9" s="13"/>
      <c r="K9" s="13"/>
      <c r="L9" s="13"/>
      <c r="M9" s="13"/>
      <c r="N9" s="13"/>
      <c r="O9" s="13"/>
      <c r="P9" s="13"/>
      <c r="Q9" s="13"/>
      <c r="R9" s="13"/>
      <c r="S9" s="13"/>
      <c r="T9" s="13"/>
      <c r="U9" s="13"/>
    </row>
    <row r="10" spans="1:21">
      <c r="A10" s="217"/>
      <c r="B10" s="690"/>
      <c r="C10" s="690"/>
      <c r="D10" s="690"/>
      <c r="E10" s="217"/>
      <c r="F10" s="13"/>
      <c r="G10" s="13"/>
      <c r="H10" s="13"/>
      <c r="I10" s="13"/>
      <c r="J10" s="13"/>
      <c r="K10" s="13"/>
      <c r="L10" s="13"/>
      <c r="M10" s="13"/>
      <c r="N10" s="13"/>
      <c r="O10" s="13"/>
      <c r="P10" s="13"/>
      <c r="Q10" s="13"/>
      <c r="R10" s="13"/>
      <c r="S10" s="13"/>
      <c r="T10" s="13"/>
      <c r="U10" s="13"/>
    </row>
    <row r="11" spans="1:21">
      <c r="A11" s="217"/>
      <c r="B11" s="252" t="s">
        <v>1033</v>
      </c>
      <c r="C11" s="252" t="s">
        <v>1034</v>
      </c>
      <c r="D11" s="252" t="s">
        <v>225</v>
      </c>
      <c r="E11" s="217"/>
      <c r="F11" s="13"/>
      <c r="G11" s="13"/>
      <c r="H11" s="13"/>
      <c r="I11" s="13"/>
      <c r="J11" s="13"/>
      <c r="K11" s="13"/>
      <c r="L11" s="13"/>
      <c r="M11" s="13"/>
      <c r="N11" s="13"/>
      <c r="O11" s="13"/>
      <c r="P11" s="13"/>
      <c r="Q11" s="13"/>
      <c r="R11" s="13"/>
      <c r="S11" s="13"/>
      <c r="T11" s="13"/>
      <c r="U11" s="13"/>
    </row>
    <row r="12" spans="1:21">
      <c r="A12" s="217"/>
      <c r="B12" s="252" t="s">
        <v>1035</v>
      </c>
      <c r="C12" s="252" t="s">
        <v>1036</v>
      </c>
      <c r="D12" s="252" t="s">
        <v>237</v>
      </c>
      <c r="E12" s="217"/>
      <c r="F12" s="13"/>
      <c r="G12" s="13"/>
      <c r="H12" s="13"/>
      <c r="I12" s="13"/>
      <c r="J12" s="13"/>
      <c r="K12" s="13"/>
      <c r="L12" s="13"/>
      <c r="M12" s="13"/>
      <c r="N12" s="13"/>
      <c r="O12" s="13"/>
      <c r="P12" s="13"/>
      <c r="Q12" s="13"/>
      <c r="R12" s="13"/>
      <c r="S12" s="13"/>
      <c r="T12" s="13"/>
      <c r="U12" s="13"/>
    </row>
    <row r="13" spans="1:21">
      <c r="A13" s="217"/>
      <c r="B13" s="252"/>
      <c r="C13" s="252" t="s">
        <v>1037</v>
      </c>
      <c r="D13" s="252" t="s">
        <v>205</v>
      </c>
      <c r="E13" s="217"/>
      <c r="F13" s="13"/>
      <c r="G13" s="13"/>
      <c r="H13" s="13"/>
      <c r="I13" s="13"/>
      <c r="J13" s="13"/>
      <c r="K13" s="13"/>
      <c r="L13" s="13"/>
      <c r="M13" s="13"/>
      <c r="N13" s="13"/>
      <c r="O13" s="13"/>
      <c r="P13" s="13"/>
      <c r="Q13" s="13"/>
      <c r="R13" s="13"/>
      <c r="S13" s="13"/>
      <c r="T13" s="13"/>
      <c r="U13" s="13"/>
    </row>
    <row r="14" spans="1:21">
      <c r="A14" s="217"/>
      <c r="B14" s="252"/>
      <c r="C14" s="252" t="s">
        <v>1038</v>
      </c>
      <c r="D14" s="252" t="s">
        <v>167</v>
      </c>
      <c r="E14" s="217"/>
      <c r="F14" s="13"/>
      <c r="G14" s="13"/>
      <c r="H14" s="13"/>
      <c r="I14" s="13"/>
      <c r="J14" s="13"/>
      <c r="K14" s="13"/>
      <c r="L14" s="13"/>
      <c r="M14" s="13"/>
      <c r="N14" s="13"/>
      <c r="O14" s="13"/>
      <c r="P14" s="13"/>
      <c r="Q14" s="13"/>
      <c r="R14" s="13"/>
      <c r="S14" s="13"/>
      <c r="T14" s="13"/>
      <c r="U14" s="13"/>
    </row>
    <row r="15" spans="1:21">
      <c r="A15" s="217"/>
      <c r="B15" s="252"/>
      <c r="C15" s="252" t="s">
        <v>1039</v>
      </c>
      <c r="D15" s="252" t="s">
        <v>337</v>
      </c>
      <c r="E15" s="217"/>
      <c r="F15" s="13"/>
      <c r="G15" s="13"/>
      <c r="H15" s="13"/>
      <c r="I15" s="13"/>
      <c r="J15" s="13"/>
      <c r="K15" s="13"/>
      <c r="L15" s="13"/>
      <c r="M15" s="13"/>
      <c r="N15" s="13"/>
      <c r="O15" s="13"/>
      <c r="P15" s="13"/>
      <c r="Q15" s="13"/>
      <c r="R15" s="13"/>
      <c r="S15" s="13"/>
      <c r="T15" s="13"/>
      <c r="U15" s="13"/>
    </row>
    <row r="16" spans="1:21">
      <c r="A16" s="217"/>
      <c r="B16" s="252"/>
      <c r="C16" s="252"/>
      <c r="D16" s="252"/>
      <c r="E16" s="217"/>
      <c r="F16" s="13"/>
      <c r="G16" s="13"/>
      <c r="H16" s="13"/>
      <c r="I16" s="13"/>
      <c r="J16" s="13"/>
      <c r="K16" s="13"/>
      <c r="L16" s="13"/>
      <c r="M16" s="13"/>
      <c r="N16" s="13"/>
      <c r="O16" s="13"/>
    </row>
    <row r="17" spans="1:15">
      <c r="A17" s="217"/>
      <c r="B17" s="252"/>
      <c r="C17" s="252"/>
      <c r="D17" s="252"/>
      <c r="E17" s="217"/>
      <c r="F17" s="13"/>
      <c r="G17" s="13"/>
      <c r="H17" s="13"/>
      <c r="I17" s="13"/>
      <c r="J17" s="13"/>
      <c r="K17" s="13"/>
      <c r="L17" s="13"/>
      <c r="M17" s="13"/>
      <c r="N17" s="13"/>
      <c r="O17" s="13"/>
    </row>
    <row r="18" spans="1:15">
      <c r="A18" s="217"/>
      <c r="B18" s="252"/>
      <c r="C18" s="252"/>
      <c r="D18" s="252"/>
      <c r="E18" s="217"/>
      <c r="F18" s="13"/>
      <c r="G18" s="13"/>
      <c r="H18" s="13"/>
      <c r="I18" s="13"/>
      <c r="J18" s="13"/>
      <c r="K18" s="13"/>
      <c r="L18" s="13"/>
      <c r="M18" s="13"/>
      <c r="N18" s="13"/>
      <c r="O18" s="13"/>
    </row>
    <row r="19" spans="1:15">
      <c r="A19" s="217"/>
      <c r="B19" s="252"/>
      <c r="C19" s="252"/>
      <c r="D19" s="252"/>
      <c r="E19" s="217"/>
      <c r="F19" s="13"/>
      <c r="G19" s="13"/>
      <c r="H19" s="13"/>
      <c r="I19" s="13"/>
      <c r="J19" s="13"/>
      <c r="K19" s="13"/>
      <c r="L19" s="13"/>
      <c r="M19" s="13"/>
      <c r="N19" s="13"/>
      <c r="O19" s="13"/>
    </row>
    <row r="20" spans="1:15">
      <c r="A20" s="217"/>
      <c r="B20" s="252"/>
      <c r="C20" s="252"/>
      <c r="D20" s="252"/>
      <c r="E20" s="252"/>
      <c r="F20" s="13"/>
      <c r="G20" s="13"/>
      <c r="H20" s="13"/>
      <c r="I20" s="13"/>
      <c r="J20" s="13"/>
      <c r="K20" s="13"/>
      <c r="L20" s="13"/>
      <c r="M20" s="13"/>
      <c r="N20" s="13"/>
      <c r="O20" s="13"/>
    </row>
    <row r="21" spans="1:15">
      <c r="A21" s="217"/>
      <c r="B21" s="252"/>
      <c r="C21" s="252"/>
      <c r="D21" s="252"/>
      <c r="E21" s="252"/>
      <c r="F21" s="13"/>
      <c r="G21" s="13"/>
      <c r="H21" s="13"/>
      <c r="I21" s="13"/>
      <c r="J21" s="13"/>
      <c r="K21" s="13"/>
      <c r="L21" s="13"/>
      <c r="M21" s="13"/>
      <c r="N21" s="13"/>
      <c r="O21" s="13"/>
    </row>
    <row r="22" spans="1:15" ht="20.100000000000001">
      <c r="A22" s="217"/>
      <c r="B22" s="252"/>
      <c r="C22" s="254"/>
      <c r="D22" s="254"/>
      <c r="E22" s="252"/>
      <c r="F22" s="13"/>
      <c r="G22" s="13"/>
      <c r="H22" s="13"/>
      <c r="I22" s="13"/>
      <c r="J22" s="13"/>
      <c r="K22" s="13"/>
      <c r="L22" s="13"/>
      <c r="M22" s="13"/>
      <c r="N22" s="13"/>
      <c r="O22" s="13"/>
    </row>
    <row r="23" spans="1:15" ht="20.100000000000001">
      <c r="A23" s="217"/>
      <c r="B23" s="252"/>
      <c r="C23" s="254"/>
      <c r="D23" s="254"/>
      <c r="E23" s="252"/>
      <c r="F23" s="13"/>
      <c r="G23" s="13"/>
      <c r="H23" s="13"/>
      <c r="I23" s="13"/>
      <c r="J23" s="13"/>
      <c r="K23" s="13"/>
      <c r="L23" s="13"/>
      <c r="M23" s="13"/>
      <c r="N23" s="13"/>
      <c r="O23" s="13"/>
    </row>
    <row r="24" spans="1:15" ht="20.100000000000001">
      <c r="A24" s="217"/>
      <c r="B24" s="252"/>
      <c r="C24" s="254"/>
      <c r="D24" s="254"/>
      <c r="E24" s="252"/>
      <c r="F24" s="13"/>
      <c r="G24" s="13"/>
      <c r="H24" s="13"/>
      <c r="I24" s="13"/>
      <c r="J24" s="13"/>
      <c r="K24" s="13"/>
      <c r="L24" s="13"/>
      <c r="M24" s="13"/>
      <c r="N24" s="13"/>
      <c r="O24" s="13"/>
    </row>
    <row r="25" spans="1:15" ht="20.100000000000001">
      <c r="A25" s="217"/>
      <c r="B25" s="252"/>
      <c r="C25" s="254"/>
      <c r="D25" s="254"/>
      <c r="E25" s="252"/>
      <c r="F25" s="13"/>
      <c r="G25" s="13"/>
      <c r="H25" s="13"/>
      <c r="I25" s="13"/>
      <c r="J25" s="13"/>
      <c r="K25" s="13"/>
      <c r="L25" s="13"/>
      <c r="M25" s="13"/>
      <c r="N25" s="13"/>
      <c r="O25" s="13"/>
    </row>
    <row r="26" spans="1:15" ht="20.100000000000001">
      <c r="A26" s="217"/>
      <c r="B26" s="252"/>
      <c r="C26" s="254"/>
      <c r="D26" s="254"/>
      <c r="E26" s="252"/>
      <c r="F26" s="13"/>
      <c r="G26" s="13"/>
      <c r="H26" s="13"/>
      <c r="I26" s="13"/>
      <c r="J26" s="13"/>
      <c r="K26" s="13"/>
      <c r="L26" s="13"/>
      <c r="M26" s="13"/>
      <c r="N26" s="13"/>
      <c r="O26" s="13"/>
    </row>
    <row r="27" spans="1:15" ht="20.100000000000001">
      <c r="A27" s="217"/>
      <c r="B27" s="252"/>
      <c r="C27" s="254"/>
      <c r="D27" s="254"/>
      <c r="E27" s="252"/>
      <c r="F27" s="13"/>
      <c r="G27" s="13"/>
      <c r="H27" s="13"/>
      <c r="I27" s="13"/>
      <c r="J27" s="13"/>
      <c r="K27" s="13"/>
      <c r="L27" s="13"/>
      <c r="M27" s="13"/>
      <c r="N27" s="13"/>
      <c r="O27" s="13"/>
    </row>
    <row r="28" spans="1:15" ht="20.100000000000001">
      <c r="A28" s="217"/>
      <c r="B28" s="252"/>
      <c r="C28" s="254"/>
      <c r="D28" s="254"/>
      <c r="E28" s="252"/>
      <c r="F28" s="13"/>
      <c r="G28" s="13"/>
      <c r="H28" s="13"/>
      <c r="I28" s="13"/>
      <c r="J28" s="13"/>
      <c r="K28" s="13"/>
      <c r="L28" s="13"/>
      <c r="M28" s="13"/>
      <c r="N28" s="13"/>
      <c r="O28" s="13"/>
    </row>
    <row r="29" spans="1:15" ht="20.100000000000001">
      <c r="A29" s="217"/>
      <c r="B29" s="252"/>
      <c r="C29" s="254"/>
      <c r="D29" s="254"/>
      <c r="E29" s="252"/>
      <c r="F29" s="13"/>
      <c r="G29" s="13"/>
      <c r="H29" s="13"/>
      <c r="I29" s="13"/>
      <c r="J29" s="13"/>
      <c r="K29" s="13"/>
      <c r="L29" s="13"/>
      <c r="M29" s="13"/>
      <c r="N29" s="13"/>
      <c r="O29" s="13"/>
    </row>
    <row r="30" spans="1:15" ht="20.100000000000001">
      <c r="A30" s="217"/>
      <c r="B30" s="252"/>
      <c r="C30" s="254"/>
      <c r="D30" s="254"/>
      <c r="E30" s="252"/>
      <c r="F30" s="13"/>
      <c r="G30" s="13"/>
      <c r="H30" s="13"/>
      <c r="I30" s="13"/>
      <c r="J30" s="13"/>
      <c r="K30" s="13"/>
      <c r="L30" s="13"/>
      <c r="M30" s="13"/>
      <c r="N30" s="13"/>
      <c r="O30" s="13"/>
    </row>
    <row r="31" spans="1:15" ht="20.100000000000001">
      <c r="A31" s="217"/>
      <c r="B31" s="252"/>
      <c r="C31" s="254"/>
      <c r="D31" s="254"/>
      <c r="E31" s="252"/>
      <c r="F31" s="13"/>
      <c r="G31" s="13"/>
      <c r="H31" s="13"/>
      <c r="I31" s="13"/>
      <c r="J31" s="13"/>
      <c r="K31" s="13"/>
      <c r="L31" s="13"/>
      <c r="M31" s="13"/>
      <c r="N31" s="13"/>
      <c r="O31" s="13"/>
    </row>
    <row r="32" spans="1:15" ht="20.100000000000001">
      <c r="A32" s="217"/>
      <c r="B32" s="252"/>
      <c r="C32" s="254"/>
      <c r="D32" s="254"/>
      <c r="E32" s="252"/>
      <c r="F32" s="13"/>
      <c r="G32" s="13"/>
      <c r="H32" s="13"/>
      <c r="I32" s="13"/>
      <c r="J32" s="13"/>
      <c r="K32" s="13"/>
      <c r="L32" s="13"/>
      <c r="M32" s="13"/>
      <c r="N32" s="13"/>
      <c r="O32" s="13"/>
    </row>
    <row r="33" spans="1:15" ht="20.100000000000001">
      <c r="A33" s="217"/>
      <c r="B33" s="252"/>
      <c r="C33" s="254"/>
      <c r="D33" s="254"/>
      <c r="E33" s="252"/>
      <c r="F33" s="13"/>
      <c r="G33" s="13"/>
      <c r="H33" s="13"/>
      <c r="I33" s="13"/>
      <c r="J33" s="13"/>
      <c r="K33" s="13"/>
      <c r="L33" s="13"/>
      <c r="M33" s="13"/>
      <c r="N33" s="13"/>
      <c r="O33" s="13"/>
    </row>
    <row r="34" spans="1:15" ht="20.100000000000001">
      <c r="A34" s="217"/>
      <c r="B34" s="252"/>
      <c r="C34" s="254"/>
      <c r="D34" s="254"/>
      <c r="E34" s="252"/>
      <c r="F34" s="13"/>
      <c r="G34" s="13"/>
      <c r="H34" s="13"/>
      <c r="I34" s="13"/>
      <c r="J34" s="13"/>
      <c r="K34" s="13"/>
      <c r="L34" s="13"/>
      <c r="M34" s="13"/>
      <c r="N34" s="13"/>
      <c r="O34" s="13"/>
    </row>
    <row r="35" spans="1:15" ht="20.100000000000001">
      <c r="A35" s="217"/>
      <c r="B35" s="252"/>
      <c r="C35" s="254"/>
      <c r="D35" s="254"/>
      <c r="E35" s="252"/>
      <c r="F35" s="13"/>
      <c r="G35" s="13"/>
      <c r="H35" s="13"/>
      <c r="I35" s="13"/>
      <c r="J35" s="13"/>
      <c r="K35" s="13"/>
      <c r="L35" s="13"/>
      <c r="M35" s="13"/>
      <c r="N35" s="13"/>
      <c r="O35" s="13"/>
    </row>
    <row r="36" spans="1:15" ht="20.100000000000001">
      <c r="A36" s="217"/>
      <c r="B36" s="252"/>
      <c r="C36" s="254"/>
      <c r="D36" s="254"/>
      <c r="E36" s="252"/>
      <c r="F36" s="13"/>
      <c r="G36" s="13"/>
      <c r="H36" s="13"/>
      <c r="I36" s="13"/>
      <c r="J36" s="13"/>
      <c r="K36" s="13"/>
      <c r="L36" s="13"/>
      <c r="M36" s="13"/>
      <c r="N36" s="13"/>
      <c r="O36" s="13"/>
    </row>
    <row r="37" spans="1:15" ht="20.100000000000001">
      <c r="A37" s="217"/>
      <c r="B37" s="217"/>
      <c r="C37" s="227"/>
      <c r="D37" s="227"/>
      <c r="E37" s="13"/>
      <c r="F37" s="13"/>
      <c r="G37" s="13"/>
      <c r="H37" s="13"/>
      <c r="I37" s="13"/>
      <c r="J37" s="13"/>
      <c r="K37" s="13"/>
      <c r="L37" s="13"/>
      <c r="M37" s="13"/>
      <c r="N37" s="13"/>
      <c r="O37" s="13"/>
    </row>
    <row r="38" spans="1:15" ht="20.100000000000001">
      <c r="A38" s="217"/>
      <c r="B38" s="217"/>
      <c r="C38" s="227"/>
      <c r="D38" s="227"/>
      <c r="E38" s="13"/>
      <c r="F38" s="13"/>
      <c r="G38" s="13"/>
      <c r="H38" s="13"/>
      <c r="I38" s="13"/>
      <c r="J38" s="13"/>
      <c r="K38" s="13"/>
      <c r="L38" s="13"/>
      <c r="M38" s="13"/>
      <c r="N38" s="13"/>
      <c r="O38" s="13"/>
    </row>
    <row r="39" spans="1:15" ht="20.100000000000001">
      <c r="A39" s="217"/>
      <c r="B39" s="217"/>
      <c r="C39" s="227"/>
      <c r="D39" s="227"/>
      <c r="E39" s="13"/>
      <c r="F39" s="13"/>
      <c r="G39" s="13"/>
      <c r="H39" s="13"/>
      <c r="I39" s="13"/>
      <c r="J39" s="13"/>
      <c r="K39" s="13"/>
      <c r="L39" s="13"/>
      <c r="M39" s="13"/>
      <c r="N39" s="13"/>
      <c r="O39" s="13"/>
    </row>
    <row r="40" spans="1:15" ht="20.100000000000001">
      <c r="A40" s="217"/>
      <c r="B40" s="217"/>
      <c r="C40" s="227"/>
      <c r="D40" s="227"/>
      <c r="E40" s="13"/>
      <c r="F40" s="13"/>
      <c r="G40" s="13"/>
      <c r="H40" s="13"/>
      <c r="I40" s="13"/>
      <c r="J40" s="13"/>
      <c r="K40" s="13"/>
      <c r="L40" s="13"/>
      <c r="M40" s="13"/>
      <c r="N40" s="13"/>
      <c r="O40" s="13"/>
    </row>
    <row r="41" spans="1:15" ht="20.100000000000001">
      <c r="A41" s="217"/>
      <c r="B41" s="217"/>
      <c r="C41" s="227"/>
      <c r="D41" s="227"/>
      <c r="E41" s="13"/>
      <c r="F41" s="13"/>
      <c r="G41" s="13"/>
      <c r="H41" s="13"/>
      <c r="I41" s="13"/>
      <c r="J41" s="13"/>
      <c r="K41" s="13"/>
      <c r="L41" s="13"/>
      <c r="M41" s="13"/>
      <c r="N41" s="13"/>
      <c r="O41" s="13"/>
    </row>
    <row r="42" spans="1:15" ht="20.100000000000001">
      <c r="A42" s="217"/>
      <c r="B42" s="217"/>
      <c r="C42" s="227"/>
      <c r="D42" s="227"/>
      <c r="E42" s="13"/>
      <c r="F42" s="13"/>
      <c r="G42" s="13"/>
      <c r="H42" s="13"/>
      <c r="I42" s="13"/>
      <c r="J42" s="13"/>
      <c r="K42" s="13"/>
      <c r="L42" s="13"/>
      <c r="M42" s="13"/>
      <c r="N42" s="13"/>
      <c r="O42" s="13"/>
    </row>
    <row r="43" spans="1:15" ht="20.100000000000001">
      <c r="A43" s="217"/>
      <c r="B43" s="217"/>
      <c r="C43" s="227"/>
      <c r="D43" s="227"/>
      <c r="E43" s="13"/>
      <c r="F43" s="13"/>
      <c r="G43" s="13"/>
      <c r="H43" s="13"/>
      <c r="I43" s="13"/>
      <c r="J43" s="13"/>
      <c r="K43" s="13"/>
      <c r="L43" s="13"/>
      <c r="M43" s="13"/>
      <c r="N43" s="13"/>
      <c r="O43" s="13"/>
    </row>
    <row r="44" spans="1:15" ht="20.100000000000001">
      <c r="A44" s="217"/>
      <c r="B44" s="217"/>
      <c r="C44" s="227"/>
      <c r="D44" s="227"/>
      <c r="E44" s="13"/>
      <c r="F44" s="13"/>
      <c r="G44" s="13"/>
      <c r="H44" s="13"/>
      <c r="I44" s="13"/>
      <c r="J44" s="13"/>
      <c r="K44" s="13"/>
      <c r="L44" s="13"/>
      <c r="M44" s="13"/>
      <c r="N44" s="13"/>
      <c r="O44" s="13"/>
    </row>
    <row r="45" spans="1:15" ht="20.100000000000001">
      <c r="A45" s="217"/>
      <c r="B45" s="217"/>
      <c r="C45" s="227"/>
      <c r="D45" s="227"/>
      <c r="E45" s="13"/>
      <c r="F45" s="13"/>
      <c r="G45" s="13"/>
      <c r="H45" s="13"/>
      <c r="I45" s="13"/>
      <c r="J45" s="13"/>
      <c r="K45" s="13"/>
      <c r="L45" s="13"/>
      <c r="M45" s="13"/>
      <c r="N45" s="13"/>
      <c r="O45" s="13"/>
    </row>
    <row r="46" spans="1:15" ht="20.100000000000001">
      <c r="A46" s="217"/>
      <c r="B46" s="217"/>
      <c r="C46" s="227"/>
      <c r="D46" s="227"/>
      <c r="E46" s="13"/>
      <c r="F46" s="13"/>
      <c r="G46" s="13"/>
      <c r="H46" s="13"/>
      <c r="I46" s="13"/>
      <c r="J46" s="13"/>
      <c r="K46" s="13"/>
      <c r="L46" s="13"/>
      <c r="M46" s="13"/>
      <c r="N46" s="13"/>
      <c r="O46" s="13"/>
    </row>
    <row r="47" spans="1:15" ht="20.100000000000001">
      <c r="A47" s="217"/>
      <c r="B47" s="217"/>
      <c r="C47" s="227"/>
      <c r="D47" s="227"/>
      <c r="E47" s="13"/>
      <c r="F47" s="13"/>
      <c r="G47" s="13"/>
      <c r="H47" s="13"/>
      <c r="I47" s="13"/>
      <c r="J47" s="13"/>
      <c r="K47" s="13"/>
      <c r="L47" s="13"/>
      <c r="M47" s="13"/>
      <c r="N47" s="13"/>
      <c r="O47" s="13"/>
    </row>
    <row r="48" spans="1:15" ht="20.100000000000001">
      <c r="A48" s="217"/>
      <c r="B48" s="217"/>
      <c r="C48" s="227"/>
      <c r="D48" s="227"/>
      <c r="E48" s="13"/>
      <c r="F48" s="13"/>
      <c r="G48" s="13"/>
      <c r="H48" s="13"/>
      <c r="I48" s="13"/>
      <c r="J48" s="13"/>
      <c r="K48" s="13"/>
      <c r="L48" s="13"/>
      <c r="M48" s="13"/>
      <c r="N48" s="13"/>
      <c r="O48" s="13"/>
    </row>
    <row r="49" spans="1:15" ht="20.100000000000001">
      <c r="A49" s="217"/>
      <c r="B49" s="217"/>
      <c r="C49" s="227"/>
      <c r="D49" s="227"/>
      <c r="E49" s="13"/>
      <c r="F49" s="13"/>
      <c r="G49" s="13"/>
      <c r="H49" s="13"/>
      <c r="I49" s="13"/>
      <c r="J49" s="13"/>
      <c r="K49" s="13"/>
      <c r="L49" s="13"/>
      <c r="M49" s="13"/>
      <c r="N49" s="13"/>
      <c r="O49" s="13"/>
    </row>
    <row r="50" spans="1:15" ht="20.100000000000001">
      <c r="A50" s="217"/>
      <c r="B50" s="217"/>
      <c r="C50" s="227"/>
      <c r="D50" s="227"/>
      <c r="E50" s="13"/>
      <c r="F50" s="13"/>
      <c r="G50" s="13"/>
      <c r="H50" s="13"/>
      <c r="I50" s="13"/>
      <c r="J50" s="13"/>
      <c r="K50" s="13"/>
      <c r="L50" s="13"/>
      <c r="M50" s="13"/>
      <c r="N50" s="13"/>
      <c r="O50" s="13"/>
    </row>
    <row r="51" spans="1:15" ht="20.100000000000001">
      <c r="A51" s="217"/>
      <c r="B51" s="217"/>
      <c r="C51" s="227"/>
      <c r="D51" s="227"/>
      <c r="E51" s="13"/>
      <c r="F51" s="13"/>
      <c r="G51" s="13"/>
      <c r="H51" s="13"/>
      <c r="I51" s="13"/>
      <c r="J51" s="13"/>
      <c r="K51" s="13"/>
      <c r="L51" s="13"/>
      <c r="M51" s="13"/>
      <c r="N51" s="13"/>
      <c r="O51" s="13"/>
    </row>
    <row r="52" spans="1:15" ht="20.100000000000001">
      <c r="A52" s="217"/>
      <c r="B52" s="228"/>
      <c r="C52" s="229"/>
      <c r="D52" s="229"/>
    </row>
    <row r="53" spans="1:15" ht="20.100000000000001">
      <c r="A53" s="217"/>
      <c r="B53" s="228"/>
      <c r="C53" s="229"/>
      <c r="D53" s="229"/>
    </row>
    <row r="54" spans="1:15" ht="20.100000000000001">
      <c r="A54" s="217"/>
      <c r="B54" s="228"/>
      <c r="C54" s="229"/>
      <c r="D54" s="229"/>
    </row>
    <row r="55" spans="1:15" ht="20.100000000000001">
      <c r="A55" s="217"/>
      <c r="B55" s="228"/>
      <c r="C55" s="229"/>
      <c r="D55" s="229"/>
    </row>
    <row r="56" spans="1:15" ht="20.100000000000001">
      <c r="A56" s="217"/>
      <c r="B56" s="228"/>
      <c r="C56" s="229"/>
      <c r="D56" s="229"/>
    </row>
    <row r="57" spans="1:15" ht="20.100000000000001">
      <c r="A57" s="217"/>
      <c r="B57" s="228"/>
      <c r="C57" s="229"/>
      <c r="D57" s="229"/>
    </row>
    <row r="58" spans="1:15" ht="20.100000000000001">
      <c r="A58" s="217"/>
      <c r="B58" s="228"/>
      <c r="C58" s="229"/>
      <c r="D58" s="229"/>
    </row>
    <row r="59" spans="1:15" ht="20.100000000000001">
      <c r="A59" s="217"/>
      <c r="B59" s="228"/>
      <c r="C59" s="229"/>
      <c r="D59" s="229"/>
    </row>
    <row r="60" spans="1:15" ht="20.100000000000001">
      <c r="A60" s="217"/>
      <c r="B60" s="228"/>
      <c r="C60" s="229"/>
      <c r="D60" s="229"/>
    </row>
    <row r="61" spans="1:15" ht="20.100000000000001">
      <c r="A61" s="217"/>
      <c r="B61" s="228"/>
      <c r="C61" s="229"/>
      <c r="D61" s="229"/>
    </row>
    <row r="62" spans="1:15" ht="20.100000000000001">
      <c r="A62" s="217"/>
      <c r="B62" s="228"/>
      <c r="C62" s="229"/>
      <c r="D62" s="229"/>
    </row>
    <row r="63" spans="1:15" ht="20.100000000000001">
      <c r="A63" s="217"/>
      <c r="B63" s="228"/>
      <c r="C63" s="229"/>
      <c r="D63" s="229"/>
    </row>
    <row r="64" spans="1:15" ht="20.100000000000001">
      <c r="A64" s="217"/>
      <c r="B64" s="228"/>
      <c r="C64" s="229"/>
      <c r="D64" s="229"/>
    </row>
    <row r="65" spans="1:4" ht="20.100000000000001">
      <c r="A65" s="217"/>
      <c r="B65" s="228"/>
      <c r="C65" s="229"/>
      <c r="D65" s="229"/>
    </row>
    <row r="66" spans="1:4" ht="20.100000000000001">
      <c r="A66" s="217"/>
      <c r="B66" s="228"/>
      <c r="C66" s="229"/>
      <c r="D66" s="229"/>
    </row>
    <row r="67" spans="1:4" ht="20.100000000000001">
      <c r="A67" s="217"/>
      <c r="B67" s="228"/>
      <c r="C67" s="229"/>
      <c r="D67" s="229"/>
    </row>
    <row r="68" spans="1:4" ht="20.100000000000001">
      <c r="A68" s="217"/>
      <c r="B68" s="228"/>
      <c r="C68" s="229"/>
      <c r="D68" s="229"/>
    </row>
    <row r="69" spans="1:4" ht="20.100000000000001">
      <c r="A69" s="217"/>
      <c r="B69" s="228"/>
      <c r="C69" s="229"/>
      <c r="D69" s="229"/>
    </row>
    <row r="70" spans="1:4" ht="20.100000000000001">
      <c r="A70" s="217"/>
      <c r="B70" s="228"/>
      <c r="C70" s="229"/>
      <c r="D70" s="229"/>
    </row>
    <row r="71" spans="1:4" ht="20.100000000000001">
      <c r="A71" s="217"/>
      <c r="B71" s="228"/>
      <c r="C71" s="229"/>
      <c r="D71" s="229"/>
    </row>
    <row r="72" spans="1:4" ht="20.100000000000001">
      <c r="A72" s="217"/>
      <c r="B72" s="228"/>
      <c r="C72" s="229"/>
      <c r="D72" s="229"/>
    </row>
    <row r="73" spans="1:4" ht="20.100000000000001">
      <c r="A73" s="217"/>
      <c r="B73" s="228"/>
      <c r="C73" s="229"/>
      <c r="D73" s="229"/>
    </row>
    <row r="74" spans="1:4" ht="20.100000000000001">
      <c r="A74" s="217"/>
      <c r="B74" s="228"/>
      <c r="C74" s="229"/>
      <c r="D74" s="229"/>
    </row>
    <row r="75" spans="1:4" ht="20.100000000000001">
      <c r="A75" s="217"/>
      <c r="B75" s="228"/>
      <c r="C75" s="229"/>
      <c r="D75" s="229"/>
    </row>
    <row r="76" spans="1:4" ht="20.100000000000001">
      <c r="A76" s="217"/>
      <c r="B76" s="228"/>
      <c r="C76" s="229"/>
      <c r="D76" s="229"/>
    </row>
    <row r="77" spans="1:4" ht="20.100000000000001">
      <c r="A77" s="217"/>
      <c r="B77" s="228"/>
      <c r="C77" s="229"/>
      <c r="D77" s="229"/>
    </row>
    <row r="78" spans="1:4" ht="20.100000000000001">
      <c r="A78" s="217"/>
      <c r="B78" s="228"/>
      <c r="C78" s="229"/>
      <c r="D78" s="229"/>
    </row>
    <row r="79" spans="1:4" ht="20.100000000000001">
      <c r="A79" s="217"/>
      <c r="B79" s="228"/>
      <c r="C79" s="229"/>
      <c r="D79" s="229"/>
    </row>
    <row r="80" spans="1:4" ht="20.100000000000001">
      <c r="A80" s="217"/>
      <c r="B80" s="228"/>
      <c r="C80" s="229"/>
      <c r="D80" s="229"/>
    </row>
    <row r="81" spans="1:4" ht="20.100000000000001">
      <c r="A81" s="217"/>
      <c r="B81" s="228"/>
      <c r="C81" s="229"/>
      <c r="D81" s="229"/>
    </row>
    <row r="82" spans="1:4" ht="20.100000000000001">
      <c r="A82" s="217"/>
      <c r="B82" s="228"/>
      <c r="C82" s="229"/>
      <c r="D82" s="229"/>
    </row>
    <row r="83" spans="1:4" ht="20.100000000000001">
      <c r="A83" s="217"/>
      <c r="B83" s="228"/>
      <c r="C83" s="229"/>
      <c r="D83" s="229"/>
    </row>
    <row r="84" spans="1:4" ht="20.100000000000001">
      <c r="A84" s="217"/>
      <c r="B84" s="228"/>
      <c r="C84" s="229"/>
      <c r="D84" s="229"/>
    </row>
    <row r="85" spans="1:4" ht="20.100000000000001">
      <c r="A85" s="217"/>
      <c r="B85" s="228"/>
      <c r="C85" s="229"/>
      <c r="D85" s="229"/>
    </row>
    <row r="86" spans="1:4" ht="20.100000000000001">
      <c r="A86" s="217"/>
      <c r="B86" s="228"/>
      <c r="C86" s="229"/>
      <c r="D86" s="229"/>
    </row>
    <row r="87" spans="1:4" ht="20.100000000000001">
      <c r="A87" s="217"/>
      <c r="B87" s="228"/>
      <c r="C87" s="229"/>
      <c r="D87" s="229"/>
    </row>
    <row r="88" spans="1:4" ht="20.100000000000001">
      <c r="A88" s="217"/>
      <c r="B88" s="228"/>
      <c r="C88" s="229"/>
      <c r="D88" s="229"/>
    </row>
    <row r="89" spans="1:4" ht="20.100000000000001">
      <c r="A89" s="217"/>
      <c r="B89" s="228"/>
      <c r="C89" s="229"/>
      <c r="D89" s="229"/>
    </row>
    <row r="90" spans="1:4" ht="20.100000000000001">
      <c r="A90" s="217"/>
      <c r="B90" s="228"/>
      <c r="C90" s="229"/>
      <c r="D90" s="229"/>
    </row>
    <row r="91" spans="1:4" ht="20.100000000000001">
      <c r="A91" s="217"/>
      <c r="B91" s="228"/>
      <c r="C91" s="229"/>
      <c r="D91" s="229"/>
    </row>
    <row r="92" spans="1:4" ht="20.100000000000001">
      <c r="A92" s="217"/>
      <c r="B92" s="228"/>
      <c r="C92" s="229"/>
      <c r="D92" s="229"/>
    </row>
    <row r="93" spans="1:4" ht="20.100000000000001">
      <c r="A93" s="217"/>
      <c r="B93" s="228"/>
      <c r="C93" s="229"/>
      <c r="D93" s="229"/>
    </row>
    <row r="94" spans="1:4" ht="20.100000000000001">
      <c r="A94" s="217"/>
      <c r="B94" s="228"/>
      <c r="C94" s="229"/>
      <c r="D94" s="229"/>
    </row>
    <row r="95" spans="1:4" ht="20.100000000000001">
      <c r="A95" s="217"/>
      <c r="B95" s="228"/>
      <c r="C95" s="229"/>
      <c r="D95" s="229"/>
    </row>
    <row r="96" spans="1:4" ht="20.100000000000001">
      <c r="A96" s="217"/>
      <c r="B96" s="228"/>
      <c r="C96" s="229"/>
      <c r="D96" s="229"/>
    </row>
    <row r="97" spans="1:4" ht="20.100000000000001">
      <c r="A97" s="217"/>
      <c r="B97" s="228"/>
      <c r="C97" s="229"/>
      <c r="D97" s="229"/>
    </row>
    <row r="98" spans="1:4" ht="20.100000000000001">
      <c r="A98" s="217"/>
      <c r="B98" s="228"/>
      <c r="C98" s="229"/>
      <c r="D98" s="229"/>
    </row>
    <row r="99" spans="1:4" ht="20.100000000000001">
      <c r="A99" s="217"/>
      <c r="B99" s="228"/>
      <c r="C99" s="229"/>
      <c r="D99" s="229"/>
    </row>
    <row r="100" spans="1:4" ht="20.100000000000001">
      <c r="A100" s="217"/>
      <c r="B100" s="228"/>
      <c r="C100" s="229"/>
      <c r="D100" s="229"/>
    </row>
    <row r="101" spans="1:4" ht="20.100000000000001">
      <c r="A101" s="217"/>
      <c r="B101" s="228"/>
      <c r="C101" s="229"/>
      <c r="D101" s="229"/>
    </row>
    <row r="102" spans="1:4" ht="20.100000000000001">
      <c r="A102" s="217"/>
      <c r="B102" s="228"/>
      <c r="C102" s="229"/>
      <c r="D102" s="229"/>
    </row>
    <row r="103" spans="1:4" ht="20.100000000000001">
      <c r="A103" s="217"/>
      <c r="B103" s="228"/>
      <c r="C103" s="229"/>
      <c r="D103" s="229"/>
    </row>
    <row r="104" spans="1:4" ht="20.100000000000001">
      <c r="A104" s="217"/>
      <c r="B104" s="228"/>
      <c r="C104" s="229"/>
      <c r="D104" s="229"/>
    </row>
    <row r="105" spans="1:4" ht="20.100000000000001">
      <c r="A105" s="217"/>
      <c r="B105" s="228"/>
      <c r="C105" s="229"/>
      <c r="D105" s="229"/>
    </row>
    <row r="106" spans="1:4" ht="20.100000000000001">
      <c r="A106" s="217"/>
      <c r="B106" s="228"/>
      <c r="C106" s="229"/>
      <c r="D106" s="229"/>
    </row>
    <row r="107" spans="1:4" ht="20.100000000000001">
      <c r="A107" s="217"/>
      <c r="B107" s="228"/>
      <c r="C107" s="229"/>
      <c r="D107" s="229"/>
    </row>
    <row r="108" spans="1:4" ht="20.100000000000001">
      <c r="A108" s="217"/>
      <c r="B108" s="228"/>
      <c r="C108" s="229"/>
      <c r="D108" s="229"/>
    </row>
    <row r="109" spans="1:4" ht="20.100000000000001">
      <c r="A109" s="217"/>
      <c r="B109" s="228"/>
      <c r="C109" s="229"/>
      <c r="D109" s="229"/>
    </row>
    <row r="110" spans="1:4" ht="20.100000000000001">
      <c r="A110" s="217"/>
      <c r="B110" s="228"/>
      <c r="C110" s="229"/>
      <c r="D110" s="229"/>
    </row>
    <row r="111" spans="1:4" ht="20.100000000000001">
      <c r="A111" s="217"/>
      <c r="B111" s="228"/>
      <c r="C111" s="229"/>
      <c r="D111" s="229"/>
    </row>
    <row r="112" spans="1:4" ht="20.100000000000001">
      <c r="A112" s="217"/>
      <c r="B112" s="228"/>
      <c r="C112" s="229"/>
      <c r="D112" s="229"/>
    </row>
    <row r="113" spans="1:4" ht="20.100000000000001">
      <c r="A113" s="217"/>
      <c r="B113" s="228"/>
      <c r="C113" s="229"/>
      <c r="D113" s="229"/>
    </row>
    <row r="114" spans="1:4" ht="20.100000000000001">
      <c r="A114" s="217"/>
      <c r="B114" s="228"/>
      <c r="C114" s="229"/>
      <c r="D114" s="229"/>
    </row>
    <row r="115" spans="1:4" ht="20.100000000000001">
      <c r="A115" s="217"/>
      <c r="B115" s="228"/>
      <c r="C115" s="229"/>
      <c r="D115" s="229"/>
    </row>
    <row r="116" spans="1:4" ht="20.100000000000001">
      <c r="A116" s="217"/>
      <c r="B116" s="228"/>
      <c r="C116" s="229"/>
      <c r="D116" s="229"/>
    </row>
    <row r="117" spans="1:4" ht="20.100000000000001">
      <c r="A117" s="217"/>
      <c r="B117" s="228"/>
      <c r="C117" s="229"/>
      <c r="D117" s="229"/>
    </row>
    <row r="118" spans="1:4" ht="20.100000000000001">
      <c r="A118" s="217"/>
      <c r="B118" s="228"/>
      <c r="C118" s="229"/>
      <c r="D118" s="229"/>
    </row>
    <row r="119" spans="1:4" ht="20.100000000000001">
      <c r="A119" s="217"/>
      <c r="B119" s="228"/>
      <c r="C119" s="229"/>
      <c r="D119" s="229"/>
    </row>
    <row r="120" spans="1:4" ht="20.100000000000001">
      <c r="A120" s="217"/>
      <c r="B120" s="228"/>
      <c r="C120" s="229"/>
      <c r="D120" s="229"/>
    </row>
    <row r="121" spans="1:4" ht="20.100000000000001">
      <c r="A121" s="217"/>
      <c r="B121" s="228"/>
      <c r="C121" s="229"/>
      <c r="D121" s="229"/>
    </row>
    <row r="122" spans="1:4" ht="20.100000000000001">
      <c r="A122" s="217"/>
      <c r="B122" s="228"/>
      <c r="C122" s="229"/>
      <c r="D122" s="229"/>
    </row>
    <row r="123" spans="1:4" ht="20.100000000000001">
      <c r="A123" s="217"/>
      <c r="B123" s="228"/>
      <c r="C123" s="229"/>
      <c r="D123" s="229"/>
    </row>
    <row r="124" spans="1:4" ht="20.100000000000001">
      <c r="A124" s="217"/>
      <c r="B124" s="228"/>
      <c r="C124" s="229"/>
      <c r="D124" s="229"/>
    </row>
    <row r="125" spans="1:4" ht="20.100000000000001">
      <c r="A125" s="217"/>
      <c r="B125" s="228"/>
      <c r="C125" s="229"/>
      <c r="D125" s="229"/>
    </row>
    <row r="126" spans="1:4" ht="20.100000000000001">
      <c r="A126" s="217"/>
      <c r="B126" s="228"/>
      <c r="C126" s="229"/>
      <c r="D126" s="229"/>
    </row>
    <row r="127" spans="1:4" ht="20.100000000000001">
      <c r="A127" s="217"/>
      <c r="B127" s="228"/>
      <c r="C127" s="229"/>
      <c r="D127" s="229"/>
    </row>
    <row r="128" spans="1:4" ht="20.100000000000001">
      <c r="A128" s="217"/>
      <c r="B128" s="228"/>
      <c r="C128" s="229"/>
      <c r="D128" s="229"/>
    </row>
    <row r="129" spans="1:4" ht="20.100000000000001">
      <c r="A129" s="217"/>
      <c r="B129" s="228"/>
      <c r="C129" s="229"/>
      <c r="D129" s="229"/>
    </row>
    <row r="130" spans="1:4" ht="20.100000000000001">
      <c r="A130" s="217"/>
      <c r="B130" s="228"/>
      <c r="C130" s="229"/>
      <c r="D130" s="229"/>
    </row>
    <row r="131" spans="1:4" ht="20.100000000000001">
      <c r="A131" s="217"/>
      <c r="B131" s="228"/>
      <c r="C131" s="229"/>
      <c r="D131" s="229"/>
    </row>
    <row r="132" spans="1:4" ht="20.100000000000001">
      <c r="A132" s="217"/>
      <c r="B132" s="228"/>
      <c r="C132" s="229"/>
      <c r="D132" s="229"/>
    </row>
    <row r="133" spans="1:4" ht="20.100000000000001">
      <c r="A133" s="217"/>
      <c r="B133" s="228"/>
      <c r="C133" s="229"/>
      <c r="D133" s="229"/>
    </row>
    <row r="134" spans="1:4" ht="20.100000000000001">
      <c r="A134" s="217"/>
      <c r="B134" s="228"/>
      <c r="C134" s="229"/>
      <c r="D134" s="229"/>
    </row>
    <row r="135" spans="1:4" ht="20.100000000000001">
      <c r="A135" s="217"/>
      <c r="B135" s="228"/>
      <c r="C135" s="229"/>
      <c r="D135" s="229"/>
    </row>
    <row r="136" spans="1:4" ht="20.100000000000001">
      <c r="A136" s="217"/>
      <c r="B136" s="228"/>
      <c r="C136" s="229"/>
      <c r="D136" s="229"/>
    </row>
    <row r="137" spans="1:4" ht="20.100000000000001">
      <c r="A137" s="217"/>
      <c r="B137" s="228"/>
      <c r="C137" s="229"/>
      <c r="D137" s="229"/>
    </row>
    <row r="138" spans="1:4" ht="20.100000000000001">
      <c r="A138" s="217"/>
      <c r="B138" s="228"/>
      <c r="C138" s="229"/>
      <c r="D138" s="229"/>
    </row>
    <row r="139" spans="1:4" ht="20.100000000000001">
      <c r="A139" s="217"/>
      <c r="B139" s="228"/>
      <c r="C139" s="229"/>
      <c r="D139" s="229"/>
    </row>
    <row r="140" spans="1:4" ht="20.100000000000001">
      <c r="A140" s="217"/>
      <c r="B140" s="228"/>
      <c r="C140" s="229"/>
      <c r="D140" s="229"/>
    </row>
    <row r="141" spans="1:4" ht="20.100000000000001">
      <c r="A141" s="217"/>
      <c r="B141" s="228"/>
      <c r="C141" s="229"/>
      <c r="D141" s="229"/>
    </row>
    <row r="142" spans="1:4" ht="20.100000000000001">
      <c r="A142" s="217"/>
      <c r="B142" s="228"/>
      <c r="C142" s="229"/>
      <c r="D142" s="229"/>
    </row>
    <row r="143" spans="1:4" ht="20.100000000000001">
      <c r="A143" s="217"/>
      <c r="B143" s="228"/>
      <c r="C143" s="229"/>
      <c r="D143" s="229"/>
    </row>
    <row r="144" spans="1:4" ht="20.100000000000001">
      <c r="A144" s="217"/>
      <c r="B144" s="228"/>
      <c r="C144" s="229"/>
      <c r="D144" s="229"/>
    </row>
    <row r="145" spans="1:4" ht="20.100000000000001">
      <c r="A145" s="217"/>
      <c r="B145" s="228"/>
      <c r="C145" s="229"/>
      <c r="D145" s="229"/>
    </row>
    <row r="146" spans="1:4" ht="20.100000000000001">
      <c r="A146" s="217"/>
      <c r="B146" s="228"/>
      <c r="C146" s="229"/>
      <c r="D146" s="229"/>
    </row>
    <row r="147" spans="1:4" ht="20.100000000000001">
      <c r="A147" s="217"/>
      <c r="B147" s="228"/>
      <c r="C147" s="229"/>
      <c r="D147" s="229"/>
    </row>
    <row r="148" spans="1:4" ht="20.100000000000001">
      <c r="A148" s="217"/>
      <c r="B148" s="228"/>
      <c r="C148" s="229"/>
      <c r="D148" s="229"/>
    </row>
    <row r="149" spans="1:4" ht="20.100000000000001">
      <c r="A149" s="217"/>
      <c r="B149" s="228"/>
      <c r="C149" s="229"/>
      <c r="D149" s="229"/>
    </row>
    <row r="150" spans="1:4" ht="20.100000000000001">
      <c r="A150" s="217"/>
      <c r="B150" s="228"/>
      <c r="C150" s="229"/>
      <c r="D150" s="229"/>
    </row>
    <row r="151" spans="1:4" ht="20.100000000000001">
      <c r="A151" s="217"/>
      <c r="B151" s="228"/>
      <c r="C151" s="229"/>
      <c r="D151" s="229"/>
    </row>
    <row r="152" spans="1:4" ht="20.100000000000001">
      <c r="A152" s="217"/>
      <c r="B152" s="228"/>
      <c r="C152" s="229"/>
      <c r="D152" s="229"/>
    </row>
    <row r="153" spans="1:4" ht="20.100000000000001">
      <c r="A153" s="217"/>
      <c r="B153" s="228"/>
      <c r="C153" s="229"/>
      <c r="D153" s="229"/>
    </row>
    <row r="154" spans="1:4" ht="20.100000000000001">
      <c r="A154" s="217"/>
      <c r="B154" s="228"/>
      <c r="C154" s="229"/>
      <c r="D154" s="229"/>
    </row>
    <row r="155" spans="1:4" ht="20.100000000000001">
      <c r="A155" s="217"/>
      <c r="B155" s="228"/>
      <c r="C155" s="229"/>
      <c r="D155" s="229"/>
    </row>
    <row r="156" spans="1:4" ht="20.100000000000001">
      <c r="A156" s="217"/>
      <c r="B156" s="228"/>
      <c r="C156" s="229"/>
      <c r="D156" s="229"/>
    </row>
    <row r="157" spans="1:4" ht="20.100000000000001">
      <c r="A157" s="217"/>
      <c r="B157" s="228"/>
      <c r="C157" s="229"/>
      <c r="D157" s="229"/>
    </row>
    <row r="158" spans="1:4" ht="20.100000000000001">
      <c r="A158" s="217"/>
      <c r="B158" s="228"/>
      <c r="C158" s="229"/>
      <c r="D158" s="229"/>
    </row>
    <row r="159" spans="1:4" ht="20.100000000000001">
      <c r="A159" s="217"/>
      <c r="B159" s="228"/>
      <c r="C159" s="229"/>
      <c r="D159" s="229"/>
    </row>
    <row r="160" spans="1:4" ht="20.100000000000001">
      <c r="A160" s="217"/>
      <c r="B160" s="228"/>
      <c r="C160" s="229"/>
      <c r="D160" s="229"/>
    </row>
    <row r="161" spans="1:4" ht="20.100000000000001">
      <c r="A161" s="217"/>
      <c r="B161" s="228"/>
      <c r="C161" s="229"/>
      <c r="D161" s="229"/>
    </row>
    <row r="162" spans="1:4" ht="20.100000000000001">
      <c r="A162" s="217"/>
      <c r="B162" s="228"/>
      <c r="C162" s="229"/>
      <c r="D162" s="229"/>
    </row>
    <row r="163" spans="1:4" ht="20.100000000000001">
      <c r="A163" s="217"/>
      <c r="B163" s="228"/>
      <c r="C163" s="229"/>
      <c r="D163" s="229"/>
    </row>
    <row r="164" spans="1:4" ht="20.100000000000001">
      <c r="A164" s="217"/>
      <c r="B164" s="228"/>
      <c r="C164" s="229"/>
      <c r="D164" s="229"/>
    </row>
    <row r="165" spans="1:4" ht="20.100000000000001">
      <c r="A165" s="217"/>
      <c r="B165" s="228"/>
      <c r="C165" s="229"/>
      <c r="D165" s="229"/>
    </row>
    <row r="166" spans="1:4" ht="20.100000000000001">
      <c r="A166" s="217"/>
      <c r="B166" s="228"/>
      <c r="C166" s="229"/>
      <c r="D166" s="229"/>
    </row>
    <row r="167" spans="1:4" ht="20.100000000000001">
      <c r="A167" s="217"/>
      <c r="B167" s="228"/>
      <c r="C167" s="229"/>
      <c r="D167" s="229"/>
    </row>
    <row r="168" spans="1:4" ht="20.100000000000001">
      <c r="A168" s="217"/>
      <c r="B168" s="228"/>
      <c r="C168" s="229"/>
      <c r="D168" s="229"/>
    </row>
    <row r="169" spans="1:4" ht="20.100000000000001">
      <c r="A169" s="217"/>
      <c r="B169" s="228"/>
      <c r="C169" s="229"/>
      <c r="D169" s="229"/>
    </row>
    <row r="170" spans="1:4" ht="20.100000000000001">
      <c r="A170" s="217"/>
      <c r="B170" s="228"/>
      <c r="C170" s="229"/>
      <c r="D170" s="229"/>
    </row>
    <row r="171" spans="1:4" ht="20.100000000000001">
      <c r="A171" s="217"/>
      <c r="B171" s="228"/>
      <c r="C171" s="229"/>
      <c r="D171" s="229"/>
    </row>
    <row r="172" spans="1:4" ht="20.100000000000001">
      <c r="A172" s="217"/>
      <c r="B172" s="228"/>
      <c r="C172" s="229"/>
      <c r="D172" s="229"/>
    </row>
    <row r="173" spans="1:4" ht="20.100000000000001">
      <c r="A173" s="217"/>
      <c r="B173" s="228"/>
      <c r="C173" s="229"/>
      <c r="D173" s="229"/>
    </row>
    <row r="174" spans="1:4" ht="20.100000000000001">
      <c r="A174" s="217"/>
      <c r="B174" s="228"/>
      <c r="C174" s="229"/>
      <c r="D174" s="229"/>
    </row>
    <row r="175" spans="1:4" ht="20.100000000000001">
      <c r="A175" s="217"/>
      <c r="B175" s="228"/>
      <c r="C175" s="229"/>
      <c r="D175" s="229"/>
    </row>
    <row r="176" spans="1:4" ht="20.100000000000001">
      <c r="A176" s="217"/>
      <c r="B176" s="228"/>
      <c r="C176" s="229"/>
      <c r="D176" s="229"/>
    </row>
    <row r="177" spans="1:4" ht="20.100000000000001">
      <c r="A177" s="217"/>
      <c r="B177" s="228"/>
      <c r="C177" s="229"/>
      <c r="D177" s="229"/>
    </row>
    <row r="178" spans="1:4" ht="20.100000000000001">
      <c r="A178" s="217"/>
      <c r="B178" s="228"/>
      <c r="C178" s="229"/>
      <c r="D178" s="229"/>
    </row>
    <row r="179" spans="1:4" ht="20.100000000000001">
      <c r="A179" s="217"/>
      <c r="B179" s="228"/>
      <c r="C179" s="229"/>
      <c r="D179" s="229"/>
    </row>
    <row r="180" spans="1:4" ht="20.100000000000001">
      <c r="A180" s="217"/>
      <c r="B180" s="228"/>
      <c r="C180" s="229"/>
      <c r="D180" s="229"/>
    </row>
    <row r="181" spans="1:4" ht="20.100000000000001">
      <c r="A181" s="217"/>
      <c r="B181" s="228"/>
      <c r="C181" s="229"/>
      <c r="D181" s="229"/>
    </row>
    <row r="182" spans="1:4" ht="20.100000000000001">
      <c r="A182" s="217"/>
      <c r="B182" s="228"/>
      <c r="C182" s="229"/>
      <c r="D182" s="229"/>
    </row>
    <row r="183" spans="1:4" ht="20.100000000000001">
      <c r="A183" s="217"/>
      <c r="B183" s="228"/>
      <c r="C183" s="229"/>
      <c r="D183" s="229"/>
    </row>
    <row r="184" spans="1:4" ht="20.100000000000001">
      <c r="A184" s="217"/>
      <c r="B184" s="228"/>
      <c r="C184" s="229"/>
      <c r="D184" s="229"/>
    </row>
    <row r="185" spans="1:4" ht="20.100000000000001">
      <c r="A185" s="217"/>
      <c r="B185" s="228"/>
      <c r="C185" s="229"/>
      <c r="D185" s="229"/>
    </row>
    <row r="186" spans="1:4" ht="20.100000000000001">
      <c r="A186" s="217"/>
      <c r="B186" s="228"/>
      <c r="C186" s="229"/>
      <c r="D186" s="229"/>
    </row>
    <row r="187" spans="1:4" ht="20.100000000000001">
      <c r="A187" s="217"/>
      <c r="B187" s="228"/>
      <c r="C187" s="229"/>
      <c r="D187" s="229"/>
    </row>
    <row r="188" spans="1:4" ht="20.100000000000001">
      <c r="A188" s="217"/>
      <c r="B188" s="228"/>
      <c r="C188" s="229"/>
      <c r="D188" s="229"/>
    </row>
    <row r="189" spans="1:4" ht="20.100000000000001">
      <c r="A189" s="217"/>
      <c r="B189" s="228"/>
      <c r="C189" s="229"/>
      <c r="D189" s="229"/>
    </row>
    <row r="190" spans="1:4" ht="20.100000000000001">
      <c r="A190" s="217"/>
      <c r="B190" s="228"/>
      <c r="C190" s="229"/>
      <c r="D190" s="229"/>
    </row>
    <row r="191" spans="1:4" ht="20.100000000000001">
      <c r="A191" s="217"/>
      <c r="B191" s="228"/>
      <c r="C191" s="229"/>
      <c r="D191" s="229"/>
    </row>
    <row r="192" spans="1:4" ht="20.100000000000001">
      <c r="A192" s="217"/>
      <c r="B192" s="228"/>
      <c r="C192" s="229"/>
      <c r="D192" s="229"/>
    </row>
    <row r="193" spans="1:4" ht="20.100000000000001">
      <c r="A193" s="217"/>
      <c r="B193" s="228"/>
      <c r="C193" s="229"/>
      <c r="D193" s="229"/>
    </row>
    <row r="194" spans="1:4" ht="20.100000000000001">
      <c r="A194" s="217"/>
      <c r="B194" s="228"/>
      <c r="C194" s="229"/>
      <c r="D194" s="229"/>
    </row>
    <row r="195" spans="1:4" ht="20.100000000000001">
      <c r="A195" s="217"/>
      <c r="B195" s="228"/>
      <c r="C195" s="229"/>
      <c r="D195" s="229"/>
    </row>
    <row r="196" spans="1:4" ht="20.100000000000001">
      <c r="A196" s="217"/>
      <c r="B196" s="228"/>
      <c r="C196" s="229"/>
      <c r="D196" s="229"/>
    </row>
    <row r="197" spans="1:4" ht="20.100000000000001">
      <c r="A197" s="217"/>
      <c r="B197" s="228"/>
      <c r="C197" s="229"/>
      <c r="D197" s="229"/>
    </row>
    <row r="198" spans="1:4" ht="20.100000000000001">
      <c r="A198" s="217"/>
      <c r="B198" s="228"/>
      <c r="C198" s="229"/>
      <c r="D198" s="229"/>
    </row>
    <row r="199" spans="1:4" ht="20.100000000000001">
      <c r="A199" s="217"/>
      <c r="B199" s="228"/>
      <c r="C199" s="229"/>
      <c r="D199" s="229"/>
    </row>
    <row r="200" spans="1:4" ht="20.100000000000001">
      <c r="A200" s="217"/>
      <c r="B200" s="228"/>
      <c r="C200" s="229"/>
      <c r="D200" s="229"/>
    </row>
    <row r="201" spans="1:4" ht="20.100000000000001">
      <c r="A201" s="217"/>
      <c r="B201" s="228"/>
      <c r="C201" s="229"/>
      <c r="D201" s="229"/>
    </row>
    <row r="202" spans="1:4" ht="20.100000000000001">
      <c r="A202" s="217"/>
      <c r="B202" s="228"/>
      <c r="C202" s="229"/>
      <c r="D202" s="229"/>
    </row>
    <row r="203" spans="1:4" ht="20.100000000000001">
      <c r="A203" s="217"/>
      <c r="B203" s="228"/>
      <c r="C203" s="229"/>
      <c r="D203" s="229"/>
    </row>
    <row r="204" spans="1:4" ht="20.100000000000001">
      <c r="A204" s="217"/>
      <c r="B204" s="228"/>
      <c r="C204" s="229"/>
      <c r="D204" s="229"/>
    </row>
    <row r="205" spans="1:4" ht="20.100000000000001">
      <c r="A205" s="217"/>
      <c r="B205" s="228"/>
      <c r="C205" s="229"/>
      <c r="D205" s="229"/>
    </row>
    <row r="206" spans="1:4" ht="20.100000000000001">
      <c r="A206" s="217"/>
      <c r="B206" s="228"/>
      <c r="C206" s="229"/>
      <c r="D206" s="229"/>
    </row>
    <row r="207" spans="1:4" ht="20.100000000000001">
      <c r="A207" s="217"/>
      <c r="B207" s="228"/>
      <c r="C207" s="229"/>
      <c r="D207" s="229"/>
    </row>
    <row r="208" spans="1:4">
      <c r="A208" s="13"/>
      <c r="B208" s="228"/>
      <c r="C208" s="228"/>
      <c r="D208" s="228"/>
    </row>
    <row r="209" spans="1:8" ht="20.100000000000001">
      <c r="A209" s="13"/>
      <c r="B209" s="230" t="s">
        <v>1040</v>
      </c>
      <c r="C209" s="230" t="s">
        <v>1041</v>
      </c>
      <c r="D209" t="s">
        <v>1040</v>
      </c>
      <c r="E209" t="s">
        <v>1041</v>
      </c>
    </row>
    <row r="210" spans="1:8" ht="21">
      <c r="A210" s="13"/>
      <c r="B210" s="231" t="s">
        <v>1042</v>
      </c>
      <c r="C210" s="231" t="s">
        <v>1043</v>
      </c>
      <c r="D210" t="s">
        <v>1042</v>
      </c>
      <c r="F210" t="str">
        <f>IF(NOT(ISBLANK(D210)),D210,IF(NOT(ISBLANK(E210)),"     "&amp;E210,FALSE))</f>
        <v>Afectación Económica o presupuestal</v>
      </c>
      <c r="G210" t="s">
        <v>1042</v>
      </c>
      <c r="H210" t="str">
        <f>IF(NOT(ISERROR(MATCH(G210,_xlfn.ANCHORARRAY(B221),0))),F223&amp;"Por favor no seleccionar los criterios de impacto",G210)</f>
        <v>Afectación Económica o presupuestal</v>
      </c>
    </row>
    <row r="211" spans="1:8" ht="21">
      <c r="A211" s="13"/>
      <c r="B211" s="231" t="s">
        <v>1042</v>
      </c>
      <c r="C211" s="231" t="s">
        <v>1020</v>
      </c>
      <c r="E211" t="s">
        <v>1043</v>
      </c>
      <c r="F211" t="str">
        <f t="shared" ref="F211:F221" si="0">IF(NOT(ISBLANK(D211)),D211,IF(NOT(ISBLANK(E211)),"     "&amp;E211,FALSE))</f>
        <v xml:space="preserve">     Afectación menor a 10 SMLMV .</v>
      </c>
    </row>
    <row r="212" spans="1:8" ht="21">
      <c r="A212" s="13"/>
      <c r="B212" s="231" t="s">
        <v>1042</v>
      </c>
      <c r="C212" s="231" t="s">
        <v>1044</v>
      </c>
      <c r="E212" t="s">
        <v>1020</v>
      </c>
      <c r="F212" t="str">
        <f t="shared" si="0"/>
        <v xml:space="preserve">     Entre 10 y 50 SMLMV </v>
      </c>
    </row>
    <row r="213" spans="1:8" ht="21">
      <c r="A213" s="13"/>
      <c r="B213" s="231" t="s">
        <v>1042</v>
      </c>
      <c r="C213" s="231" t="s">
        <v>1045</v>
      </c>
      <c r="E213" t="s">
        <v>1023</v>
      </c>
      <c r="F213" t="str">
        <f t="shared" si="0"/>
        <v xml:space="preserve">     Entre 51 y 100 SMLMV </v>
      </c>
    </row>
    <row r="214" spans="1:8" ht="21">
      <c r="A214" s="13"/>
      <c r="B214" s="231" t="s">
        <v>1042</v>
      </c>
      <c r="C214" s="231" t="s">
        <v>1046</v>
      </c>
      <c r="E214" t="s">
        <v>1027</v>
      </c>
      <c r="F214" t="str">
        <f t="shared" si="0"/>
        <v xml:space="preserve">     Entre 101 y 500 SMLMV </v>
      </c>
    </row>
    <row r="215" spans="1:8" ht="21">
      <c r="A215" s="13"/>
      <c r="B215" s="231" t="s">
        <v>1013</v>
      </c>
      <c r="C215" s="231" t="s">
        <v>1017</v>
      </c>
      <c r="E215" t="s">
        <v>1031</v>
      </c>
      <c r="F215" t="str">
        <f t="shared" si="0"/>
        <v xml:space="preserve">     Mayor a 501 SMLMV </v>
      </c>
    </row>
    <row r="216" spans="1:8" ht="21">
      <c r="A216" s="13"/>
      <c r="B216" s="231" t="s">
        <v>1013</v>
      </c>
      <c r="C216" s="231" t="s">
        <v>1021</v>
      </c>
      <c r="D216" t="s">
        <v>1013</v>
      </c>
      <c r="F216" t="str">
        <f t="shared" si="0"/>
        <v>Pérdida Reputacional</v>
      </c>
    </row>
    <row r="217" spans="1:8" ht="21">
      <c r="A217" s="13"/>
      <c r="B217" s="231" t="s">
        <v>1013</v>
      </c>
      <c r="C217" s="231" t="s">
        <v>1024</v>
      </c>
      <c r="E217" t="s">
        <v>1017</v>
      </c>
      <c r="F217" t="str">
        <f t="shared" si="0"/>
        <v xml:space="preserve">     El riesgo afecta la imagen de alguna área de la organización</v>
      </c>
    </row>
    <row r="218" spans="1:8" ht="21">
      <c r="A218" s="13"/>
      <c r="B218" s="231" t="s">
        <v>1013</v>
      </c>
      <c r="C218" s="231" t="s">
        <v>1028</v>
      </c>
      <c r="E218" t="s">
        <v>1021</v>
      </c>
      <c r="F218" t="str">
        <f t="shared" si="0"/>
        <v xml:space="preserve">     El riesgo afecta la imagen de la entidad internamente, de conocimiento general, nivel interno, de junta dircetiva y accionistas y/o de provedores</v>
      </c>
    </row>
    <row r="219" spans="1:8" ht="21">
      <c r="A219" s="13"/>
      <c r="B219" s="231" t="s">
        <v>1013</v>
      </c>
      <c r="C219" s="231" t="s">
        <v>1032</v>
      </c>
      <c r="E219" t="s">
        <v>1024</v>
      </c>
      <c r="F219" t="str">
        <f t="shared" si="0"/>
        <v xml:space="preserve">     El riesgo afecta la imagen de la entidad con algunos usuarios de relevancia frente al logro de los objetivos</v>
      </c>
    </row>
    <row r="220" spans="1:8">
      <c r="A220" s="13"/>
      <c r="B220" s="232"/>
      <c r="C220" s="232"/>
      <c r="E220" t="s">
        <v>1028</v>
      </c>
      <c r="F220" t="str">
        <f t="shared" si="0"/>
        <v xml:space="preserve">     El riesgo afecta la imagen de de la entidad con efecto publicitario sostenido a nivel de sector administrativo, nivel departamental o municipal</v>
      </c>
    </row>
    <row r="221" spans="1:8">
      <c r="A221" s="13"/>
      <c r="B221" s="232" t="e">
        <v>#VALUE!</v>
      </c>
      <c r="C221" s="232"/>
      <c r="E221" t="s">
        <v>1032</v>
      </c>
      <c r="F221" t="str">
        <f t="shared" si="0"/>
        <v xml:space="preserve">     El riesgo afecta la imagen de la entidad a nivel nacional, con efecto publicitarios sostenible a nivel país</v>
      </c>
    </row>
    <row r="222" spans="1:8">
      <c r="A222" s="13"/>
      <c r="B222" s="232" t="e">
        <v>#VALUE!</v>
      </c>
      <c r="C222" s="232"/>
    </row>
    <row r="223" spans="1:8">
      <c r="B223" s="232" t="e">
        <v>#VALUE!</v>
      </c>
      <c r="C223" s="232"/>
      <c r="F223" s="233" t="s">
        <v>1047</v>
      </c>
    </row>
    <row r="224" spans="1:8">
      <c r="B224" s="234"/>
      <c r="C224" s="234"/>
      <c r="F224" s="233" t="s">
        <v>1048</v>
      </c>
    </row>
    <row r="225" spans="2:4">
      <c r="B225" s="234"/>
      <c r="C225" s="234"/>
    </row>
    <row r="226" spans="2:4">
      <c r="B226" s="234"/>
      <c r="C226" s="234"/>
    </row>
    <row r="227" spans="2:4">
      <c r="B227" s="234"/>
      <c r="C227" s="234"/>
      <c r="D227" s="234"/>
    </row>
    <row r="228" spans="2:4">
      <c r="B228" s="234"/>
      <c r="C228" s="234"/>
      <c r="D228" s="234"/>
    </row>
    <row r="229" spans="2:4">
      <c r="B229" s="234"/>
      <c r="C229" s="234"/>
      <c r="D229" s="234"/>
    </row>
    <row r="230" spans="2:4">
      <c r="B230" s="234"/>
      <c r="C230" s="234"/>
      <c r="D230" s="234"/>
    </row>
    <row r="231" spans="2:4">
      <c r="B231" s="234"/>
      <c r="C231" s="234"/>
      <c r="D231" s="234"/>
    </row>
    <row r="232" spans="2:4">
      <c r="B232" s="234"/>
      <c r="C232" s="234"/>
      <c r="D232" s="234"/>
    </row>
  </sheetData>
  <sheetProtection algorithmName="SHA-512" hashValue="tP9sqRbXuTGS4/iQDGvTaeq9a+7eOmcmnfoZvEkMcXL6eJ1bivuzeecQJCW4B1idgc8xahY+OKRD9xvbo4sguA==" saltValue="WUacPG60BurBkZG5zLepyQ==" spinCount="100000" sheet="1" objects="1" scenarios="1"/>
  <mergeCells count="1">
    <mergeCell ref="B1:D1"/>
  </mergeCells>
  <dataValidations count="1">
    <dataValidation type="list" allowBlank="1" showInputMessage="1" showErrorMessage="1" sqref="G210" xr:uid="{64CB5103-857D-414E-AB50-AB2F72EF7823}"/>
  </dataValidations>
  <pageMargins left="0.7" right="0.7" top="0.75" bottom="0.75" header="0.3" footer="0.3"/>
  <pageSetup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B6225-BAD8-4290-B580-5A1C32BD5258}">
  <sheetPr codeName="Hoja7"/>
  <dimension ref="A1:B10"/>
  <sheetViews>
    <sheetView zoomScale="110" zoomScaleNormal="110" workbookViewId="0">
      <selection activeCell="B3" sqref="B3"/>
    </sheetView>
  </sheetViews>
  <sheetFormatPr defaultColWidth="11.42578125" defaultRowHeight="15"/>
  <cols>
    <col min="1" max="1" width="26.7109375" customWidth="1"/>
    <col min="2" max="2" width="38.42578125" bestFit="1" customWidth="1"/>
    <col min="3" max="3" width="2" bestFit="1" customWidth="1"/>
    <col min="4" max="4" width="38.42578125" bestFit="1" customWidth="1"/>
    <col min="7" max="7" width="107.7109375" bestFit="1" customWidth="1"/>
    <col min="8" max="8" width="36" customWidth="1"/>
    <col min="9" max="9" width="29.28515625" customWidth="1"/>
    <col min="10" max="10" width="32.42578125" customWidth="1"/>
  </cols>
  <sheetData>
    <row r="1" spans="1:2">
      <c r="A1" s="1155" t="s">
        <v>47</v>
      </c>
      <c r="B1" s="1155"/>
    </row>
    <row r="2" spans="1:2" ht="63.95">
      <c r="A2" s="6" t="s">
        <v>48</v>
      </c>
      <c r="B2" s="2" t="s">
        <v>49</v>
      </c>
    </row>
    <row r="3" spans="1:2" ht="81" customHeight="1">
      <c r="A3" s="6" t="s">
        <v>50</v>
      </c>
      <c r="B3" s="2" t="s">
        <v>51</v>
      </c>
    </row>
    <row r="4" spans="1:2" ht="48">
      <c r="A4" s="6" t="s">
        <v>52</v>
      </c>
      <c r="B4" s="2" t="s">
        <v>53</v>
      </c>
    </row>
    <row r="5" spans="1:2" ht="96">
      <c r="A5" s="6" t="s">
        <v>54</v>
      </c>
      <c r="B5" s="2" t="s">
        <v>55</v>
      </c>
    </row>
    <row r="6" spans="1:2" ht="119.25" customHeight="1">
      <c r="A6" s="6" t="s">
        <v>56</v>
      </c>
      <c r="B6" s="2" t="s">
        <v>57</v>
      </c>
    </row>
    <row r="7" spans="1:2" ht="96">
      <c r="A7" s="3" t="s">
        <v>58</v>
      </c>
      <c r="B7" s="2" t="s">
        <v>59</v>
      </c>
    </row>
    <row r="8" spans="1:2" ht="63.95">
      <c r="A8" s="3" t="s">
        <v>60</v>
      </c>
      <c r="B8" s="2" t="s">
        <v>61</v>
      </c>
    </row>
    <row r="9" spans="1:2" ht="48">
      <c r="A9" s="6" t="s">
        <v>62</v>
      </c>
      <c r="B9" s="2" t="s">
        <v>63</v>
      </c>
    </row>
    <row r="10" spans="1:2" ht="128.1">
      <c r="A10" s="6" t="s">
        <v>64</v>
      </c>
      <c r="B10" s="2" t="s">
        <v>65</v>
      </c>
    </row>
  </sheetData>
  <mergeCells count="1">
    <mergeCell ref="A1:B1"/>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9CCD6-51C3-49D2-8158-9C7AD39530DF}">
  <sheetPr>
    <tabColor theme="5" tint="-0.249977111117893"/>
  </sheetPr>
  <dimension ref="B1:F16"/>
  <sheetViews>
    <sheetView workbookViewId="0">
      <selection activeCell="F7" sqref="F7:F12"/>
    </sheetView>
  </sheetViews>
  <sheetFormatPr defaultColWidth="14.28515625" defaultRowHeight="14.1"/>
  <cols>
    <col min="1" max="2" width="14.28515625" style="235"/>
    <col min="3" max="3" width="17" style="235" customWidth="1"/>
    <col min="4" max="4" width="14.28515625" style="235"/>
    <col min="5" max="5" width="46" style="235" customWidth="1"/>
    <col min="6" max="16384" width="14.28515625" style="235"/>
  </cols>
  <sheetData>
    <row r="1" spans="2:6" ht="24" customHeight="1" thickBot="1">
      <c r="B1" s="1496" t="s">
        <v>1049</v>
      </c>
      <c r="C1" s="1497"/>
      <c r="D1" s="1497"/>
      <c r="E1" s="1497"/>
      <c r="F1" s="1498"/>
    </row>
    <row r="2" spans="2:6" ht="17.100000000000001" thickBot="1">
      <c r="B2" s="236"/>
      <c r="C2" s="236"/>
      <c r="D2" s="236"/>
      <c r="E2" s="236"/>
      <c r="F2" s="236"/>
    </row>
    <row r="3" spans="2:6" ht="18" thickBot="1">
      <c r="B3" s="1499" t="s">
        <v>1050</v>
      </c>
      <c r="C3" s="1500"/>
      <c r="D3" s="1500"/>
      <c r="E3" s="237" t="s">
        <v>1051</v>
      </c>
      <c r="F3" s="238" t="s">
        <v>1052</v>
      </c>
    </row>
    <row r="4" spans="2:6" ht="33.950000000000003">
      <c r="B4" s="1501" t="s">
        <v>1053</v>
      </c>
      <c r="C4" s="1503" t="s">
        <v>156</v>
      </c>
      <c r="D4" s="239" t="s">
        <v>169</v>
      </c>
      <c r="E4" s="240" t="s">
        <v>1054</v>
      </c>
      <c r="F4" s="241">
        <v>0.25</v>
      </c>
    </row>
    <row r="5" spans="2:6" ht="51">
      <c r="B5" s="1502"/>
      <c r="C5" s="1504"/>
      <c r="D5" s="242" t="s">
        <v>187</v>
      </c>
      <c r="E5" s="243" t="s">
        <v>1055</v>
      </c>
      <c r="F5" s="244">
        <v>0.15</v>
      </c>
    </row>
    <row r="6" spans="2:6" ht="33.950000000000003">
      <c r="B6" s="1502"/>
      <c r="C6" s="1504"/>
      <c r="D6" s="242" t="s">
        <v>292</v>
      </c>
      <c r="E6" s="243" t="s">
        <v>1056</v>
      </c>
      <c r="F6" s="244">
        <v>0.1</v>
      </c>
    </row>
    <row r="7" spans="2:6" ht="51">
      <c r="B7" s="1502"/>
      <c r="C7" s="1504" t="s">
        <v>157</v>
      </c>
      <c r="D7" s="242" t="s">
        <v>1057</v>
      </c>
      <c r="E7" s="243" t="s">
        <v>1058</v>
      </c>
      <c r="F7" s="244">
        <v>0.25</v>
      </c>
    </row>
    <row r="8" spans="2:6" ht="33.950000000000003">
      <c r="B8" s="1502"/>
      <c r="C8" s="1504"/>
      <c r="D8" s="242" t="s">
        <v>170</v>
      </c>
      <c r="E8" s="243" t="s">
        <v>1059</v>
      </c>
      <c r="F8" s="244">
        <v>0.15</v>
      </c>
    </row>
    <row r="9" spans="2:6" ht="51">
      <c r="B9" s="1502" t="s">
        <v>1060</v>
      </c>
      <c r="C9" s="1504" t="s">
        <v>159</v>
      </c>
      <c r="D9" s="242" t="s">
        <v>188</v>
      </c>
      <c r="E9" s="243" t="s">
        <v>1061</v>
      </c>
      <c r="F9" s="245" t="s">
        <v>1062</v>
      </c>
    </row>
    <row r="10" spans="2:6" ht="51">
      <c r="B10" s="1502"/>
      <c r="C10" s="1504"/>
      <c r="D10" s="242" t="s">
        <v>171</v>
      </c>
      <c r="E10" s="243" t="s">
        <v>1063</v>
      </c>
      <c r="F10" s="245" t="s">
        <v>1062</v>
      </c>
    </row>
    <row r="11" spans="2:6" ht="33.950000000000003">
      <c r="B11" s="1502"/>
      <c r="C11" s="1504" t="s">
        <v>160</v>
      </c>
      <c r="D11" s="242" t="s">
        <v>172</v>
      </c>
      <c r="E11" s="243" t="s">
        <v>1064</v>
      </c>
      <c r="F11" s="245" t="s">
        <v>1062</v>
      </c>
    </row>
    <row r="12" spans="2:6" ht="33.950000000000003">
      <c r="B12" s="1502"/>
      <c r="C12" s="1504"/>
      <c r="D12" s="242" t="s">
        <v>198</v>
      </c>
      <c r="E12" s="243" t="s">
        <v>1065</v>
      </c>
      <c r="F12" s="245" t="s">
        <v>1062</v>
      </c>
    </row>
    <row r="13" spans="2:6" ht="33.950000000000003">
      <c r="B13" s="1502"/>
      <c r="C13" s="1504" t="s">
        <v>161</v>
      </c>
      <c r="D13" s="242" t="s">
        <v>176</v>
      </c>
      <c r="E13" s="243" t="s">
        <v>1066</v>
      </c>
      <c r="F13" s="245" t="s">
        <v>1062</v>
      </c>
    </row>
    <row r="14" spans="2:6" ht="18" thickBot="1">
      <c r="B14" s="1505"/>
      <c r="C14" s="1506"/>
      <c r="D14" s="246" t="s">
        <v>173</v>
      </c>
      <c r="E14" s="247" t="s">
        <v>1067</v>
      </c>
      <c r="F14" s="248" t="s">
        <v>1062</v>
      </c>
    </row>
    <row r="15" spans="2:6" ht="49.5" customHeight="1">
      <c r="B15" s="1495" t="s">
        <v>1068</v>
      </c>
      <c r="C15" s="1495"/>
      <c r="D15" s="1495"/>
      <c r="E15" s="1495"/>
      <c r="F15" s="1495"/>
    </row>
    <row r="16" spans="2:6" ht="27" customHeight="1">
      <c r="B16" s="249"/>
    </row>
  </sheetData>
  <sheetProtection sheet="1" objects="1" scenarios="1"/>
  <mergeCells count="10">
    <mergeCell ref="B15:F15"/>
    <mergeCell ref="B1:F1"/>
    <mergeCell ref="B3:D3"/>
    <mergeCell ref="B4:B8"/>
    <mergeCell ref="C4:C6"/>
    <mergeCell ref="C7:C8"/>
    <mergeCell ref="B9:B14"/>
    <mergeCell ref="C9:C10"/>
    <mergeCell ref="C11:C12"/>
    <mergeCell ref="C13:C1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8F57D-DA2A-499D-A21D-47ECF96CB9B0}">
  <sheetPr>
    <tabColor theme="5" tint="-0.249977111117893"/>
  </sheetPr>
  <dimension ref="A1:AK55"/>
  <sheetViews>
    <sheetView zoomScale="90" zoomScaleNormal="90" workbookViewId="0">
      <selection activeCell="F7" sqref="F7:F12"/>
    </sheetView>
  </sheetViews>
  <sheetFormatPr defaultColWidth="11.42578125" defaultRowHeight="15"/>
  <cols>
    <col min="2" max="2" width="24.140625" customWidth="1"/>
    <col min="3" max="3" width="70.140625" customWidth="1"/>
    <col min="4" max="4" width="29.85546875" customWidth="1"/>
  </cols>
  <sheetData>
    <row r="1" spans="1:37" ht="23.1">
      <c r="A1" s="13"/>
      <c r="B1" s="1493" t="s">
        <v>1001</v>
      </c>
      <c r="C1" s="1493"/>
      <c r="D1" s="1493"/>
      <c r="E1" s="13"/>
      <c r="F1" s="13"/>
      <c r="G1" s="13"/>
      <c r="H1" s="13"/>
      <c r="I1" s="13"/>
      <c r="J1" s="13"/>
      <c r="K1" s="13"/>
      <c r="L1" s="13"/>
      <c r="M1" s="13"/>
      <c r="N1" s="13"/>
      <c r="O1" s="13"/>
      <c r="P1" s="13"/>
      <c r="Q1" s="13"/>
      <c r="R1" s="13"/>
      <c r="S1" s="13"/>
      <c r="T1" s="13"/>
      <c r="U1" s="13"/>
      <c r="V1" s="13"/>
      <c r="W1" s="13"/>
      <c r="X1" s="13"/>
      <c r="Y1" s="13"/>
      <c r="Z1" s="13"/>
      <c r="AA1" s="13"/>
      <c r="AB1" s="13"/>
      <c r="AC1" s="13"/>
      <c r="AD1" s="13"/>
      <c r="AE1" s="13"/>
    </row>
    <row r="2" spans="1:37">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row>
    <row r="3" spans="1:37" ht="26.1">
      <c r="A3" s="13"/>
      <c r="B3" s="203"/>
      <c r="C3" s="204" t="s">
        <v>1002</v>
      </c>
      <c r="D3" s="204" t="s">
        <v>284</v>
      </c>
      <c r="E3" s="13"/>
      <c r="F3" s="13"/>
      <c r="G3" s="13"/>
      <c r="H3" s="13"/>
      <c r="I3" s="13"/>
      <c r="J3" s="13"/>
      <c r="K3" s="13"/>
      <c r="L3" s="13"/>
      <c r="M3" s="13"/>
      <c r="N3" s="13"/>
      <c r="O3" s="13"/>
      <c r="P3" s="13"/>
      <c r="Q3" s="13"/>
      <c r="R3" s="13"/>
      <c r="S3" s="13"/>
      <c r="T3" s="13"/>
      <c r="U3" s="13"/>
      <c r="V3" s="13"/>
      <c r="W3" s="13"/>
      <c r="X3" s="13"/>
      <c r="Y3" s="13"/>
      <c r="Z3" s="13"/>
      <c r="AA3" s="13"/>
      <c r="AB3" s="13"/>
      <c r="AC3" s="13"/>
      <c r="AD3" s="13"/>
      <c r="AE3" s="13"/>
    </row>
    <row r="4" spans="1:37" ht="51.95">
      <c r="A4" s="13"/>
      <c r="B4" s="205" t="s">
        <v>1003</v>
      </c>
      <c r="C4" s="206" t="s">
        <v>1004</v>
      </c>
      <c r="D4" s="207">
        <v>0.2</v>
      </c>
      <c r="E4" s="13"/>
      <c r="F4" s="13"/>
      <c r="G4" s="13"/>
      <c r="H4" s="13"/>
      <c r="I4" s="13"/>
      <c r="J4" s="13"/>
      <c r="K4" s="13"/>
      <c r="L4" s="13"/>
      <c r="M4" s="13"/>
      <c r="N4" s="13"/>
      <c r="O4" s="13"/>
      <c r="P4" s="13"/>
      <c r="Q4" s="13"/>
      <c r="R4" s="13"/>
      <c r="S4" s="13"/>
      <c r="T4" s="13"/>
      <c r="U4" s="13"/>
      <c r="V4" s="13"/>
      <c r="W4" s="13"/>
      <c r="X4" s="13"/>
      <c r="Y4" s="13"/>
      <c r="Z4" s="13"/>
      <c r="AA4" s="13"/>
      <c r="AB4" s="13"/>
      <c r="AC4" s="13"/>
      <c r="AD4" s="13"/>
      <c r="AE4" s="13"/>
    </row>
    <row r="5" spans="1:37" ht="51.95">
      <c r="A5" s="13"/>
      <c r="B5" s="208" t="s">
        <v>703</v>
      </c>
      <c r="C5" s="209" t="s">
        <v>1005</v>
      </c>
      <c r="D5" s="210">
        <v>0.4</v>
      </c>
      <c r="E5" s="13"/>
      <c r="F5" s="13"/>
      <c r="G5" s="13"/>
      <c r="H5" s="13"/>
      <c r="I5" s="13"/>
      <c r="J5" s="13"/>
      <c r="K5" s="13"/>
      <c r="L5" s="13"/>
      <c r="M5" s="13"/>
      <c r="N5" s="13"/>
      <c r="O5" s="13"/>
      <c r="P5" s="13"/>
      <c r="Q5" s="13"/>
      <c r="R5" s="13"/>
      <c r="S5" s="13"/>
      <c r="T5" s="13"/>
      <c r="U5" s="13"/>
      <c r="V5" s="13"/>
      <c r="W5" s="13"/>
      <c r="X5" s="13"/>
      <c r="Y5" s="13"/>
      <c r="Z5" s="13"/>
      <c r="AA5" s="13"/>
      <c r="AB5" s="13"/>
      <c r="AC5" s="13"/>
      <c r="AD5" s="13"/>
      <c r="AE5" s="13"/>
    </row>
    <row r="6" spans="1:37" ht="51.95">
      <c r="A6" s="13"/>
      <c r="B6" s="211" t="s">
        <v>702</v>
      </c>
      <c r="C6" s="209" t="s">
        <v>1006</v>
      </c>
      <c r="D6" s="210">
        <v>0.6</v>
      </c>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7" ht="51.95">
      <c r="A7" s="13"/>
      <c r="B7" s="212" t="s">
        <v>1007</v>
      </c>
      <c r="C7" s="209" t="s">
        <v>1008</v>
      </c>
      <c r="D7" s="210">
        <v>0.8</v>
      </c>
      <c r="E7" s="13"/>
      <c r="F7" s="13"/>
      <c r="G7" s="13"/>
      <c r="H7" s="13"/>
      <c r="I7" s="13"/>
      <c r="J7" s="13"/>
      <c r="K7" s="13"/>
      <c r="L7" s="13"/>
      <c r="M7" s="13"/>
      <c r="N7" s="13"/>
      <c r="O7" s="13"/>
      <c r="P7" s="13"/>
      <c r="Q7" s="13"/>
      <c r="R7" s="13"/>
      <c r="S7" s="13"/>
      <c r="T7" s="13"/>
      <c r="U7" s="13"/>
      <c r="V7" s="13"/>
      <c r="W7" s="13"/>
      <c r="X7" s="13"/>
      <c r="Y7" s="13"/>
      <c r="Z7" s="13"/>
      <c r="AA7" s="13"/>
      <c r="AB7" s="13"/>
      <c r="AC7" s="13"/>
      <c r="AD7" s="13"/>
      <c r="AE7" s="13"/>
    </row>
    <row r="8" spans="1:37" ht="51.95">
      <c r="A8" s="13"/>
      <c r="B8" s="213" t="s">
        <v>1009</v>
      </c>
      <c r="C8" s="209" t="s">
        <v>1010</v>
      </c>
      <c r="D8" s="210">
        <v>1</v>
      </c>
      <c r="E8" s="13"/>
      <c r="F8" s="13"/>
      <c r="G8" s="13"/>
      <c r="H8" s="13"/>
      <c r="I8" s="13"/>
      <c r="J8" s="13"/>
      <c r="K8" s="13"/>
      <c r="L8" s="13"/>
      <c r="M8" s="13"/>
      <c r="N8" s="13"/>
      <c r="O8" s="13"/>
      <c r="P8" s="13"/>
      <c r="Q8" s="13"/>
      <c r="R8" s="13"/>
      <c r="S8" s="13"/>
      <c r="T8" s="13"/>
      <c r="U8" s="13"/>
      <c r="V8" s="13"/>
      <c r="W8" s="13"/>
      <c r="X8" s="13"/>
      <c r="Y8" s="13"/>
      <c r="Z8" s="13"/>
      <c r="AA8" s="13"/>
      <c r="AB8" s="13"/>
      <c r="AC8" s="13"/>
      <c r="AD8" s="13"/>
      <c r="AE8" s="13"/>
    </row>
    <row r="9" spans="1:37">
      <c r="A9" s="13"/>
      <c r="B9" s="214"/>
      <c r="C9" s="214"/>
      <c r="D9" s="214"/>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row>
    <row r="10" spans="1:37">
      <c r="A10" s="252"/>
      <c r="B10" s="253"/>
      <c r="C10" s="252"/>
      <c r="D10" s="252"/>
      <c r="E10" s="252"/>
      <c r="F10" s="252"/>
      <c r="G10" s="252"/>
      <c r="H10" s="252"/>
      <c r="I10" s="252"/>
      <c r="J10" s="252"/>
      <c r="K10" s="252"/>
      <c r="L10" s="252"/>
      <c r="M10" s="252"/>
      <c r="N10" s="252"/>
      <c r="O10" s="252"/>
      <c r="P10" s="252"/>
      <c r="Q10" s="13"/>
      <c r="R10" s="13"/>
      <c r="S10" s="13"/>
      <c r="T10" s="13"/>
      <c r="U10" s="13"/>
      <c r="V10" s="13"/>
      <c r="W10" s="13"/>
      <c r="X10" s="13"/>
      <c r="Y10" s="13"/>
      <c r="Z10" s="13"/>
      <c r="AA10" s="13"/>
      <c r="AB10" s="13"/>
      <c r="AC10" s="13"/>
      <c r="AD10" s="13"/>
      <c r="AE10" s="13"/>
      <c r="AF10" s="13"/>
      <c r="AG10" s="13"/>
      <c r="AH10" s="13"/>
      <c r="AI10" s="13"/>
      <c r="AJ10" s="13"/>
      <c r="AK10" s="13"/>
    </row>
    <row r="11" spans="1:37">
      <c r="A11" s="252"/>
      <c r="B11" s="252"/>
      <c r="C11" s="252"/>
      <c r="D11" s="252"/>
      <c r="E11" s="252"/>
      <c r="F11" s="252"/>
      <c r="G11" s="252"/>
      <c r="H11" s="252"/>
      <c r="I11" s="252"/>
      <c r="J11" s="252"/>
      <c r="K11" s="252"/>
      <c r="L11" s="252"/>
      <c r="M11" s="252"/>
      <c r="N11" s="252"/>
      <c r="O11" s="252"/>
      <c r="P11" s="252"/>
      <c r="Q11" s="13"/>
      <c r="R11" s="13"/>
      <c r="S11" s="13"/>
      <c r="T11" s="13"/>
      <c r="U11" s="13"/>
      <c r="V11" s="13"/>
      <c r="W11" s="13"/>
      <c r="X11" s="13"/>
      <c r="Y11" s="13"/>
      <c r="Z11" s="13"/>
      <c r="AA11" s="13"/>
      <c r="AB11" s="13"/>
      <c r="AC11" s="13"/>
      <c r="AD11" s="13"/>
      <c r="AE11" s="13"/>
      <c r="AF11" s="13"/>
      <c r="AG11" s="13"/>
      <c r="AH11" s="13"/>
      <c r="AI11" s="13"/>
      <c r="AJ11" s="13"/>
      <c r="AK11" s="13"/>
    </row>
    <row r="12" spans="1:37">
      <c r="A12" s="252"/>
      <c r="B12" s="252"/>
      <c r="C12" s="252"/>
      <c r="D12" s="252"/>
      <c r="E12" s="252"/>
      <c r="F12" s="252"/>
      <c r="G12" s="252"/>
      <c r="H12" s="252"/>
      <c r="I12" s="252"/>
      <c r="J12" s="252"/>
      <c r="K12" s="252"/>
      <c r="L12" s="252"/>
      <c r="M12" s="252"/>
      <c r="N12" s="252"/>
      <c r="O12" s="252"/>
      <c r="P12" s="252"/>
      <c r="Q12" s="13"/>
      <c r="R12" s="13"/>
      <c r="S12" s="13"/>
      <c r="T12" s="13"/>
      <c r="U12" s="13"/>
      <c r="V12" s="13"/>
      <c r="W12" s="13"/>
      <c r="X12" s="13"/>
      <c r="Y12" s="13"/>
      <c r="Z12" s="13"/>
      <c r="AA12" s="13"/>
      <c r="AB12" s="13"/>
      <c r="AC12" s="13"/>
      <c r="AD12" s="13"/>
      <c r="AE12" s="13"/>
      <c r="AF12" s="13"/>
      <c r="AG12" s="13"/>
      <c r="AH12" s="13"/>
      <c r="AI12" s="13"/>
      <c r="AJ12" s="13"/>
      <c r="AK12" s="13"/>
    </row>
    <row r="13" spans="1:37">
      <c r="A13" s="252"/>
      <c r="B13" s="252"/>
      <c r="C13" s="252"/>
      <c r="D13" s="252"/>
      <c r="E13" s="252"/>
      <c r="F13" s="252"/>
      <c r="G13" s="252"/>
      <c r="H13" s="252"/>
      <c r="I13" s="252"/>
      <c r="J13" s="252"/>
      <c r="K13" s="252"/>
      <c r="L13" s="252"/>
      <c r="M13" s="252"/>
      <c r="N13" s="252"/>
      <c r="O13" s="252"/>
      <c r="P13" s="252"/>
      <c r="Q13" s="13"/>
      <c r="R13" s="13"/>
      <c r="S13" s="13"/>
      <c r="T13" s="13"/>
      <c r="U13" s="13"/>
      <c r="V13" s="13"/>
      <c r="W13" s="13"/>
      <c r="X13" s="13"/>
      <c r="Y13" s="13"/>
      <c r="Z13" s="13"/>
      <c r="AA13" s="13"/>
      <c r="AB13" s="13"/>
      <c r="AC13" s="13"/>
      <c r="AD13" s="13"/>
      <c r="AE13" s="13"/>
      <c r="AF13" s="13"/>
      <c r="AG13" s="13"/>
      <c r="AH13" s="13"/>
      <c r="AI13" s="13"/>
      <c r="AJ13" s="13"/>
      <c r="AK13" s="13"/>
    </row>
    <row r="14" spans="1:37">
      <c r="A14" s="252"/>
      <c r="B14" s="252"/>
      <c r="C14" s="252"/>
      <c r="D14" s="252"/>
      <c r="E14" s="252"/>
      <c r="F14" s="252"/>
      <c r="G14" s="252"/>
      <c r="H14" s="252"/>
      <c r="I14" s="252"/>
      <c r="J14" s="252"/>
      <c r="K14" s="252"/>
      <c r="L14" s="252"/>
      <c r="M14" s="252"/>
      <c r="N14" s="252"/>
      <c r="O14" s="252"/>
      <c r="P14" s="252"/>
      <c r="Q14" s="13"/>
      <c r="R14" s="13"/>
      <c r="S14" s="13"/>
      <c r="T14" s="13"/>
      <c r="U14" s="13"/>
      <c r="V14" s="13"/>
      <c r="W14" s="13"/>
      <c r="X14" s="13"/>
      <c r="Y14" s="13"/>
      <c r="Z14" s="13"/>
      <c r="AA14" s="13"/>
      <c r="AB14" s="13"/>
      <c r="AC14" s="13"/>
      <c r="AD14" s="13"/>
      <c r="AE14" s="13"/>
      <c r="AF14" s="13"/>
      <c r="AG14" s="13"/>
      <c r="AH14" s="13"/>
      <c r="AI14" s="13"/>
      <c r="AJ14" s="13"/>
      <c r="AK14" s="13"/>
    </row>
    <row r="15" spans="1:37">
      <c r="A15" s="252"/>
      <c r="B15" s="252"/>
      <c r="C15" s="252"/>
      <c r="D15" s="252"/>
      <c r="E15" s="252"/>
      <c r="F15" s="252"/>
      <c r="G15" s="252"/>
      <c r="H15" s="252"/>
      <c r="I15" s="252"/>
      <c r="J15" s="252"/>
      <c r="K15" s="252"/>
      <c r="L15" s="252"/>
      <c r="M15" s="252"/>
      <c r="N15" s="252"/>
      <c r="O15" s="252"/>
      <c r="P15" s="252"/>
      <c r="Q15" s="13"/>
      <c r="R15" s="13"/>
      <c r="S15" s="13"/>
      <c r="T15" s="13"/>
      <c r="U15" s="13"/>
      <c r="V15" s="13"/>
      <c r="W15" s="13"/>
      <c r="X15" s="13"/>
      <c r="Y15" s="13"/>
      <c r="Z15" s="13"/>
      <c r="AA15" s="13"/>
      <c r="AB15" s="13"/>
      <c r="AC15" s="13"/>
      <c r="AD15" s="13"/>
      <c r="AE15" s="13"/>
      <c r="AF15" s="13"/>
      <c r="AG15" s="13"/>
      <c r="AH15" s="13"/>
      <c r="AI15" s="13"/>
      <c r="AJ15" s="13"/>
      <c r="AK15" s="13"/>
    </row>
    <row r="16" spans="1:37">
      <c r="A16" s="252"/>
      <c r="B16" s="252"/>
      <c r="C16" s="252"/>
      <c r="D16" s="252"/>
      <c r="E16" s="252"/>
      <c r="F16" s="252"/>
      <c r="G16" s="252"/>
      <c r="H16" s="252"/>
      <c r="I16" s="252"/>
      <c r="J16" s="252"/>
      <c r="K16" s="252"/>
      <c r="L16" s="252"/>
      <c r="M16" s="252"/>
      <c r="N16" s="252"/>
      <c r="O16" s="252"/>
      <c r="P16" s="252"/>
      <c r="Q16" s="13"/>
      <c r="R16" s="13"/>
      <c r="S16" s="13"/>
      <c r="T16" s="13"/>
      <c r="U16" s="13"/>
      <c r="V16" s="13"/>
      <c r="W16" s="13"/>
      <c r="X16" s="13"/>
      <c r="Y16" s="13"/>
      <c r="Z16" s="13"/>
      <c r="AA16" s="13"/>
      <c r="AB16" s="13"/>
      <c r="AC16" s="13"/>
      <c r="AD16" s="13"/>
      <c r="AE16" s="13"/>
      <c r="AF16" s="13"/>
      <c r="AG16" s="13"/>
      <c r="AH16" s="13"/>
      <c r="AI16" s="13"/>
      <c r="AJ16" s="13"/>
      <c r="AK16" s="13"/>
    </row>
    <row r="17" spans="1:37">
      <c r="A17" s="252"/>
      <c r="B17" s="252"/>
      <c r="C17" s="252"/>
      <c r="D17" s="252"/>
      <c r="E17" s="252"/>
      <c r="F17" s="252"/>
      <c r="G17" s="252"/>
      <c r="H17" s="252"/>
      <c r="I17" s="252"/>
      <c r="J17" s="252"/>
      <c r="K17" s="252"/>
      <c r="L17" s="252"/>
      <c r="M17" s="252"/>
      <c r="N17" s="252"/>
      <c r="O17" s="252"/>
      <c r="P17" s="252"/>
      <c r="Q17" s="13"/>
      <c r="R17" s="13"/>
      <c r="S17" s="13"/>
      <c r="T17" s="13"/>
      <c r="U17" s="13"/>
      <c r="V17" s="13"/>
      <c r="W17" s="13"/>
      <c r="X17" s="13"/>
      <c r="Y17" s="13"/>
      <c r="Z17" s="13"/>
      <c r="AA17" s="13"/>
      <c r="AB17" s="13"/>
      <c r="AC17" s="13"/>
      <c r="AD17" s="13"/>
      <c r="AE17" s="13"/>
      <c r="AF17" s="13"/>
      <c r="AG17" s="13"/>
      <c r="AH17" s="13"/>
      <c r="AI17" s="13"/>
      <c r="AJ17" s="13"/>
      <c r="AK17" s="13"/>
    </row>
    <row r="18" spans="1:37">
      <c r="A18" s="252"/>
      <c r="B18" s="252"/>
      <c r="C18" s="252"/>
      <c r="D18" s="252"/>
      <c r="E18" s="252"/>
      <c r="F18" s="252"/>
      <c r="G18" s="252"/>
      <c r="H18" s="252"/>
      <c r="I18" s="252"/>
      <c r="J18" s="252"/>
      <c r="K18" s="252"/>
      <c r="L18" s="252"/>
      <c r="M18" s="252"/>
      <c r="N18" s="252"/>
      <c r="O18" s="252"/>
      <c r="P18" s="252"/>
      <c r="Q18" s="13"/>
      <c r="R18" s="13"/>
      <c r="S18" s="13"/>
      <c r="T18" s="13"/>
      <c r="U18" s="13"/>
      <c r="V18" s="13"/>
      <c r="W18" s="13"/>
      <c r="X18" s="13"/>
      <c r="Y18" s="13"/>
      <c r="Z18" s="13"/>
      <c r="AA18" s="13"/>
      <c r="AB18" s="13"/>
      <c r="AC18" s="13"/>
      <c r="AD18" s="13"/>
      <c r="AE18" s="13"/>
      <c r="AF18" s="13"/>
      <c r="AG18" s="13"/>
      <c r="AH18" s="13"/>
      <c r="AI18" s="13"/>
      <c r="AJ18" s="13"/>
      <c r="AK18" s="13"/>
    </row>
    <row r="19" spans="1:37">
      <c r="A19" s="252"/>
      <c r="B19" s="252"/>
      <c r="C19" s="252"/>
      <c r="D19" s="252"/>
      <c r="E19" s="252"/>
      <c r="F19" s="252"/>
      <c r="G19" s="252"/>
      <c r="H19" s="252"/>
      <c r="I19" s="252"/>
      <c r="J19" s="252"/>
      <c r="K19" s="252"/>
      <c r="L19" s="252"/>
      <c r="M19" s="252"/>
      <c r="N19" s="252"/>
      <c r="O19" s="252"/>
      <c r="P19" s="252"/>
      <c r="Q19" s="13"/>
      <c r="R19" s="13"/>
      <c r="S19" s="13"/>
      <c r="T19" s="13"/>
      <c r="U19" s="13"/>
      <c r="V19" s="13"/>
      <c r="W19" s="13"/>
      <c r="X19" s="13"/>
      <c r="Y19" s="13"/>
      <c r="Z19" s="13"/>
      <c r="AA19" s="13"/>
      <c r="AB19" s="13"/>
      <c r="AC19" s="13"/>
      <c r="AD19" s="13"/>
      <c r="AE19" s="13"/>
      <c r="AF19" s="13"/>
      <c r="AG19" s="13"/>
      <c r="AH19" s="13"/>
      <c r="AI19" s="13"/>
      <c r="AJ19" s="13"/>
      <c r="AK19" s="13"/>
    </row>
    <row r="20" spans="1:37">
      <c r="A20" s="252"/>
      <c r="B20" s="252"/>
      <c r="C20" s="252"/>
      <c r="D20" s="252"/>
      <c r="E20" s="252"/>
      <c r="F20" s="252"/>
      <c r="G20" s="252"/>
      <c r="H20" s="252"/>
      <c r="I20" s="252"/>
      <c r="J20" s="252"/>
      <c r="K20" s="252"/>
      <c r="L20" s="252"/>
      <c r="M20" s="252"/>
      <c r="N20" s="252"/>
      <c r="O20" s="252"/>
      <c r="P20" s="252"/>
      <c r="Q20" s="13"/>
      <c r="R20" s="13"/>
      <c r="S20" s="13"/>
      <c r="T20" s="13"/>
      <c r="U20" s="13"/>
      <c r="V20" s="13"/>
      <c r="W20" s="13"/>
      <c r="X20" s="13"/>
      <c r="Y20" s="13"/>
      <c r="Z20" s="13"/>
      <c r="AA20" s="13"/>
      <c r="AB20" s="13"/>
      <c r="AC20" s="13"/>
      <c r="AD20" s="13"/>
      <c r="AE20" s="13"/>
      <c r="AF20" s="13"/>
      <c r="AG20" s="13"/>
      <c r="AH20" s="13"/>
      <c r="AI20" s="13"/>
      <c r="AJ20" s="13"/>
      <c r="AK20" s="13"/>
    </row>
    <row r="21" spans="1:37">
      <c r="A21" s="252"/>
      <c r="B21" s="252"/>
      <c r="C21" s="252"/>
      <c r="D21" s="252"/>
      <c r="E21" s="252"/>
      <c r="F21" s="252"/>
      <c r="G21" s="252"/>
      <c r="H21" s="252"/>
      <c r="I21" s="252"/>
      <c r="J21" s="252"/>
      <c r="K21" s="252"/>
      <c r="L21" s="252"/>
      <c r="M21" s="252"/>
      <c r="N21" s="252"/>
      <c r="O21" s="252"/>
      <c r="P21" s="252"/>
      <c r="Q21" s="13"/>
      <c r="R21" s="13"/>
      <c r="S21" s="13"/>
      <c r="T21" s="13"/>
      <c r="U21" s="13"/>
      <c r="V21" s="13"/>
      <c r="W21" s="13"/>
      <c r="X21" s="13"/>
      <c r="Y21" s="13"/>
      <c r="Z21" s="13"/>
      <c r="AA21" s="13"/>
      <c r="AB21" s="13"/>
      <c r="AC21" s="13"/>
      <c r="AD21" s="13"/>
      <c r="AE21" s="13"/>
      <c r="AF21" s="13"/>
      <c r="AG21" s="13"/>
      <c r="AH21" s="13"/>
      <c r="AI21" s="13"/>
      <c r="AJ21" s="13"/>
      <c r="AK21" s="13"/>
    </row>
    <row r="22" spans="1:37">
      <c r="A22" s="252"/>
      <c r="B22" s="252"/>
      <c r="C22" s="252"/>
      <c r="D22" s="252"/>
      <c r="E22" s="252"/>
      <c r="F22" s="252"/>
      <c r="G22" s="252"/>
      <c r="H22" s="252"/>
      <c r="I22" s="252"/>
      <c r="J22" s="252"/>
      <c r="K22" s="252"/>
      <c r="L22" s="252"/>
      <c r="M22" s="252"/>
      <c r="N22" s="252"/>
      <c r="O22" s="252"/>
      <c r="P22" s="252"/>
      <c r="Q22" s="13"/>
      <c r="R22" s="13"/>
      <c r="S22" s="13"/>
      <c r="T22" s="13"/>
      <c r="U22" s="13"/>
      <c r="V22" s="13"/>
      <c r="W22" s="13"/>
      <c r="X22" s="13"/>
      <c r="Y22" s="13"/>
      <c r="Z22" s="13"/>
      <c r="AA22" s="13"/>
      <c r="AB22" s="13"/>
      <c r="AC22" s="13"/>
      <c r="AD22" s="13"/>
      <c r="AE22" s="13"/>
      <c r="AF22" s="13"/>
      <c r="AG22" s="13"/>
      <c r="AH22" s="13"/>
      <c r="AI22" s="13"/>
      <c r="AJ22" s="13"/>
      <c r="AK22" s="13"/>
    </row>
    <row r="23" spans="1:37">
      <c r="A23" s="252"/>
      <c r="B23" s="252"/>
      <c r="C23" s="252"/>
      <c r="D23" s="252"/>
      <c r="E23" s="252"/>
      <c r="F23" s="252"/>
      <c r="G23" s="252"/>
      <c r="H23" s="252"/>
      <c r="I23" s="252"/>
      <c r="J23" s="252"/>
      <c r="K23" s="252"/>
      <c r="L23" s="252"/>
      <c r="M23" s="252"/>
      <c r="N23" s="252"/>
      <c r="O23" s="252"/>
      <c r="P23" s="252"/>
      <c r="Q23" s="13"/>
      <c r="R23" s="13"/>
      <c r="S23" s="13"/>
      <c r="T23" s="13"/>
      <c r="U23" s="13"/>
      <c r="V23" s="13"/>
      <c r="W23" s="13"/>
      <c r="X23" s="13"/>
      <c r="Y23" s="13"/>
      <c r="Z23" s="13"/>
      <c r="AA23" s="13"/>
      <c r="AB23" s="13"/>
      <c r="AC23" s="13"/>
      <c r="AD23" s="13"/>
      <c r="AE23" s="13"/>
      <c r="AF23" s="13"/>
      <c r="AG23" s="13"/>
      <c r="AH23" s="13"/>
      <c r="AI23" s="13"/>
      <c r="AJ23" s="13"/>
      <c r="AK23" s="13"/>
    </row>
    <row r="24" spans="1:37">
      <c r="A24" s="252"/>
      <c r="B24" s="252"/>
      <c r="C24" s="252"/>
      <c r="D24" s="252"/>
      <c r="E24" s="252"/>
      <c r="F24" s="252"/>
      <c r="G24" s="252"/>
      <c r="H24" s="252"/>
      <c r="I24" s="252"/>
      <c r="J24" s="252"/>
      <c r="K24" s="252"/>
      <c r="L24" s="252"/>
      <c r="M24" s="252"/>
      <c r="N24" s="252"/>
      <c r="O24" s="252"/>
      <c r="P24" s="252"/>
      <c r="Q24" s="13"/>
      <c r="R24" s="13"/>
      <c r="S24" s="13"/>
      <c r="T24" s="13"/>
      <c r="U24" s="13"/>
      <c r="V24" s="13"/>
      <c r="W24" s="13"/>
      <c r="X24" s="13"/>
      <c r="Y24" s="13"/>
      <c r="Z24" s="13"/>
      <c r="AA24" s="13"/>
      <c r="AB24" s="13"/>
      <c r="AC24" s="13"/>
      <c r="AD24" s="13"/>
      <c r="AE24" s="13"/>
      <c r="AF24" s="13"/>
      <c r="AG24" s="13"/>
      <c r="AH24" s="13"/>
      <c r="AI24" s="13"/>
      <c r="AJ24" s="13"/>
      <c r="AK24" s="13"/>
    </row>
    <row r="25" spans="1:37">
      <c r="A25" s="252"/>
      <c r="B25" s="252"/>
      <c r="C25" s="252"/>
      <c r="D25" s="252"/>
      <c r="E25" s="252"/>
      <c r="F25" s="252"/>
      <c r="G25" s="252"/>
      <c r="H25" s="252"/>
      <c r="I25" s="252"/>
      <c r="J25" s="252"/>
      <c r="K25" s="252"/>
      <c r="L25" s="252"/>
      <c r="M25" s="252"/>
      <c r="N25" s="252"/>
      <c r="O25" s="252"/>
      <c r="P25" s="252"/>
      <c r="Q25" s="13"/>
      <c r="R25" s="13"/>
      <c r="S25" s="13"/>
      <c r="T25" s="13"/>
      <c r="U25" s="13"/>
      <c r="V25" s="13"/>
      <c r="W25" s="13"/>
      <c r="X25" s="13"/>
      <c r="Y25" s="13"/>
      <c r="Z25" s="13"/>
      <c r="AA25" s="13"/>
      <c r="AB25" s="13"/>
      <c r="AC25" s="13"/>
      <c r="AD25" s="13"/>
      <c r="AE25" s="13"/>
      <c r="AF25" s="13"/>
      <c r="AG25" s="13"/>
      <c r="AH25" s="13"/>
      <c r="AI25" s="13"/>
      <c r="AJ25" s="13"/>
      <c r="AK25" s="13"/>
    </row>
    <row r="26" spans="1:37">
      <c r="A26" s="252"/>
      <c r="B26" s="252"/>
      <c r="C26" s="252"/>
      <c r="D26" s="252"/>
      <c r="E26" s="252"/>
      <c r="F26" s="252"/>
      <c r="G26" s="252"/>
      <c r="H26" s="252"/>
      <c r="I26" s="252"/>
      <c r="J26" s="252"/>
      <c r="K26" s="252"/>
      <c r="L26" s="252"/>
      <c r="M26" s="252"/>
      <c r="N26" s="252"/>
      <c r="O26" s="252"/>
      <c r="P26" s="252"/>
      <c r="Q26" s="13"/>
      <c r="R26" s="13"/>
      <c r="S26" s="13"/>
      <c r="T26" s="13"/>
      <c r="U26" s="13"/>
      <c r="V26" s="13"/>
      <c r="W26" s="13"/>
      <c r="X26" s="13"/>
      <c r="Y26" s="13"/>
      <c r="Z26" s="13"/>
      <c r="AA26" s="13"/>
      <c r="AB26" s="13"/>
      <c r="AC26" s="13"/>
      <c r="AD26" s="13"/>
      <c r="AE26" s="13"/>
      <c r="AF26" s="13"/>
      <c r="AG26" s="13"/>
      <c r="AH26" s="13"/>
      <c r="AI26" s="13"/>
      <c r="AJ26" s="13"/>
      <c r="AK26" s="13"/>
    </row>
    <row r="27" spans="1:37">
      <c r="A27" s="252"/>
      <c r="B27" s="252"/>
      <c r="C27" s="252"/>
      <c r="D27" s="252"/>
      <c r="E27" s="252"/>
      <c r="F27" s="252"/>
      <c r="G27" s="252"/>
      <c r="H27" s="252"/>
      <c r="I27" s="252"/>
      <c r="J27" s="252"/>
      <c r="K27" s="252"/>
      <c r="L27" s="252"/>
      <c r="M27" s="252"/>
      <c r="N27" s="252"/>
      <c r="O27" s="252"/>
      <c r="P27" s="252"/>
      <c r="Q27" s="13"/>
      <c r="R27" s="13"/>
      <c r="S27" s="13"/>
      <c r="T27" s="13"/>
      <c r="U27" s="13"/>
      <c r="V27" s="13"/>
      <c r="W27" s="13"/>
      <c r="X27" s="13"/>
      <c r="Y27" s="13"/>
      <c r="Z27" s="13"/>
      <c r="AA27" s="13"/>
      <c r="AB27" s="13"/>
      <c r="AC27" s="13"/>
      <c r="AD27" s="13"/>
      <c r="AE27" s="13"/>
      <c r="AF27" s="13"/>
      <c r="AG27" s="13"/>
      <c r="AH27" s="13"/>
      <c r="AI27" s="13"/>
      <c r="AJ27" s="13"/>
      <c r="AK27" s="13"/>
    </row>
    <row r="28" spans="1:37">
      <c r="A28" s="252"/>
      <c r="B28" s="252"/>
      <c r="C28" s="252"/>
      <c r="D28" s="252"/>
      <c r="E28" s="252"/>
      <c r="F28" s="252"/>
      <c r="G28" s="252"/>
      <c r="H28" s="252"/>
      <c r="I28" s="252"/>
      <c r="J28" s="252"/>
      <c r="K28" s="252"/>
      <c r="L28" s="252"/>
      <c r="M28" s="252"/>
      <c r="N28" s="252"/>
      <c r="O28" s="252"/>
      <c r="P28" s="252"/>
      <c r="Q28" s="13"/>
      <c r="R28" s="13"/>
      <c r="S28" s="13"/>
      <c r="T28" s="13"/>
      <c r="U28" s="13"/>
      <c r="V28" s="13"/>
      <c r="W28" s="13"/>
      <c r="X28" s="13"/>
      <c r="Y28" s="13"/>
      <c r="Z28" s="13"/>
      <c r="AA28" s="13"/>
      <c r="AB28" s="13"/>
      <c r="AC28" s="13"/>
      <c r="AD28" s="13"/>
      <c r="AE28" s="13"/>
      <c r="AF28" s="13"/>
      <c r="AG28" s="13"/>
      <c r="AH28" s="13"/>
      <c r="AI28" s="13"/>
      <c r="AJ28" s="13"/>
      <c r="AK28" s="13"/>
    </row>
    <row r="29" spans="1:37">
      <c r="A29" s="252"/>
      <c r="B29" s="252"/>
      <c r="C29" s="252"/>
      <c r="D29" s="252"/>
      <c r="E29" s="252"/>
      <c r="F29" s="252"/>
      <c r="G29" s="252"/>
      <c r="H29" s="252"/>
      <c r="I29" s="252"/>
      <c r="J29" s="252"/>
      <c r="K29" s="252"/>
      <c r="L29" s="252"/>
      <c r="M29" s="252"/>
      <c r="N29" s="252"/>
      <c r="O29" s="252"/>
      <c r="P29" s="252"/>
      <c r="Q29" s="13"/>
      <c r="R29" s="13"/>
      <c r="S29" s="13"/>
      <c r="T29" s="13"/>
      <c r="U29" s="13"/>
      <c r="V29" s="13"/>
      <c r="W29" s="13"/>
      <c r="X29" s="13"/>
      <c r="Y29" s="13"/>
      <c r="Z29" s="13"/>
      <c r="AA29" s="13"/>
      <c r="AB29" s="13"/>
      <c r="AC29" s="13"/>
      <c r="AD29" s="13"/>
      <c r="AE29" s="13"/>
      <c r="AF29" s="13"/>
      <c r="AG29" s="13"/>
      <c r="AH29" s="13"/>
      <c r="AI29" s="13"/>
      <c r="AJ29" s="13"/>
      <c r="AK29" s="13"/>
    </row>
    <row r="30" spans="1:37">
      <c r="A30" s="252"/>
      <c r="B30" s="252"/>
      <c r="C30" s="252"/>
      <c r="D30" s="252"/>
      <c r="E30" s="252"/>
      <c r="F30" s="252"/>
      <c r="G30" s="252"/>
      <c r="H30" s="252"/>
      <c r="I30" s="252"/>
      <c r="J30" s="252"/>
      <c r="K30" s="252"/>
      <c r="L30" s="252"/>
      <c r="M30" s="252"/>
      <c r="N30" s="252"/>
      <c r="O30" s="252"/>
      <c r="P30" s="252"/>
      <c r="Q30" s="13"/>
      <c r="R30" s="13"/>
      <c r="S30" s="13"/>
      <c r="T30" s="13"/>
      <c r="U30" s="13"/>
      <c r="V30" s="13"/>
      <c r="W30" s="13"/>
      <c r="X30" s="13"/>
      <c r="Y30" s="13"/>
      <c r="Z30" s="13"/>
      <c r="AA30" s="13"/>
      <c r="AB30" s="13"/>
      <c r="AC30" s="13"/>
      <c r="AD30" s="13"/>
      <c r="AE30" s="13"/>
      <c r="AF30" s="13"/>
      <c r="AG30" s="13"/>
      <c r="AH30" s="13"/>
      <c r="AI30" s="13"/>
      <c r="AJ30" s="13"/>
      <c r="AK30" s="13"/>
    </row>
    <row r="31" spans="1:37">
      <c r="A31" s="252"/>
      <c r="B31" s="252"/>
      <c r="C31" s="252"/>
      <c r="D31" s="252"/>
      <c r="E31" s="252"/>
      <c r="F31" s="252"/>
      <c r="G31" s="252"/>
      <c r="H31" s="252"/>
      <c r="I31" s="252"/>
      <c r="J31" s="252"/>
      <c r="K31" s="252"/>
      <c r="L31" s="252"/>
      <c r="M31" s="252"/>
      <c r="N31" s="252"/>
      <c r="O31" s="252"/>
      <c r="P31" s="252"/>
      <c r="Q31" s="13"/>
      <c r="R31" s="13"/>
      <c r="S31" s="13"/>
      <c r="T31" s="13"/>
      <c r="U31" s="13"/>
      <c r="V31" s="13"/>
      <c r="W31" s="13"/>
      <c r="X31" s="13"/>
      <c r="Y31" s="13"/>
      <c r="Z31" s="13"/>
      <c r="AA31" s="13"/>
      <c r="AB31" s="13"/>
      <c r="AC31" s="13"/>
      <c r="AD31" s="13"/>
      <c r="AE31" s="13"/>
      <c r="AF31" s="13"/>
      <c r="AG31" s="13"/>
      <c r="AH31" s="13"/>
      <c r="AI31" s="13"/>
      <c r="AJ31" s="13"/>
      <c r="AK31" s="13"/>
    </row>
    <row r="32" spans="1:37">
      <c r="A32" s="252"/>
      <c r="B32" s="252"/>
      <c r="C32" s="252"/>
      <c r="D32" s="252"/>
      <c r="E32" s="252"/>
      <c r="F32" s="252"/>
      <c r="G32" s="252"/>
      <c r="H32" s="252"/>
      <c r="I32" s="252"/>
      <c r="J32" s="252"/>
      <c r="K32" s="252"/>
      <c r="L32" s="252"/>
      <c r="M32" s="252"/>
      <c r="N32" s="252"/>
      <c r="O32" s="252"/>
      <c r="P32" s="252"/>
      <c r="Q32" s="13"/>
      <c r="R32" s="13"/>
      <c r="S32" s="13"/>
      <c r="T32" s="13"/>
      <c r="U32" s="13"/>
      <c r="V32" s="13"/>
      <c r="W32" s="13"/>
      <c r="X32" s="13"/>
      <c r="Y32" s="13"/>
      <c r="Z32" s="13"/>
      <c r="AA32" s="13"/>
      <c r="AB32" s="13"/>
      <c r="AC32" s="13"/>
      <c r="AD32" s="13"/>
      <c r="AE32" s="13"/>
      <c r="AF32" s="13"/>
      <c r="AG32" s="13"/>
      <c r="AH32" s="13"/>
      <c r="AI32" s="13"/>
      <c r="AJ32" s="13"/>
      <c r="AK32" s="13"/>
    </row>
    <row r="33" spans="1:31">
      <c r="A33" s="252"/>
      <c r="B33" s="232"/>
      <c r="C33" s="232"/>
      <c r="D33" s="232"/>
      <c r="E33" s="252"/>
      <c r="F33" s="252"/>
      <c r="G33" s="252"/>
      <c r="H33" s="252"/>
      <c r="I33" s="252"/>
      <c r="J33" s="252"/>
      <c r="K33" s="252"/>
      <c r="L33" s="252"/>
      <c r="M33" s="252"/>
      <c r="N33" s="252"/>
      <c r="O33" s="252"/>
      <c r="P33" s="252"/>
      <c r="Q33" s="13"/>
      <c r="R33" s="13"/>
      <c r="S33" s="13"/>
      <c r="T33" s="13"/>
      <c r="U33" s="13"/>
      <c r="V33" s="13"/>
      <c r="W33" s="13"/>
      <c r="X33" s="13"/>
      <c r="Y33" s="13"/>
      <c r="Z33" s="13"/>
      <c r="AA33" s="13"/>
      <c r="AB33" s="13"/>
      <c r="AC33" s="13"/>
      <c r="AD33" s="13"/>
      <c r="AE33" s="13"/>
    </row>
    <row r="34" spans="1:31">
      <c r="A34" s="252"/>
      <c r="B34" s="232"/>
      <c r="C34" s="232"/>
      <c r="D34" s="232"/>
      <c r="E34" s="252"/>
      <c r="F34" s="252"/>
      <c r="G34" s="252"/>
      <c r="H34" s="252"/>
      <c r="I34" s="252"/>
      <c r="J34" s="252"/>
      <c r="K34" s="252"/>
      <c r="L34" s="252"/>
      <c r="M34" s="252"/>
      <c r="N34" s="252"/>
      <c r="O34" s="252"/>
      <c r="P34" s="252"/>
      <c r="Q34" s="13"/>
      <c r="R34" s="13"/>
      <c r="S34" s="13"/>
      <c r="T34" s="13"/>
      <c r="U34" s="13"/>
      <c r="V34" s="13"/>
      <c r="W34" s="13"/>
      <c r="X34" s="13"/>
      <c r="Y34" s="13"/>
      <c r="Z34" s="13"/>
      <c r="AA34" s="13"/>
      <c r="AB34" s="13"/>
      <c r="AC34" s="13"/>
      <c r="AD34" s="13"/>
      <c r="AE34" s="13"/>
    </row>
    <row r="35" spans="1:31">
      <c r="A35" s="252"/>
      <c r="B35" s="232"/>
      <c r="C35" s="232"/>
      <c r="D35" s="232"/>
      <c r="E35" s="232"/>
      <c r="F35" s="232"/>
      <c r="G35" s="232"/>
      <c r="H35" s="232"/>
      <c r="I35" s="232"/>
      <c r="J35" s="232"/>
      <c r="K35" s="232"/>
      <c r="L35" s="232"/>
      <c r="M35" s="232"/>
      <c r="N35" s="232"/>
      <c r="O35" s="232"/>
      <c r="P35" s="232"/>
    </row>
    <row r="36" spans="1:31">
      <c r="A36" s="13"/>
    </row>
    <row r="37" spans="1:31">
      <c r="A37" s="13"/>
    </row>
    <row r="38" spans="1:31">
      <c r="A38" s="13"/>
    </row>
    <row r="39" spans="1:31">
      <c r="A39" s="13"/>
    </row>
    <row r="40" spans="1:31">
      <c r="A40" s="13"/>
    </row>
    <row r="41" spans="1:31">
      <c r="A41" s="13"/>
    </row>
    <row r="42" spans="1:31">
      <c r="A42" s="13"/>
    </row>
    <row r="43" spans="1:31">
      <c r="A43" s="13"/>
    </row>
    <row r="44" spans="1:31">
      <c r="A44" s="13"/>
    </row>
    <row r="45" spans="1:31">
      <c r="A45" s="13"/>
    </row>
    <row r="46" spans="1:31">
      <c r="A46" s="13"/>
    </row>
    <row r="47" spans="1:31">
      <c r="A47" s="13"/>
    </row>
    <row r="48" spans="1:31">
      <c r="A48" s="13"/>
    </row>
    <row r="49" spans="1:1">
      <c r="A49" s="13"/>
    </row>
    <row r="50" spans="1:1">
      <c r="A50" s="13"/>
    </row>
    <row r="51" spans="1:1">
      <c r="A51" s="13"/>
    </row>
    <row r="52" spans="1:1">
      <c r="A52" s="13"/>
    </row>
    <row r="53" spans="1:1">
      <c r="A53" s="13"/>
    </row>
    <row r="54" spans="1:1">
      <c r="A54" s="13"/>
    </row>
    <row r="55" spans="1:1">
      <c r="A55" s="13"/>
    </row>
  </sheetData>
  <sheetProtection sheet="1" objects="1" scenarios="1"/>
  <mergeCells count="1">
    <mergeCell ref="B1:D1"/>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10D99-67B9-4B2A-AC9C-1F93F590C2AB}">
  <sheetPr>
    <tabColor rgb="FFFFFF00"/>
  </sheetPr>
  <dimension ref="B1:DK103"/>
  <sheetViews>
    <sheetView showGridLines="0" topLeftCell="AN1" zoomScale="60" zoomScaleNormal="60" workbookViewId="0">
      <selection activeCell="BO11" sqref="BO11"/>
    </sheetView>
  </sheetViews>
  <sheetFormatPr defaultColWidth="11.42578125" defaultRowHeight="12.95"/>
  <cols>
    <col min="1" max="1" width="1.42578125" style="32" customWidth="1"/>
    <col min="2" max="2" width="16.7109375" style="32" customWidth="1"/>
    <col min="3" max="3" width="51" style="54" customWidth="1"/>
    <col min="4" max="4" width="79.140625" style="32" customWidth="1"/>
    <col min="5" max="5" width="20" style="32" customWidth="1"/>
    <col min="6" max="6" width="51.28515625" style="32" customWidth="1"/>
    <col min="7" max="7" width="43" style="32" customWidth="1"/>
    <col min="8" max="8" width="34.28515625" style="32" customWidth="1"/>
    <col min="9" max="9" width="9" style="33" hidden="1" customWidth="1"/>
    <col min="10" max="10" width="23" style="32" customWidth="1"/>
    <col min="11" max="11" width="7.28515625" style="32" hidden="1" customWidth="1"/>
    <col min="12" max="12" width="23.42578125" style="32" customWidth="1"/>
    <col min="13" max="13" width="10.140625" style="32" hidden="1" customWidth="1"/>
    <col min="14" max="14" width="21" style="32" customWidth="1"/>
    <col min="15" max="15" width="7.42578125" style="32" hidden="1" customWidth="1"/>
    <col min="16" max="16" width="22.42578125" style="32" customWidth="1"/>
    <col min="17" max="17" width="8.42578125" style="32" hidden="1" customWidth="1"/>
    <col min="18" max="18" width="29.28515625" style="33" customWidth="1"/>
    <col min="19" max="19" width="32.42578125" style="32" customWidth="1"/>
    <col min="20" max="20" width="20.140625" style="33" hidden="1" customWidth="1"/>
    <col min="21" max="21" width="20.28515625" style="34" hidden="1" customWidth="1"/>
    <col min="22" max="22" width="27.28515625" style="34" customWidth="1"/>
    <col min="23" max="23" width="20.28515625" style="34" hidden="1" customWidth="1"/>
    <col min="24" max="24" width="30.42578125" style="34" customWidth="1"/>
    <col min="25" max="25" width="20.28515625" style="34" hidden="1" customWidth="1"/>
    <col min="26" max="26" width="26.7109375" style="34" customWidth="1"/>
    <col min="27" max="27" width="20.28515625" style="34" hidden="1" customWidth="1"/>
    <col min="28" max="28" width="32.140625" style="34" customWidth="1"/>
    <col min="29" max="29" width="20.28515625" style="34" hidden="1" customWidth="1"/>
    <col min="30" max="30" width="28.28515625" style="34" customWidth="1"/>
    <col min="31" max="31" width="20.28515625" style="34" hidden="1" customWidth="1"/>
    <col min="32" max="32" width="25.42578125" style="34" customWidth="1"/>
    <col min="33" max="33" width="20.28515625" style="34" hidden="1" customWidth="1"/>
    <col min="34" max="34" width="30.140625" style="34" customWidth="1"/>
    <col min="35" max="35" width="20.28515625" style="34" hidden="1" customWidth="1"/>
    <col min="36" max="36" width="36" style="34" customWidth="1"/>
    <col min="37" max="37" width="20.28515625" style="34" hidden="1" customWidth="1"/>
    <col min="38" max="38" width="25.85546875" style="34" customWidth="1"/>
    <col min="39" max="39" width="20.28515625" style="34" hidden="1" customWidth="1"/>
    <col min="40" max="40" width="30" style="34" customWidth="1"/>
    <col min="41" max="41" width="20.28515625" style="34" hidden="1" customWidth="1"/>
    <col min="42" max="42" width="25.140625" style="34" customWidth="1"/>
    <col min="43" max="43" width="20.28515625" style="34" hidden="1" customWidth="1"/>
    <col min="44" max="44" width="25" style="34" customWidth="1"/>
    <col min="45" max="45" width="20.28515625" style="34" hidden="1" customWidth="1"/>
    <col min="46" max="46" width="23.85546875" style="34" customWidth="1"/>
    <col min="47" max="47" width="20.28515625" style="34" hidden="1" customWidth="1"/>
    <col min="48" max="48" width="24.7109375" style="34" customWidth="1"/>
    <col min="49" max="49" width="20.28515625" style="34" hidden="1" customWidth="1"/>
    <col min="50" max="50" width="24.28515625" style="34" customWidth="1"/>
    <col min="51" max="51" width="20.28515625" style="34" hidden="1" customWidth="1"/>
    <col min="52" max="52" width="24" style="34" customWidth="1"/>
    <col min="53" max="53" width="20.28515625" style="34" hidden="1" customWidth="1"/>
    <col min="54" max="54" width="24.7109375" style="34" customWidth="1"/>
    <col min="55" max="55" width="20.28515625" style="34" hidden="1" customWidth="1"/>
    <col min="56" max="56" width="22.42578125" style="34" customWidth="1"/>
    <col min="57" max="57" width="20.28515625" style="34" hidden="1" customWidth="1"/>
    <col min="58" max="58" width="25.28515625" style="34" customWidth="1"/>
    <col min="59" max="59" width="20.28515625" style="34" hidden="1" customWidth="1"/>
    <col min="60" max="60" width="20.28515625" style="34" customWidth="1"/>
    <col min="61" max="62" width="20.28515625" style="34" hidden="1" customWidth="1"/>
    <col min="63" max="63" width="23.7109375" style="34" customWidth="1"/>
    <col min="64" max="64" width="23" style="34" customWidth="1"/>
    <col min="65" max="65" width="28.42578125" style="33" customWidth="1"/>
    <col min="66" max="66" width="44.140625" style="34" customWidth="1"/>
    <col min="67" max="67" width="28.28515625" style="32" customWidth="1"/>
    <col min="68" max="68" width="15.7109375" style="32" customWidth="1"/>
    <col min="69" max="69" width="15.7109375" style="32" hidden="1" customWidth="1"/>
    <col min="70" max="70" width="15.7109375" style="32" customWidth="1"/>
    <col min="71" max="71" width="15.7109375" style="32" hidden="1" customWidth="1"/>
    <col min="72" max="72" width="15.7109375" style="32" customWidth="1"/>
    <col min="73" max="73" width="15.7109375" style="32" hidden="1" customWidth="1"/>
    <col min="74" max="74" width="15.7109375" style="32" customWidth="1"/>
    <col min="75" max="75" width="15.7109375" style="32" hidden="1" customWidth="1"/>
    <col min="76" max="76" width="15.7109375" style="32" customWidth="1"/>
    <col min="77" max="77" width="15.7109375" style="32" hidden="1" customWidth="1"/>
    <col min="78" max="78" width="15.7109375" style="32" customWidth="1"/>
    <col min="79" max="79" width="15.7109375" style="32" hidden="1" customWidth="1"/>
    <col min="80" max="80" width="15.7109375" style="32" customWidth="1"/>
    <col min="81" max="81" width="15.7109375" style="32" hidden="1" customWidth="1"/>
    <col min="82" max="82" width="11.42578125" style="32" customWidth="1"/>
    <col min="83" max="83" width="13" style="32" customWidth="1"/>
    <col min="84" max="84" width="16.42578125" style="32" customWidth="1"/>
    <col min="85" max="88" width="15.7109375" style="32" customWidth="1"/>
    <col min="89" max="89" width="16.140625" style="32" customWidth="1"/>
    <col min="90" max="90" width="12.28515625" style="32" customWidth="1"/>
    <col min="91" max="91" width="14.28515625" style="32" customWidth="1"/>
    <col min="92" max="93" width="13.85546875" style="32" hidden="1" customWidth="1"/>
    <col min="94" max="94" width="13.85546875" style="32" customWidth="1"/>
    <col min="95" max="96" width="12.28515625" style="32" hidden="1" customWidth="1"/>
    <col min="97" max="98" width="12.28515625" style="32" customWidth="1"/>
    <col min="99" max="99" width="15.140625" style="32" customWidth="1"/>
    <col min="100" max="100" width="25.28515625" style="32" customWidth="1"/>
    <col min="101" max="111" width="17.85546875" style="32" customWidth="1"/>
    <col min="112" max="112" width="15.7109375" style="32" customWidth="1"/>
    <col min="113" max="16384" width="11.42578125" style="32"/>
  </cols>
  <sheetData>
    <row r="1" spans="2:115" ht="30.75" customHeight="1">
      <c r="B1" s="111"/>
      <c r="C1" s="133"/>
      <c r="D1" s="1675" t="s">
        <v>445</v>
      </c>
      <c r="E1" s="1676" t="s">
        <v>446</v>
      </c>
      <c r="F1" s="1676"/>
      <c r="G1" s="1676"/>
      <c r="H1" s="1676"/>
      <c r="I1" s="1676"/>
      <c r="J1" s="1676"/>
      <c r="K1" s="1676"/>
      <c r="L1" s="1676"/>
      <c r="M1" s="1676"/>
      <c r="N1" s="1676"/>
      <c r="O1" s="1676"/>
      <c r="P1" s="1676"/>
      <c r="Q1" s="1676"/>
      <c r="R1" s="1676"/>
      <c r="S1" s="1676"/>
      <c r="T1" s="1676"/>
      <c r="U1" s="1676"/>
      <c r="V1" s="1676"/>
      <c r="W1" s="1676"/>
      <c r="X1" s="1676"/>
      <c r="Y1" s="1676"/>
      <c r="Z1" s="1676"/>
      <c r="AA1" s="1676"/>
      <c r="AB1" s="1676"/>
      <c r="AC1" s="1676"/>
      <c r="AD1" s="1676"/>
      <c r="AE1" s="1676"/>
      <c r="AF1" s="1676"/>
      <c r="AG1" s="1676"/>
      <c r="AH1" s="1676"/>
      <c r="AI1" s="1676"/>
      <c r="AJ1" s="1676"/>
      <c r="AK1" s="1676"/>
      <c r="AL1" s="1676"/>
      <c r="AM1" s="1676"/>
      <c r="AN1" s="1676"/>
      <c r="AO1" s="1676"/>
      <c r="AP1" s="1676"/>
      <c r="AQ1" s="1676"/>
      <c r="AR1" s="1676"/>
      <c r="AS1" s="1676"/>
      <c r="AT1" s="1676"/>
      <c r="AU1" s="1676"/>
      <c r="AV1" s="1676"/>
      <c r="AW1" s="1676"/>
      <c r="AX1" s="1676"/>
      <c r="AY1" s="1676"/>
      <c r="AZ1" s="1676"/>
      <c r="BA1" s="1676"/>
      <c r="BB1" s="1676"/>
      <c r="BC1" s="1676"/>
      <c r="BD1" s="1676"/>
      <c r="BE1" s="1676"/>
      <c r="BF1" s="1676"/>
      <c r="BG1" s="1676"/>
      <c r="BH1" s="1676"/>
      <c r="BI1" s="1676"/>
      <c r="BJ1" s="1676"/>
      <c r="BK1" s="1676"/>
      <c r="BL1" s="1677"/>
      <c r="BM1" s="126" t="s">
        <v>447</v>
      </c>
      <c r="BN1" s="127">
        <v>9</v>
      </c>
    </row>
    <row r="2" spans="2:115" ht="26.25" customHeight="1">
      <c r="B2" s="112"/>
      <c r="C2" s="134"/>
      <c r="D2" s="1141"/>
      <c r="E2" s="1669"/>
      <c r="F2" s="1669"/>
      <c r="G2" s="1669"/>
      <c r="H2" s="1669"/>
      <c r="I2" s="1669"/>
      <c r="J2" s="1669"/>
      <c r="K2" s="1669"/>
      <c r="L2" s="1669"/>
      <c r="M2" s="1669"/>
      <c r="N2" s="1669"/>
      <c r="O2" s="1669"/>
      <c r="P2" s="1669"/>
      <c r="Q2" s="1669"/>
      <c r="R2" s="1669"/>
      <c r="S2" s="1669"/>
      <c r="T2" s="1669"/>
      <c r="U2" s="1669"/>
      <c r="V2" s="1669"/>
      <c r="W2" s="1669"/>
      <c r="X2" s="1669"/>
      <c r="Y2" s="1669"/>
      <c r="Z2" s="1669"/>
      <c r="AA2" s="1669"/>
      <c r="AB2" s="1669"/>
      <c r="AC2" s="1669"/>
      <c r="AD2" s="1669"/>
      <c r="AE2" s="1669"/>
      <c r="AF2" s="1669"/>
      <c r="AG2" s="1669"/>
      <c r="AH2" s="1669"/>
      <c r="AI2" s="1669"/>
      <c r="AJ2" s="1669"/>
      <c r="AK2" s="1669"/>
      <c r="AL2" s="1669"/>
      <c r="AM2" s="1669"/>
      <c r="AN2" s="1669"/>
      <c r="AO2" s="1669"/>
      <c r="AP2" s="1669"/>
      <c r="AQ2" s="1669"/>
      <c r="AR2" s="1669"/>
      <c r="AS2" s="1669"/>
      <c r="AT2" s="1669"/>
      <c r="AU2" s="1669"/>
      <c r="AV2" s="1669"/>
      <c r="AW2" s="1669"/>
      <c r="AX2" s="1669"/>
      <c r="AY2" s="1669"/>
      <c r="AZ2" s="1669"/>
      <c r="BA2" s="1669"/>
      <c r="BB2" s="1669"/>
      <c r="BC2" s="1669"/>
      <c r="BD2" s="1669"/>
      <c r="BE2" s="1669"/>
      <c r="BF2" s="1669"/>
      <c r="BG2" s="1669"/>
      <c r="BH2" s="1669"/>
      <c r="BI2" s="1669"/>
      <c r="BJ2" s="1669"/>
      <c r="BK2" s="1669"/>
      <c r="BL2" s="1141"/>
      <c r="BM2" s="126" t="s">
        <v>449</v>
      </c>
      <c r="BN2" s="577" t="s">
        <v>1479</v>
      </c>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1666"/>
      <c r="DK2" s="1666"/>
    </row>
    <row r="3" spans="2:115" ht="18.75" customHeight="1">
      <c r="B3" s="112"/>
      <c r="C3" s="134"/>
      <c r="D3" s="1667" t="s">
        <v>452</v>
      </c>
      <c r="E3" s="1668" t="s">
        <v>1480</v>
      </c>
      <c r="F3" s="1668"/>
      <c r="G3" s="1668"/>
      <c r="H3" s="1668"/>
      <c r="I3" s="1668"/>
      <c r="J3" s="1668"/>
      <c r="K3" s="1668"/>
      <c r="L3" s="1668"/>
      <c r="M3" s="1668"/>
      <c r="N3" s="1668"/>
      <c r="O3" s="1668"/>
      <c r="P3" s="1668"/>
      <c r="Q3" s="1668"/>
      <c r="R3" s="1668"/>
      <c r="S3" s="1668"/>
      <c r="T3" s="1668"/>
      <c r="U3" s="1668"/>
      <c r="V3" s="1668"/>
      <c r="W3" s="1668"/>
      <c r="X3" s="1668"/>
      <c r="Y3" s="1668"/>
      <c r="Z3" s="1668"/>
      <c r="AA3" s="1668"/>
      <c r="AB3" s="1668"/>
      <c r="AC3" s="1668"/>
      <c r="AD3" s="1668"/>
      <c r="AE3" s="1668"/>
      <c r="AF3" s="1668"/>
      <c r="AG3" s="1668"/>
      <c r="AH3" s="1668"/>
      <c r="AI3" s="1668"/>
      <c r="AJ3" s="1668"/>
      <c r="AK3" s="1668"/>
      <c r="AL3" s="1668"/>
      <c r="AM3" s="1668"/>
      <c r="AN3" s="1668"/>
      <c r="AO3" s="1668"/>
      <c r="AP3" s="1668"/>
      <c r="AQ3" s="1668"/>
      <c r="AR3" s="1668"/>
      <c r="AS3" s="1668"/>
      <c r="AT3" s="1668"/>
      <c r="AU3" s="1668"/>
      <c r="AV3" s="1668"/>
      <c r="AW3" s="1668"/>
      <c r="AX3" s="1668"/>
      <c r="AY3" s="1668"/>
      <c r="AZ3" s="1668"/>
      <c r="BA3" s="1668"/>
      <c r="BB3" s="1668"/>
      <c r="BC3" s="1668"/>
      <c r="BD3" s="1668"/>
      <c r="BE3" s="1668"/>
      <c r="BF3" s="1668"/>
      <c r="BG3" s="1668"/>
      <c r="BH3" s="1668"/>
      <c r="BI3" s="1668"/>
      <c r="BJ3" s="1668"/>
      <c r="BK3" s="1668"/>
      <c r="BL3" s="1667"/>
      <c r="BM3" s="1670" t="s">
        <v>454</v>
      </c>
      <c r="BN3" s="1672">
        <v>45817</v>
      </c>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1674"/>
      <c r="DK3" s="1674"/>
    </row>
    <row r="4" spans="2:115" s="37" customFormat="1" ht="14.25" customHeight="1">
      <c r="B4" s="113"/>
      <c r="C4" s="135"/>
      <c r="D4" s="1141"/>
      <c r="E4" s="1669"/>
      <c r="F4" s="1669"/>
      <c r="G4" s="1669"/>
      <c r="H4" s="1669"/>
      <c r="I4" s="1669"/>
      <c r="J4" s="1669"/>
      <c r="K4" s="1669"/>
      <c r="L4" s="1669"/>
      <c r="M4" s="1669"/>
      <c r="N4" s="1669"/>
      <c r="O4" s="1669"/>
      <c r="P4" s="1669"/>
      <c r="Q4" s="1669"/>
      <c r="R4" s="1669"/>
      <c r="S4" s="1669"/>
      <c r="T4" s="1669"/>
      <c r="U4" s="1669"/>
      <c r="V4" s="1669"/>
      <c r="W4" s="1669"/>
      <c r="X4" s="1669"/>
      <c r="Y4" s="1669"/>
      <c r="Z4" s="1669"/>
      <c r="AA4" s="1669"/>
      <c r="AB4" s="1669"/>
      <c r="AC4" s="1669"/>
      <c r="AD4" s="1669"/>
      <c r="AE4" s="1669"/>
      <c r="AF4" s="1669"/>
      <c r="AG4" s="1669"/>
      <c r="AH4" s="1669"/>
      <c r="AI4" s="1669"/>
      <c r="AJ4" s="1669"/>
      <c r="AK4" s="1669"/>
      <c r="AL4" s="1669"/>
      <c r="AM4" s="1669"/>
      <c r="AN4" s="1669"/>
      <c r="AO4" s="1669"/>
      <c r="AP4" s="1669"/>
      <c r="AQ4" s="1669"/>
      <c r="AR4" s="1669"/>
      <c r="AS4" s="1669"/>
      <c r="AT4" s="1669"/>
      <c r="AU4" s="1669"/>
      <c r="AV4" s="1669"/>
      <c r="AW4" s="1669"/>
      <c r="AX4" s="1669"/>
      <c r="AY4" s="1669"/>
      <c r="AZ4" s="1669"/>
      <c r="BA4" s="1669"/>
      <c r="BB4" s="1669"/>
      <c r="BC4" s="1669"/>
      <c r="BD4" s="1669"/>
      <c r="BE4" s="1669"/>
      <c r="BF4" s="1669"/>
      <c r="BG4" s="1669"/>
      <c r="BH4" s="1669"/>
      <c r="BI4" s="1669"/>
      <c r="BJ4" s="1669"/>
      <c r="BK4" s="1669"/>
      <c r="BL4" s="1141"/>
      <c r="BM4" s="1671"/>
      <c r="BN4" s="1673"/>
      <c r="BO4" s="36"/>
      <c r="BP4" s="36"/>
      <c r="BQ4" s="36"/>
      <c r="BR4" s="36"/>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row>
    <row r="5" spans="2:115" ht="20.25" customHeight="1">
      <c r="B5" s="314"/>
      <c r="C5" s="315"/>
      <c r="D5" s="315"/>
      <c r="E5" s="1652" t="s">
        <v>456</v>
      </c>
      <c r="F5" s="1652"/>
      <c r="G5" s="1652"/>
      <c r="H5" s="1652"/>
      <c r="I5" s="1652"/>
      <c r="J5" s="1652"/>
      <c r="K5" s="1652"/>
      <c r="L5" s="1652"/>
      <c r="M5" s="1652"/>
      <c r="N5" s="1652"/>
      <c r="O5" s="1652"/>
      <c r="P5" s="1652"/>
      <c r="Q5" s="1652"/>
      <c r="R5" s="1652"/>
      <c r="S5" s="1652"/>
      <c r="T5" s="1652"/>
      <c r="U5" s="1652"/>
      <c r="V5" s="1652"/>
      <c r="W5" s="1652"/>
      <c r="X5" s="1652"/>
      <c r="Y5" s="1652"/>
      <c r="Z5" s="1652"/>
      <c r="AA5" s="1652"/>
      <c r="AB5" s="1652"/>
      <c r="AC5" s="1652"/>
      <c r="AD5" s="1652"/>
      <c r="AE5" s="1652"/>
      <c r="AF5" s="1652"/>
      <c r="AG5" s="1652"/>
      <c r="AH5" s="1652"/>
      <c r="AI5" s="1652"/>
      <c r="AJ5" s="1652"/>
      <c r="AK5" s="1652"/>
      <c r="AL5" s="1652"/>
      <c r="AM5" s="1652"/>
      <c r="AN5" s="1652"/>
      <c r="AO5" s="1652"/>
      <c r="AP5" s="1652"/>
      <c r="AQ5" s="1652"/>
      <c r="AR5" s="1652"/>
      <c r="AS5" s="1652"/>
      <c r="AT5" s="1652"/>
      <c r="AU5" s="1652"/>
      <c r="AV5" s="1652"/>
      <c r="AW5" s="1652"/>
      <c r="AX5" s="1652"/>
      <c r="AY5" s="1652"/>
      <c r="AZ5" s="1652"/>
      <c r="BA5" s="1652"/>
      <c r="BB5" s="1652"/>
      <c r="BC5" s="1652"/>
      <c r="BD5" s="1652"/>
      <c r="BE5" s="1652"/>
      <c r="BF5" s="1652"/>
      <c r="BG5" s="1652"/>
      <c r="BH5" s="1652"/>
      <c r="BI5" s="1652"/>
      <c r="BJ5" s="1652"/>
      <c r="BK5" s="1652"/>
      <c r="BL5" s="1653"/>
      <c r="BM5" s="316"/>
      <c r="BN5" s="348"/>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row>
    <row r="6" spans="2:115" s="36" customFormat="1" ht="68.25" customHeight="1">
      <c r="B6" s="56" t="s">
        <v>1481</v>
      </c>
      <c r="C6" s="107" t="s">
        <v>127</v>
      </c>
      <c r="D6" s="58"/>
      <c r="E6" s="57" t="s">
        <v>1482</v>
      </c>
      <c r="F6" s="1654" t="s">
        <v>129</v>
      </c>
      <c r="G6" s="1655"/>
      <c r="H6" s="1655"/>
      <c r="I6" s="1655"/>
      <c r="J6" s="1655"/>
      <c r="K6" s="1655"/>
      <c r="L6" s="1655"/>
      <c r="M6" s="1655"/>
      <c r="N6" s="1655"/>
      <c r="O6" s="1655"/>
      <c r="P6" s="1655"/>
      <c r="Q6" s="1655"/>
      <c r="R6" s="1655"/>
      <c r="S6" s="1656"/>
      <c r="T6" s="47"/>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c r="BA6" s="48"/>
      <c r="BB6" s="48"/>
      <c r="BC6" s="48"/>
      <c r="BD6" s="48"/>
      <c r="BE6" s="48"/>
      <c r="BF6" s="48"/>
      <c r="BG6" s="48"/>
      <c r="BH6" s="48"/>
      <c r="BI6" s="48"/>
      <c r="BJ6" s="48"/>
      <c r="BK6" s="48"/>
      <c r="BL6" s="48"/>
      <c r="BM6" s="50"/>
      <c r="BN6" s="349"/>
    </row>
    <row r="7" spans="2:115" s="38" customFormat="1" ht="7.5" customHeight="1">
      <c r="B7" s="39"/>
      <c r="C7" s="39"/>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50"/>
    </row>
    <row r="8" spans="2:115" s="271" customFormat="1" ht="16.5" customHeight="1">
      <c r="B8" s="1657" t="s">
        <v>1483</v>
      </c>
      <c r="C8" s="1658"/>
      <c r="D8" s="1658"/>
      <c r="E8" s="272"/>
      <c r="F8" s="272"/>
      <c r="G8" s="273"/>
      <c r="H8" s="274"/>
      <c r="I8" s="275"/>
      <c r="J8" s="275"/>
      <c r="K8" s="275"/>
      <c r="L8" s="275"/>
      <c r="M8" s="275"/>
      <c r="N8" s="275"/>
      <c r="O8" s="275"/>
      <c r="P8" s="275"/>
      <c r="Q8" s="275"/>
      <c r="R8" s="1661" t="s">
        <v>1484</v>
      </c>
      <c r="S8" s="1661"/>
      <c r="T8" s="1661"/>
      <c r="U8" s="1661"/>
      <c r="V8" s="1661"/>
      <c r="W8" s="1661"/>
      <c r="X8" s="1661"/>
      <c r="Y8" s="1661"/>
      <c r="Z8" s="1661"/>
      <c r="AA8" s="1661"/>
      <c r="AB8" s="1661"/>
      <c r="AC8" s="1661"/>
      <c r="AD8" s="1661"/>
      <c r="AE8" s="1661"/>
      <c r="AF8" s="1661"/>
      <c r="AG8" s="1661"/>
      <c r="AH8" s="1661"/>
      <c r="AI8" s="1661"/>
      <c r="AJ8" s="1661"/>
      <c r="AK8" s="1661"/>
      <c r="AL8" s="1661"/>
      <c r="AM8" s="1661"/>
      <c r="AN8" s="1661"/>
      <c r="AO8" s="1661"/>
      <c r="AP8" s="1661"/>
      <c r="AQ8" s="1661"/>
      <c r="AR8" s="1661"/>
      <c r="AS8" s="1661"/>
      <c r="AT8" s="1661"/>
      <c r="AU8" s="1661"/>
      <c r="AV8" s="1661"/>
      <c r="AW8" s="1661"/>
      <c r="AX8" s="1661"/>
      <c r="AY8" s="1661"/>
      <c r="AZ8" s="1661"/>
      <c r="BA8" s="1661"/>
      <c r="BB8" s="1661"/>
      <c r="BC8" s="1661"/>
      <c r="BD8" s="1661"/>
      <c r="BE8" s="1661"/>
      <c r="BF8" s="1661"/>
      <c r="BG8" s="275"/>
      <c r="BH8" s="275"/>
      <c r="BI8" s="275"/>
      <c r="BJ8" s="275"/>
      <c r="BK8" s="275"/>
      <c r="BL8" s="275"/>
      <c r="BM8" s="275"/>
      <c r="BN8" s="276"/>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row>
    <row r="9" spans="2:115" s="271" customFormat="1" ht="17.25" customHeight="1" thickBot="1">
      <c r="B9" s="1659"/>
      <c r="C9" s="1660"/>
      <c r="D9" s="1660"/>
      <c r="E9" s="277"/>
      <c r="F9" s="277"/>
      <c r="G9" s="278"/>
      <c r="H9" s="279"/>
      <c r="I9" s="280"/>
      <c r="J9" s="1663" t="s">
        <v>1485</v>
      </c>
      <c r="K9" s="1664"/>
      <c r="L9" s="1664"/>
      <c r="M9" s="1664"/>
      <c r="N9" s="1664"/>
      <c r="O9" s="1664"/>
      <c r="P9" s="1665"/>
      <c r="Q9" s="281"/>
      <c r="R9" s="1662"/>
      <c r="S9" s="1662"/>
      <c r="T9" s="1662"/>
      <c r="U9" s="1662"/>
      <c r="V9" s="1662"/>
      <c r="W9" s="1662"/>
      <c r="X9" s="1662"/>
      <c r="Y9" s="1662"/>
      <c r="Z9" s="1662"/>
      <c r="AA9" s="1662"/>
      <c r="AB9" s="1662"/>
      <c r="AC9" s="1662"/>
      <c r="AD9" s="1662"/>
      <c r="AE9" s="1662"/>
      <c r="AF9" s="1662"/>
      <c r="AG9" s="1662"/>
      <c r="AH9" s="1662"/>
      <c r="AI9" s="1662"/>
      <c r="AJ9" s="1662"/>
      <c r="AK9" s="1662"/>
      <c r="AL9" s="1662"/>
      <c r="AM9" s="1662"/>
      <c r="AN9" s="1662"/>
      <c r="AO9" s="1662"/>
      <c r="AP9" s="1662"/>
      <c r="AQ9" s="1662"/>
      <c r="AR9" s="1662"/>
      <c r="AS9" s="1662"/>
      <c r="AT9" s="1662"/>
      <c r="AU9" s="1662"/>
      <c r="AV9" s="1662"/>
      <c r="AW9" s="1662"/>
      <c r="AX9" s="1662"/>
      <c r="AY9" s="1662"/>
      <c r="AZ9" s="1662"/>
      <c r="BA9" s="1662"/>
      <c r="BB9" s="1662"/>
      <c r="BC9" s="1662"/>
      <c r="BD9" s="1662"/>
      <c r="BE9" s="1662"/>
      <c r="BF9" s="1662"/>
      <c r="BG9" s="282"/>
      <c r="BH9" s="282"/>
      <c r="BI9" s="282"/>
      <c r="BJ9" s="282"/>
      <c r="BK9" s="282"/>
      <c r="BL9" s="282"/>
      <c r="BM9" s="282"/>
      <c r="BN9" s="280"/>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row>
    <row r="10" spans="2:115" s="283" customFormat="1" ht="87.75" customHeight="1" thickBot="1">
      <c r="B10" s="859" t="s">
        <v>459</v>
      </c>
      <c r="C10" s="860" t="s">
        <v>460</v>
      </c>
      <c r="D10" s="861" t="s">
        <v>87</v>
      </c>
      <c r="E10" s="859" t="s">
        <v>1486</v>
      </c>
      <c r="F10" s="859" t="s">
        <v>461</v>
      </c>
      <c r="G10" s="859" t="s">
        <v>1487</v>
      </c>
      <c r="H10" s="859" t="s">
        <v>160</v>
      </c>
      <c r="I10" s="862" t="s">
        <v>1488</v>
      </c>
      <c r="J10" s="859" t="s">
        <v>1489</v>
      </c>
      <c r="K10" s="863"/>
      <c r="L10" s="859" t="s">
        <v>1490</v>
      </c>
      <c r="M10" s="834"/>
      <c r="N10" s="859" t="s">
        <v>1491</v>
      </c>
      <c r="O10" s="834"/>
      <c r="P10" s="859" t="s">
        <v>1492</v>
      </c>
      <c r="Q10" s="834"/>
      <c r="R10" s="862" t="s">
        <v>1493</v>
      </c>
      <c r="S10" s="864" t="s">
        <v>1494</v>
      </c>
      <c r="T10" s="859" t="s">
        <v>1495</v>
      </c>
      <c r="U10" s="862" t="s">
        <v>1496</v>
      </c>
      <c r="V10" s="859" t="s">
        <v>1497</v>
      </c>
      <c r="W10" s="862"/>
      <c r="X10" s="859" t="s">
        <v>1498</v>
      </c>
      <c r="Y10" s="862"/>
      <c r="Z10" s="859" t="s">
        <v>1499</v>
      </c>
      <c r="AA10" s="862"/>
      <c r="AB10" s="859" t="s">
        <v>1500</v>
      </c>
      <c r="AC10" s="862"/>
      <c r="AD10" s="859" t="s">
        <v>1501</v>
      </c>
      <c r="AE10" s="862"/>
      <c r="AF10" s="859" t="s">
        <v>1502</v>
      </c>
      <c r="AG10" s="862"/>
      <c r="AH10" s="859" t="s">
        <v>1503</v>
      </c>
      <c r="AI10" s="862"/>
      <c r="AJ10" s="859" t="s">
        <v>1504</v>
      </c>
      <c r="AK10" s="862"/>
      <c r="AL10" s="859" t="s">
        <v>1505</v>
      </c>
      <c r="AM10" s="862"/>
      <c r="AN10" s="859" t="s">
        <v>1506</v>
      </c>
      <c r="AO10" s="862"/>
      <c r="AP10" s="859" t="s">
        <v>1507</v>
      </c>
      <c r="AQ10" s="862"/>
      <c r="AR10" s="859" t="s">
        <v>1508</v>
      </c>
      <c r="AS10" s="862"/>
      <c r="AT10" s="859" t="s">
        <v>1509</v>
      </c>
      <c r="AU10" s="862"/>
      <c r="AV10" s="859" t="s">
        <v>1510</v>
      </c>
      <c r="AW10" s="862"/>
      <c r="AX10" s="859" t="s">
        <v>1511</v>
      </c>
      <c r="AY10" s="862"/>
      <c r="AZ10" s="859" t="s">
        <v>1512</v>
      </c>
      <c r="BA10" s="862"/>
      <c r="BB10" s="859" t="s">
        <v>1513</v>
      </c>
      <c r="BC10" s="862"/>
      <c r="BD10" s="859" t="s">
        <v>1514</v>
      </c>
      <c r="BE10" s="862"/>
      <c r="BF10" s="859" t="s">
        <v>1515</v>
      </c>
      <c r="BG10" s="862"/>
      <c r="BH10" s="862" t="s">
        <v>1516</v>
      </c>
      <c r="BI10" s="865" t="s">
        <v>1517</v>
      </c>
      <c r="BJ10" s="862" t="s">
        <v>1518</v>
      </c>
      <c r="BK10" s="862" t="s">
        <v>1519</v>
      </c>
      <c r="BL10" s="862" t="s">
        <v>1520</v>
      </c>
      <c r="BM10" s="862" t="s">
        <v>95</v>
      </c>
      <c r="BN10" s="859" t="s">
        <v>1521</v>
      </c>
      <c r="BO10" s="859" t="s">
        <v>1522</v>
      </c>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row>
    <row r="11" spans="2:115" s="489" customFormat="1" ht="116.25" customHeight="1" thickBot="1">
      <c r="B11" s="850" t="s">
        <v>394</v>
      </c>
      <c r="C11" s="835" t="s">
        <v>1523</v>
      </c>
      <c r="D11" s="835" t="s">
        <v>1524</v>
      </c>
      <c r="E11" s="836" t="s">
        <v>1120</v>
      </c>
      <c r="F11" s="837" t="s">
        <v>1525</v>
      </c>
      <c r="G11" s="837" t="s">
        <v>1526</v>
      </c>
      <c r="H11" s="838"/>
      <c r="I11" s="839" t="b">
        <f>IF(H11="Posible",3,IF(H11="Rara vez",1,IF(H11="Improbable",2,IF(H11="Probable",4,IF(H11="Casi seguro",5)))))</f>
        <v>0</v>
      </c>
      <c r="J11" s="838" t="s">
        <v>1079</v>
      </c>
      <c r="K11" s="839">
        <f>IF(J11="Posible",3,IF(J11="Rara vez",1,IF(J11="Improbable",2,IF(J11="Probable",4,IF(J11="Casi seguro",5)))))</f>
        <v>1</v>
      </c>
      <c r="L11" s="838" t="s">
        <v>1079</v>
      </c>
      <c r="M11" s="839">
        <f>IF(L11="Posible",3,IF(L11="Rara vez",1,IF(L11="Improbable",2,IF(L11="Probable",4,IF(L11="Casi seguro",5)))))</f>
        <v>1</v>
      </c>
      <c r="N11" s="838" t="s">
        <v>1079</v>
      </c>
      <c r="O11" s="839">
        <f>IF(N11="Posible",3,IF(N11="Rara vez",1,IF(N11="Improbable",2,IF(N11="Probable",4,IF(N11="Casi seguro",5)))))</f>
        <v>1</v>
      </c>
      <c r="P11" s="838" t="s">
        <v>1079</v>
      </c>
      <c r="Q11" s="839">
        <f>IF(P11="Posible",3,IF(P11="Rara vez",1,IF(P11="Improbable",2,IF(P11="Probable",4,IF(P11="Casi seguro",5)))))</f>
        <v>1</v>
      </c>
      <c r="R11" s="839">
        <f>IFERROR(IF(I11=FALSE,ROUND(AVERAGE(K11,M11,O11,Q11),0),IF(I11&gt;0,I11)),"  ")</f>
        <v>1</v>
      </c>
      <c r="S11" s="840" t="str">
        <f>IF(AND(COUNTBLANK(H11)=1,COUNTBLANK(J11)=1)," ",IF(R11=1,"Rara vez",IF(R11=2,"Improbable",IF(R11=3,"Posible",IF(R11=4,"Probable",IF(R11=5,"Casi seguro"))))))</f>
        <v>Rara vez</v>
      </c>
      <c r="T11" s="841"/>
      <c r="U11" s="842"/>
      <c r="V11" s="843" t="s">
        <v>1527</v>
      </c>
      <c r="W11" s="842">
        <f>IF(V11="SI",1,IF(V11="NO",0))</f>
        <v>1</v>
      </c>
      <c r="X11" s="843" t="s">
        <v>1527</v>
      </c>
      <c r="Y11" s="842">
        <f>IF(X11="SI",1,IF(X11="NO",0))</f>
        <v>1</v>
      </c>
      <c r="Z11" s="843" t="s">
        <v>1527</v>
      </c>
      <c r="AA11" s="842">
        <f>IF(Z11="SI",1,IF(Z11="NO",0))</f>
        <v>1</v>
      </c>
      <c r="AB11" s="843" t="s">
        <v>1527</v>
      </c>
      <c r="AC11" s="842">
        <f>IF(AB11="SI",1,IF(AB11="NO",0))</f>
        <v>1</v>
      </c>
      <c r="AD11" s="843" t="s">
        <v>1527</v>
      </c>
      <c r="AE11" s="842">
        <f>IF(AD11="SI",1,IF(AD11="NO",0))</f>
        <v>1</v>
      </c>
      <c r="AF11" s="843" t="s">
        <v>1527</v>
      </c>
      <c r="AG11" s="842">
        <f>IF(AF11="SI",1,IF(AF11="NO",0))</f>
        <v>1</v>
      </c>
      <c r="AH11" s="843" t="s">
        <v>1527</v>
      </c>
      <c r="AI11" s="842">
        <f>IF(AH11="SI",1,IF(AH11="NO",0))</f>
        <v>1</v>
      </c>
      <c r="AJ11" s="843" t="s">
        <v>1527</v>
      </c>
      <c r="AK11" s="842">
        <f>IF(AJ11="SI",1,IF(AJ11="NO",0))</f>
        <v>1</v>
      </c>
      <c r="AL11" s="843" t="s">
        <v>1528</v>
      </c>
      <c r="AM11" s="842">
        <f>IF(AL11="SI",1,IF(AL11="NO",0))</f>
        <v>0</v>
      </c>
      <c r="AN11" s="843" t="s">
        <v>1527</v>
      </c>
      <c r="AO11" s="842">
        <f>IF(AN11="SI",1,IF(AN11="NO",0))</f>
        <v>1</v>
      </c>
      <c r="AP11" s="843" t="s">
        <v>1527</v>
      </c>
      <c r="AQ11" s="842">
        <f>IF(AP11="SI",1,IF(AP11="NO",0))</f>
        <v>1</v>
      </c>
      <c r="AR11" s="843" t="s">
        <v>1527</v>
      </c>
      <c r="AS11" s="842">
        <f>IF(AR11="SI",1,IF(AR11="NO",0))</f>
        <v>1</v>
      </c>
      <c r="AT11" s="843" t="s">
        <v>1527</v>
      </c>
      <c r="AU11" s="842">
        <f>IF(AT11="SI",1,IF(AT11="NO",0))</f>
        <v>1</v>
      </c>
      <c r="AV11" s="843" t="s">
        <v>1527</v>
      </c>
      <c r="AW11" s="842">
        <f>IF(AV11="SI",1,IF(AV11="NO",0))</f>
        <v>1</v>
      </c>
      <c r="AX11" s="843" t="s">
        <v>1528</v>
      </c>
      <c r="AY11" s="842">
        <f>IF(AX11="SI",1,IF(AX11="NO",0))</f>
        <v>0</v>
      </c>
      <c r="AZ11" s="843" t="s">
        <v>1527</v>
      </c>
      <c r="BA11" s="842">
        <f>IF(AZ11="SI",1,IF(AZ11="NO",0))</f>
        <v>1</v>
      </c>
      <c r="BB11" s="843" t="s">
        <v>1527</v>
      </c>
      <c r="BC11" s="842">
        <f>IF(BB11="SI",1,IF(BB11="NO",0))</f>
        <v>1</v>
      </c>
      <c r="BD11" s="843" t="s">
        <v>1528</v>
      </c>
      <c r="BE11" s="842">
        <f>IF(BD11="SI",1,IF(BD11="NO",0))</f>
        <v>0</v>
      </c>
      <c r="BF11" s="843" t="s">
        <v>1527</v>
      </c>
      <c r="BG11" s="842">
        <f>IF(BF11="SI",1,IF(BF11="NO",0))</f>
        <v>1</v>
      </c>
      <c r="BH11" s="842" t="str">
        <f t="shared" ref="BH11:BH78" si="0">IF(BJ11=FALSE," ",IF(BJ11&lt;6,"Moderado",IF(BJ11&gt;11,"Catastrófico",IF(BJ11&gt;5,"Mayor"))))</f>
        <v>Catastrófico</v>
      </c>
      <c r="BI11" s="842"/>
      <c r="BJ11" s="842">
        <f>IF(OR(E11="Corrupción ",E11="Conflicto de Intereses"),W11+Y11+AA11+AC11+AE11+AG11+AI11+AK11+AM11+AO11+AQ11+AS11+AU11+AW11+AY11+BA11+BC11+BE11+BG11)</f>
        <v>16</v>
      </c>
      <c r="BK11" s="842">
        <f t="shared" ref="BK11:BK78" si="1">IF(BL11="Moderado",3,IF(BL11="Mayor",4,IF(BL11="Catastrófico",5,IF(BL11=" "," "))))</f>
        <v>5</v>
      </c>
      <c r="BL11" s="842" t="str">
        <f t="shared" ref="BL11:BL78" si="2">IF(BJ11&gt;=0,BH11)</f>
        <v>Catastrófico</v>
      </c>
      <c r="BM11" s="842" t="str">
        <f t="shared" ref="BM11:BM78" si="3">IF(OR(AND(S11="Casi seguro",BL11="Moderado"),AND(S11="Casi seguro",BL11="Mayor"),AND(S11="Casi seguro",BL11="Catastrófico"),AND(S11="Probable",BL11="Mayor"),AND(S11="Probable",BL11="Catastrófico"),AND(S11="Posible",BL11="Mayor"),AND(S11="Posible",BL11="Catastrófico"),AND(S11="Improbable",BL11="Catastrófico"),AND(S11="Rara vez",BL11="Catastrófico")),"Zona Extrema",IF(OR(AND(S11="Rara vez",BL11="Mayor"),AND(S11="Improbable",BL11="Mayor"),AND(S11="Posible",BL11="Moderado"),AND(S11="Probable",BL11="Menor"),AND(S11="Probable",BL11="Moderado"),AND(S11="Casi seguro",BL11="Insignificante"),AND(S11="Casi seguro",BL11="Menor")),"Zona Alta",IF(OR(AND(S11="Rara vez",BL11="Moderado"),AND(S11="Improbable",BL11="Moderado"),AND(S11="Posible",BL11="Menor"),AND(S11="Probable",BL11="Insignificante")),"Zona Moderada",IF(OR(AND(S11="Rara Vez",BL11="Insignificante"),AND(S11="Improbable",BL11="Insignificante"),AND(S11="Posible",BL11="Insignificante"),AND(S11="Rara vez",BL11="Menor"),AND(S11="Improbable",BL11="Menor")),"Zona Baja",""))))</f>
        <v>Zona Extrema</v>
      </c>
      <c r="BN11" s="843" t="s">
        <v>1529</v>
      </c>
      <c r="BO11" s="1030">
        <v>56</v>
      </c>
      <c r="BP11" s="491"/>
      <c r="BQ11" s="491"/>
      <c r="BR11" s="491"/>
      <c r="BS11" s="491"/>
      <c r="BT11" s="491"/>
      <c r="BU11" s="491"/>
      <c r="BV11" s="491"/>
      <c r="BW11" s="491"/>
      <c r="BX11" s="491"/>
      <c r="BY11" s="491"/>
      <c r="BZ11" s="491"/>
      <c r="CA11" s="491"/>
      <c r="CB11" s="491"/>
      <c r="CC11" s="491"/>
      <c r="CD11" s="491"/>
      <c r="CE11" s="491"/>
      <c r="CF11" s="491"/>
      <c r="CG11" s="491"/>
      <c r="CH11" s="491"/>
      <c r="CI11" s="491"/>
      <c r="CJ11" s="491"/>
      <c r="CK11" s="491"/>
      <c r="CL11" s="491"/>
      <c r="CM11" s="491"/>
      <c r="CN11" s="491"/>
      <c r="CO11" s="491"/>
      <c r="CP11" s="491"/>
      <c r="CQ11" s="491"/>
      <c r="CR11" s="491"/>
      <c r="CS11" s="491"/>
      <c r="CT11" s="491"/>
      <c r="CU11" s="491"/>
      <c r="CV11" s="491"/>
      <c r="CW11" s="491"/>
      <c r="CX11" s="491"/>
      <c r="CY11" s="491"/>
      <c r="CZ11" s="491"/>
      <c r="DA11" s="491"/>
      <c r="DB11" s="491"/>
      <c r="DC11" s="491"/>
      <c r="DD11" s="491"/>
      <c r="DE11" s="491"/>
      <c r="DF11" s="491"/>
      <c r="DG11" s="491"/>
      <c r="DH11" s="491"/>
      <c r="DI11" s="491"/>
      <c r="DJ11" s="491"/>
      <c r="DK11" s="491"/>
    </row>
    <row r="12" spans="2:115" s="489" customFormat="1" ht="134.25" customHeight="1" thickBot="1">
      <c r="B12" s="850" t="s">
        <v>404</v>
      </c>
      <c r="C12" s="879" t="s">
        <v>1530</v>
      </c>
      <c r="D12" s="879" t="s">
        <v>1531</v>
      </c>
      <c r="E12" s="845" t="s">
        <v>1120</v>
      </c>
      <c r="F12" s="883" t="s">
        <v>1532</v>
      </c>
      <c r="G12" s="884" t="s">
        <v>1533</v>
      </c>
      <c r="H12" s="845"/>
      <c r="I12" s="846" t="b">
        <f t="shared" ref="I12:I22" si="4">IF(H12="Posible",3,IF(H12="Rara vez",1,IF(H12="Improbable",2,IF(H12="Probable",4,IF(H12="Casi seguro",5)))))</f>
        <v>0</v>
      </c>
      <c r="J12" s="845" t="s">
        <v>1079</v>
      </c>
      <c r="K12" s="846">
        <f t="shared" ref="K12:K22" si="5">IF(J12="Posible",3,IF(J12="Rara vez",1,IF(J12="Improbable",2,IF(J12="Probable",4,IF(J12="Casi seguro",5)))))</f>
        <v>1</v>
      </c>
      <c r="L12" s="845" t="s">
        <v>1079</v>
      </c>
      <c r="M12" s="846">
        <f t="shared" ref="M12:M22" si="6">IF(L12="Posible",3,IF(L12="Rara vez",1,IF(L12="Improbable",2,IF(L12="Probable",4,IF(L12="Casi seguro",5)))))</f>
        <v>1</v>
      </c>
      <c r="N12" s="845" t="s">
        <v>1083</v>
      </c>
      <c r="O12" s="846">
        <f t="shared" ref="O12:O22" si="7">IF(N12="Posible",3,IF(N12="Rara vez",1,IF(N12="Improbable",2,IF(N12="Probable",4,IF(N12="Casi seguro",5)))))</f>
        <v>2</v>
      </c>
      <c r="P12" s="845" t="s">
        <v>1079</v>
      </c>
      <c r="Q12" s="846">
        <f t="shared" ref="Q12:Q76" si="8">IF(P12="Posible",3,IF(P12="Rara vez",1,IF(P12="Improbable",2,IF(P12="Probable",4,IF(P12="Casi seguro",5)))))</f>
        <v>1</v>
      </c>
      <c r="R12" s="846">
        <f t="shared" ref="R12:R60" si="9">IFERROR(IF(I12=FALSE,ROUND(AVERAGE(K12,M12,O12,Q12),0),IF(I12&gt;0,I12)),"  ")</f>
        <v>1</v>
      </c>
      <c r="S12" s="847" t="str">
        <f t="shared" ref="S12:S35" si="10">IF(AND(COUNTBLANK(H12)=1,COUNTBLANK(J12)=1)," ",IF(R12=1,"Rara vez",IF(R12=2,"Improbable",IF(R12=3,"Posible",IF(R12=4,"Probable",IF(R12=5,"Casi seguro"))))))</f>
        <v>Rara vez</v>
      </c>
      <c r="T12" s="848"/>
      <c r="U12" s="849"/>
      <c r="V12" s="850" t="s">
        <v>1527</v>
      </c>
      <c r="W12" s="842">
        <f t="shared" ref="W12:W76" si="11">IF(V12="SI",1,IF(V12="NO",0))</f>
        <v>1</v>
      </c>
      <c r="X12" s="850" t="s">
        <v>1527</v>
      </c>
      <c r="Y12" s="842">
        <f t="shared" ref="Y12:Y76" si="12">IF(X12="SI",1,IF(X12="NO",0))</f>
        <v>1</v>
      </c>
      <c r="Z12" s="850" t="s">
        <v>1527</v>
      </c>
      <c r="AA12" s="842">
        <f t="shared" ref="AA12:AA76" si="13">IF(Z12="SI",1,IF(Z12="NO",0))</f>
        <v>1</v>
      </c>
      <c r="AB12" s="850" t="s">
        <v>1527</v>
      </c>
      <c r="AC12" s="842">
        <f t="shared" ref="AC12:AC76" si="14">IF(AB12="SI",1,IF(AB12="NO",0))</f>
        <v>1</v>
      </c>
      <c r="AD12" s="850" t="s">
        <v>1527</v>
      </c>
      <c r="AE12" s="842">
        <f t="shared" ref="AE12:AE76" si="15">IF(AD12="SI",1,IF(AD12="NO",0))</f>
        <v>1</v>
      </c>
      <c r="AF12" s="850" t="s">
        <v>1528</v>
      </c>
      <c r="AG12" s="842">
        <f t="shared" ref="AG12:AG76" si="16">IF(AF12="SI",1,IF(AF12="NO",0))</f>
        <v>0</v>
      </c>
      <c r="AH12" s="850" t="s">
        <v>1527</v>
      </c>
      <c r="AI12" s="842">
        <f t="shared" ref="AI12:AI76" si="17">IF(AH12="SI",1,IF(AH12="NO",0))</f>
        <v>1</v>
      </c>
      <c r="AJ12" s="850" t="s">
        <v>1527</v>
      </c>
      <c r="AK12" s="842">
        <f t="shared" ref="AK12:AK76" si="18">IF(AJ12="SI",1,IF(AJ12="NO",0))</f>
        <v>1</v>
      </c>
      <c r="AL12" s="850" t="s">
        <v>1527</v>
      </c>
      <c r="AM12" s="842">
        <f t="shared" ref="AM12:AM76" si="19">IF(AL12="SI",1,IF(AL12="NO",0))</f>
        <v>1</v>
      </c>
      <c r="AN12" s="850" t="s">
        <v>1527</v>
      </c>
      <c r="AO12" s="842">
        <f t="shared" ref="AO12:AO76" si="20">IF(AN12="SI",1,IF(AN12="NO",0))</f>
        <v>1</v>
      </c>
      <c r="AP12" s="850" t="s">
        <v>1527</v>
      </c>
      <c r="AQ12" s="842">
        <f t="shared" ref="AQ12:AQ76" si="21">IF(AP12="SI",1,IF(AP12="NO",0))</f>
        <v>1</v>
      </c>
      <c r="AR12" s="850" t="s">
        <v>1527</v>
      </c>
      <c r="AS12" s="842">
        <f t="shared" ref="AS12:AS76" si="22">IF(AR12="SI",1,IF(AR12="NO",0))</f>
        <v>1</v>
      </c>
      <c r="AT12" s="850" t="s">
        <v>1527</v>
      </c>
      <c r="AU12" s="842">
        <f t="shared" ref="AU12:AU76" si="23">IF(AT12="SI",1,IF(AT12="NO",0))</f>
        <v>1</v>
      </c>
      <c r="AV12" s="850" t="s">
        <v>1527</v>
      </c>
      <c r="AW12" s="842">
        <f t="shared" ref="AW12:AW76" si="24">IF(AV12="SI",1,IF(AV12="NO",0))</f>
        <v>1</v>
      </c>
      <c r="AX12" s="850" t="s">
        <v>1528</v>
      </c>
      <c r="AY12" s="842">
        <f t="shared" ref="AY12:AY76" si="25">IF(AX12="SI",1,IF(AX12="NO",0))</f>
        <v>0</v>
      </c>
      <c r="AZ12" s="850" t="s">
        <v>1527</v>
      </c>
      <c r="BA12" s="842">
        <f t="shared" ref="BA12:BA76" si="26">IF(AZ12="SI",1,IF(AZ12="NO",0))</f>
        <v>1</v>
      </c>
      <c r="BB12" s="850" t="s">
        <v>1527</v>
      </c>
      <c r="BC12" s="842">
        <f t="shared" ref="BC12:BC76" si="27">IF(BB12="SI",1,IF(BB12="NO",0))</f>
        <v>1</v>
      </c>
      <c r="BD12" s="850" t="s">
        <v>1528</v>
      </c>
      <c r="BE12" s="842">
        <f t="shared" ref="BE12:BE76" si="28">IF(BD12="SI",1,IF(BD12="NO",0))</f>
        <v>0</v>
      </c>
      <c r="BF12" s="850" t="s">
        <v>1527</v>
      </c>
      <c r="BG12" s="842">
        <f t="shared" ref="BG12:BG26" si="29">IF(BF12="SI",1,IF(BF12="NO",0))</f>
        <v>1</v>
      </c>
      <c r="BH12" s="849" t="str">
        <f>IF(BJ12=FALSE," ",IF(BJ12&lt;6,"Moderado",IF(BJ12&gt;11,"Catastrófico",IF(BJ12&gt;5,"Mayor"))))</f>
        <v>Catastrófico</v>
      </c>
      <c r="BI12" s="842"/>
      <c r="BJ12" s="849">
        <f>IF(OR(E12="Corrupción ",E12="Conflicto de Intereses"),W12+Y12+AA12+AC12+AE12+AG12+AI12+AK12+AM12+AO12+AQ12+AS12+AU12+AW12+AY12+BA12+BC12+BE12+BG12)</f>
        <v>16</v>
      </c>
      <c r="BK12" s="849">
        <f>IF(BL12="Moderado",3,IF(BL12="Mayor",4,IF(BL12="Catastrófico",5,IF(BL12=" "," "))))</f>
        <v>5</v>
      </c>
      <c r="BL12" s="849" t="str">
        <f>IF(BJ12&gt;=0,BH12)</f>
        <v>Catastrófico</v>
      </c>
      <c r="BM12" s="849" t="str">
        <f>IF(OR(AND(S12="Casi seguro",BL12="Moderado"),AND(S12="Casi seguro",BL12="Mayor"),AND(S12="Casi seguro",BL12="Catastrófico"),AND(S12="Probable",BL12="Mayor"),AND(S12="Probable",BL12="Catastrófico"),AND(S12="Posible",BL12="Mayor"),AND(S12="Posible",BL12="Catastrófico"),AND(S12="Improbable",BL12="Catastrófico"),AND(S12="Rara vez",BL12="Catastrófico")),"Zona Extrema",IF(OR(AND(S12="Rara vez",BL12="Mayor"),AND(S12="Improbable",BL12="Mayor"),AND(S12="Posible",BL12="Moderado"),AND(S12="Probable",BL12="Menor"),AND(S12="Probable",BL12="Moderado"),AND(S12="Casi seguro",BL12="Insignificante"),AND(S12="Casi seguro",BL12="Menor")),"Zona Alta",IF(OR(AND(S12="Rara vez",BL12="Moderado"),AND(S12="Improbable",BL12="Moderado"),AND(S12="Posible",BL12="Menor"),AND(S12="Probable",BL12="Insignificante")),"Zona Moderada",IF(OR(AND(S12="Rara Vez",BL12="Insignificante"),AND(S12="Improbable",BL12="Insignificante"),AND(S12="Posible",BL12="Insignificante"),AND(S12="Rara vez",BL12="Menor"),AND(S12="Improbable",BL12="Menor")),"Zona Baja",""))))</f>
        <v>Zona Extrema</v>
      </c>
      <c r="BN12" s="850" t="s">
        <v>1534</v>
      </c>
      <c r="BO12" s="1031">
        <v>57</v>
      </c>
      <c r="BP12" s="491"/>
      <c r="BQ12" s="491"/>
      <c r="BR12" s="491"/>
      <c r="BS12" s="491"/>
      <c r="BT12" s="491"/>
      <c r="BU12" s="491"/>
      <c r="BV12" s="491"/>
      <c r="BW12" s="491"/>
      <c r="BX12" s="491"/>
      <c r="BY12" s="491"/>
      <c r="BZ12" s="491"/>
      <c r="CA12" s="491"/>
      <c r="CB12" s="491"/>
      <c r="CC12" s="491"/>
      <c r="CD12" s="491"/>
      <c r="CE12" s="491"/>
      <c r="CF12" s="491"/>
      <c r="CG12" s="491"/>
      <c r="CH12" s="491"/>
      <c r="CI12" s="491"/>
      <c r="CJ12" s="491"/>
      <c r="CK12" s="491"/>
      <c r="CL12" s="491"/>
      <c r="CM12" s="491"/>
      <c r="CN12" s="491"/>
      <c r="CO12" s="491"/>
      <c r="CP12" s="491"/>
      <c r="CQ12" s="491"/>
      <c r="CR12" s="491"/>
      <c r="CS12" s="491"/>
      <c r="CT12" s="491"/>
      <c r="CU12" s="491"/>
      <c r="CV12" s="491"/>
      <c r="CW12" s="491"/>
      <c r="CX12" s="491"/>
      <c r="CY12" s="491"/>
      <c r="CZ12" s="491"/>
      <c r="DA12" s="491"/>
      <c r="DB12" s="491"/>
      <c r="DC12" s="491"/>
      <c r="DD12" s="491"/>
      <c r="DE12" s="491"/>
      <c r="DF12" s="491"/>
      <c r="DG12" s="491"/>
      <c r="DH12" s="491"/>
      <c r="DI12" s="491"/>
      <c r="DJ12" s="491"/>
      <c r="DK12" s="491"/>
    </row>
    <row r="13" spans="2:115" s="489" customFormat="1" ht="154.5" customHeight="1" thickBot="1">
      <c r="B13" s="850" t="s">
        <v>405</v>
      </c>
      <c r="C13" s="880" t="s">
        <v>1535</v>
      </c>
      <c r="D13" s="881" t="s">
        <v>1536</v>
      </c>
      <c r="E13" s="845" t="s">
        <v>1120</v>
      </c>
      <c r="F13" s="885" t="s">
        <v>1537</v>
      </c>
      <c r="G13" s="885" t="s">
        <v>1538</v>
      </c>
      <c r="H13" s="845"/>
      <c r="I13" s="846" t="b">
        <f t="shared" si="4"/>
        <v>0</v>
      </c>
      <c r="J13" s="845" t="s">
        <v>1088</v>
      </c>
      <c r="K13" s="846">
        <f t="shared" si="5"/>
        <v>3</v>
      </c>
      <c r="L13" s="845" t="s">
        <v>1088</v>
      </c>
      <c r="M13" s="846">
        <f t="shared" si="6"/>
        <v>3</v>
      </c>
      <c r="N13" s="845" t="s">
        <v>1088</v>
      </c>
      <c r="O13" s="846">
        <f t="shared" si="7"/>
        <v>3</v>
      </c>
      <c r="P13" s="845" t="s">
        <v>1088</v>
      </c>
      <c r="Q13" s="846">
        <f t="shared" si="8"/>
        <v>3</v>
      </c>
      <c r="R13" s="846">
        <f t="shared" si="9"/>
        <v>3</v>
      </c>
      <c r="S13" s="847" t="str">
        <f t="shared" si="10"/>
        <v>Posible</v>
      </c>
      <c r="T13" s="848"/>
      <c r="U13" s="849"/>
      <c r="V13" s="850" t="s">
        <v>1527</v>
      </c>
      <c r="W13" s="842">
        <f t="shared" si="11"/>
        <v>1</v>
      </c>
      <c r="X13" s="850" t="s">
        <v>1527</v>
      </c>
      <c r="Y13" s="842">
        <f t="shared" si="12"/>
        <v>1</v>
      </c>
      <c r="Z13" s="850" t="s">
        <v>1527</v>
      </c>
      <c r="AA13" s="842">
        <f t="shared" si="13"/>
        <v>1</v>
      </c>
      <c r="AB13" s="850" t="s">
        <v>1527</v>
      </c>
      <c r="AC13" s="842">
        <f t="shared" si="14"/>
        <v>1</v>
      </c>
      <c r="AD13" s="850" t="s">
        <v>1527</v>
      </c>
      <c r="AE13" s="842">
        <f t="shared" si="15"/>
        <v>1</v>
      </c>
      <c r="AF13" s="850" t="s">
        <v>1528</v>
      </c>
      <c r="AG13" s="842">
        <f t="shared" si="16"/>
        <v>0</v>
      </c>
      <c r="AH13" s="850" t="s">
        <v>1527</v>
      </c>
      <c r="AI13" s="842">
        <f t="shared" si="17"/>
        <v>1</v>
      </c>
      <c r="AJ13" s="850" t="s">
        <v>1527</v>
      </c>
      <c r="AK13" s="842">
        <f t="shared" si="18"/>
        <v>1</v>
      </c>
      <c r="AL13" s="850" t="s">
        <v>1527</v>
      </c>
      <c r="AM13" s="842">
        <f t="shared" si="19"/>
        <v>1</v>
      </c>
      <c r="AN13" s="850" t="s">
        <v>1527</v>
      </c>
      <c r="AO13" s="842">
        <f t="shared" si="20"/>
        <v>1</v>
      </c>
      <c r="AP13" s="850" t="s">
        <v>1527</v>
      </c>
      <c r="AQ13" s="842">
        <f t="shared" si="21"/>
        <v>1</v>
      </c>
      <c r="AR13" s="850" t="s">
        <v>1527</v>
      </c>
      <c r="AS13" s="842">
        <f t="shared" si="22"/>
        <v>1</v>
      </c>
      <c r="AT13" s="850" t="s">
        <v>1527</v>
      </c>
      <c r="AU13" s="842">
        <f t="shared" si="23"/>
        <v>1</v>
      </c>
      <c r="AV13" s="850" t="s">
        <v>1527</v>
      </c>
      <c r="AW13" s="842">
        <f t="shared" si="24"/>
        <v>1</v>
      </c>
      <c r="AX13" s="850" t="s">
        <v>1528</v>
      </c>
      <c r="AY13" s="842">
        <f t="shared" si="25"/>
        <v>0</v>
      </c>
      <c r="AZ13" s="850" t="s">
        <v>1527</v>
      </c>
      <c r="BA13" s="842">
        <f t="shared" si="26"/>
        <v>1</v>
      </c>
      <c r="BB13" s="850" t="s">
        <v>1527</v>
      </c>
      <c r="BC13" s="842">
        <f t="shared" si="27"/>
        <v>1</v>
      </c>
      <c r="BD13" s="850" t="s">
        <v>1528</v>
      </c>
      <c r="BE13" s="842">
        <f>IF(BD13="SI",1,IF(BD13="NO",0))</f>
        <v>0</v>
      </c>
      <c r="BF13" s="850" t="s">
        <v>1527</v>
      </c>
      <c r="BG13" s="842">
        <f t="shared" si="29"/>
        <v>1</v>
      </c>
      <c r="BH13" s="849" t="str">
        <f t="shared" ref="BH13:BH45" si="30">IF(BJ13=FALSE," ",IF(BJ13&lt;6,"Moderado",IF(BJ13&gt;11,"Catastrófico",IF(BJ13&gt;5,"Mayor"))))</f>
        <v>Catastrófico</v>
      </c>
      <c r="BI13" s="842"/>
      <c r="BJ13" s="842">
        <f t="shared" ref="BJ13:BJ43" si="31">IF(OR(E13="Corrupción ",E13="Conflicto de Intereses"),W13+Y13+AA13+AC13+AE13+AG13+AI13+AK13+AM13+AO13+AQ13+AS13+AU13+AW13+AY13+BA13+BC13+BE13+BG13)</f>
        <v>16</v>
      </c>
      <c r="BK13" s="849">
        <f t="shared" ref="BK13:BK22" si="32">IF(BL13="Moderado",3,IF(BL13="Mayor",4,IF(BL13="Catastrófico",5,IF(BL13=" "," "))))</f>
        <v>5</v>
      </c>
      <c r="BL13" s="849" t="s">
        <v>1029</v>
      </c>
      <c r="BM13" s="849" t="s">
        <v>1539</v>
      </c>
      <c r="BN13" s="850" t="s">
        <v>1534</v>
      </c>
      <c r="BO13" s="1031">
        <v>119</v>
      </c>
      <c r="BP13" s="491"/>
      <c r="BQ13" s="491"/>
      <c r="BR13" s="491"/>
      <c r="BS13" s="491"/>
      <c r="BT13" s="491"/>
      <c r="BU13" s="491"/>
      <c r="BV13" s="491"/>
      <c r="BW13" s="491"/>
      <c r="BX13" s="491"/>
      <c r="BY13" s="491"/>
      <c r="BZ13" s="491"/>
      <c r="CA13" s="491"/>
      <c r="CB13" s="491"/>
      <c r="CC13" s="491"/>
      <c r="CD13" s="491"/>
      <c r="CE13" s="491"/>
      <c r="CF13" s="491"/>
      <c r="CG13" s="491"/>
      <c r="CH13" s="491"/>
      <c r="CI13" s="491"/>
      <c r="CJ13" s="491"/>
      <c r="CK13" s="491"/>
      <c r="CL13" s="491"/>
      <c r="CM13" s="491"/>
      <c r="CN13" s="491"/>
      <c r="CO13" s="491"/>
      <c r="CP13" s="491"/>
      <c r="CQ13" s="491"/>
      <c r="CR13" s="491"/>
      <c r="CS13" s="491"/>
      <c r="CT13" s="491"/>
      <c r="CU13" s="491"/>
      <c r="CV13" s="491"/>
      <c r="CW13" s="491"/>
      <c r="CX13" s="491"/>
      <c r="CY13" s="491"/>
      <c r="CZ13" s="491"/>
      <c r="DA13" s="491"/>
      <c r="DB13" s="491"/>
      <c r="DC13" s="491"/>
      <c r="DD13" s="491"/>
      <c r="DE13" s="491"/>
      <c r="DF13" s="491"/>
      <c r="DG13" s="491"/>
      <c r="DH13" s="491"/>
      <c r="DI13" s="491"/>
      <c r="DJ13" s="491"/>
      <c r="DK13" s="491"/>
    </row>
    <row r="14" spans="2:115" s="489" customFormat="1" ht="159.75" customHeight="1" thickBot="1">
      <c r="B14" s="850" t="s">
        <v>386</v>
      </c>
      <c r="C14" s="880" t="s">
        <v>1540</v>
      </c>
      <c r="D14" s="882" t="s">
        <v>1541</v>
      </c>
      <c r="E14" s="845" t="s">
        <v>1125</v>
      </c>
      <c r="F14" s="886" t="s">
        <v>1542</v>
      </c>
      <c r="G14" s="883" t="s">
        <v>1543</v>
      </c>
      <c r="H14" s="845"/>
      <c r="I14" s="846" t="b">
        <f t="shared" si="4"/>
        <v>0</v>
      </c>
      <c r="J14" s="845" t="s">
        <v>1088</v>
      </c>
      <c r="K14" s="846">
        <f t="shared" si="5"/>
        <v>3</v>
      </c>
      <c r="L14" s="845" t="s">
        <v>1088</v>
      </c>
      <c r="M14" s="846">
        <f t="shared" si="6"/>
        <v>3</v>
      </c>
      <c r="N14" s="845" t="s">
        <v>1088</v>
      </c>
      <c r="O14" s="846">
        <f t="shared" si="7"/>
        <v>3</v>
      </c>
      <c r="P14" s="845" t="s">
        <v>1088</v>
      </c>
      <c r="Q14" s="846">
        <f t="shared" si="8"/>
        <v>3</v>
      </c>
      <c r="R14" s="846">
        <f t="shared" si="9"/>
        <v>3</v>
      </c>
      <c r="S14" s="847" t="str">
        <f t="shared" si="10"/>
        <v>Posible</v>
      </c>
      <c r="T14" s="845"/>
      <c r="U14" s="849"/>
      <c r="V14" s="850" t="s">
        <v>1527</v>
      </c>
      <c r="W14" s="842">
        <f t="shared" si="11"/>
        <v>1</v>
      </c>
      <c r="X14" s="850" t="s">
        <v>1527</v>
      </c>
      <c r="Y14" s="842">
        <f t="shared" si="12"/>
        <v>1</v>
      </c>
      <c r="Z14" s="850" t="s">
        <v>1527</v>
      </c>
      <c r="AA14" s="842">
        <f t="shared" si="13"/>
        <v>1</v>
      </c>
      <c r="AB14" s="850" t="s">
        <v>1527</v>
      </c>
      <c r="AC14" s="842">
        <f t="shared" si="14"/>
        <v>1</v>
      </c>
      <c r="AD14" s="850" t="s">
        <v>1527</v>
      </c>
      <c r="AE14" s="842">
        <f t="shared" si="15"/>
        <v>1</v>
      </c>
      <c r="AF14" s="850" t="s">
        <v>1528</v>
      </c>
      <c r="AG14" s="842">
        <f t="shared" si="16"/>
        <v>0</v>
      </c>
      <c r="AH14" s="850" t="s">
        <v>1527</v>
      </c>
      <c r="AI14" s="842">
        <f t="shared" si="17"/>
        <v>1</v>
      </c>
      <c r="AJ14" s="850" t="s">
        <v>1527</v>
      </c>
      <c r="AK14" s="842">
        <f t="shared" si="18"/>
        <v>1</v>
      </c>
      <c r="AL14" s="850" t="s">
        <v>1527</v>
      </c>
      <c r="AM14" s="842">
        <f t="shared" si="19"/>
        <v>1</v>
      </c>
      <c r="AN14" s="850" t="s">
        <v>1527</v>
      </c>
      <c r="AO14" s="842">
        <f t="shared" si="20"/>
        <v>1</v>
      </c>
      <c r="AP14" s="850" t="s">
        <v>1527</v>
      </c>
      <c r="AQ14" s="842">
        <f t="shared" si="21"/>
        <v>1</v>
      </c>
      <c r="AR14" s="850" t="s">
        <v>1527</v>
      </c>
      <c r="AS14" s="842">
        <f t="shared" si="22"/>
        <v>1</v>
      </c>
      <c r="AT14" s="850" t="s">
        <v>1527</v>
      </c>
      <c r="AU14" s="842">
        <f t="shared" si="23"/>
        <v>1</v>
      </c>
      <c r="AV14" s="850" t="s">
        <v>1527</v>
      </c>
      <c r="AW14" s="842">
        <f t="shared" si="24"/>
        <v>1</v>
      </c>
      <c r="AX14" s="850" t="s">
        <v>1528</v>
      </c>
      <c r="AY14" s="842">
        <f t="shared" si="25"/>
        <v>0</v>
      </c>
      <c r="AZ14" s="850" t="s">
        <v>1527</v>
      </c>
      <c r="BA14" s="842">
        <f t="shared" si="26"/>
        <v>1</v>
      </c>
      <c r="BB14" s="850" t="s">
        <v>1527</v>
      </c>
      <c r="BC14" s="842">
        <f t="shared" si="27"/>
        <v>1</v>
      </c>
      <c r="BD14" s="850" t="s">
        <v>1528</v>
      </c>
      <c r="BE14" s="842">
        <f t="shared" si="28"/>
        <v>0</v>
      </c>
      <c r="BF14" s="850" t="s">
        <v>1527</v>
      </c>
      <c r="BG14" s="842">
        <f t="shared" si="29"/>
        <v>1</v>
      </c>
      <c r="BH14" s="849" t="str">
        <f t="shared" si="30"/>
        <v>Catastrófico</v>
      </c>
      <c r="BI14" s="842"/>
      <c r="BJ14" s="849">
        <f t="shared" si="31"/>
        <v>16</v>
      </c>
      <c r="BK14" s="849">
        <f t="shared" si="32"/>
        <v>5</v>
      </c>
      <c r="BL14" s="849" t="s">
        <v>1029</v>
      </c>
      <c r="BM14" s="849" t="s">
        <v>1539</v>
      </c>
      <c r="BN14" s="850" t="s">
        <v>1534</v>
      </c>
      <c r="BO14" s="1031">
        <v>120</v>
      </c>
      <c r="BP14" s="491"/>
      <c r="BQ14" s="491"/>
      <c r="BR14" s="491"/>
      <c r="BS14" s="491"/>
      <c r="BT14" s="491"/>
      <c r="BU14" s="491"/>
      <c r="BV14" s="491"/>
      <c r="BW14" s="491"/>
      <c r="BX14" s="491"/>
      <c r="BY14" s="491"/>
      <c r="BZ14" s="491"/>
      <c r="CA14" s="491"/>
      <c r="CB14" s="491"/>
      <c r="CC14" s="491"/>
      <c r="CD14" s="491"/>
      <c r="CE14" s="491"/>
      <c r="CF14" s="491"/>
      <c r="CG14" s="491"/>
      <c r="CH14" s="491"/>
      <c r="CI14" s="491"/>
      <c r="CJ14" s="491"/>
      <c r="CK14" s="491"/>
      <c r="CL14" s="491"/>
      <c r="CM14" s="491"/>
      <c r="CN14" s="491"/>
      <c r="CO14" s="491"/>
      <c r="CP14" s="491"/>
      <c r="CQ14" s="491"/>
      <c r="CR14" s="491"/>
      <c r="CS14" s="491"/>
      <c r="CT14" s="491"/>
      <c r="CU14" s="491"/>
      <c r="CV14" s="491"/>
      <c r="CW14" s="491"/>
      <c r="CX14" s="491"/>
      <c r="CY14" s="491"/>
      <c r="CZ14" s="491"/>
      <c r="DA14" s="491"/>
      <c r="DB14" s="491"/>
      <c r="DC14" s="491"/>
      <c r="DD14" s="491"/>
      <c r="DE14" s="491"/>
      <c r="DF14" s="491"/>
      <c r="DG14" s="491"/>
      <c r="DH14" s="491"/>
      <c r="DI14" s="491"/>
      <c r="DJ14" s="491"/>
      <c r="DK14" s="491"/>
    </row>
    <row r="15" spans="2:115" s="489" customFormat="1" ht="217.5" customHeight="1" thickBot="1">
      <c r="B15" s="850" t="s">
        <v>397</v>
      </c>
      <c r="C15" s="844" t="s">
        <v>1544</v>
      </c>
      <c r="D15" s="844" t="s">
        <v>1545</v>
      </c>
      <c r="E15" s="845" t="s">
        <v>1120</v>
      </c>
      <c r="F15" s="703" t="s">
        <v>1546</v>
      </c>
      <c r="G15" s="844" t="s">
        <v>1547</v>
      </c>
      <c r="H15" s="845"/>
      <c r="I15" s="846" t="b">
        <f t="shared" si="4"/>
        <v>0</v>
      </c>
      <c r="J15" s="845" t="s">
        <v>1093</v>
      </c>
      <c r="K15" s="846">
        <f t="shared" si="5"/>
        <v>4</v>
      </c>
      <c r="L15" s="845" t="s">
        <v>1079</v>
      </c>
      <c r="M15" s="846">
        <f t="shared" si="6"/>
        <v>1</v>
      </c>
      <c r="N15" s="845" t="s">
        <v>1079</v>
      </c>
      <c r="O15" s="846">
        <f t="shared" si="7"/>
        <v>1</v>
      </c>
      <c r="P15" s="845" t="s">
        <v>1079</v>
      </c>
      <c r="Q15" s="846">
        <f t="shared" si="8"/>
        <v>1</v>
      </c>
      <c r="R15" s="846">
        <f t="shared" si="9"/>
        <v>2</v>
      </c>
      <c r="S15" s="847" t="str">
        <f t="shared" si="10"/>
        <v>Improbable</v>
      </c>
      <c r="T15" s="845"/>
      <c r="U15" s="849"/>
      <c r="V15" s="850" t="s">
        <v>1527</v>
      </c>
      <c r="W15" s="842">
        <f t="shared" si="11"/>
        <v>1</v>
      </c>
      <c r="X15" s="850" t="s">
        <v>1527</v>
      </c>
      <c r="Y15" s="842">
        <f t="shared" si="12"/>
        <v>1</v>
      </c>
      <c r="Z15" s="850" t="s">
        <v>1527</v>
      </c>
      <c r="AA15" s="842">
        <f t="shared" si="13"/>
        <v>1</v>
      </c>
      <c r="AB15" s="850" t="s">
        <v>1527</v>
      </c>
      <c r="AC15" s="842">
        <f t="shared" si="14"/>
        <v>1</v>
      </c>
      <c r="AD15" s="850" t="s">
        <v>1527</v>
      </c>
      <c r="AE15" s="842">
        <f t="shared" si="15"/>
        <v>1</v>
      </c>
      <c r="AF15" s="850" t="s">
        <v>1527</v>
      </c>
      <c r="AG15" s="842">
        <f t="shared" si="16"/>
        <v>1</v>
      </c>
      <c r="AH15" s="850" t="s">
        <v>1527</v>
      </c>
      <c r="AI15" s="842">
        <f t="shared" si="17"/>
        <v>1</v>
      </c>
      <c r="AJ15" s="850" t="s">
        <v>1527</v>
      </c>
      <c r="AK15" s="842">
        <f t="shared" si="18"/>
        <v>1</v>
      </c>
      <c r="AL15" s="850" t="s">
        <v>1528</v>
      </c>
      <c r="AM15" s="842">
        <f t="shared" si="19"/>
        <v>0</v>
      </c>
      <c r="AN15" s="850" t="s">
        <v>1527</v>
      </c>
      <c r="AO15" s="842">
        <f t="shared" si="20"/>
        <v>1</v>
      </c>
      <c r="AP15" s="850" t="s">
        <v>1527</v>
      </c>
      <c r="AQ15" s="842">
        <f t="shared" si="21"/>
        <v>1</v>
      </c>
      <c r="AR15" s="850" t="s">
        <v>1527</v>
      </c>
      <c r="AS15" s="842">
        <f t="shared" si="22"/>
        <v>1</v>
      </c>
      <c r="AT15" s="850" t="s">
        <v>1527</v>
      </c>
      <c r="AU15" s="842">
        <f t="shared" si="23"/>
        <v>1</v>
      </c>
      <c r="AV15" s="850" t="s">
        <v>1527</v>
      </c>
      <c r="AW15" s="842">
        <f t="shared" si="24"/>
        <v>1</v>
      </c>
      <c r="AX15" s="850" t="s">
        <v>1528</v>
      </c>
      <c r="AY15" s="842">
        <f t="shared" si="25"/>
        <v>0</v>
      </c>
      <c r="AZ15" s="850" t="s">
        <v>1527</v>
      </c>
      <c r="BA15" s="842">
        <f t="shared" si="26"/>
        <v>1</v>
      </c>
      <c r="BB15" s="850" t="s">
        <v>1527</v>
      </c>
      <c r="BC15" s="842">
        <f t="shared" si="27"/>
        <v>1</v>
      </c>
      <c r="BD15" s="850" t="s">
        <v>1528</v>
      </c>
      <c r="BE15" s="842">
        <f t="shared" si="28"/>
        <v>0</v>
      </c>
      <c r="BF15" s="850" t="s">
        <v>1527</v>
      </c>
      <c r="BG15" s="842">
        <f t="shared" si="29"/>
        <v>1</v>
      </c>
      <c r="BH15" s="849" t="str">
        <f t="shared" si="30"/>
        <v>Catastrófico</v>
      </c>
      <c r="BI15" s="842"/>
      <c r="BJ15" s="842">
        <f t="shared" si="31"/>
        <v>16</v>
      </c>
      <c r="BK15" s="849">
        <f t="shared" si="32"/>
        <v>5</v>
      </c>
      <c r="BL15" s="849" t="str">
        <f t="shared" si="2"/>
        <v>Catastrófico</v>
      </c>
      <c r="BM15" s="849" t="str">
        <f t="shared" si="3"/>
        <v>Zona Extrema</v>
      </c>
      <c r="BN15" s="850" t="s">
        <v>1548</v>
      </c>
      <c r="BO15" s="1031">
        <v>58</v>
      </c>
      <c r="BP15" s="491"/>
      <c r="BQ15" s="491"/>
      <c r="BR15" s="491"/>
      <c r="BS15" s="491"/>
      <c r="BT15" s="491"/>
      <c r="BU15" s="491"/>
      <c r="BV15" s="491"/>
      <c r="BW15" s="491"/>
      <c r="BX15" s="491"/>
      <c r="BY15" s="491"/>
      <c r="BZ15" s="491"/>
      <c r="CA15" s="491"/>
      <c r="CB15" s="491"/>
      <c r="CC15" s="491"/>
      <c r="CD15" s="491"/>
      <c r="CE15" s="491"/>
      <c r="CF15" s="491"/>
      <c r="CG15" s="491"/>
      <c r="CH15" s="491"/>
      <c r="CI15" s="491"/>
      <c r="CJ15" s="491"/>
      <c r="CK15" s="491"/>
      <c r="CL15" s="491"/>
      <c r="CM15" s="491"/>
      <c r="CN15" s="491"/>
      <c r="CO15" s="491"/>
      <c r="CP15" s="491"/>
      <c r="CQ15" s="491"/>
      <c r="CR15" s="491"/>
      <c r="CS15" s="491"/>
      <c r="CT15" s="491"/>
      <c r="CU15" s="491"/>
      <c r="CV15" s="491"/>
      <c r="CW15" s="491"/>
      <c r="CX15" s="491"/>
      <c r="CY15" s="491"/>
      <c r="CZ15" s="491"/>
      <c r="DA15" s="491"/>
      <c r="DB15" s="491"/>
      <c r="DC15" s="491"/>
      <c r="DD15" s="491"/>
      <c r="DE15" s="491"/>
      <c r="DF15" s="491"/>
      <c r="DG15" s="491"/>
      <c r="DH15" s="491"/>
      <c r="DI15" s="491"/>
      <c r="DJ15" s="491"/>
      <c r="DK15" s="491"/>
    </row>
    <row r="16" spans="2:115" s="489" customFormat="1" ht="130.5" customHeight="1" thickBot="1">
      <c r="B16" s="850" t="s">
        <v>396</v>
      </c>
      <c r="C16" s="844" t="s">
        <v>1549</v>
      </c>
      <c r="D16" s="844" t="s">
        <v>1550</v>
      </c>
      <c r="E16" s="845" t="s">
        <v>1120</v>
      </c>
      <c r="F16" s="703" t="s">
        <v>1551</v>
      </c>
      <c r="G16" s="844" t="s">
        <v>1552</v>
      </c>
      <c r="H16" s="845"/>
      <c r="I16" s="846" t="b">
        <f t="shared" si="4"/>
        <v>0</v>
      </c>
      <c r="J16" s="845" t="s">
        <v>1093</v>
      </c>
      <c r="K16" s="846">
        <f t="shared" si="5"/>
        <v>4</v>
      </c>
      <c r="L16" s="845" t="s">
        <v>1079</v>
      </c>
      <c r="M16" s="846">
        <f t="shared" si="6"/>
        <v>1</v>
      </c>
      <c r="N16" s="845" t="s">
        <v>1079</v>
      </c>
      <c r="O16" s="846">
        <f t="shared" si="7"/>
        <v>1</v>
      </c>
      <c r="P16" s="845" t="s">
        <v>1079</v>
      </c>
      <c r="Q16" s="846">
        <f t="shared" si="8"/>
        <v>1</v>
      </c>
      <c r="R16" s="846">
        <f t="shared" si="9"/>
        <v>2</v>
      </c>
      <c r="S16" s="847" t="str">
        <f>IF(AND(COUNTBLANK(H16)=1,COUNTBLANK(J16)=1)," ",IF(R16=1,"Rara vez",IF(R16=2,"Improbable",IF(R16=3,"Posible",IF(R16=4,"Probable",IF(R16=5,"Casi seguro"))))))</f>
        <v>Improbable</v>
      </c>
      <c r="T16" s="845"/>
      <c r="U16" s="849"/>
      <c r="V16" s="850" t="s">
        <v>1527</v>
      </c>
      <c r="W16" s="842">
        <f t="shared" si="11"/>
        <v>1</v>
      </c>
      <c r="X16" s="850" t="s">
        <v>1527</v>
      </c>
      <c r="Y16" s="842">
        <f t="shared" si="12"/>
        <v>1</v>
      </c>
      <c r="Z16" s="850" t="s">
        <v>1527</v>
      </c>
      <c r="AA16" s="842">
        <f t="shared" si="13"/>
        <v>1</v>
      </c>
      <c r="AB16" s="850" t="s">
        <v>1527</v>
      </c>
      <c r="AC16" s="842">
        <f t="shared" si="14"/>
        <v>1</v>
      </c>
      <c r="AD16" s="850" t="s">
        <v>1527</v>
      </c>
      <c r="AE16" s="842">
        <f t="shared" si="15"/>
        <v>1</v>
      </c>
      <c r="AF16" s="850" t="s">
        <v>1527</v>
      </c>
      <c r="AG16" s="842">
        <f t="shared" si="16"/>
        <v>1</v>
      </c>
      <c r="AH16" s="850" t="s">
        <v>1527</v>
      </c>
      <c r="AI16" s="842">
        <f t="shared" si="17"/>
        <v>1</v>
      </c>
      <c r="AJ16" s="850" t="s">
        <v>1527</v>
      </c>
      <c r="AK16" s="842">
        <f t="shared" si="18"/>
        <v>1</v>
      </c>
      <c r="AL16" s="850" t="s">
        <v>1527</v>
      </c>
      <c r="AM16" s="842">
        <f t="shared" si="19"/>
        <v>1</v>
      </c>
      <c r="AN16" s="850" t="s">
        <v>1527</v>
      </c>
      <c r="AO16" s="842">
        <f t="shared" si="20"/>
        <v>1</v>
      </c>
      <c r="AP16" s="850" t="s">
        <v>1527</v>
      </c>
      <c r="AQ16" s="842">
        <f t="shared" si="21"/>
        <v>1</v>
      </c>
      <c r="AR16" s="850" t="s">
        <v>1527</v>
      </c>
      <c r="AS16" s="842">
        <f t="shared" si="22"/>
        <v>1</v>
      </c>
      <c r="AT16" s="850" t="s">
        <v>1527</v>
      </c>
      <c r="AU16" s="842">
        <f t="shared" si="23"/>
        <v>1</v>
      </c>
      <c r="AV16" s="850" t="s">
        <v>1527</v>
      </c>
      <c r="AW16" s="842">
        <f t="shared" si="24"/>
        <v>1</v>
      </c>
      <c r="AX16" s="850" t="s">
        <v>1528</v>
      </c>
      <c r="AY16" s="842">
        <f t="shared" si="25"/>
        <v>0</v>
      </c>
      <c r="AZ16" s="850" t="s">
        <v>1527</v>
      </c>
      <c r="BA16" s="842">
        <f t="shared" si="26"/>
        <v>1</v>
      </c>
      <c r="BB16" s="850" t="s">
        <v>1527</v>
      </c>
      <c r="BC16" s="842">
        <f t="shared" si="27"/>
        <v>1</v>
      </c>
      <c r="BD16" s="850" t="s">
        <v>1528</v>
      </c>
      <c r="BE16" s="842">
        <f t="shared" si="28"/>
        <v>0</v>
      </c>
      <c r="BF16" s="850" t="s">
        <v>1527</v>
      </c>
      <c r="BG16" s="842">
        <f t="shared" si="29"/>
        <v>1</v>
      </c>
      <c r="BH16" s="849" t="str">
        <f t="shared" si="30"/>
        <v>Catastrófico</v>
      </c>
      <c r="BI16" s="842"/>
      <c r="BJ16" s="849">
        <f t="shared" si="31"/>
        <v>17</v>
      </c>
      <c r="BK16" s="849">
        <f t="shared" si="32"/>
        <v>5</v>
      </c>
      <c r="BL16" s="849" t="str">
        <f t="shared" si="2"/>
        <v>Catastrófico</v>
      </c>
      <c r="BM16" s="849" t="str">
        <f t="shared" si="3"/>
        <v>Zona Extrema</v>
      </c>
      <c r="BN16" s="845" t="s">
        <v>1548</v>
      </c>
      <c r="BO16" s="1031">
        <v>59</v>
      </c>
      <c r="BP16" s="491"/>
      <c r="BQ16" s="491"/>
      <c r="BR16" s="491"/>
      <c r="BS16" s="491"/>
      <c r="BT16" s="491"/>
      <c r="BU16" s="491"/>
      <c r="BV16" s="491"/>
      <c r="BW16" s="491"/>
      <c r="BX16" s="491"/>
      <c r="BY16" s="491"/>
      <c r="BZ16" s="491"/>
      <c r="CA16" s="491"/>
      <c r="CB16" s="491"/>
      <c r="CC16" s="491"/>
      <c r="CD16" s="491"/>
      <c r="CE16" s="491"/>
      <c r="CF16" s="491"/>
      <c r="CG16" s="491"/>
      <c r="CH16" s="491"/>
      <c r="CI16" s="491"/>
      <c r="CJ16" s="491"/>
      <c r="CK16" s="491"/>
      <c r="CL16" s="491"/>
      <c r="CM16" s="491"/>
      <c r="CN16" s="491"/>
      <c r="CO16" s="491"/>
      <c r="CP16" s="491"/>
      <c r="CQ16" s="491"/>
      <c r="CR16" s="491"/>
      <c r="CS16" s="491"/>
      <c r="CT16" s="491"/>
      <c r="CU16" s="491"/>
      <c r="CV16" s="491"/>
      <c r="CW16" s="491"/>
      <c r="CX16" s="491"/>
      <c r="CY16" s="491"/>
      <c r="CZ16" s="491"/>
      <c r="DA16" s="491"/>
      <c r="DB16" s="491"/>
      <c r="DC16" s="491"/>
      <c r="DD16" s="491"/>
      <c r="DE16" s="491"/>
      <c r="DF16" s="491"/>
      <c r="DG16" s="491"/>
      <c r="DH16" s="491"/>
      <c r="DI16" s="491"/>
      <c r="DJ16" s="491"/>
      <c r="DK16" s="491"/>
    </row>
    <row r="17" spans="2:67" s="489" customFormat="1" ht="174.75" customHeight="1" thickBot="1">
      <c r="B17" s="850" t="s">
        <v>407</v>
      </c>
      <c r="C17" s="844" t="s">
        <v>1553</v>
      </c>
      <c r="D17" s="844" t="s">
        <v>1554</v>
      </c>
      <c r="E17" s="845" t="s">
        <v>1125</v>
      </c>
      <c r="F17" s="852" t="s">
        <v>1555</v>
      </c>
      <c r="G17" s="853" t="s">
        <v>1556</v>
      </c>
      <c r="H17" s="845"/>
      <c r="I17" s="846" t="b">
        <f t="shared" si="4"/>
        <v>0</v>
      </c>
      <c r="J17" s="845" t="s">
        <v>1093</v>
      </c>
      <c r="K17" s="846">
        <f t="shared" si="5"/>
        <v>4</v>
      </c>
      <c r="L17" s="845" t="s">
        <v>1079</v>
      </c>
      <c r="M17" s="846">
        <f t="shared" si="6"/>
        <v>1</v>
      </c>
      <c r="N17" s="845" t="s">
        <v>1079</v>
      </c>
      <c r="O17" s="846">
        <f t="shared" si="7"/>
        <v>1</v>
      </c>
      <c r="P17" s="845" t="s">
        <v>1079</v>
      </c>
      <c r="Q17" s="846">
        <f t="shared" si="8"/>
        <v>1</v>
      </c>
      <c r="R17" s="846">
        <f t="shared" si="9"/>
        <v>2</v>
      </c>
      <c r="S17" s="847" t="str">
        <f t="shared" si="10"/>
        <v>Improbable</v>
      </c>
      <c r="T17" s="845"/>
      <c r="U17" s="849"/>
      <c r="V17" s="850" t="s">
        <v>1527</v>
      </c>
      <c r="W17" s="842">
        <f t="shared" si="11"/>
        <v>1</v>
      </c>
      <c r="X17" s="850" t="s">
        <v>1527</v>
      </c>
      <c r="Y17" s="842">
        <f t="shared" si="12"/>
        <v>1</v>
      </c>
      <c r="Z17" s="850" t="s">
        <v>1527</v>
      </c>
      <c r="AA17" s="842">
        <f t="shared" si="13"/>
        <v>1</v>
      </c>
      <c r="AB17" s="850" t="s">
        <v>1527</v>
      </c>
      <c r="AC17" s="842">
        <f t="shared" si="14"/>
        <v>1</v>
      </c>
      <c r="AD17" s="850" t="s">
        <v>1527</v>
      </c>
      <c r="AE17" s="842">
        <f t="shared" si="15"/>
        <v>1</v>
      </c>
      <c r="AF17" s="850" t="s">
        <v>1527</v>
      </c>
      <c r="AG17" s="842">
        <f t="shared" si="16"/>
        <v>1</v>
      </c>
      <c r="AH17" s="850" t="s">
        <v>1527</v>
      </c>
      <c r="AI17" s="842">
        <f t="shared" si="17"/>
        <v>1</v>
      </c>
      <c r="AJ17" s="850" t="s">
        <v>1527</v>
      </c>
      <c r="AK17" s="842">
        <f t="shared" si="18"/>
        <v>1</v>
      </c>
      <c r="AL17" s="850" t="s">
        <v>1527</v>
      </c>
      <c r="AM17" s="842">
        <f t="shared" si="19"/>
        <v>1</v>
      </c>
      <c r="AN17" s="850" t="s">
        <v>1527</v>
      </c>
      <c r="AO17" s="842">
        <f t="shared" si="20"/>
        <v>1</v>
      </c>
      <c r="AP17" s="850" t="s">
        <v>1527</v>
      </c>
      <c r="AQ17" s="842">
        <f t="shared" si="21"/>
        <v>1</v>
      </c>
      <c r="AR17" s="850" t="s">
        <v>1527</v>
      </c>
      <c r="AS17" s="842">
        <f t="shared" si="22"/>
        <v>1</v>
      </c>
      <c r="AT17" s="850" t="s">
        <v>1527</v>
      </c>
      <c r="AU17" s="842">
        <f t="shared" si="23"/>
        <v>1</v>
      </c>
      <c r="AV17" s="850" t="s">
        <v>1527</v>
      </c>
      <c r="AW17" s="842">
        <f t="shared" si="24"/>
        <v>1</v>
      </c>
      <c r="AX17" s="850" t="s">
        <v>1528</v>
      </c>
      <c r="AY17" s="842">
        <f t="shared" si="25"/>
        <v>0</v>
      </c>
      <c r="AZ17" s="850" t="s">
        <v>1527</v>
      </c>
      <c r="BA17" s="842">
        <f t="shared" si="26"/>
        <v>1</v>
      </c>
      <c r="BB17" s="850" t="s">
        <v>1527</v>
      </c>
      <c r="BC17" s="842">
        <f t="shared" si="27"/>
        <v>1</v>
      </c>
      <c r="BD17" s="850" t="s">
        <v>1528</v>
      </c>
      <c r="BE17" s="842">
        <f t="shared" si="28"/>
        <v>0</v>
      </c>
      <c r="BF17" s="850" t="s">
        <v>1527</v>
      </c>
      <c r="BG17" s="842">
        <f t="shared" si="29"/>
        <v>1</v>
      </c>
      <c r="BH17" s="849" t="str">
        <f t="shared" si="30"/>
        <v>Catastrófico</v>
      </c>
      <c r="BI17" s="842"/>
      <c r="BJ17" s="842">
        <f t="shared" si="31"/>
        <v>17</v>
      </c>
      <c r="BK17" s="849">
        <f t="shared" si="32"/>
        <v>5</v>
      </c>
      <c r="BL17" s="849" t="str">
        <f t="shared" si="2"/>
        <v>Catastrófico</v>
      </c>
      <c r="BM17" s="849" t="str">
        <f t="shared" si="3"/>
        <v>Zona Extrema</v>
      </c>
      <c r="BN17" s="845" t="s">
        <v>1557</v>
      </c>
      <c r="BO17" s="1031">
        <v>60</v>
      </c>
    </row>
    <row r="18" spans="2:67" s="507" customFormat="1" ht="130.5" customHeight="1" thickBot="1">
      <c r="B18" s="850" t="s">
        <v>387</v>
      </c>
      <c r="C18" s="844" t="s">
        <v>1558</v>
      </c>
      <c r="D18" s="844" t="s">
        <v>1559</v>
      </c>
      <c r="E18" s="845" t="s">
        <v>1120</v>
      </c>
      <c r="F18" s="844" t="s">
        <v>1560</v>
      </c>
      <c r="G18" s="844" t="s">
        <v>1561</v>
      </c>
      <c r="H18" s="845"/>
      <c r="I18" s="846" t="b">
        <f t="shared" si="4"/>
        <v>0</v>
      </c>
      <c r="J18" s="845" t="s">
        <v>1083</v>
      </c>
      <c r="K18" s="846">
        <f t="shared" si="5"/>
        <v>2</v>
      </c>
      <c r="L18" s="845" t="s">
        <v>1083</v>
      </c>
      <c r="M18" s="846">
        <f t="shared" si="6"/>
        <v>2</v>
      </c>
      <c r="N18" s="845" t="s">
        <v>1088</v>
      </c>
      <c r="O18" s="846">
        <f t="shared" si="7"/>
        <v>3</v>
      </c>
      <c r="P18" s="845" t="s">
        <v>1088</v>
      </c>
      <c r="Q18" s="846">
        <f t="shared" si="8"/>
        <v>3</v>
      </c>
      <c r="R18" s="846">
        <f t="shared" si="9"/>
        <v>3</v>
      </c>
      <c r="S18" s="847" t="str">
        <f t="shared" si="10"/>
        <v>Posible</v>
      </c>
      <c r="T18" s="845"/>
      <c r="U18" s="849"/>
      <c r="V18" s="850" t="s">
        <v>1527</v>
      </c>
      <c r="W18" s="842">
        <f t="shared" si="11"/>
        <v>1</v>
      </c>
      <c r="X18" s="850" t="s">
        <v>1527</v>
      </c>
      <c r="Y18" s="842">
        <f t="shared" si="12"/>
        <v>1</v>
      </c>
      <c r="Z18" s="850" t="s">
        <v>1527</v>
      </c>
      <c r="AA18" s="842">
        <f t="shared" si="13"/>
        <v>1</v>
      </c>
      <c r="AB18" s="850" t="s">
        <v>1527</v>
      </c>
      <c r="AC18" s="842">
        <f t="shared" si="14"/>
        <v>1</v>
      </c>
      <c r="AD18" s="850" t="s">
        <v>1527</v>
      </c>
      <c r="AE18" s="842">
        <f t="shared" si="15"/>
        <v>1</v>
      </c>
      <c r="AF18" s="850" t="s">
        <v>1528</v>
      </c>
      <c r="AG18" s="842">
        <f t="shared" si="16"/>
        <v>0</v>
      </c>
      <c r="AH18" s="850" t="s">
        <v>1527</v>
      </c>
      <c r="AI18" s="842">
        <f t="shared" si="17"/>
        <v>1</v>
      </c>
      <c r="AJ18" s="850" t="s">
        <v>1527</v>
      </c>
      <c r="AK18" s="842">
        <f t="shared" si="18"/>
        <v>1</v>
      </c>
      <c r="AL18" s="850" t="s">
        <v>1527</v>
      </c>
      <c r="AM18" s="842">
        <f t="shared" si="19"/>
        <v>1</v>
      </c>
      <c r="AN18" s="850" t="s">
        <v>1527</v>
      </c>
      <c r="AO18" s="842">
        <f t="shared" si="20"/>
        <v>1</v>
      </c>
      <c r="AP18" s="850" t="s">
        <v>1527</v>
      </c>
      <c r="AQ18" s="842">
        <f t="shared" si="21"/>
        <v>1</v>
      </c>
      <c r="AR18" s="850" t="s">
        <v>1527</v>
      </c>
      <c r="AS18" s="842">
        <f t="shared" si="22"/>
        <v>1</v>
      </c>
      <c r="AT18" s="850" t="s">
        <v>1527</v>
      </c>
      <c r="AU18" s="842">
        <f t="shared" si="23"/>
        <v>1</v>
      </c>
      <c r="AV18" s="850" t="s">
        <v>1527</v>
      </c>
      <c r="AW18" s="842">
        <f t="shared" si="24"/>
        <v>1</v>
      </c>
      <c r="AX18" s="850" t="s">
        <v>1527</v>
      </c>
      <c r="AY18" s="842">
        <f t="shared" si="25"/>
        <v>1</v>
      </c>
      <c r="AZ18" s="850" t="s">
        <v>1527</v>
      </c>
      <c r="BA18" s="842">
        <f t="shared" si="26"/>
        <v>1</v>
      </c>
      <c r="BB18" s="850" t="s">
        <v>1527</v>
      </c>
      <c r="BC18" s="842">
        <f t="shared" si="27"/>
        <v>1</v>
      </c>
      <c r="BD18" s="850" t="s">
        <v>1527</v>
      </c>
      <c r="BE18" s="842">
        <f t="shared" si="28"/>
        <v>1</v>
      </c>
      <c r="BF18" s="850" t="s">
        <v>1527</v>
      </c>
      <c r="BG18" s="842">
        <f t="shared" si="29"/>
        <v>1</v>
      </c>
      <c r="BH18" s="849" t="str">
        <f t="shared" si="30"/>
        <v>Catastrófico</v>
      </c>
      <c r="BI18" s="842"/>
      <c r="BJ18" s="849">
        <f t="shared" si="31"/>
        <v>18</v>
      </c>
      <c r="BK18" s="849">
        <f t="shared" si="32"/>
        <v>5</v>
      </c>
      <c r="BL18" s="849" t="str">
        <f t="shared" si="2"/>
        <v>Catastrófico</v>
      </c>
      <c r="BM18" s="849" t="str">
        <f t="shared" si="3"/>
        <v>Zona Extrema</v>
      </c>
      <c r="BN18" s="845" t="s">
        <v>1562</v>
      </c>
      <c r="BO18" s="1031">
        <v>61</v>
      </c>
    </row>
    <row r="19" spans="2:67" s="380" customFormat="1" ht="84.95" thickBot="1">
      <c r="B19" s="850" t="s">
        <v>398</v>
      </c>
      <c r="C19" s="844" t="s">
        <v>1563</v>
      </c>
      <c r="D19" s="844" t="s">
        <v>1564</v>
      </c>
      <c r="E19" s="845" t="s">
        <v>1120</v>
      </c>
      <c r="F19" s="844" t="s">
        <v>1565</v>
      </c>
      <c r="G19" s="844" t="s">
        <v>1566</v>
      </c>
      <c r="H19" s="845"/>
      <c r="I19" s="846" t="b">
        <f t="shared" si="4"/>
        <v>0</v>
      </c>
      <c r="J19" s="845" t="s">
        <v>1093</v>
      </c>
      <c r="K19" s="846">
        <f t="shared" si="5"/>
        <v>4</v>
      </c>
      <c r="L19" s="845" t="s">
        <v>1093</v>
      </c>
      <c r="M19" s="846">
        <f t="shared" si="6"/>
        <v>4</v>
      </c>
      <c r="N19" s="845" t="s">
        <v>1093</v>
      </c>
      <c r="O19" s="846">
        <f t="shared" si="7"/>
        <v>4</v>
      </c>
      <c r="P19" s="845" t="s">
        <v>1093</v>
      </c>
      <c r="Q19" s="846">
        <f t="shared" si="8"/>
        <v>4</v>
      </c>
      <c r="R19" s="846">
        <f t="shared" si="9"/>
        <v>4</v>
      </c>
      <c r="S19" s="854" t="str">
        <f t="shared" si="10"/>
        <v>Probable</v>
      </c>
      <c r="T19" s="848"/>
      <c r="U19" s="849"/>
      <c r="V19" s="850" t="s">
        <v>1527</v>
      </c>
      <c r="W19" s="842">
        <f t="shared" si="11"/>
        <v>1</v>
      </c>
      <c r="X19" s="850" t="s">
        <v>1527</v>
      </c>
      <c r="Y19" s="842">
        <f t="shared" si="12"/>
        <v>1</v>
      </c>
      <c r="Z19" s="850" t="s">
        <v>1527</v>
      </c>
      <c r="AA19" s="842">
        <f t="shared" si="13"/>
        <v>1</v>
      </c>
      <c r="AB19" s="850" t="s">
        <v>1527</v>
      </c>
      <c r="AC19" s="842">
        <f t="shared" si="14"/>
        <v>1</v>
      </c>
      <c r="AD19" s="850" t="s">
        <v>1527</v>
      </c>
      <c r="AE19" s="842">
        <f t="shared" si="15"/>
        <v>1</v>
      </c>
      <c r="AF19" s="850" t="s">
        <v>1528</v>
      </c>
      <c r="AG19" s="842">
        <f t="shared" si="16"/>
        <v>0</v>
      </c>
      <c r="AH19" s="850" t="s">
        <v>1527</v>
      </c>
      <c r="AI19" s="842">
        <f t="shared" si="17"/>
        <v>1</v>
      </c>
      <c r="AJ19" s="850" t="s">
        <v>1527</v>
      </c>
      <c r="AK19" s="842">
        <f t="shared" si="18"/>
        <v>1</v>
      </c>
      <c r="AL19" s="850" t="s">
        <v>1527</v>
      </c>
      <c r="AM19" s="842">
        <f t="shared" si="19"/>
        <v>1</v>
      </c>
      <c r="AN19" s="850" t="s">
        <v>1527</v>
      </c>
      <c r="AO19" s="842">
        <f t="shared" si="20"/>
        <v>1</v>
      </c>
      <c r="AP19" s="850" t="s">
        <v>1527</v>
      </c>
      <c r="AQ19" s="842">
        <f t="shared" si="21"/>
        <v>1</v>
      </c>
      <c r="AR19" s="850" t="s">
        <v>1527</v>
      </c>
      <c r="AS19" s="842">
        <f t="shared" si="22"/>
        <v>1</v>
      </c>
      <c r="AT19" s="850" t="s">
        <v>1527</v>
      </c>
      <c r="AU19" s="842">
        <f t="shared" si="23"/>
        <v>1</v>
      </c>
      <c r="AV19" s="850" t="s">
        <v>1527</v>
      </c>
      <c r="AW19" s="842">
        <f t="shared" si="24"/>
        <v>1</v>
      </c>
      <c r="AX19" s="850" t="s">
        <v>1528</v>
      </c>
      <c r="AY19" s="842">
        <f t="shared" si="25"/>
        <v>0</v>
      </c>
      <c r="AZ19" s="850" t="s">
        <v>1527</v>
      </c>
      <c r="BA19" s="842">
        <f t="shared" si="26"/>
        <v>1</v>
      </c>
      <c r="BB19" s="850" t="s">
        <v>1527</v>
      </c>
      <c r="BC19" s="842">
        <f t="shared" si="27"/>
        <v>1</v>
      </c>
      <c r="BD19" s="850" t="s">
        <v>1527</v>
      </c>
      <c r="BE19" s="842">
        <f t="shared" si="28"/>
        <v>1</v>
      </c>
      <c r="BF19" s="850" t="s">
        <v>1527</v>
      </c>
      <c r="BG19" s="842">
        <f t="shared" si="29"/>
        <v>1</v>
      </c>
      <c r="BH19" s="849" t="str">
        <f t="shared" si="30"/>
        <v>Catastrófico</v>
      </c>
      <c r="BI19" s="842"/>
      <c r="BJ19" s="842">
        <f t="shared" si="31"/>
        <v>17</v>
      </c>
      <c r="BK19" s="849">
        <f t="shared" si="32"/>
        <v>5</v>
      </c>
      <c r="BL19" s="849" t="str">
        <f t="shared" si="2"/>
        <v>Catastrófico</v>
      </c>
      <c r="BM19" s="855" t="str">
        <f t="shared" si="3"/>
        <v>Zona Extrema</v>
      </c>
      <c r="BN19" s="845" t="s">
        <v>1567</v>
      </c>
      <c r="BO19" s="1031">
        <v>68</v>
      </c>
    </row>
    <row r="20" spans="2:67" s="380" customFormat="1" ht="141" thickBot="1">
      <c r="B20" s="850" t="s">
        <v>391</v>
      </c>
      <c r="C20" s="844" t="s">
        <v>1568</v>
      </c>
      <c r="D20" s="844" t="s">
        <v>1569</v>
      </c>
      <c r="E20" s="845" t="s">
        <v>1120</v>
      </c>
      <c r="F20" s="844" t="s">
        <v>1570</v>
      </c>
      <c r="G20" s="844" t="s">
        <v>1571</v>
      </c>
      <c r="H20" s="845"/>
      <c r="I20" s="846" t="b">
        <f t="shared" si="4"/>
        <v>0</v>
      </c>
      <c r="J20" s="845" t="s">
        <v>1088</v>
      </c>
      <c r="K20" s="846">
        <f t="shared" si="5"/>
        <v>3</v>
      </c>
      <c r="L20" s="845" t="s">
        <v>1088</v>
      </c>
      <c r="M20" s="846">
        <f t="shared" si="6"/>
        <v>3</v>
      </c>
      <c r="N20" s="845" t="s">
        <v>1088</v>
      </c>
      <c r="O20" s="846">
        <f t="shared" si="7"/>
        <v>3</v>
      </c>
      <c r="P20" s="845" t="s">
        <v>1088</v>
      </c>
      <c r="Q20" s="846">
        <f t="shared" si="8"/>
        <v>3</v>
      </c>
      <c r="R20" s="846">
        <f t="shared" si="9"/>
        <v>3</v>
      </c>
      <c r="S20" s="847" t="str">
        <f t="shared" si="10"/>
        <v>Posible</v>
      </c>
      <c r="T20" s="848"/>
      <c r="U20" s="849"/>
      <c r="V20" s="850" t="s">
        <v>1527</v>
      </c>
      <c r="W20" s="842">
        <f t="shared" si="11"/>
        <v>1</v>
      </c>
      <c r="X20" s="850" t="s">
        <v>1527</v>
      </c>
      <c r="Y20" s="842">
        <f t="shared" si="12"/>
        <v>1</v>
      </c>
      <c r="Z20" s="850" t="s">
        <v>1527</v>
      </c>
      <c r="AA20" s="842">
        <f t="shared" si="13"/>
        <v>1</v>
      </c>
      <c r="AB20" s="850" t="s">
        <v>1527</v>
      </c>
      <c r="AC20" s="842">
        <f t="shared" si="14"/>
        <v>1</v>
      </c>
      <c r="AD20" s="850" t="s">
        <v>1527</v>
      </c>
      <c r="AE20" s="842">
        <f t="shared" si="15"/>
        <v>1</v>
      </c>
      <c r="AF20" s="850" t="s">
        <v>1527</v>
      </c>
      <c r="AG20" s="842">
        <f t="shared" si="16"/>
        <v>1</v>
      </c>
      <c r="AH20" s="850" t="s">
        <v>1527</v>
      </c>
      <c r="AI20" s="842">
        <f t="shared" si="17"/>
        <v>1</v>
      </c>
      <c r="AJ20" s="850" t="s">
        <v>1528</v>
      </c>
      <c r="AK20" s="842">
        <f t="shared" si="18"/>
        <v>0</v>
      </c>
      <c r="AL20" s="850" t="s">
        <v>1528</v>
      </c>
      <c r="AM20" s="842">
        <f t="shared" si="19"/>
        <v>0</v>
      </c>
      <c r="AN20" s="850" t="s">
        <v>1527</v>
      </c>
      <c r="AO20" s="842">
        <f t="shared" si="20"/>
        <v>1</v>
      </c>
      <c r="AP20" s="850" t="s">
        <v>1527</v>
      </c>
      <c r="AQ20" s="842">
        <f t="shared" si="21"/>
        <v>1</v>
      </c>
      <c r="AR20" s="850" t="s">
        <v>1527</v>
      </c>
      <c r="AS20" s="842">
        <f t="shared" si="22"/>
        <v>1</v>
      </c>
      <c r="AT20" s="850" t="s">
        <v>1527</v>
      </c>
      <c r="AU20" s="842">
        <f t="shared" si="23"/>
        <v>1</v>
      </c>
      <c r="AV20" s="850" t="s">
        <v>1527</v>
      </c>
      <c r="AW20" s="842">
        <f t="shared" si="24"/>
        <v>1</v>
      </c>
      <c r="AX20" s="850" t="s">
        <v>1528</v>
      </c>
      <c r="AY20" s="842">
        <f t="shared" si="25"/>
        <v>0</v>
      </c>
      <c r="AZ20" s="850" t="s">
        <v>1527</v>
      </c>
      <c r="BA20" s="842">
        <f t="shared" si="26"/>
        <v>1</v>
      </c>
      <c r="BB20" s="850" t="s">
        <v>1527</v>
      </c>
      <c r="BC20" s="842">
        <f t="shared" si="27"/>
        <v>1</v>
      </c>
      <c r="BD20" s="850" t="s">
        <v>1528</v>
      </c>
      <c r="BE20" s="842">
        <f t="shared" si="28"/>
        <v>0</v>
      </c>
      <c r="BF20" s="850" t="s">
        <v>1527</v>
      </c>
      <c r="BG20" s="842">
        <f t="shared" si="29"/>
        <v>1</v>
      </c>
      <c r="BH20" s="849" t="str">
        <f t="shared" si="30"/>
        <v>Catastrófico</v>
      </c>
      <c r="BI20" s="842"/>
      <c r="BJ20" s="849">
        <f t="shared" si="31"/>
        <v>15</v>
      </c>
      <c r="BK20" s="849">
        <f t="shared" si="32"/>
        <v>5</v>
      </c>
      <c r="BL20" s="849" t="str">
        <f t="shared" si="2"/>
        <v>Catastrófico</v>
      </c>
      <c r="BM20" s="849" t="str">
        <f t="shared" si="3"/>
        <v>Zona Extrema</v>
      </c>
      <c r="BN20" s="845" t="s">
        <v>1567</v>
      </c>
      <c r="BO20" s="1031">
        <v>64</v>
      </c>
    </row>
    <row r="21" spans="2:67" s="379" customFormat="1" ht="126.95" thickBot="1">
      <c r="B21" s="850" t="s">
        <v>388</v>
      </c>
      <c r="C21" s="844" t="s">
        <v>1572</v>
      </c>
      <c r="D21" s="844" t="s">
        <v>1573</v>
      </c>
      <c r="E21" s="845" t="s">
        <v>1120</v>
      </c>
      <c r="F21" s="853" t="s">
        <v>1574</v>
      </c>
      <c r="G21" s="853" t="s">
        <v>1575</v>
      </c>
      <c r="H21" s="845"/>
      <c r="I21" s="846" t="b">
        <f t="shared" si="4"/>
        <v>0</v>
      </c>
      <c r="J21" s="845" t="s">
        <v>1088</v>
      </c>
      <c r="K21" s="846">
        <f t="shared" si="5"/>
        <v>3</v>
      </c>
      <c r="L21" s="845" t="s">
        <v>1088</v>
      </c>
      <c r="M21" s="846">
        <f t="shared" si="6"/>
        <v>3</v>
      </c>
      <c r="N21" s="845" t="s">
        <v>1088</v>
      </c>
      <c r="O21" s="846">
        <f t="shared" si="7"/>
        <v>3</v>
      </c>
      <c r="P21" s="845" t="s">
        <v>1088</v>
      </c>
      <c r="Q21" s="846">
        <f t="shared" si="8"/>
        <v>3</v>
      </c>
      <c r="R21" s="846">
        <f t="shared" si="9"/>
        <v>3</v>
      </c>
      <c r="S21" s="847" t="str">
        <f t="shared" si="10"/>
        <v>Posible</v>
      </c>
      <c r="T21" s="845"/>
      <c r="U21" s="849"/>
      <c r="V21" s="850" t="s">
        <v>1527</v>
      </c>
      <c r="W21" s="842">
        <f t="shared" si="11"/>
        <v>1</v>
      </c>
      <c r="X21" s="850" t="s">
        <v>1527</v>
      </c>
      <c r="Y21" s="842">
        <f t="shared" si="12"/>
        <v>1</v>
      </c>
      <c r="Z21" s="850" t="s">
        <v>1527</v>
      </c>
      <c r="AA21" s="842">
        <f t="shared" si="13"/>
        <v>1</v>
      </c>
      <c r="AB21" s="850" t="s">
        <v>1527</v>
      </c>
      <c r="AC21" s="842">
        <f t="shared" si="14"/>
        <v>1</v>
      </c>
      <c r="AD21" s="850" t="s">
        <v>1527</v>
      </c>
      <c r="AE21" s="842">
        <f t="shared" si="15"/>
        <v>1</v>
      </c>
      <c r="AF21" s="850" t="s">
        <v>1527</v>
      </c>
      <c r="AG21" s="842">
        <f t="shared" si="16"/>
        <v>1</v>
      </c>
      <c r="AH21" s="850" t="s">
        <v>1527</v>
      </c>
      <c r="AI21" s="842">
        <f t="shared" si="17"/>
        <v>1</v>
      </c>
      <c r="AJ21" s="850" t="s">
        <v>1528</v>
      </c>
      <c r="AK21" s="842">
        <f t="shared" si="18"/>
        <v>0</v>
      </c>
      <c r="AL21" s="850" t="s">
        <v>1527</v>
      </c>
      <c r="AM21" s="842">
        <f t="shared" si="19"/>
        <v>1</v>
      </c>
      <c r="AN21" s="850" t="s">
        <v>1527</v>
      </c>
      <c r="AO21" s="842">
        <f t="shared" si="20"/>
        <v>1</v>
      </c>
      <c r="AP21" s="850" t="s">
        <v>1527</v>
      </c>
      <c r="AQ21" s="842">
        <f t="shared" si="21"/>
        <v>1</v>
      </c>
      <c r="AR21" s="850" t="s">
        <v>1527</v>
      </c>
      <c r="AS21" s="842">
        <f t="shared" si="22"/>
        <v>1</v>
      </c>
      <c r="AT21" s="850" t="s">
        <v>1527</v>
      </c>
      <c r="AU21" s="842">
        <f t="shared" si="23"/>
        <v>1</v>
      </c>
      <c r="AV21" s="850" t="s">
        <v>1527</v>
      </c>
      <c r="AW21" s="842">
        <f t="shared" si="24"/>
        <v>1</v>
      </c>
      <c r="AX21" s="850" t="s">
        <v>1527</v>
      </c>
      <c r="AY21" s="842">
        <f t="shared" si="25"/>
        <v>1</v>
      </c>
      <c r="AZ21" s="850" t="s">
        <v>1527</v>
      </c>
      <c r="BA21" s="842">
        <f t="shared" si="26"/>
        <v>1</v>
      </c>
      <c r="BB21" s="850" t="s">
        <v>1527</v>
      </c>
      <c r="BC21" s="842">
        <f t="shared" si="27"/>
        <v>1</v>
      </c>
      <c r="BD21" s="850" t="s">
        <v>1527</v>
      </c>
      <c r="BE21" s="842">
        <f t="shared" si="28"/>
        <v>1</v>
      </c>
      <c r="BF21" s="850" t="s">
        <v>1527</v>
      </c>
      <c r="BG21" s="842">
        <f t="shared" si="29"/>
        <v>1</v>
      </c>
      <c r="BH21" s="849" t="str">
        <f t="shared" si="30"/>
        <v>Catastrófico</v>
      </c>
      <c r="BI21" s="842"/>
      <c r="BJ21" s="842">
        <f t="shared" si="31"/>
        <v>18</v>
      </c>
      <c r="BK21" s="849">
        <f t="shared" si="32"/>
        <v>5</v>
      </c>
      <c r="BL21" s="849" t="str">
        <f t="shared" si="2"/>
        <v>Catastrófico</v>
      </c>
      <c r="BM21" s="849" t="str">
        <f t="shared" si="3"/>
        <v>Zona Extrema</v>
      </c>
      <c r="BN21" s="845" t="s">
        <v>1567</v>
      </c>
      <c r="BO21" s="1031">
        <v>65</v>
      </c>
    </row>
    <row r="22" spans="2:67" s="806" customFormat="1" ht="151.5" customHeight="1">
      <c r="B22" s="933" t="s">
        <v>399</v>
      </c>
      <c r="C22" s="827" t="s">
        <v>1576</v>
      </c>
      <c r="D22" s="856" t="s">
        <v>1577</v>
      </c>
      <c r="E22" s="857" t="s">
        <v>1125</v>
      </c>
      <c r="F22" s="866" t="s">
        <v>1578</v>
      </c>
      <c r="G22" s="856" t="s">
        <v>1579</v>
      </c>
      <c r="H22" s="857"/>
      <c r="I22" s="846" t="b">
        <f t="shared" si="4"/>
        <v>0</v>
      </c>
      <c r="J22" s="857" t="s">
        <v>1088</v>
      </c>
      <c r="K22" s="846">
        <f t="shared" si="5"/>
        <v>3</v>
      </c>
      <c r="L22" s="857" t="s">
        <v>1088</v>
      </c>
      <c r="M22" s="846">
        <f t="shared" si="6"/>
        <v>3</v>
      </c>
      <c r="N22" s="857" t="s">
        <v>1088</v>
      </c>
      <c r="O22" s="846">
        <f t="shared" si="7"/>
        <v>3</v>
      </c>
      <c r="P22" s="857" t="s">
        <v>1088</v>
      </c>
      <c r="Q22" s="846">
        <f t="shared" si="8"/>
        <v>3</v>
      </c>
      <c r="R22" s="846">
        <f t="shared" si="9"/>
        <v>3</v>
      </c>
      <c r="S22" s="847" t="str">
        <f t="shared" si="10"/>
        <v>Posible</v>
      </c>
      <c r="T22" s="857"/>
      <c r="U22" s="858"/>
      <c r="V22" s="848" t="s">
        <v>1527</v>
      </c>
      <c r="W22" s="842">
        <f t="shared" si="11"/>
        <v>1</v>
      </c>
      <c r="X22" s="848" t="s">
        <v>1527</v>
      </c>
      <c r="Y22" s="842">
        <f t="shared" si="12"/>
        <v>1</v>
      </c>
      <c r="Z22" s="848" t="s">
        <v>1527</v>
      </c>
      <c r="AA22" s="842">
        <f t="shared" si="13"/>
        <v>1</v>
      </c>
      <c r="AB22" s="848" t="s">
        <v>1527</v>
      </c>
      <c r="AC22" s="842">
        <f t="shared" si="14"/>
        <v>1</v>
      </c>
      <c r="AD22" s="848" t="s">
        <v>1527</v>
      </c>
      <c r="AE22" s="842">
        <f t="shared" si="15"/>
        <v>1</v>
      </c>
      <c r="AF22" s="848" t="s">
        <v>1527</v>
      </c>
      <c r="AG22" s="842">
        <f t="shared" si="16"/>
        <v>1</v>
      </c>
      <c r="AH22" s="848" t="s">
        <v>1527</v>
      </c>
      <c r="AI22" s="842">
        <f t="shared" si="17"/>
        <v>1</v>
      </c>
      <c r="AJ22" s="848" t="s">
        <v>1527</v>
      </c>
      <c r="AK22" s="842">
        <f t="shared" si="18"/>
        <v>1</v>
      </c>
      <c r="AL22" s="848" t="s">
        <v>1527</v>
      </c>
      <c r="AM22" s="842">
        <f t="shared" si="19"/>
        <v>1</v>
      </c>
      <c r="AN22" s="848" t="s">
        <v>1527</v>
      </c>
      <c r="AO22" s="842">
        <f t="shared" si="20"/>
        <v>1</v>
      </c>
      <c r="AP22" s="848" t="s">
        <v>1527</v>
      </c>
      <c r="AQ22" s="842">
        <f t="shared" si="21"/>
        <v>1</v>
      </c>
      <c r="AR22" s="848" t="s">
        <v>1527</v>
      </c>
      <c r="AS22" s="842">
        <f t="shared" si="22"/>
        <v>1</v>
      </c>
      <c r="AT22" s="848" t="s">
        <v>1527</v>
      </c>
      <c r="AU22" s="842">
        <f t="shared" si="23"/>
        <v>1</v>
      </c>
      <c r="AV22" s="848" t="s">
        <v>1527</v>
      </c>
      <c r="AW22" s="842">
        <f t="shared" si="24"/>
        <v>1</v>
      </c>
      <c r="AX22" s="848" t="s">
        <v>1528</v>
      </c>
      <c r="AY22" s="842">
        <f t="shared" si="25"/>
        <v>0</v>
      </c>
      <c r="AZ22" s="848" t="s">
        <v>1527</v>
      </c>
      <c r="BA22" s="842">
        <f t="shared" si="26"/>
        <v>1</v>
      </c>
      <c r="BB22" s="848" t="s">
        <v>1527</v>
      </c>
      <c r="BC22" s="842">
        <f t="shared" si="27"/>
        <v>1</v>
      </c>
      <c r="BD22" s="848" t="s">
        <v>1528</v>
      </c>
      <c r="BE22" s="842">
        <f t="shared" si="28"/>
        <v>0</v>
      </c>
      <c r="BF22" s="848" t="s">
        <v>1527</v>
      </c>
      <c r="BG22" s="842">
        <f t="shared" si="29"/>
        <v>1</v>
      </c>
      <c r="BH22" s="849" t="str">
        <f t="shared" si="30"/>
        <v>Catastrófico</v>
      </c>
      <c r="BI22" s="842"/>
      <c r="BJ22" s="849">
        <f t="shared" si="31"/>
        <v>17</v>
      </c>
      <c r="BK22" s="849">
        <f t="shared" si="32"/>
        <v>5</v>
      </c>
      <c r="BL22" s="858" t="str">
        <f t="shared" si="2"/>
        <v>Catastrófico</v>
      </c>
      <c r="BM22" s="858" t="str">
        <f t="shared" si="3"/>
        <v>Zona Extrema</v>
      </c>
      <c r="BN22" s="845" t="s">
        <v>1580</v>
      </c>
      <c r="BO22" s="1031">
        <v>66</v>
      </c>
    </row>
    <row r="23" spans="2:67" s="806" customFormat="1" ht="151.5" customHeight="1" thickBot="1">
      <c r="B23" s="850" t="s">
        <v>400</v>
      </c>
      <c r="C23" s="932" t="s">
        <v>1581</v>
      </c>
      <c r="D23" s="932" t="s">
        <v>1582</v>
      </c>
      <c r="E23" s="20" t="s">
        <v>1120</v>
      </c>
      <c r="F23" s="932" t="s">
        <v>1583</v>
      </c>
      <c r="G23" s="932" t="s">
        <v>1584</v>
      </c>
      <c r="H23" s="20"/>
      <c r="I23" s="17" t="b">
        <v>0</v>
      </c>
      <c r="J23" s="21" t="s">
        <v>1083</v>
      </c>
      <c r="K23" s="17"/>
      <c r="L23" s="21" t="s">
        <v>1083</v>
      </c>
      <c r="M23" s="17"/>
      <c r="N23" s="21" t="s">
        <v>1079</v>
      </c>
      <c r="O23" s="17"/>
      <c r="P23" s="21" t="s">
        <v>1083</v>
      </c>
      <c r="Q23" s="17">
        <v>2</v>
      </c>
      <c r="R23" s="19">
        <v>2</v>
      </c>
      <c r="S23" s="22" t="s">
        <v>1083</v>
      </c>
      <c r="T23" s="821"/>
      <c r="U23" s="19"/>
      <c r="V23" s="21" t="s">
        <v>1527</v>
      </c>
      <c r="W23" s="19">
        <v>1</v>
      </c>
      <c r="X23" s="21" t="s">
        <v>1527</v>
      </c>
      <c r="Y23" s="19">
        <v>1</v>
      </c>
      <c r="Z23" s="21" t="s">
        <v>1527</v>
      </c>
      <c r="AA23" s="19">
        <v>1</v>
      </c>
      <c r="AB23" s="21" t="s">
        <v>1527</v>
      </c>
      <c r="AC23" s="19">
        <v>1</v>
      </c>
      <c r="AD23" s="21" t="s">
        <v>1527</v>
      </c>
      <c r="AE23" s="19">
        <v>1</v>
      </c>
      <c r="AF23" s="21" t="s">
        <v>1527</v>
      </c>
      <c r="AG23" s="19">
        <v>1</v>
      </c>
      <c r="AH23" s="21" t="s">
        <v>1527</v>
      </c>
      <c r="AI23" s="19">
        <v>1</v>
      </c>
      <c r="AJ23" s="21" t="s">
        <v>1527</v>
      </c>
      <c r="AK23" s="19">
        <v>1</v>
      </c>
      <c r="AL23" s="21" t="s">
        <v>1527</v>
      </c>
      <c r="AM23" s="19">
        <v>1</v>
      </c>
      <c r="AN23" s="21" t="s">
        <v>1527</v>
      </c>
      <c r="AO23" s="19">
        <v>1</v>
      </c>
      <c r="AP23" s="21" t="s">
        <v>1527</v>
      </c>
      <c r="AQ23" s="19">
        <v>1</v>
      </c>
      <c r="AR23" s="21" t="s">
        <v>1527</v>
      </c>
      <c r="AS23" s="19">
        <v>1</v>
      </c>
      <c r="AT23" s="21" t="s">
        <v>1527</v>
      </c>
      <c r="AU23" s="19">
        <v>1</v>
      </c>
      <c r="AV23" s="21" t="s">
        <v>1527</v>
      </c>
      <c r="AW23" s="19">
        <v>1</v>
      </c>
      <c r="AX23" s="21" t="s">
        <v>1528</v>
      </c>
      <c r="AY23" s="19">
        <v>0</v>
      </c>
      <c r="AZ23" s="21" t="s">
        <v>1527</v>
      </c>
      <c r="BA23" s="19">
        <v>1</v>
      </c>
      <c r="BB23" s="21" t="s">
        <v>1527</v>
      </c>
      <c r="BC23" s="19">
        <v>1</v>
      </c>
      <c r="BD23" s="21" t="s">
        <v>1528</v>
      </c>
      <c r="BE23" s="19">
        <v>0</v>
      </c>
      <c r="BF23" s="21" t="s">
        <v>1528</v>
      </c>
      <c r="BG23" s="19">
        <v>0</v>
      </c>
      <c r="BH23" s="19" t="s">
        <v>1029</v>
      </c>
      <c r="BI23" s="19"/>
      <c r="BJ23" s="19">
        <v>16</v>
      </c>
      <c r="BK23" s="19">
        <v>5</v>
      </c>
      <c r="BL23" s="19" t="s">
        <v>1029</v>
      </c>
      <c r="BM23" s="19" t="s">
        <v>1539</v>
      </c>
      <c r="BN23" s="494" t="s">
        <v>1585</v>
      </c>
      <c r="BO23" s="1031">
        <v>177</v>
      </c>
    </row>
    <row r="24" spans="2:67" s="379" customFormat="1" ht="138.75" customHeight="1" thickBot="1">
      <c r="B24" s="933" t="s">
        <v>392</v>
      </c>
      <c r="C24" s="828" t="s">
        <v>1586</v>
      </c>
      <c r="D24" s="828" t="s">
        <v>1587</v>
      </c>
      <c r="E24" s="845" t="s">
        <v>1120</v>
      </c>
      <c r="F24" s="866" t="s">
        <v>1588</v>
      </c>
      <c r="G24" s="866" t="s">
        <v>1589</v>
      </c>
      <c r="H24" s="845"/>
      <c r="I24" s="846"/>
      <c r="J24" s="857" t="s">
        <v>1088</v>
      </c>
      <c r="K24" s="846"/>
      <c r="L24" s="857" t="s">
        <v>1088</v>
      </c>
      <c r="M24" s="846"/>
      <c r="N24" s="857" t="s">
        <v>1088</v>
      </c>
      <c r="O24" s="846"/>
      <c r="P24" s="857" t="s">
        <v>1088</v>
      </c>
      <c r="Q24" s="846">
        <f t="shared" ref="Q24" si="33">IF(P24="Posible",3,IF(P24="Rara vez",1,IF(P24="Improbable",2,IF(P24="Probable",4,IF(P24="Casi seguro",5)))))</f>
        <v>3</v>
      </c>
      <c r="R24" s="846">
        <f t="shared" ref="R24" si="34">IFERROR(IF(I24=FALSE,ROUND(AVERAGE(K24,M24,O24,Q24),0),IF(I24&gt;0,I24)),"  ")</f>
        <v>3</v>
      </c>
      <c r="S24" s="847" t="str">
        <f t="shared" ref="S24" si="35">IF(AND(COUNTBLANK(H24)=1,COUNTBLANK(J24)=1)," ",IF(R24=1,"Rara vez",IF(R24=2,"Improbable",IF(R24=3,"Posible",IF(R24=4,"Probable",IF(R24=5,"Casi seguro"))))))</f>
        <v>Posible</v>
      </c>
      <c r="T24" s="845"/>
      <c r="U24" s="849"/>
      <c r="V24" s="850" t="s">
        <v>1527</v>
      </c>
      <c r="W24" s="842">
        <f t="shared" ref="W24" si="36">IF(V24="SI",1,IF(V24="NO",0))</f>
        <v>1</v>
      </c>
      <c r="X24" s="850" t="s">
        <v>1527</v>
      </c>
      <c r="Y24" s="842">
        <f t="shared" ref="Y24" si="37">IF(X24="SI",1,IF(X24="NO",0))</f>
        <v>1</v>
      </c>
      <c r="Z24" s="850" t="s">
        <v>1527</v>
      </c>
      <c r="AA24" s="842">
        <f t="shared" ref="AA24" si="38">IF(Z24="SI",1,IF(Z24="NO",0))</f>
        <v>1</v>
      </c>
      <c r="AB24" s="850" t="s">
        <v>1527</v>
      </c>
      <c r="AC24" s="842">
        <f t="shared" ref="AC24" si="39">IF(AB24="SI",1,IF(AB24="NO",0))</f>
        <v>1</v>
      </c>
      <c r="AD24" s="850" t="s">
        <v>1527</v>
      </c>
      <c r="AE24" s="842">
        <f t="shared" ref="AE24" si="40">IF(AD24="SI",1,IF(AD24="NO",0))</f>
        <v>1</v>
      </c>
      <c r="AF24" s="850" t="s">
        <v>1527</v>
      </c>
      <c r="AG24" s="842">
        <f t="shared" ref="AG24" si="41">IF(AF24="SI",1,IF(AF24="NO",0))</f>
        <v>1</v>
      </c>
      <c r="AH24" s="850" t="s">
        <v>1527</v>
      </c>
      <c r="AI24" s="842">
        <f t="shared" ref="AI24" si="42">IF(AH24="SI",1,IF(AH24="NO",0))</f>
        <v>1</v>
      </c>
      <c r="AJ24" s="850" t="s">
        <v>1528</v>
      </c>
      <c r="AK24" s="842">
        <f t="shared" ref="AK24" si="43">IF(AJ24="SI",1,IF(AJ24="NO",0))</f>
        <v>0</v>
      </c>
      <c r="AL24" s="850" t="s">
        <v>1528</v>
      </c>
      <c r="AM24" s="842">
        <f t="shared" ref="AM24" si="44">IF(AL24="SI",1,IF(AL24="NO",0))</f>
        <v>0</v>
      </c>
      <c r="AN24" s="850" t="s">
        <v>1527</v>
      </c>
      <c r="AO24" s="842">
        <f t="shared" ref="AO24" si="45">IF(AN24="SI",1,IF(AN24="NO",0))</f>
        <v>1</v>
      </c>
      <c r="AP24" s="850" t="s">
        <v>1527</v>
      </c>
      <c r="AQ24" s="842">
        <f t="shared" ref="AQ24" si="46">IF(AP24="SI",1,IF(AP24="NO",0))</f>
        <v>1</v>
      </c>
      <c r="AR24" s="850" t="s">
        <v>1527</v>
      </c>
      <c r="AS24" s="842">
        <f t="shared" ref="AS24" si="47">IF(AR24="SI",1,IF(AR24="NO",0))</f>
        <v>1</v>
      </c>
      <c r="AT24" s="850" t="s">
        <v>1527</v>
      </c>
      <c r="AU24" s="842">
        <f t="shared" ref="AU24" si="48">IF(AT24="SI",1,IF(AT24="NO",0))</f>
        <v>1</v>
      </c>
      <c r="AV24" s="850" t="s">
        <v>1527</v>
      </c>
      <c r="AW24" s="842">
        <f t="shared" ref="AW24" si="49">IF(AV24="SI",1,IF(AV24="NO",0))</f>
        <v>1</v>
      </c>
      <c r="AX24" s="850" t="s">
        <v>1528</v>
      </c>
      <c r="AY24" s="842">
        <f t="shared" ref="AY24" si="50">IF(AX24="SI",1,IF(AX24="NO",0))</f>
        <v>0</v>
      </c>
      <c r="AZ24" s="850" t="s">
        <v>1527</v>
      </c>
      <c r="BA24" s="842">
        <f t="shared" ref="BA24" si="51">IF(AZ24="SI",1,IF(AZ24="NO",0))</f>
        <v>1</v>
      </c>
      <c r="BB24" s="850" t="s">
        <v>1527</v>
      </c>
      <c r="BC24" s="842">
        <f t="shared" ref="BC24" si="52">IF(BB24="SI",1,IF(BB24="NO",0))</f>
        <v>1</v>
      </c>
      <c r="BD24" s="850" t="s">
        <v>1528</v>
      </c>
      <c r="BE24" s="842">
        <f t="shared" ref="BE24" si="53">IF(BD24="SI",1,IF(BD24="NO",0))</f>
        <v>0</v>
      </c>
      <c r="BF24" s="850" t="s">
        <v>1527</v>
      </c>
      <c r="BG24" s="842">
        <f t="shared" ref="BG24" si="54">IF(BF24="SI",1,IF(BF24="NO",0))</f>
        <v>1</v>
      </c>
      <c r="BH24" s="849" t="str">
        <f t="shared" ref="BH24" si="55">IF(BJ24=FALSE," ",IF(BJ24&lt;6,"Moderado",IF(BJ24&gt;11,"Catastrófico",IF(BJ24&gt;5,"Mayor"))))</f>
        <v>Catastrófico</v>
      </c>
      <c r="BI24" s="842"/>
      <c r="BJ24" s="849">
        <f t="shared" ref="BJ24" si="56">IF(OR(E24="Corrupción ",E24="Conflicto de Intereses"),W24+Y24+AA24+AC24+AE24+AG24+AI24+AK24+AM24+AO24+AQ24+AS24+AU24+AW24+AY24+BA24+BC24+BE24+BG24)</f>
        <v>15</v>
      </c>
      <c r="BK24" s="849">
        <f t="shared" ref="BK24" si="57">IF(BL24="Moderado",3,IF(BL24="Mayor",4,IF(BL24="Catastrófico",5,IF(BL24=" "," "))))</f>
        <v>5</v>
      </c>
      <c r="BL24" s="849" t="str">
        <f t="shared" ref="BL24" si="58">IF(BJ24&gt;=0,BH24)</f>
        <v>Catastrófico</v>
      </c>
      <c r="BM24" s="849" t="str">
        <f t="shared" ref="BM24" si="59">IF(OR(AND(S24="Casi seguro",BL24="Moderado"),AND(S24="Casi seguro",BL24="Mayor"),AND(S24="Casi seguro",BL24="Catastrófico"),AND(S24="Probable",BL24="Mayor"),AND(S24="Probable",BL24="Catastrófico"),AND(S24="Posible",BL24="Mayor"),AND(S24="Posible",BL24="Catastrófico"),AND(S24="Improbable",BL24="Catastrófico"),AND(S24="Rara vez",BL24="Catastrófico")),"Zona Extrema",IF(OR(AND(S24="Rara vez",BL24="Mayor"),AND(S24="Improbable",BL24="Mayor"),AND(S24="Posible",BL24="Moderado"),AND(S24="Probable",BL24="Menor"),AND(S24="Probable",BL24="Moderado"),AND(S24="Casi seguro",BL24="Insignificante"),AND(S24="Casi seguro",BL24="Menor")),"Zona Alta",IF(OR(AND(S24="Rara vez",BL24="Moderado"),AND(S24="Improbable",BL24="Moderado"),AND(S24="Posible",BL24="Menor"),AND(S24="Probable",BL24="Insignificante")),"Zona Moderada",IF(OR(AND(S24="Rara Vez",BL24="Insignificante"),AND(S24="Improbable",BL24="Insignificante"),AND(S24="Posible",BL24="Insignificante"),AND(S24="Rara vez",BL24="Menor"),AND(S24="Improbable",BL24="Menor")),"Zona Baja",""))))</f>
        <v>Zona Extrema</v>
      </c>
      <c r="BN24" s="845" t="s">
        <v>1580</v>
      </c>
      <c r="BO24" s="1031">
        <v>181</v>
      </c>
    </row>
    <row r="25" spans="2:67" s="491" customFormat="1" ht="14.1" thickBot="1">
      <c r="B25" s="848"/>
      <c r="C25" s="828"/>
      <c r="D25" s="828"/>
      <c r="E25" s="845"/>
      <c r="F25" s="866"/>
      <c r="G25" s="866"/>
      <c r="H25" s="845"/>
      <c r="I25" s="846"/>
      <c r="J25" s="857"/>
      <c r="K25" s="846"/>
      <c r="L25" s="857"/>
      <c r="M25" s="846"/>
      <c r="N25" s="857"/>
      <c r="O25" s="846"/>
      <c r="P25" s="857"/>
      <c r="Q25" s="846"/>
      <c r="R25" s="846"/>
      <c r="S25" s="847"/>
      <c r="T25" s="845"/>
      <c r="U25" s="849"/>
      <c r="V25" s="850"/>
      <c r="W25" s="842"/>
      <c r="X25" s="850"/>
      <c r="Y25" s="842"/>
      <c r="Z25" s="850"/>
      <c r="AA25" s="842"/>
      <c r="AB25" s="850"/>
      <c r="AC25" s="842"/>
      <c r="AD25" s="850"/>
      <c r="AE25" s="842"/>
      <c r="AF25" s="850"/>
      <c r="AG25" s="842"/>
      <c r="AH25" s="850"/>
      <c r="AI25" s="842"/>
      <c r="AJ25" s="850"/>
      <c r="AK25" s="842"/>
      <c r="AL25" s="850"/>
      <c r="AM25" s="842"/>
      <c r="AN25" s="850"/>
      <c r="AO25" s="842"/>
      <c r="AP25" s="850"/>
      <c r="AQ25" s="842"/>
      <c r="AR25" s="850"/>
      <c r="AS25" s="842"/>
      <c r="AT25" s="850"/>
      <c r="AU25" s="842"/>
      <c r="AV25" s="850"/>
      <c r="AW25" s="842"/>
      <c r="AX25" s="850"/>
      <c r="AY25" s="842"/>
      <c r="AZ25" s="850"/>
      <c r="BA25" s="842"/>
      <c r="BB25" s="850"/>
      <c r="BC25" s="842"/>
      <c r="BD25" s="850"/>
      <c r="BE25" s="842"/>
      <c r="BF25" s="850"/>
      <c r="BG25" s="842"/>
      <c r="BH25" s="849"/>
      <c r="BI25" s="842"/>
      <c r="BJ25" s="849"/>
      <c r="BK25" s="849"/>
      <c r="BL25" s="849"/>
      <c r="BM25" s="849"/>
      <c r="BN25" s="857"/>
      <c r="BO25" s="851"/>
    </row>
    <row r="26" spans="2:67" ht="63" customHeight="1" thickBot="1">
      <c r="B26" s="823"/>
      <c r="C26" s="566"/>
      <c r="D26" s="820"/>
      <c r="E26" s="16"/>
      <c r="F26" s="635"/>
      <c r="G26" s="635"/>
      <c r="H26" s="20"/>
      <c r="I26" s="17" t="b">
        <f>IF(H26="Posible",3,IF(H26="Rara vez",1,IF(H26="Improbable",2,IF(H26="Probable",4,IF(H26="Casi seguro",5)))))</f>
        <v>0</v>
      </c>
      <c r="J26" s="472"/>
      <c r="K26" s="492">
        <v>2</v>
      </c>
      <c r="L26" s="472"/>
      <c r="M26" s="492">
        <v>2</v>
      </c>
      <c r="N26" s="472"/>
      <c r="O26" s="492">
        <v>3</v>
      </c>
      <c r="P26" s="472"/>
      <c r="Q26" s="492" t="b">
        <f t="shared" si="8"/>
        <v>0</v>
      </c>
      <c r="R26" s="492"/>
      <c r="S26" s="639"/>
      <c r="T26" s="821"/>
      <c r="U26" s="19"/>
      <c r="V26" s="490"/>
      <c r="W26" s="502" t="b">
        <f t="shared" si="11"/>
        <v>0</v>
      </c>
      <c r="X26" s="490"/>
      <c r="Y26" s="502" t="b">
        <f t="shared" si="12"/>
        <v>0</v>
      </c>
      <c r="Z26" s="490"/>
      <c r="AA26" s="502" t="b">
        <f t="shared" si="13"/>
        <v>0</v>
      </c>
      <c r="AB26" s="490"/>
      <c r="AC26" s="502" t="b">
        <f t="shared" si="14"/>
        <v>0</v>
      </c>
      <c r="AD26" s="490"/>
      <c r="AE26" s="502" t="b">
        <f t="shared" si="15"/>
        <v>0</v>
      </c>
      <c r="AF26" s="490"/>
      <c r="AG26" s="502" t="b">
        <f t="shared" si="16"/>
        <v>0</v>
      </c>
      <c r="AH26" s="490"/>
      <c r="AI26" s="502" t="b">
        <f t="shared" si="17"/>
        <v>0</v>
      </c>
      <c r="AJ26" s="490"/>
      <c r="AK26" s="502" t="b">
        <f t="shared" si="18"/>
        <v>0</v>
      </c>
      <c r="AL26" s="490"/>
      <c r="AM26" s="502" t="b">
        <f t="shared" si="19"/>
        <v>0</v>
      </c>
      <c r="AN26" s="490"/>
      <c r="AO26" s="502" t="b">
        <f t="shared" si="20"/>
        <v>0</v>
      </c>
      <c r="AP26" s="490"/>
      <c r="AQ26" s="502" t="b">
        <f t="shared" si="21"/>
        <v>0</v>
      </c>
      <c r="AR26" s="490"/>
      <c r="AS26" s="502" t="b">
        <f t="shared" si="22"/>
        <v>0</v>
      </c>
      <c r="AT26" s="490"/>
      <c r="AU26" s="502" t="b">
        <f t="shared" si="23"/>
        <v>0</v>
      </c>
      <c r="AV26" s="490"/>
      <c r="AW26" s="502" t="b">
        <f t="shared" si="24"/>
        <v>0</v>
      </c>
      <c r="AX26" s="490"/>
      <c r="AY26" s="502" t="b">
        <f t="shared" si="25"/>
        <v>0</v>
      </c>
      <c r="AZ26" s="490"/>
      <c r="BA26" s="502" t="b">
        <f t="shared" si="26"/>
        <v>0</v>
      </c>
      <c r="BB26" s="490"/>
      <c r="BC26" s="502" t="b">
        <f t="shared" si="27"/>
        <v>0</v>
      </c>
      <c r="BD26" s="490"/>
      <c r="BE26" s="502" t="b">
        <f t="shared" si="28"/>
        <v>0</v>
      </c>
      <c r="BF26" s="490"/>
      <c r="BG26" s="502" t="b">
        <f t="shared" si="29"/>
        <v>0</v>
      </c>
      <c r="BH26" s="60"/>
      <c r="BI26" s="502"/>
      <c r="BJ26" s="502" t="b">
        <f t="shared" si="31"/>
        <v>0</v>
      </c>
      <c r="BK26" s="60"/>
      <c r="BL26" s="19"/>
      <c r="BM26" s="19"/>
      <c r="BN26" s="472"/>
      <c r="BO26" s="641"/>
    </row>
    <row r="27" spans="2:67" ht="63" customHeight="1" thickBot="1">
      <c r="B27" s="822"/>
      <c r="C27" s="566"/>
      <c r="D27" s="820"/>
      <c r="E27" s="472"/>
      <c r="F27" s="826"/>
      <c r="G27" s="566"/>
      <c r="H27" s="20"/>
      <c r="I27" s="17"/>
      <c r="J27" s="472"/>
      <c r="K27" s="17"/>
      <c r="L27" s="472"/>
      <c r="M27" s="17"/>
      <c r="N27" s="472"/>
      <c r="O27" s="17"/>
      <c r="P27" s="472"/>
      <c r="Q27" s="492"/>
      <c r="R27" s="492"/>
      <c r="S27" s="639"/>
      <c r="T27" s="821"/>
      <c r="U27" s="19"/>
      <c r="V27" s="490"/>
      <c r="W27" s="502"/>
      <c r="X27" s="490"/>
      <c r="Y27" s="502"/>
      <c r="Z27" s="490"/>
      <c r="AA27" s="502"/>
      <c r="AB27" s="490"/>
      <c r="AC27" s="502"/>
      <c r="AD27" s="490"/>
      <c r="AE27" s="502"/>
      <c r="AF27" s="490"/>
      <c r="AG27" s="502"/>
      <c r="AH27" s="490"/>
      <c r="AI27" s="502"/>
      <c r="AJ27" s="490"/>
      <c r="AK27" s="502"/>
      <c r="AL27" s="490"/>
      <c r="AM27" s="502"/>
      <c r="AN27" s="490"/>
      <c r="AO27" s="502"/>
      <c r="AP27" s="490"/>
      <c r="AQ27" s="502"/>
      <c r="AR27" s="490"/>
      <c r="AS27" s="502"/>
      <c r="AT27" s="490"/>
      <c r="AU27" s="502"/>
      <c r="AV27" s="490"/>
      <c r="AW27" s="502"/>
      <c r="AX27" s="490"/>
      <c r="AY27" s="502"/>
      <c r="AZ27" s="490"/>
      <c r="BA27" s="502"/>
      <c r="BB27" s="490"/>
      <c r="BC27" s="502"/>
      <c r="BD27" s="490"/>
      <c r="BE27" s="502"/>
      <c r="BF27" s="490"/>
      <c r="BG27" s="502"/>
      <c r="BH27" s="60"/>
      <c r="BI27" s="502"/>
      <c r="BJ27" s="60"/>
      <c r="BK27" s="60"/>
      <c r="BL27" s="19"/>
      <c r="BM27" s="19"/>
      <c r="BN27" s="472"/>
      <c r="BO27" s="641"/>
    </row>
    <row r="28" spans="2:67" ht="63" customHeight="1" thickBot="1">
      <c r="B28" s="355"/>
      <c r="C28" s="699"/>
      <c r="D28" s="699"/>
      <c r="E28" s="454"/>
      <c r="F28" s="829"/>
      <c r="G28" s="829"/>
      <c r="H28" s="352"/>
      <c r="I28" s="353" t="b">
        <f t="shared" ref="I28:I80" si="60">IF(H28="Posible",3,IF(H28="Rara vez",1,IF(H28="Improbable",2,IF(H28="Probable",4,IF(H28="Casi seguro",5)))))</f>
        <v>0</v>
      </c>
      <c r="J28" s="352"/>
      <c r="K28" s="492" t="b">
        <f t="shared" ref="K28:K50" si="61">IF(J28="Posible",3,IF(J28="Rara vez",1,IF(J28="Improbable",2,IF(J28="Probable",4,IF(J28="Casi seguro",5)))))</f>
        <v>0</v>
      </c>
      <c r="L28" s="352"/>
      <c r="M28" s="492" t="b">
        <f t="shared" ref="M28:M45" si="62">IF(L28="Posible",3,IF(L28="Rara vez",1,IF(L28="Improbable",2,IF(L28="Probable",4,IF(L28="Casi seguro",5)))))</f>
        <v>0</v>
      </c>
      <c r="N28" s="352"/>
      <c r="O28" s="492" t="b">
        <f t="shared" ref="O28:O40" si="63">IF(N28="Posible",3,IF(N28="Rara vez",1,IF(N28="Improbable",2,IF(N28="Probable",4,IF(N28="Casi seguro",5)))))</f>
        <v>0</v>
      </c>
      <c r="P28" s="352"/>
      <c r="Q28" s="492" t="b">
        <f t="shared" si="8"/>
        <v>0</v>
      </c>
      <c r="R28" s="492" t="str">
        <f t="shared" si="9"/>
        <v xml:space="preserve">  </v>
      </c>
      <c r="S28" s="637" t="str">
        <f t="shared" si="10"/>
        <v xml:space="preserve"> </v>
      </c>
      <c r="T28" s="352"/>
      <c r="U28" s="354"/>
      <c r="V28" s="355"/>
      <c r="W28" s="502" t="b">
        <f t="shared" si="11"/>
        <v>0</v>
      </c>
      <c r="X28" s="355"/>
      <c r="Y28" s="502" t="b">
        <f t="shared" si="12"/>
        <v>0</v>
      </c>
      <c r="Z28" s="355"/>
      <c r="AA28" s="502" t="b">
        <f t="shared" si="13"/>
        <v>0</v>
      </c>
      <c r="AB28" s="355"/>
      <c r="AC28" s="502" t="b">
        <f t="shared" si="14"/>
        <v>0</v>
      </c>
      <c r="AD28" s="355"/>
      <c r="AE28" s="502" t="b">
        <f t="shared" si="15"/>
        <v>0</v>
      </c>
      <c r="AF28" s="355"/>
      <c r="AG28" s="502" t="b">
        <f t="shared" si="16"/>
        <v>0</v>
      </c>
      <c r="AH28" s="355"/>
      <c r="AI28" s="502" t="b">
        <f t="shared" si="17"/>
        <v>0</v>
      </c>
      <c r="AJ28" s="355"/>
      <c r="AK28" s="502" t="b">
        <f t="shared" si="18"/>
        <v>0</v>
      </c>
      <c r="AL28" s="355"/>
      <c r="AM28" s="502" t="b">
        <f t="shared" si="19"/>
        <v>0</v>
      </c>
      <c r="AN28" s="355"/>
      <c r="AO28" s="502" t="b">
        <f t="shared" si="20"/>
        <v>0</v>
      </c>
      <c r="AP28" s="355"/>
      <c r="AQ28" s="502" t="b">
        <f t="shared" si="21"/>
        <v>0</v>
      </c>
      <c r="AR28" s="355"/>
      <c r="AS28" s="502" t="b">
        <f t="shared" si="22"/>
        <v>0</v>
      </c>
      <c r="AT28" s="355"/>
      <c r="AU28" s="502" t="b">
        <f t="shared" si="23"/>
        <v>0</v>
      </c>
      <c r="AV28" s="355"/>
      <c r="AW28" s="502" t="b">
        <f t="shared" si="24"/>
        <v>0</v>
      </c>
      <c r="AX28" s="355"/>
      <c r="AY28" s="502" t="b">
        <f t="shared" si="25"/>
        <v>0</v>
      </c>
      <c r="AZ28" s="355"/>
      <c r="BA28" s="502" t="b">
        <f t="shared" si="26"/>
        <v>0</v>
      </c>
      <c r="BB28" s="355"/>
      <c r="BC28" s="502" t="b">
        <f t="shared" si="27"/>
        <v>0</v>
      </c>
      <c r="BD28" s="355"/>
      <c r="BE28" s="502" t="b">
        <f t="shared" si="28"/>
        <v>0</v>
      </c>
      <c r="BF28" s="355"/>
      <c r="BG28" s="354" t="b">
        <f t="shared" ref="BG28:BG78" si="64">IF(BF28="SI",1,IF(BF28="NO",0))</f>
        <v>0</v>
      </c>
      <c r="BH28" s="60" t="str">
        <f t="shared" si="30"/>
        <v xml:space="preserve"> </v>
      </c>
      <c r="BI28" s="502"/>
      <c r="BJ28" s="502" t="b">
        <f t="shared" si="31"/>
        <v>0</v>
      </c>
      <c r="BK28" s="354" t="str">
        <f t="shared" si="1"/>
        <v xml:space="preserve"> </v>
      </c>
      <c r="BL28" s="354" t="str">
        <f t="shared" si="2"/>
        <v xml:space="preserve"> </v>
      </c>
      <c r="BM28" s="354" t="str">
        <f t="shared" si="3"/>
        <v/>
      </c>
      <c r="BN28" s="352"/>
      <c r="BO28" s="641"/>
    </row>
    <row r="29" spans="2:67" ht="63" customHeight="1" thickBot="1">
      <c r="B29" s="355"/>
      <c r="C29" s="699"/>
      <c r="D29" s="699"/>
      <c r="E29" s="454"/>
      <c r="F29" s="829"/>
      <c r="G29" s="829"/>
      <c r="H29" s="352"/>
      <c r="I29" s="353" t="b">
        <f t="shared" si="60"/>
        <v>0</v>
      </c>
      <c r="J29" s="352"/>
      <c r="K29" s="492" t="b">
        <f t="shared" si="61"/>
        <v>0</v>
      </c>
      <c r="L29" s="352"/>
      <c r="M29" s="492" t="b">
        <f t="shared" si="62"/>
        <v>0</v>
      </c>
      <c r="N29" s="352"/>
      <c r="O29" s="492" t="b">
        <f t="shared" si="63"/>
        <v>0</v>
      </c>
      <c r="P29" s="352"/>
      <c r="Q29" s="492" t="b">
        <f t="shared" si="8"/>
        <v>0</v>
      </c>
      <c r="R29" s="492" t="str">
        <f t="shared" si="9"/>
        <v xml:space="preserve">  </v>
      </c>
      <c r="S29" s="637" t="str">
        <f t="shared" si="10"/>
        <v xml:space="preserve"> </v>
      </c>
      <c r="T29" s="352"/>
      <c r="U29" s="354"/>
      <c r="V29" s="355"/>
      <c r="W29" s="502" t="b">
        <f t="shared" si="11"/>
        <v>0</v>
      </c>
      <c r="X29" s="355"/>
      <c r="Y29" s="502" t="b">
        <f t="shared" si="12"/>
        <v>0</v>
      </c>
      <c r="Z29" s="355"/>
      <c r="AA29" s="502" t="b">
        <f t="shared" si="13"/>
        <v>0</v>
      </c>
      <c r="AB29" s="355"/>
      <c r="AC29" s="502" t="b">
        <f t="shared" si="14"/>
        <v>0</v>
      </c>
      <c r="AD29" s="355"/>
      <c r="AE29" s="502" t="b">
        <f t="shared" si="15"/>
        <v>0</v>
      </c>
      <c r="AF29" s="355"/>
      <c r="AG29" s="502" t="b">
        <f t="shared" si="16"/>
        <v>0</v>
      </c>
      <c r="AH29" s="355"/>
      <c r="AI29" s="502" t="b">
        <f t="shared" si="17"/>
        <v>0</v>
      </c>
      <c r="AJ29" s="355"/>
      <c r="AK29" s="502" t="b">
        <f t="shared" si="18"/>
        <v>0</v>
      </c>
      <c r="AL29" s="355"/>
      <c r="AM29" s="502" t="b">
        <f t="shared" si="19"/>
        <v>0</v>
      </c>
      <c r="AN29" s="355"/>
      <c r="AO29" s="502" t="b">
        <f t="shared" si="20"/>
        <v>0</v>
      </c>
      <c r="AP29" s="355"/>
      <c r="AQ29" s="502" t="b">
        <f t="shared" si="21"/>
        <v>0</v>
      </c>
      <c r="AR29" s="355"/>
      <c r="AS29" s="502" t="b">
        <f t="shared" si="22"/>
        <v>0</v>
      </c>
      <c r="AT29" s="355"/>
      <c r="AU29" s="502" t="b">
        <f t="shared" si="23"/>
        <v>0</v>
      </c>
      <c r="AV29" s="355"/>
      <c r="AW29" s="502" t="b">
        <f t="shared" si="24"/>
        <v>0</v>
      </c>
      <c r="AX29" s="355"/>
      <c r="AY29" s="502" t="b">
        <f t="shared" si="25"/>
        <v>0</v>
      </c>
      <c r="AZ29" s="355"/>
      <c r="BA29" s="502" t="b">
        <f t="shared" si="26"/>
        <v>0</v>
      </c>
      <c r="BB29" s="355"/>
      <c r="BC29" s="502" t="b">
        <f t="shared" si="27"/>
        <v>0</v>
      </c>
      <c r="BD29" s="355"/>
      <c r="BE29" s="502" t="b">
        <f t="shared" si="28"/>
        <v>0</v>
      </c>
      <c r="BF29" s="355"/>
      <c r="BG29" s="354" t="b">
        <f t="shared" si="64"/>
        <v>0</v>
      </c>
      <c r="BH29" s="60" t="str">
        <f t="shared" si="30"/>
        <v xml:space="preserve"> </v>
      </c>
      <c r="BI29" s="502"/>
      <c r="BJ29" s="60" t="b">
        <f t="shared" si="31"/>
        <v>0</v>
      </c>
      <c r="BK29" s="354" t="str">
        <f t="shared" si="1"/>
        <v xml:space="preserve"> </v>
      </c>
      <c r="BL29" s="354" t="str">
        <f t="shared" si="2"/>
        <v xml:space="preserve"> </v>
      </c>
      <c r="BM29" s="354" t="str">
        <f t="shared" si="3"/>
        <v/>
      </c>
      <c r="BN29" s="352"/>
      <c r="BO29" s="641"/>
    </row>
    <row r="30" spans="2:67" ht="63" customHeight="1" thickBot="1">
      <c r="B30" s="355"/>
      <c r="C30" s="699"/>
      <c r="D30" s="699"/>
      <c r="E30" s="454"/>
      <c r="F30" s="829"/>
      <c r="G30" s="829"/>
      <c r="H30" s="352"/>
      <c r="I30" s="353" t="b">
        <f t="shared" si="60"/>
        <v>0</v>
      </c>
      <c r="J30" s="352"/>
      <c r="K30" s="492" t="b">
        <f t="shared" si="61"/>
        <v>0</v>
      </c>
      <c r="L30" s="352"/>
      <c r="M30" s="492" t="b">
        <f t="shared" si="62"/>
        <v>0</v>
      </c>
      <c r="N30" s="352"/>
      <c r="O30" s="492" t="b">
        <f t="shared" si="63"/>
        <v>0</v>
      </c>
      <c r="P30" s="352"/>
      <c r="Q30" s="492" t="b">
        <f t="shared" si="8"/>
        <v>0</v>
      </c>
      <c r="R30" s="492" t="str">
        <f t="shared" si="9"/>
        <v xml:space="preserve">  </v>
      </c>
      <c r="S30" s="637" t="str">
        <f t="shared" si="10"/>
        <v xml:space="preserve"> </v>
      </c>
      <c r="T30" s="352"/>
      <c r="U30" s="354"/>
      <c r="V30" s="355"/>
      <c r="W30" s="502" t="b">
        <f t="shared" si="11"/>
        <v>0</v>
      </c>
      <c r="X30" s="355"/>
      <c r="Y30" s="502" t="b">
        <f t="shared" si="12"/>
        <v>0</v>
      </c>
      <c r="Z30" s="355"/>
      <c r="AA30" s="502" t="b">
        <f t="shared" si="13"/>
        <v>0</v>
      </c>
      <c r="AB30" s="355"/>
      <c r="AC30" s="502" t="b">
        <f t="shared" si="14"/>
        <v>0</v>
      </c>
      <c r="AD30" s="355"/>
      <c r="AE30" s="502" t="b">
        <f t="shared" si="15"/>
        <v>0</v>
      </c>
      <c r="AF30" s="355"/>
      <c r="AG30" s="502" t="b">
        <f t="shared" si="16"/>
        <v>0</v>
      </c>
      <c r="AH30" s="355"/>
      <c r="AI30" s="502" t="b">
        <f t="shared" si="17"/>
        <v>0</v>
      </c>
      <c r="AJ30" s="355"/>
      <c r="AK30" s="502" t="b">
        <f t="shared" si="18"/>
        <v>0</v>
      </c>
      <c r="AL30" s="355"/>
      <c r="AM30" s="502" t="b">
        <f t="shared" si="19"/>
        <v>0</v>
      </c>
      <c r="AN30" s="355"/>
      <c r="AO30" s="502" t="b">
        <f t="shared" si="20"/>
        <v>0</v>
      </c>
      <c r="AP30" s="355"/>
      <c r="AQ30" s="502" t="b">
        <f t="shared" si="21"/>
        <v>0</v>
      </c>
      <c r="AR30" s="355"/>
      <c r="AS30" s="502" t="b">
        <f t="shared" si="22"/>
        <v>0</v>
      </c>
      <c r="AT30" s="355"/>
      <c r="AU30" s="502" t="b">
        <f t="shared" si="23"/>
        <v>0</v>
      </c>
      <c r="AV30" s="355"/>
      <c r="AW30" s="502" t="b">
        <f t="shared" si="24"/>
        <v>0</v>
      </c>
      <c r="AX30" s="355"/>
      <c r="AY30" s="502" t="b">
        <f t="shared" si="25"/>
        <v>0</v>
      </c>
      <c r="AZ30" s="355"/>
      <c r="BA30" s="502" t="b">
        <f t="shared" si="26"/>
        <v>0</v>
      </c>
      <c r="BB30" s="355"/>
      <c r="BC30" s="502" t="b">
        <f t="shared" si="27"/>
        <v>0</v>
      </c>
      <c r="BD30" s="355"/>
      <c r="BE30" s="502" t="b">
        <f t="shared" si="28"/>
        <v>0</v>
      </c>
      <c r="BF30" s="355"/>
      <c r="BG30" s="354" t="b">
        <f t="shared" si="64"/>
        <v>0</v>
      </c>
      <c r="BH30" s="60" t="str">
        <f t="shared" si="30"/>
        <v xml:space="preserve"> </v>
      </c>
      <c r="BI30" s="502"/>
      <c r="BJ30" s="502" t="b">
        <f t="shared" si="31"/>
        <v>0</v>
      </c>
      <c r="BK30" s="354" t="str">
        <f t="shared" si="1"/>
        <v xml:space="preserve"> </v>
      </c>
      <c r="BL30" s="354" t="str">
        <f t="shared" si="2"/>
        <v xml:space="preserve"> </v>
      </c>
      <c r="BM30" s="354" t="str">
        <f t="shared" si="3"/>
        <v/>
      </c>
      <c r="BN30" s="352"/>
      <c r="BO30" s="641"/>
    </row>
    <row r="31" spans="2:67" ht="63" customHeight="1" thickBot="1">
      <c r="B31" s="355"/>
      <c r="C31" s="699"/>
      <c r="D31" s="699"/>
      <c r="E31" s="454"/>
      <c r="F31" s="829"/>
      <c r="G31" s="829"/>
      <c r="H31" s="352"/>
      <c r="I31" s="353" t="b">
        <f t="shared" si="60"/>
        <v>0</v>
      </c>
      <c r="J31" s="352"/>
      <c r="K31" s="492" t="b">
        <f t="shared" si="61"/>
        <v>0</v>
      </c>
      <c r="L31" s="352"/>
      <c r="M31" s="492" t="b">
        <f t="shared" si="62"/>
        <v>0</v>
      </c>
      <c r="N31" s="352"/>
      <c r="O31" s="492" t="b">
        <f t="shared" si="63"/>
        <v>0</v>
      </c>
      <c r="P31" s="352"/>
      <c r="Q31" s="492" t="b">
        <f t="shared" si="8"/>
        <v>0</v>
      </c>
      <c r="R31" s="492" t="str">
        <f t="shared" si="9"/>
        <v xml:space="preserve">  </v>
      </c>
      <c r="S31" s="637" t="str">
        <f t="shared" si="10"/>
        <v xml:space="preserve"> </v>
      </c>
      <c r="T31" s="352"/>
      <c r="U31" s="354"/>
      <c r="V31" s="355"/>
      <c r="W31" s="502" t="b">
        <f t="shared" si="11"/>
        <v>0</v>
      </c>
      <c r="X31" s="355"/>
      <c r="Y31" s="502" t="b">
        <f t="shared" si="12"/>
        <v>0</v>
      </c>
      <c r="Z31" s="355"/>
      <c r="AA31" s="502" t="b">
        <f t="shared" si="13"/>
        <v>0</v>
      </c>
      <c r="AB31" s="355"/>
      <c r="AC31" s="502" t="b">
        <f t="shared" si="14"/>
        <v>0</v>
      </c>
      <c r="AD31" s="355"/>
      <c r="AE31" s="502" t="b">
        <f t="shared" si="15"/>
        <v>0</v>
      </c>
      <c r="AF31" s="355"/>
      <c r="AG31" s="502" t="b">
        <f t="shared" si="16"/>
        <v>0</v>
      </c>
      <c r="AH31" s="355"/>
      <c r="AI31" s="502" t="b">
        <f t="shared" si="17"/>
        <v>0</v>
      </c>
      <c r="AJ31" s="355"/>
      <c r="AK31" s="502" t="b">
        <f t="shared" si="18"/>
        <v>0</v>
      </c>
      <c r="AL31" s="355"/>
      <c r="AM31" s="502" t="b">
        <f t="shared" si="19"/>
        <v>0</v>
      </c>
      <c r="AN31" s="355"/>
      <c r="AO31" s="502" t="b">
        <f t="shared" si="20"/>
        <v>0</v>
      </c>
      <c r="AP31" s="355"/>
      <c r="AQ31" s="502" t="b">
        <f t="shared" si="21"/>
        <v>0</v>
      </c>
      <c r="AR31" s="355"/>
      <c r="AS31" s="502" t="b">
        <f t="shared" si="22"/>
        <v>0</v>
      </c>
      <c r="AT31" s="355"/>
      <c r="AU31" s="502" t="b">
        <f t="shared" si="23"/>
        <v>0</v>
      </c>
      <c r="AV31" s="355"/>
      <c r="AW31" s="502" t="b">
        <f t="shared" si="24"/>
        <v>0</v>
      </c>
      <c r="AX31" s="355"/>
      <c r="AY31" s="502" t="b">
        <f t="shared" si="25"/>
        <v>0</v>
      </c>
      <c r="AZ31" s="355"/>
      <c r="BA31" s="502" t="b">
        <f t="shared" si="26"/>
        <v>0</v>
      </c>
      <c r="BB31" s="355"/>
      <c r="BC31" s="502" t="b">
        <f t="shared" si="27"/>
        <v>0</v>
      </c>
      <c r="BD31" s="355"/>
      <c r="BE31" s="502" t="b">
        <f t="shared" si="28"/>
        <v>0</v>
      </c>
      <c r="BF31" s="355"/>
      <c r="BG31" s="354" t="b">
        <f t="shared" si="64"/>
        <v>0</v>
      </c>
      <c r="BH31" s="60" t="str">
        <f t="shared" si="30"/>
        <v xml:space="preserve"> </v>
      </c>
      <c r="BI31" s="502"/>
      <c r="BJ31" s="60" t="b">
        <f t="shared" si="31"/>
        <v>0</v>
      </c>
      <c r="BK31" s="354" t="str">
        <f t="shared" si="1"/>
        <v xml:space="preserve"> </v>
      </c>
      <c r="BL31" s="354" t="str">
        <f t="shared" si="2"/>
        <v xml:space="preserve"> </v>
      </c>
      <c r="BM31" s="354" t="str">
        <f t="shared" si="3"/>
        <v/>
      </c>
      <c r="BN31" s="352"/>
      <c r="BO31" s="641"/>
    </row>
    <row r="32" spans="2:67" ht="63" customHeight="1" thickBot="1">
      <c r="B32" s="355"/>
      <c r="C32" s="699"/>
      <c r="D32" s="699"/>
      <c r="E32" s="454"/>
      <c r="F32" s="829"/>
      <c r="G32" s="829"/>
      <c r="H32" s="352"/>
      <c r="I32" s="353" t="b">
        <f t="shared" si="60"/>
        <v>0</v>
      </c>
      <c r="J32" s="352"/>
      <c r="K32" s="492" t="b">
        <f t="shared" si="61"/>
        <v>0</v>
      </c>
      <c r="L32" s="352"/>
      <c r="M32" s="492" t="b">
        <f t="shared" si="62"/>
        <v>0</v>
      </c>
      <c r="N32" s="352"/>
      <c r="O32" s="492" t="b">
        <f t="shared" si="63"/>
        <v>0</v>
      </c>
      <c r="P32" s="352"/>
      <c r="Q32" s="492" t="b">
        <f t="shared" si="8"/>
        <v>0</v>
      </c>
      <c r="R32" s="492" t="str">
        <f t="shared" si="9"/>
        <v xml:space="preserve">  </v>
      </c>
      <c r="S32" s="637" t="str">
        <f t="shared" si="10"/>
        <v xml:space="preserve"> </v>
      </c>
      <c r="T32" s="352"/>
      <c r="U32" s="354"/>
      <c r="V32" s="355"/>
      <c r="W32" s="502" t="b">
        <f t="shared" si="11"/>
        <v>0</v>
      </c>
      <c r="X32" s="355"/>
      <c r="Y32" s="502" t="b">
        <f t="shared" si="12"/>
        <v>0</v>
      </c>
      <c r="Z32" s="355"/>
      <c r="AA32" s="502" t="b">
        <f t="shared" si="13"/>
        <v>0</v>
      </c>
      <c r="AB32" s="355"/>
      <c r="AC32" s="502" t="b">
        <f t="shared" si="14"/>
        <v>0</v>
      </c>
      <c r="AD32" s="355"/>
      <c r="AE32" s="502" t="b">
        <f t="shared" si="15"/>
        <v>0</v>
      </c>
      <c r="AF32" s="355"/>
      <c r="AG32" s="502" t="b">
        <f t="shared" si="16"/>
        <v>0</v>
      </c>
      <c r="AH32" s="355"/>
      <c r="AI32" s="502" t="b">
        <f t="shared" si="17"/>
        <v>0</v>
      </c>
      <c r="AJ32" s="355"/>
      <c r="AK32" s="502" t="b">
        <f t="shared" si="18"/>
        <v>0</v>
      </c>
      <c r="AL32" s="355"/>
      <c r="AM32" s="502" t="b">
        <f t="shared" si="19"/>
        <v>0</v>
      </c>
      <c r="AN32" s="355"/>
      <c r="AO32" s="502" t="b">
        <f t="shared" si="20"/>
        <v>0</v>
      </c>
      <c r="AP32" s="355"/>
      <c r="AQ32" s="502" t="b">
        <f t="shared" si="21"/>
        <v>0</v>
      </c>
      <c r="AR32" s="355"/>
      <c r="AS32" s="502" t="b">
        <f t="shared" si="22"/>
        <v>0</v>
      </c>
      <c r="AT32" s="355"/>
      <c r="AU32" s="502" t="b">
        <f t="shared" si="23"/>
        <v>0</v>
      </c>
      <c r="AV32" s="355"/>
      <c r="AW32" s="502" t="b">
        <f t="shared" si="24"/>
        <v>0</v>
      </c>
      <c r="AX32" s="355"/>
      <c r="AY32" s="502" t="b">
        <f t="shared" si="25"/>
        <v>0</v>
      </c>
      <c r="AZ32" s="355"/>
      <c r="BA32" s="502" t="b">
        <f t="shared" si="26"/>
        <v>0</v>
      </c>
      <c r="BB32" s="355"/>
      <c r="BC32" s="502" t="b">
        <f t="shared" si="27"/>
        <v>0</v>
      </c>
      <c r="BD32" s="355"/>
      <c r="BE32" s="502" t="b">
        <f t="shared" si="28"/>
        <v>0</v>
      </c>
      <c r="BF32" s="355"/>
      <c r="BG32" s="354" t="b">
        <f t="shared" si="64"/>
        <v>0</v>
      </c>
      <c r="BH32" s="60" t="str">
        <f t="shared" si="30"/>
        <v xml:space="preserve"> </v>
      </c>
      <c r="BI32" s="502"/>
      <c r="BJ32" s="502" t="b">
        <f t="shared" si="31"/>
        <v>0</v>
      </c>
      <c r="BK32" s="354" t="str">
        <f t="shared" si="1"/>
        <v xml:space="preserve"> </v>
      </c>
      <c r="BL32" s="354" t="str">
        <f t="shared" si="2"/>
        <v xml:space="preserve"> </v>
      </c>
      <c r="BM32" s="354" t="str">
        <f t="shared" si="3"/>
        <v/>
      </c>
      <c r="BN32" s="352"/>
      <c r="BO32" s="641"/>
    </row>
    <row r="33" spans="2:67" ht="63" customHeight="1" thickBot="1">
      <c r="B33" s="355"/>
      <c r="C33" s="699"/>
      <c r="D33" s="699"/>
      <c r="E33" s="454"/>
      <c r="F33" s="829"/>
      <c r="G33" s="829"/>
      <c r="H33" s="352"/>
      <c r="I33" s="353" t="b">
        <f t="shared" si="60"/>
        <v>0</v>
      </c>
      <c r="J33" s="352"/>
      <c r="K33" s="492" t="b">
        <f t="shared" si="61"/>
        <v>0</v>
      </c>
      <c r="L33" s="352"/>
      <c r="M33" s="492" t="b">
        <f t="shared" si="62"/>
        <v>0</v>
      </c>
      <c r="N33" s="352"/>
      <c r="O33" s="492" t="b">
        <f t="shared" si="63"/>
        <v>0</v>
      </c>
      <c r="P33" s="352"/>
      <c r="Q33" s="492" t="b">
        <f t="shared" si="8"/>
        <v>0</v>
      </c>
      <c r="R33" s="492" t="str">
        <f t="shared" si="9"/>
        <v xml:space="preserve">  </v>
      </c>
      <c r="S33" s="637" t="str">
        <f t="shared" si="10"/>
        <v xml:space="preserve"> </v>
      </c>
      <c r="T33" s="352"/>
      <c r="U33" s="354"/>
      <c r="V33" s="355"/>
      <c r="W33" s="502" t="b">
        <f t="shared" si="11"/>
        <v>0</v>
      </c>
      <c r="X33" s="355"/>
      <c r="Y33" s="502" t="b">
        <f t="shared" si="12"/>
        <v>0</v>
      </c>
      <c r="Z33" s="355"/>
      <c r="AA33" s="502" t="b">
        <f t="shared" si="13"/>
        <v>0</v>
      </c>
      <c r="AB33" s="355"/>
      <c r="AC33" s="502" t="b">
        <f t="shared" si="14"/>
        <v>0</v>
      </c>
      <c r="AD33" s="355"/>
      <c r="AE33" s="502" t="b">
        <f t="shared" si="15"/>
        <v>0</v>
      </c>
      <c r="AF33" s="355"/>
      <c r="AG33" s="502" t="b">
        <f t="shared" si="16"/>
        <v>0</v>
      </c>
      <c r="AH33" s="355"/>
      <c r="AI33" s="502" t="b">
        <f t="shared" si="17"/>
        <v>0</v>
      </c>
      <c r="AJ33" s="355"/>
      <c r="AK33" s="502" t="b">
        <f t="shared" si="18"/>
        <v>0</v>
      </c>
      <c r="AL33" s="355"/>
      <c r="AM33" s="502" t="b">
        <f t="shared" si="19"/>
        <v>0</v>
      </c>
      <c r="AN33" s="355"/>
      <c r="AO33" s="502" t="b">
        <f t="shared" si="20"/>
        <v>0</v>
      </c>
      <c r="AP33" s="355"/>
      <c r="AQ33" s="502" t="b">
        <f t="shared" si="21"/>
        <v>0</v>
      </c>
      <c r="AR33" s="355"/>
      <c r="AS33" s="502" t="b">
        <f t="shared" si="22"/>
        <v>0</v>
      </c>
      <c r="AT33" s="355"/>
      <c r="AU33" s="502" t="b">
        <f t="shared" si="23"/>
        <v>0</v>
      </c>
      <c r="AV33" s="355"/>
      <c r="AW33" s="502" t="b">
        <f t="shared" si="24"/>
        <v>0</v>
      </c>
      <c r="AX33" s="355"/>
      <c r="AY33" s="502" t="b">
        <f t="shared" si="25"/>
        <v>0</v>
      </c>
      <c r="AZ33" s="355"/>
      <c r="BA33" s="502" t="b">
        <f t="shared" si="26"/>
        <v>0</v>
      </c>
      <c r="BB33" s="355"/>
      <c r="BC33" s="502" t="b">
        <f t="shared" si="27"/>
        <v>0</v>
      </c>
      <c r="BD33" s="355"/>
      <c r="BE33" s="502" t="b">
        <f t="shared" si="28"/>
        <v>0</v>
      </c>
      <c r="BF33" s="355"/>
      <c r="BG33" s="354" t="b">
        <f t="shared" si="64"/>
        <v>0</v>
      </c>
      <c r="BH33" s="60" t="str">
        <f t="shared" si="30"/>
        <v xml:space="preserve"> </v>
      </c>
      <c r="BI33" s="502"/>
      <c r="BJ33" s="60" t="b">
        <f t="shared" si="31"/>
        <v>0</v>
      </c>
      <c r="BK33" s="354" t="str">
        <f t="shared" si="1"/>
        <v xml:space="preserve"> </v>
      </c>
      <c r="BL33" s="354" t="str">
        <f t="shared" si="2"/>
        <v xml:space="preserve"> </v>
      </c>
      <c r="BM33" s="354" t="str">
        <f t="shared" si="3"/>
        <v/>
      </c>
      <c r="BN33" s="352"/>
      <c r="BO33" s="641"/>
    </row>
    <row r="34" spans="2:67" ht="63" customHeight="1" thickBot="1">
      <c r="B34" s="355"/>
      <c r="C34" s="699"/>
      <c r="D34" s="699"/>
      <c r="E34" s="454"/>
      <c r="F34" s="829"/>
      <c r="G34" s="829"/>
      <c r="H34" s="352"/>
      <c r="I34" s="353" t="b">
        <f t="shared" si="60"/>
        <v>0</v>
      </c>
      <c r="J34" s="352"/>
      <c r="K34" s="492" t="b">
        <f t="shared" si="61"/>
        <v>0</v>
      </c>
      <c r="L34" s="352"/>
      <c r="M34" s="492" t="b">
        <f t="shared" si="62"/>
        <v>0</v>
      </c>
      <c r="N34" s="352"/>
      <c r="O34" s="492" t="b">
        <f t="shared" si="63"/>
        <v>0</v>
      </c>
      <c r="P34" s="352"/>
      <c r="Q34" s="492" t="b">
        <f t="shared" si="8"/>
        <v>0</v>
      </c>
      <c r="R34" s="492" t="str">
        <f t="shared" si="9"/>
        <v xml:space="preserve">  </v>
      </c>
      <c r="S34" s="637" t="str">
        <f t="shared" si="10"/>
        <v xml:space="preserve"> </v>
      </c>
      <c r="T34" s="352"/>
      <c r="U34" s="354"/>
      <c r="V34" s="355"/>
      <c r="W34" s="502" t="b">
        <f t="shared" si="11"/>
        <v>0</v>
      </c>
      <c r="X34" s="355"/>
      <c r="Y34" s="502" t="b">
        <f t="shared" si="12"/>
        <v>0</v>
      </c>
      <c r="Z34" s="355"/>
      <c r="AA34" s="502" t="b">
        <f t="shared" si="13"/>
        <v>0</v>
      </c>
      <c r="AB34" s="355"/>
      <c r="AC34" s="502" t="b">
        <f t="shared" si="14"/>
        <v>0</v>
      </c>
      <c r="AD34" s="355"/>
      <c r="AE34" s="502" t="b">
        <f t="shared" si="15"/>
        <v>0</v>
      </c>
      <c r="AF34" s="355"/>
      <c r="AG34" s="502" t="b">
        <f t="shared" si="16"/>
        <v>0</v>
      </c>
      <c r="AH34" s="355"/>
      <c r="AI34" s="502" t="b">
        <f t="shared" si="17"/>
        <v>0</v>
      </c>
      <c r="AJ34" s="355"/>
      <c r="AK34" s="502" t="b">
        <f t="shared" si="18"/>
        <v>0</v>
      </c>
      <c r="AL34" s="355"/>
      <c r="AM34" s="502" t="b">
        <f t="shared" si="19"/>
        <v>0</v>
      </c>
      <c r="AN34" s="355"/>
      <c r="AO34" s="502" t="b">
        <f t="shared" si="20"/>
        <v>0</v>
      </c>
      <c r="AP34" s="355"/>
      <c r="AQ34" s="502" t="b">
        <f t="shared" si="21"/>
        <v>0</v>
      </c>
      <c r="AR34" s="355"/>
      <c r="AS34" s="502" t="b">
        <f t="shared" si="22"/>
        <v>0</v>
      </c>
      <c r="AT34" s="355"/>
      <c r="AU34" s="502" t="b">
        <f t="shared" si="23"/>
        <v>0</v>
      </c>
      <c r="AV34" s="355"/>
      <c r="AW34" s="502" t="b">
        <f t="shared" si="24"/>
        <v>0</v>
      </c>
      <c r="AX34" s="355"/>
      <c r="AY34" s="502" t="b">
        <f t="shared" si="25"/>
        <v>0</v>
      </c>
      <c r="AZ34" s="355"/>
      <c r="BA34" s="502" t="b">
        <f t="shared" si="26"/>
        <v>0</v>
      </c>
      <c r="BB34" s="355"/>
      <c r="BC34" s="502" t="b">
        <f t="shared" si="27"/>
        <v>0</v>
      </c>
      <c r="BD34" s="355"/>
      <c r="BE34" s="502" t="b">
        <f t="shared" si="28"/>
        <v>0</v>
      </c>
      <c r="BF34" s="355"/>
      <c r="BG34" s="354" t="b">
        <f t="shared" si="64"/>
        <v>0</v>
      </c>
      <c r="BH34" s="60" t="str">
        <f t="shared" si="30"/>
        <v xml:space="preserve"> </v>
      </c>
      <c r="BI34" s="502"/>
      <c r="BJ34" s="502" t="b">
        <f t="shared" si="31"/>
        <v>0</v>
      </c>
      <c r="BK34" s="354" t="str">
        <f t="shared" si="1"/>
        <v xml:space="preserve"> </v>
      </c>
      <c r="BL34" s="354" t="str">
        <f t="shared" si="2"/>
        <v xml:space="preserve"> </v>
      </c>
      <c r="BM34" s="354" t="str">
        <f t="shared" si="3"/>
        <v/>
      </c>
      <c r="BN34" s="352"/>
      <c r="BO34" s="641"/>
    </row>
    <row r="35" spans="2:67" ht="63" customHeight="1" thickBot="1">
      <c r="B35" s="355"/>
      <c r="C35" s="699"/>
      <c r="D35" s="454"/>
      <c r="E35" s="454"/>
      <c r="F35" s="829"/>
      <c r="G35" s="829"/>
      <c r="H35" s="352"/>
      <c r="I35" s="353" t="b">
        <f t="shared" si="60"/>
        <v>0</v>
      </c>
      <c r="J35" s="352"/>
      <c r="K35" s="492" t="b">
        <f t="shared" si="61"/>
        <v>0</v>
      </c>
      <c r="L35" s="352"/>
      <c r="M35" s="492" t="b">
        <f t="shared" si="62"/>
        <v>0</v>
      </c>
      <c r="N35" s="352"/>
      <c r="O35" s="492" t="b">
        <f t="shared" si="63"/>
        <v>0</v>
      </c>
      <c r="P35" s="352"/>
      <c r="Q35" s="492" t="b">
        <f t="shared" si="8"/>
        <v>0</v>
      </c>
      <c r="R35" s="492" t="str">
        <f t="shared" si="9"/>
        <v xml:space="preserve">  </v>
      </c>
      <c r="S35" s="637" t="str">
        <f t="shared" si="10"/>
        <v xml:space="preserve"> </v>
      </c>
      <c r="T35" s="352"/>
      <c r="U35" s="354"/>
      <c r="V35" s="355"/>
      <c r="W35" s="502" t="b">
        <f t="shared" si="11"/>
        <v>0</v>
      </c>
      <c r="X35" s="355"/>
      <c r="Y35" s="502" t="b">
        <f t="shared" si="12"/>
        <v>0</v>
      </c>
      <c r="Z35" s="355"/>
      <c r="AA35" s="502" t="b">
        <f t="shared" si="13"/>
        <v>0</v>
      </c>
      <c r="AB35" s="355"/>
      <c r="AC35" s="502" t="b">
        <f t="shared" si="14"/>
        <v>0</v>
      </c>
      <c r="AD35" s="355"/>
      <c r="AE35" s="502" t="b">
        <f t="shared" si="15"/>
        <v>0</v>
      </c>
      <c r="AF35" s="355"/>
      <c r="AG35" s="502" t="b">
        <f t="shared" si="16"/>
        <v>0</v>
      </c>
      <c r="AH35" s="355"/>
      <c r="AI35" s="502" t="b">
        <f t="shared" si="17"/>
        <v>0</v>
      </c>
      <c r="AJ35" s="355"/>
      <c r="AK35" s="502" t="b">
        <f t="shared" si="18"/>
        <v>0</v>
      </c>
      <c r="AL35" s="355"/>
      <c r="AM35" s="502" t="b">
        <f t="shared" si="19"/>
        <v>0</v>
      </c>
      <c r="AN35" s="355"/>
      <c r="AO35" s="502" t="b">
        <f t="shared" si="20"/>
        <v>0</v>
      </c>
      <c r="AP35" s="355"/>
      <c r="AQ35" s="502" t="b">
        <f t="shared" si="21"/>
        <v>0</v>
      </c>
      <c r="AR35" s="355"/>
      <c r="AS35" s="502" t="b">
        <f t="shared" si="22"/>
        <v>0</v>
      </c>
      <c r="AT35" s="355"/>
      <c r="AU35" s="502" t="b">
        <f t="shared" si="23"/>
        <v>0</v>
      </c>
      <c r="AV35" s="355"/>
      <c r="AW35" s="502" t="b">
        <f t="shared" si="24"/>
        <v>0</v>
      </c>
      <c r="AX35" s="355"/>
      <c r="AY35" s="502" t="b">
        <f t="shared" si="25"/>
        <v>0</v>
      </c>
      <c r="AZ35" s="355"/>
      <c r="BA35" s="502" t="b">
        <f t="shared" si="26"/>
        <v>0</v>
      </c>
      <c r="BB35" s="355"/>
      <c r="BC35" s="502" t="b">
        <f t="shared" si="27"/>
        <v>0</v>
      </c>
      <c r="BD35" s="355"/>
      <c r="BE35" s="502" t="b">
        <f t="shared" si="28"/>
        <v>0</v>
      </c>
      <c r="BF35" s="355"/>
      <c r="BG35" s="354" t="b">
        <f t="shared" si="64"/>
        <v>0</v>
      </c>
      <c r="BH35" s="60" t="str">
        <f t="shared" si="30"/>
        <v xml:space="preserve"> </v>
      </c>
      <c r="BI35" s="502"/>
      <c r="BJ35" s="60" t="b">
        <f t="shared" si="31"/>
        <v>0</v>
      </c>
      <c r="BK35" s="354" t="str">
        <f t="shared" si="1"/>
        <v xml:space="preserve"> </v>
      </c>
      <c r="BL35" s="354" t="str">
        <f t="shared" si="2"/>
        <v xml:space="preserve"> </v>
      </c>
      <c r="BM35" s="354" t="str">
        <f t="shared" si="3"/>
        <v/>
      </c>
      <c r="BN35" s="352"/>
      <c r="BO35" s="641"/>
    </row>
    <row r="36" spans="2:67" ht="63" customHeight="1" thickBot="1">
      <c r="B36" s="23"/>
      <c r="C36" s="635"/>
      <c r="D36" s="472"/>
      <c r="E36" s="472"/>
      <c r="F36" s="809"/>
      <c r="G36" s="809"/>
      <c r="H36" s="20"/>
      <c r="I36" s="17" t="b">
        <f t="shared" si="60"/>
        <v>0</v>
      </c>
      <c r="J36" s="20"/>
      <c r="K36" s="492" t="b">
        <f t="shared" si="61"/>
        <v>0</v>
      </c>
      <c r="L36" s="20"/>
      <c r="M36" s="492" t="b">
        <f t="shared" si="62"/>
        <v>0</v>
      </c>
      <c r="N36" s="20"/>
      <c r="O36" s="492" t="b">
        <f t="shared" si="63"/>
        <v>0</v>
      </c>
      <c r="P36" s="20"/>
      <c r="Q36" s="492" t="b">
        <f t="shared" si="8"/>
        <v>0</v>
      </c>
      <c r="R36" s="492" t="str">
        <f t="shared" si="9"/>
        <v xml:space="preserve">  </v>
      </c>
      <c r="S36" s="639" t="str">
        <f t="shared" ref="S36:S80" si="65">IF(AND(COUNTBLANK(H36)=1,COUNTBLANK(J36)=1)," ",IF(R36=1,"Rara vez",IF(R36=2,"Improbable",IF(R36=3,"Posible",IF(R36=4,"Probable",IF(R36=5,"Casi seguro"))))))</f>
        <v xml:space="preserve"> </v>
      </c>
      <c r="T36" s="20"/>
      <c r="U36" s="19"/>
      <c r="V36" s="21"/>
      <c r="W36" s="502" t="b">
        <f t="shared" si="11"/>
        <v>0</v>
      </c>
      <c r="X36" s="21"/>
      <c r="Y36" s="502" t="b">
        <f t="shared" si="12"/>
        <v>0</v>
      </c>
      <c r="Z36" s="21"/>
      <c r="AA36" s="502" t="b">
        <f t="shared" si="13"/>
        <v>0</v>
      </c>
      <c r="AB36" s="21"/>
      <c r="AC36" s="502" t="b">
        <f t="shared" si="14"/>
        <v>0</v>
      </c>
      <c r="AD36" s="21"/>
      <c r="AE36" s="502" t="b">
        <f t="shared" si="15"/>
        <v>0</v>
      </c>
      <c r="AF36" s="21"/>
      <c r="AG36" s="502" t="b">
        <f t="shared" si="16"/>
        <v>0</v>
      </c>
      <c r="AH36" s="21"/>
      <c r="AI36" s="502" t="b">
        <f t="shared" si="17"/>
        <v>0</v>
      </c>
      <c r="AJ36" s="21"/>
      <c r="AK36" s="502" t="b">
        <f t="shared" si="18"/>
        <v>0</v>
      </c>
      <c r="AL36" s="21"/>
      <c r="AM36" s="502" t="b">
        <f t="shared" si="19"/>
        <v>0</v>
      </c>
      <c r="AN36" s="21"/>
      <c r="AO36" s="502" t="b">
        <f t="shared" si="20"/>
        <v>0</v>
      </c>
      <c r="AP36" s="21"/>
      <c r="AQ36" s="502" t="b">
        <f t="shared" si="21"/>
        <v>0</v>
      </c>
      <c r="AR36" s="21"/>
      <c r="AS36" s="502" t="b">
        <f t="shared" si="22"/>
        <v>0</v>
      </c>
      <c r="AT36" s="21"/>
      <c r="AU36" s="502" t="b">
        <f t="shared" si="23"/>
        <v>0</v>
      </c>
      <c r="AV36" s="21"/>
      <c r="AW36" s="502" t="b">
        <f t="shared" si="24"/>
        <v>0</v>
      </c>
      <c r="AX36" s="21"/>
      <c r="AY36" s="502" t="b">
        <f t="shared" si="25"/>
        <v>0</v>
      </c>
      <c r="AZ36" s="21"/>
      <c r="BA36" s="502" t="b">
        <f t="shared" si="26"/>
        <v>0</v>
      </c>
      <c r="BB36" s="21"/>
      <c r="BC36" s="502" t="b">
        <f t="shared" si="27"/>
        <v>0</v>
      </c>
      <c r="BD36" s="21"/>
      <c r="BE36" s="502" t="b">
        <f t="shared" si="28"/>
        <v>0</v>
      </c>
      <c r="BF36" s="21"/>
      <c r="BG36" s="19" t="b">
        <f t="shared" si="64"/>
        <v>0</v>
      </c>
      <c r="BH36" s="60" t="str">
        <f t="shared" si="30"/>
        <v xml:space="preserve"> </v>
      </c>
      <c r="BI36" s="502"/>
      <c r="BJ36" s="502" t="b">
        <f t="shared" si="31"/>
        <v>0</v>
      </c>
      <c r="BK36" s="19" t="str">
        <f t="shared" si="1"/>
        <v xml:space="preserve"> </v>
      </c>
      <c r="BL36" s="19" t="str">
        <f t="shared" si="2"/>
        <v xml:space="preserve"> </v>
      </c>
      <c r="BM36" s="19" t="str">
        <f t="shared" si="3"/>
        <v/>
      </c>
      <c r="BN36" s="20"/>
      <c r="BO36" s="641"/>
    </row>
    <row r="37" spans="2:67" ht="63" customHeight="1" thickBot="1">
      <c r="B37" s="23"/>
      <c r="C37" s="635"/>
      <c r="D37" s="472"/>
      <c r="E37" s="472"/>
      <c r="F37" s="809"/>
      <c r="G37" s="809"/>
      <c r="H37" s="20"/>
      <c r="I37" s="17" t="b">
        <f t="shared" si="60"/>
        <v>0</v>
      </c>
      <c r="J37" s="20"/>
      <c r="K37" s="492" t="b">
        <f t="shared" si="61"/>
        <v>0</v>
      </c>
      <c r="L37" s="20"/>
      <c r="M37" s="492" t="b">
        <f t="shared" si="62"/>
        <v>0</v>
      </c>
      <c r="N37" s="20"/>
      <c r="O37" s="492" t="b">
        <f t="shared" si="63"/>
        <v>0</v>
      </c>
      <c r="P37" s="20"/>
      <c r="Q37" s="492" t="b">
        <f t="shared" si="8"/>
        <v>0</v>
      </c>
      <c r="R37" s="492" t="str">
        <f t="shared" si="9"/>
        <v xml:space="preserve">  </v>
      </c>
      <c r="S37" s="639" t="str">
        <f t="shared" si="65"/>
        <v xml:space="preserve"> </v>
      </c>
      <c r="T37" s="20"/>
      <c r="U37" s="19"/>
      <c r="V37" s="21"/>
      <c r="W37" s="502" t="b">
        <f t="shared" si="11"/>
        <v>0</v>
      </c>
      <c r="X37" s="21"/>
      <c r="Y37" s="502" t="b">
        <f t="shared" si="12"/>
        <v>0</v>
      </c>
      <c r="Z37" s="21"/>
      <c r="AA37" s="502" t="b">
        <f t="shared" si="13"/>
        <v>0</v>
      </c>
      <c r="AB37" s="21"/>
      <c r="AC37" s="502" t="b">
        <f t="shared" si="14"/>
        <v>0</v>
      </c>
      <c r="AD37" s="21"/>
      <c r="AE37" s="502" t="b">
        <f t="shared" si="15"/>
        <v>0</v>
      </c>
      <c r="AF37" s="21"/>
      <c r="AG37" s="502" t="b">
        <f t="shared" si="16"/>
        <v>0</v>
      </c>
      <c r="AH37" s="21"/>
      <c r="AI37" s="502" t="b">
        <f t="shared" si="17"/>
        <v>0</v>
      </c>
      <c r="AJ37" s="21"/>
      <c r="AK37" s="502" t="b">
        <f t="shared" si="18"/>
        <v>0</v>
      </c>
      <c r="AL37" s="21"/>
      <c r="AM37" s="502" t="b">
        <f t="shared" si="19"/>
        <v>0</v>
      </c>
      <c r="AN37" s="21"/>
      <c r="AO37" s="502" t="b">
        <f t="shared" si="20"/>
        <v>0</v>
      </c>
      <c r="AP37" s="21"/>
      <c r="AQ37" s="502" t="b">
        <f t="shared" si="21"/>
        <v>0</v>
      </c>
      <c r="AR37" s="21"/>
      <c r="AS37" s="502" t="b">
        <f t="shared" si="22"/>
        <v>0</v>
      </c>
      <c r="AT37" s="21"/>
      <c r="AU37" s="502" t="b">
        <f t="shared" si="23"/>
        <v>0</v>
      </c>
      <c r="AV37" s="21"/>
      <c r="AW37" s="502" t="b">
        <f t="shared" si="24"/>
        <v>0</v>
      </c>
      <c r="AX37" s="21"/>
      <c r="AY37" s="502" t="b">
        <f t="shared" si="25"/>
        <v>0</v>
      </c>
      <c r="AZ37" s="21"/>
      <c r="BA37" s="502" t="b">
        <f t="shared" si="26"/>
        <v>0</v>
      </c>
      <c r="BB37" s="21"/>
      <c r="BC37" s="502" t="b">
        <f t="shared" si="27"/>
        <v>0</v>
      </c>
      <c r="BD37" s="21"/>
      <c r="BE37" s="502" t="b">
        <f t="shared" si="28"/>
        <v>0</v>
      </c>
      <c r="BF37" s="21"/>
      <c r="BG37" s="19" t="b">
        <f t="shared" si="64"/>
        <v>0</v>
      </c>
      <c r="BH37" s="60" t="str">
        <f t="shared" si="30"/>
        <v xml:space="preserve"> </v>
      </c>
      <c r="BI37" s="502"/>
      <c r="BJ37" s="60" t="b">
        <f t="shared" si="31"/>
        <v>0</v>
      </c>
      <c r="BK37" s="19" t="str">
        <f t="shared" si="1"/>
        <v xml:space="preserve"> </v>
      </c>
      <c r="BL37" s="19" t="str">
        <f t="shared" si="2"/>
        <v xml:space="preserve"> </v>
      </c>
      <c r="BM37" s="19" t="str">
        <f t="shared" si="3"/>
        <v/>
      </c>
      <c r="BN37" s="20"/>
      <c r="BO37" s="641"/>
    </row>
    <row r="38" spans="2:67" ht="63" customHeight="1" thickBot="1">
      <c r="B38" s="23"/>
      <c r="C38" s="516"/>
      <c r="D38" s="20"/>
      <c r="E38" s="20"/>
      <c r="F38" s="810"/>
      <c r="G38" s="810"/>
      <c r="H38" s="20"/>
      <c r="I38" s="17" t="b">
        <f t="shared" si="60"/>
        <v>0</v>
      </c>
      <c r="J38" s="20"/>
      <c r="K38" s="492" t="b">
        <f t="shared" si="61"/>
        <v>0</v>
      </c>
      <c r="L38" s="20"/>
      <c r="M38" s="492" t="b">
        <f t="shared" si="62"/>
        <v>0</v>
      </c>
      <c r="N38" s="20"/>
      <c r="O38" s="492" t="b">
        <f t="shared" si="63"/>
        <v>0</v>
      </c>
      <c r="P38" s="20"/>
      <c r="Q38" s="492" t="b">
        <f t="shared" si="8"/>
        <v>0</v>
      </c>
      <c r="R38" s="492" t="str">
        <f t="shared" si="9"/>
        <v xml:space="preserve">  </v>
      </c>
      <c r="S38" s="639" t="str">
        <f t="shared" si="65"/>
        <v xml:space="preserve"> </v>
      </c>
      <c r="T38" s="20"/>
      <c r="U38" s="19"/>
      <c r="V38" s="21"/>
      <c r="W38" s="502" t="b">
        <f t="shared" si="11"/>
        <v>0</v>
      </c>
      <c r="X38" s="21"/>
      <c r="Y38" s="502" t="b">
        <f t="shared" si="12"/>
        <v>0</v>
      </c>
      <c r="Z38" s="21"/>
      <c r="AA38" s="502" t="b">
        <f t="shared" si="13"/>
        <v>0</v>
      </c>
      <c r="AB38" s="21"/>
      <c r="AC38" s="502" t="b">
        <f t="shared" si="14"/>
        <v>0</v>
      </c>
      <c r="AD38" s="21"/>
      <c r="AE38" s="502" t="b">
        <f t="shared" si="15"/>
        <v>0</v>
      </c>
      <c r="AF38" s="21"/>
      <c r="AG38" s="502" t="b">
        <f t="shared" si="16"/>
        <v>0</v>
      </c>
      <c r="AH38" s="21"/>
      <c r="AI38" s="502" t="b">
        <f t="shared" si="17"/>
        <v>0</v>
      </c>
      <c r="AJ38" s="21"/>
      <c r="AK38" s="502" t="b">
        <f t="shared" si="18"/>
        <v>0</v>
      </c>
      <c r="AL38" s="21"/>
      <c r="AM38" s="502" t="b">
        <f t="shared" si="19"/>
        <v>0</v>
      </c>
      <c r="AN38" s="21"/>
      <c r="AO38" s="502" t="b">
        <f t="shared" si="20"/>
        <v>0</v>
      </c>
      <c r="AP38" s="21"/>
      <c r="AQ38" s="502" t="b">
        <f t="shared" si="21"/>
        <v>0</v>
      </c>
      <c r="AR38" s="21"/>
      <c r="AS38" s="502" t="b">
        <f t="shared" si="22"/>
        <v>0</v>
      </c>
      <c r="AT38" s="21"/>
      <c r="AU38" s="502" t="b">
        <f t="shared" si="23"/>
        <v>0</v>
      </c>
      <c r="AV38" s="21"/>
      <c r="AW38" s="502" t="b">
        <f t="shared" si="24"/>
        <v>0</v>
      </c>
      <c r="AX38" s="21"/>
      <c r="AY38" s="502" t="b">
        <f t="shared" si="25"/>
        <v>0</v>
      </c>
      <c r="AZ38" s="21"/>
      <c r="BA38" s="502" t="b">
        <f t="shared" si="26"/>
        <v>0</v>
      </c>
      <c r="BB38" s="21"/>
      <c r="BC38" s="502" t="b">
        <f t="shared" si="27"/>
        <v>0</v>
      </c>
      <c r="BD38" s="21"/>
      <c r="BE38" s="502" t="b">
        <f t="shared" si="28"/>
        <v>0</v>
      </c>
      <c r="BF38" s="21"/>
      <c r="BG38" s="19" t="b">
        <f t="shared" si="64"/>
        <v>0</v>
      </c>
      <c r="BH38" s="60" t="str">
        <f t="shared" si="30"/>
        <v xml:space="preserve"> </v>
      </c>
      <c r="BI38" s="502"/>
      <c r="BJ38" s="502" t="b">
        <f t="shared" si="31"/>
        <v>0</v>
      </c>
      <c r="BK38" s="19" t="str">
        <f t="shared" si="1"/>
        <v xml:space="preserve"> </v>
      </c>
      <c r="BL38" s="19" t="str">
        <f t="shared" si="2"/>
        <v xml:space="preserve"> </v>
      </c>
      <c r="BM38" s="19" t="str">
        <f t="shared" si="3"/>
        <v/>
      </c>
      <c r="BN38" s="20"/>
      <c r="BO38" s="641"/>
    </row>
    <row r="39" spans="2:67" ht="63" customHeight="1" thickBot="1">
      <c r="B39" s="23"/>
      <c r="C39" s="516"/>
      <c r="D39" s="20"/>
      <c r="E39" s="20"/>
      <c r="F39" s="810"/>
      <c r="G39" s="810"/>
      <c r="H39" s="20"/>
      <c r="I39" s="17" t="b">
        <f t="shared" si="60"/>
        <v>0</v>
      </c>
      <c r="J39" s="20"/>
      <c r="K39" s="492" t="b">
        <f t="shared" si="61"/>
        <v>0</v>
      </c>
      <c r="L39" s="20"/>
      <c r="M39" s="492" t="b">
        <f t="shared" si="62"/>
        <v>0</v>
      </c>
      <c r="N39" s="20"/>
      <c r="O39" s="492" t="b">
        <f t="shared" si="63"/>
        <v>0</v>
      </c>
      <c r="P39" s="20"/>
      <c r="Q39" s="492" t="b">
        <f t="shared" si="8"/>
        <v>0</v>
      </c>
      <c r="R39" s="492" t="str">
        <f t="shared" si="9"/>
        <v xml:space="preserve">  </v>
      </c>
      <c r="S39" s="639" t="str">
        <f t="shared" si="65"/>
        <v xml:space="preserve"> </v>
      </c>
      <c r="T39" s="20"/>
      <c r="U39" s="19"/>
      <c r="V39" s="21"/>
      <c r="W39" s="502" t="b">
        <f t="shared" si="11"/>
        <v>0</v>
      </c>
      <c r="X39" s="21"/>
      <c r="Y39" s="502" t="b">
        <f t="shared" si="12"/>
        <v>0</v>
      </c>
      <c r="Z39" s="21"/>
      <c r="AA39" s="502" t="b">
        <f t="shared" si="13"/>
        <v>0</v>
      </c>
      <c r="AB39" s="21"/>
      <c r="AC39" s="502" t="b">
        <f t="shared" si="14"/>
        <v>0</v>
      </c>
      <c r="AD39" s="21"/>
      <c r="AE39" s="502" t="b">
        <f t="shared" si="15"/>
        <v>0</v>
      </c>
      <c r="AF39" s="21"/>
      <c r="AG39" s="502" t="b">
        <f t="shared" si="16"/>
        <v>0</v>
      </c>
      <c r="AH39" s="21"/>
      <c r="AI39" s="502" t="b">
        <f t="shared" si="17"/>
        <v>0</v>
      </c>
      <c r="AJ39" s="21"/>
      <c r="AK39" s="502" t="b">
        <f t="shared" si="18"/>
        <v>0</v>
      </c>
      <c r="AL39" s="21"/>
      <c r="AM39" s="502" t="b">
        <f t="shared" si="19"/>
        <v>0</v>
      </c>
      <c r="AN39" s="21"/>
      <c r="AO39" s="502" t="b">
        <f t="shared" si="20"/>
        <v>0</v>
      </c>
      <c r="AP39" s="21"/>
      <c r="AQ39" s="502" t="b">
        <f t="shared" si="21"/>
        <v>0</v>
      </c>
      <c r="AR39" s="21"/>
      <c r="AS39" s="502" t="b">
        <f t="shared" si="22"/>
        <v>0</v>
      </c>
      <c r="AT39" s="21"/>
      <c r="AU39" s="502" t="b">
        <f t="shared" si="23"/>
        <v>0</v>
      </c>
      <c r="AV39" s="21"/>
      <c r="AW39" s="502" t="b">
        <f t="shared" si="24"/>
        <v>0</v>
      </c>
      <c r="AX39" s="21"/>
      <c r="AY39" s="502" t="b">
        <f t="shared" si="25"/>
        <v>0</v>
      </c>
      <c r="AZ39" s="21"/>
      <c r="BA39" s="502" t="b">
        <f t="shared" si="26"/>
        <v>0</v>
      </c>
      <c r="BB39" s="21"/>
      <c r="BC39" s="502" t="b">
        <f t="shared" si="27"/>
        <v>0</v>
      </c>
      <c r="BD39" s="21"/>
      <c r="BE39" s="502" t="b">
        <f t="shared" si="28"/>
        <v>0</v>
      </c>
      <c r="BF39" s="21"/>
      <c r="BG39" s="19" t="b">
        <f t="shared" si="64"/>
        <v>0</v>
      </c>
      <c r="BH39" s="60" t="str">
        <f t="shared" si="30"/>
        <v xml:space="preserve"> </v>
      </c>
      <c r="BI39" s="502"/>
      <c r="BJ39" s="60" t="b">
        <f t="shared" si="31"/>
        <v>0</v>
      </c>
      <c r="BK39" s="19" t="str">
        <f t="shared" si="1"/>
        <v xml:space="preserve"> </v>
      </c>
      <c r="BL39" s="19" t="str">
        <f t="shared" si="2"/>
        <v xml:space="preserve"> </v>
      </c>
      <c r="BM39" s="19" t="str">
        <f t="shared" si="3"/>
        <v/>
      </c>
      <c r="BN39" s="20"/>
      <c r="BO39" s="641"/>
    </row>
    <row r="40" spans="2:67" ht="63" customHeight="1" thickBot="1">
      <c r="B40" s="23"/>
      <c r="C40" s="516"/>
      <c r="D40" s="20"/>
      <c r="E40" s="20"/>
      <c r="F40" s="810"/>
      <c r="G40" s="810"/>
      <c r="H40" s="20"/>
      <c r="I40" s="17" t="b">
        <f t="shared" si="60"/>
        <v>0</v>
      </c>
      <c r="J40" s="20"/>
      <c r="K40" s="492" t="b">
        <f t="shared" si="61"/>
        <v>0</v>
      </c>
      <c r="L40" s="20"/>
      <c r="M40" s="492" t="b">
        <f t="shared" si="62"/>
        <v>0</v>
      </c>
      <c r="N40" s="20"/>
      <c r="O40" s="492" t="b">
        <f t="shared" si="63"/>
        <v>0</v>
      </c>
      <c r="P40" s="20"/>
      <c r="Q40" s="492" t="b">
        <f t="shared" si="8"/>
        <v>0</v>
      </c>
      <c r="R40" s="492" t="str">
        <f t="shared" si="9"/>
        <v xml:space="preserve">  </v>
      </c>
      <c r="S40" s="639" t="str">
        <f t="shared" si="65"/>
        <v xml:space="preserve"> </v>
      </c>
      <c r="T40" s="20"/>
      <c r="U40" s="19"/>
      <c r="V40" s="21"/>
      <c r="W40" s="502" t="b">
        <f t="shared" si="11"/>
        <v>0</v>
      </c>
      <c r="X40" s="21"/>
      <c r="Y40" s="502" t="b">
        <f t="shared" si="12"/>
        <v>0</v>
      </c>
      <c r="Z40" s="21"/>
      <c r="AA40" s="502" t="b">
        <f t="shared" si="13"/>
        <v>0</v>
      </c>
      <c r="AB40" s="21"/>
      <c r="AC40" s="502" t="b">
        <f t="shared" si="14"/>
        <v>0</v>
      </c>
      <c r="AD40" s="21"/>
      <c r="AE40" s="502" t="b">
        <f t="shared" si="15"/>
        <v>0</v>
      </c>
      <c r="AF40" s="21"/>
      <c r="AG40" s="502" t="b">
        <f t="shared" si="16"/>
        <v>0</v>
      </c>
      <c r="AH40" s="21"/>
      <c r="AI40" s="502" t="b">
        <f t="shared" si="17"/>
        <v>0</v>
      </c>
      <c r="AJ40" s="21"/>
      <c r="AK40" s="502" t="b">
        <f t="shared" si="18"/>
        <v>0</v>
      </c>
      <c r="AL40" s="21"/>
      <c r="AM40" s="502" t="b">
        <f t="shared" si="19"/>
        <v>0</v>
      </c>
      <c r="AN40" s="21"/>
      <c r="AO40" s="502" t="b">
        <f t="shared" si="20"/>
        <v>0</v>
      </c>
      <c r="AP40" s="21"/>
      <c r="AQ40" s="502" t="b">
        <f t="shared" si="21"/>
        <v>0</v>
      </c>
      <c r="AR40" s="21"/>
      <c r="AS40" s="502" t="b">
        <f t="shared" si="22"/>
        <v>0</v>
      </c>
      <c r="AT40" s="21"/>
      <c r="AU40" s="502" t="b">
        <f t="shared" si="23"/>
        <v>0</v>
      </c>
      <c r="AV40" s="21"/>
      <c r="AW40" s="502" t="b">
        <f t="shared" si="24"/>
        <v>0</v>
      </c>
      <c r="AX40" s="21"/>
      <c r="AY40" s="502" t="b">
        <f t="shared" si="25"/>
        <v>0</v>
      </c>
      <c r="AZ40" s="21"/>
      <c r="BA40" s="502" t="b">
        <f t="shared" si="26"/>
        <v>0</v>
      </c>
      <c r="BB40" s="21"/>
      <c r="BC40" s="502" t="b">
        <f t="shared" si="27"/>
        <v>0</v>
      </c>
      <c r="BD40" s="21"/>
      <c r="BE40" s="502" t="b">
        <f t="shared" si="28"/>
        <v>0</v>
      </c>
      <c r="BF40" s="21"/>
      <c r="BG40" s="19" t="b">
        <f t="shared" si="64"/>
        <v>0</v>
      </c>
      <c r="BH40" s="60" t="str">
        <f t="shared" si="30"/>
        <v xml:space="preserve"> </v>
      </c>
      <c r="BI40" s="502"/>
      <c r="BJ40" s="502" t="b">
        <f t="shared" si="31"/>
        <v>0</v>
      </c>
      <c r="BK40" s="19" t="str">
        <f t="shared" si="1"/>
        <v xml:space="preserve"> </v>
      </c>
      <c r="BL40" s="19" t="str">
        <f t="shared" si="2"/>
        <v xml:space="preserve"> </v>
      </c>
      <c r="BM40" s="19" t="str">
        <f t="shared" si="3"/>
        <v/>
      </c>
      <c r="BN40" s="20"/>
      <c r="BO40" s="641"/>
    </row>
    <row r="41" spans="2:67" ht="63" customHeight="1" thickBot="1">
      <c r="B41" s="23"/>
      <c r="C41" s="516"/>
      <c r="D41" s="20"/>
      <c r="E41" s="20"/>
      <c r="F41" s="810"/>
      <c r="G41" s="810"/>
      <c r="H41" s="20"/>
      <c r="I41" s="17" t="b">
        <f t="shared" si="60"/>
        <v>0</v>
      </c>
      <c r="J41" s="20"/>
      <c r="K41" s="492" t="b">
        <f t="shared" si="61"/>
        <v>0</v>
      </c>
      <c r="L41" s="20"/>
      <c r="M41" s="492" t="b">
        <f t="shared" si="62"/>
        <v>0</v>
      </c>
      <c r="N41" s="20"/>
      <c r="O41" s="40" t="b">
        <f t="shared" ref="O41:O90" si="66">IF(N41="Posible",3,IF(N41="Rara vez",1,IF(N41="Improbable",2,IF(N41="Probable",4,IF(N41="Casi seguro",5)))))</f>
        <v>0</v>
      </c>
      <c r="P41" s="20"/>
      <c r="Q41" s="492" t="b">
        <f t="shared" si="8"/>
        <v>0</v>
      </c>
      <c r="R41" s="492" t="str">
        <f t="shared" si="9"/>
        <v xml:space="preserve">  </v>
      </c>
      <c r="S41" s="639" t="str">
        <f t="shared" si="65"/>
        <v xml:space="preserve"> </v>
      </c>
      <c r="T41" s="20"/>
      <c r="U41" s="19"/>
      <c r="V41" s="21"/>
      <c r="W41" s="502" t="b">
        <f t="shared" si="11"/>
        <v>0</v>
      </c>
      <c r="X41" s="21"/>
      <c r="Y41" s="502" t="b">
        <f t="shared" si="12"/>
        <v>0</v>
      </c>
      <c r="Z41" s="21"/>
      <c r="AA41" s="502" t="b">
        <f t="shared" si="13"/>
        <v>0</v>
      </c>
      <c r="AB41" s="21"/>
      <c r="AC41" s="502" t="b">
        <f t="shared" si="14"/>
        <v>0</v>
      </c>
      <c r="AD41" s="21"/>
      <c r="AE41" s="502" t="b">
        <f t="shared" si="15"/>
        <v>0</v>
      </c>
      <c r="AF41" s="21"/>
      <c r="AG41" s="502" t="b">
        <f t="shared" si="16"/>
        <v>0</v>
      </c>
      <c r="AH41" s="21"/>
      <c r="AI41" s="502" t="b">
        <f t="shared" si="17"/>
        <v>0</v>
      </c>
      <c r="AJ41" s="21"/>
      <c r="AK41" s="502" t="b">
        <f t="shared" si="18"/>
        <v>0</v>
      </c>
      <c r="AL41" s="21"/>
      <c r="AM41" s="502" t="b">
        <f t="shared" si="19"/>
        <v>0</v>
      </c>
      <c r="AN41" s="21"/>
      <c r="AO41" s="502" t="b">
        <f t="shared" si="20"/>
        <v>0</v>
      </c>
      <c r="AP41" s="21"/>
      <c r="AQ41" s="502" t="b">
        <f t="shared" si="21"/>
        <v>0</v>
      </c>
      <c r="AR41" s="21"/>
      <c r="AS41" s="502" t="b">
        <f t="shared" si="22"/>
        <v>0</v>
      </c>
      <c r="AT41" s="21"/>
      <c r="AU41" s="502" t="b">
        <f t="shared" si="23"/>
        <v>0</v>
      </c>
      <c r="AV41" s="21"/>
      <c r="AW41" s="502" t="b">
        <f t="shared" si="24"/>
        <v>0</v>
      </c>
      <c r="AX41" s="21"/>
      <c r="AY41" s="502" t="b">
        <f t="shared" si="25"/>
        <v>0</v>
      </c>
      <c r="AZ41" s="21"/>
      <c r="BA41" s="502" t="b">
        <f t="shared" si="26"/>
        <v>0</v>
      </c>
      <c r="BB41" s="21"/>
      <c r="BC41" s="502" t="b">
        <f t="shared" si="27"/>
        <v>0</v>
      </c>
      <c r="BD41" s="21"/>
      <c r="BE41" s="502" t="b">
        <f t="shared" si="28"/>
        <v>0</v>
      </c>
      <c r="BF41" s="21"/>
      <c r="BG41" s="19" t="b">
        <f t="shared" si="64"/>
        <v>0</v>
      </c>
      <c r="BH41" s="60" t="str">
        <f t="shared" si="30"/>
        <v xml:space="preserve"> </v>
      </c>
      <c r="BI41" s="502"/>
      <c r="BJ41" s="60" t="b">
        <f t="shared" si="31"/>
        <v>0</v>
      </c>
      <c r="BK41" s="19" t="str">
        <f t="shared" si="1"/>
        <v xml:space="preserve"> </v>
      </c>
      <c r="BL41" s="19" t="str">
        <f t="shared" si="2"/>
        <v xml:space="preserve"> </v>
      </c>
      <c r="BM41" s="19" t="str">
        <f t="shared" si="3"/>
        <v/>
      </c>
      <c r="BN41" s="20"/>
      <c r="BO41" s="641"/>
    </row>
    <row r="42" spans="2:67" ht="63" customHeight="1" thickBot="1">
      <c r="B42" s="23"/>
      <c r="C42" s="516"/>
      <c r="D42" s="20"/>
      <c r="E42" s="20"/>
      <c r="F42" s="810"/>
      <c r="G42" s="810"/>
      <c r="H42" s="20"/>
      <c r="I42" s="17" t="b">
        <f t="shared" si="60"/>
        <v>0</v>
      </c>
      <c r="J42" s="20"/>
      <c r="K42" s="492" t="b">
        <f t="shared" si="61"/>
        <v>0</v>
      </c>
      <c r="L42" s="20"/>
      <c r="M42" s="492" t="b">
        <f t="shared" si="62"/>
        <v>0</v>
      </c>
      <c r="N42" s="20"/>
      <c r="O42" s="40" t="b">
        <f t="shared" si="66"/>
        <v>0</v>
      </c>
      <c r="P42" s="20"/>
      <c r="Q42" s="492" t="b">
        <f t="shared" si="8"/>
        <v>0</v>
      </c>
      <c r="R42" s="492" t="str">
        <f t="shared" si="9"/>
        <v xml:space="preserve">  </v>
      </c>
      <c r="S42" s="639" t="str">
        <f t="shared" si="65"/>
        <v xml:space="preserve"> </v>
      </c>
      <c r="T42" s="20"/>
      <c r="U42" s="19"/>
      <c r="V42" s="21"/>
      <c r="W42" s="502" t="b">
        <f t="shared" si="11"/>
        <v>0</v>
      </c>
      <c r="X42" s="21"/>
      <c r="Y42" s="502" t="b">
        <f t="shared" si="12"/>
        <v>0</v>
      </c>
      <c r="Z42" s="21"/>
      <c r="AA42" s="502" t="b">
        <f t="shared" si="13"/>
        <v>0</v>
      </c>
      <c r="AB42" s="21"/>
      <c r="AC42" s="502" t="b">
        <f t="shared" si="14"/>
        <v>0</v>
      </c>
      <c r="AD42" s="21"/>
      <c r="AE42" s="502" t="b">
        <f t="shared" si="15"/>
        <v>0</v>
      </c>
      <c r="AF42" s="21"/>
      <c r="AG42" s="502" t="b">
        <f t="shared" si="16"/>
        <v>0</v>
      </c>
      <c r="AH42" s="21"/>
      <c r="AI42" s="502" t="b">
        <f t="shared" si="17"/>
        <v>0</v>
      </c>
      <c r="AJ42" s="21"/>
      <c r="AK42" s="502" t="b">
        <f t="shared" si="18"/>
        <v>0</v>
      </c>
      <c r="AL42" s="21"/>
      <c r="AM42" s="502" t="b">
        <f t="shared" si="19"/>
        <v>0</v>
      </c>
      <c r="AN42" s="21"/>
      <c r="AO42" s="502" t="b">
        <f t="shared" si="20"/>
        <v>0</v>
      </c>
      <c r="AP42" s="21"/>
      <c r="AQ42" s="502" t="b">
        <f t="shared" si="21"/>
        <v>0</v>
      </c>
      <c r="AR42" s="21"/>
      <c r="AS42" s="502" t="b">
        <f t="shared" si="22"/>
        <v>0</v>
      </c>
      <c r="AT42" s="21"/>
      <c r="AU42" s="502" t="b">
        <f t="shared" si="23"/>
        <v>0</v>
      </c>
      <c r="AV42" s="21"/>
      <c r="AW42" s="502" t="b">
        <f t="shared" si="24"/>
        <v>0</v>
      </c>
      <c r="AX42" s="21"/>
      <c r="AY42" s="502" t="b">
        <f t="shared" si="25"/>
        <v>0</v>
      </c>
      <c r="AZ42" s="21"/>
      <c r="BA42" s="502" t="b">
        <f t="shared" si="26"/>
        <v>0</v>
      </c>
      <c r="BB42" s="21"/>
      <c r="BC42" s="502" t="b">
        <f t="shared" si="27"/>
        <v>0</v>
      </c>
      <c r="BD42" s="21"/>
      <c r="BE42" s="502" t="b">
        <f t="shared" si="28"/>
        <v>0</v>
      </c>
      <c r="BF42" s="21"/>
      <c r="BG42" s="19" t="b">
        <f t="shared" si="64"/>
        <v>0</v>
      </c>
      <c r="BH42" s="60" t="str">
        <f t="shared" si="30"/>
        <v xml:space="preserve"> </v>
      </c>
      <c r="BI42" s="502"/>
      <c r="BJ42" s="502" t="b">
        <f t="shared" si="31"/>
        <v>0</v>
      </c>
      <c r="BK42" s="19" t="str">
        <f t="shared" si="1"/>
        <v xml:space="preserve"> </v>
      </c>
      <c r="BL42" s="19" t="str">
        <f t="shared" si="2"/>
        <v xml:space="preserve"> </v>
      </c>
      <c r="BM42" s="19" t="str">
        <f t="shared" si="3"/>
        <v/>
      </c>
      <c r="BN42" s="20"/>
      <c r="BO42" s="641"/>
    </row>
    <row r="43" spans="2:67" ht="63" customHeight="1" thickBot="1">
      <c r="B43" s="23"/>
      <c r="C43" s="516"/>
      <c r="D43" s="20"/>
      <c r="E43" s="20"/>
      <c r="F43" s="810"/>
      <c r="G43" s="810"/>
      <c r="H43" s="20"/>
      <c r="I43" s="17" t="b">
        <f t="shared" si="60"/>
        <v>0</v>
      </c>
      <c r="J43" s="20"/>
      <c r="K43" s="492" t="b">
        <f t="shared" si="61"/>
        <v>0</v>
      </c>
      <c r="L43" s="20"/>
      <c r="M43" s="492" t="b">
        <f t="shared" si="62"/>
        <v>0</v>
      </c>
      <c r="N43" s="20"/>
      <c r="O43" s="40" t="b">
        <f t="shared" si="66"/>
        <v>0</v>
      </c>
      <c r="P43" s="20"/>
      <c r="Q43" s="492" t="b">
        <f t="shared" si="8"/>
        <v>0</v>
      </c>
      <c r="R43" s="492" t="str">
        <f t="shared" si="9"/>
        <v xml:space="preserve">  </v>
      </c>
      <c r="S43" s="639" t="str">
        <f t="shared" si="65"/>
        <v xml:space="preserve"> </v>
      </c>
      <c r="T43" s="20"/>
      <c r="U43" s="19"/>
      <c r="V43" s="21"/>
      <c r="W43" s="502" t="b">
        <f t="shared" si="11"/>
        <v>0</v>
      </c>
      <c r="X43" s="21"/>
      <c r="Y43" s="502" t="b">
        <f t="shared" si="12"/>
        <v>0</v>
      </c>
      <c r="Z43" s="21"/>
      <c r="AA43" s="502" t="b">
        <f t="shared" si="13"/>
        <v>0</v>
      </c>
      <c r="AB43" s="21"/>
      <c r="AC43" s="502" t="b">
        <f t="shared" si="14"/>
        <v>0</v>
      </c>
      <c r="AD43" s="21"/>
      <c r="AE43" s="502" t="b">
        <f t="shared" si="15"/>
        <v>0</v>
      </c>
      <c r="AF43" s="21"/>
      <c r="AG43" s="502" t="b">
        <f t="shared" si="16"/>
        <v>0</v>
      </c>
      <c r="AH43" s="21"/>
      <c r="AI43" s="502" t="b">
        <f t="shared" si="17"/>
        <v>0</v>
      </c>
      <c r="AJ43" s="21"/>
      <c r="AK43" s="502" t="b">
        <f t="shared" si="18"/>
        <v>0</v>
      </c>
      <c r="AL43" s="21"/>
      <c r="AM43" s="502" t="b">
        <f t="shared" si="19"/>
        <v>0</v>
      </c>
      <c r="AN43" s="21"/>
      <c r="AO43" s="502" t="b">
        <f t="shared" si="20"/>
        <v>0</v>
      </c>
      <c r="AP43" s="21"/>
      <c r="AQ43" s="502" t="b">
        <f t="shared" si="21"/>
        <v>0</v>
      </c>
      <c r="AR43" s="21"/>
      <c r="AS43" s="502" t="b">
        <f t="shared" si="22"/>
        <v>0</v>
      </c>
      <c r="AT43" s="21"/>
      <c r="AU43" s="502" t="b">
        <f t="shared" si="23"/>
        <v>0</v>
      </c>
      <c r="AV43" s="21"/>
      <c r="AW43" s="502" t="b">
        <f t="shared" si="24"/>
        <v>0</v>
      </c>
      <c r="AX43" s="21"/>
      <c r="AY43" s="502" t="b">
        <f t="shared" si="25"/>
        <v>0</v>
      </c>
      <c r="AZ43" s="21"/>
      <c r="BA43" s="502" t="b">
        <f t="shared" si="26"/>
        <v>0</v>
      </c>
      <c r="BB43" s="21"/>
      <c r="BC43" s="502" t="b">
        <f t="shared" si="27"/>
        <v>0</v>
      </c>
      <c r="BD43" s="21"/>
      <c r="BE43" s="502" t="b">
        <f t="shared" si="28"/>
        <v>0</v>
      </c>
      <c r="BF43" s="21"/>
      <c r="BG43" s="19" t="b">
        <f t="shared" si="64"/>
        <v>0</v>
      </c>
      <c r="BH43" s="60" t="str">
        <f t="shared" si="30"/>
        <v xml:space="preserve"> </v>
      </c>
      <c r="BI43" s="502"/>
      <c r="BJ43" s="60" t="b">
        <f t="shared" si="31"/>
        <v>0</v>
      </c>
      <c r="BK43" s="19" t="str">
        <f t="shared" si="1"/>
        <v xml:space="preserve"> </v>
      </c>
      <c r="BL43" s="19" t="str">
        <f t="shared" si="2"/>
        <v xml:space="preserve"> </v>
      </c>
      <c r="BM43" s="19" t="str">
        <f t="shared" si="3"/>
        <v/>
      </c>
      <c r="BN43" s="20"/>
      <c r="BO43" s="641"/>
    </row>
    <row r="44" spans="2:67" ht="63" customHeight="1" thickBot="1">
      <c r="B44" s="23"/>
      <c r="C44" s="516"/>
      <c r="D44" s="20"/>
      <c r="E44" s="20"/>
      <c r="F44" s="810"/>
      <c r="G44" s="810"/>
      <c r="H44" s="20"/>
      <c r="I44" s="17" t="b">
        <f t="shared" si="60"/>
        <v>0</v>
      </c>
      <c r="J44" s="20"/>
      <c r="K44" s="492" t="b">
        <f t="shared" si="61"/>
        <v>0</v>
      </c>
      <c r="L44" s="20"/>
      <c r="M44" s="492" t="b">
        <f t="shared" si="62"/>
        <v>0</v>
      </c>
      <c r="N44" s="20"/>
      <c r="O44" s="40" t="b">
        <f t="shared" si="66"/>
        <v>0</v>
      </c>
      <c r="P44" s="20"/>
      <c r="Q44" s="492" t="b">
        <f t="shared" si="8"/>
        <v>0</v>
      </c>
      <c r="R44" s="492" t="str">
        <f t="shared" si="9"/>
        <v xml:space="preserve">  </v>
      </c>
      <c r="S44" s="639" t="str">
        <f t="shared" si="65"/>
        <v xml:space="preserve"> </v>
      </c>
      <c r="T44" s="20"/>
      <c r="U44" s="19"/>
      <c r="V44" s="21"/>
      <c r="W44" s="502" t="b">
        <f t="shared" si="11"/>
        <v>0</v>
      </c>
      <c r="X44" s="21"/>
      <c r="Y44" s="502" t="b">
        <f t="shared" si="12"/>
        <v>0</v>
      </c>
      <c r="Z44" s="21"/>
      <c r="AA44" s="502" t="b">
        <f t="shared" si="13"/>
        <v>0</v>
      </c>
      <c r="AB44" s="21"/>
      <c r="AC44" s="502" t="b">
        <f t="shared" si="14"/>
        <v>0</v>
      </c>
      <c r="AD44" s="21"/>
      <c r="AE44" s="502" t="b">
        <f t="shared" si="15"/>
        <v>0</v>
      </c>
      <c r="AF44" s="21"/>
      <c r="AG44" s="502" t="b">
        <f t="shared" si="16"/>
        <v>0</v>
      </c>
      <c r="AH44" s="21"/>
      <c r="AI44" s="502" t="b">
        <f t="shared" si="17"/>
        <v>0</v>
      </c>
      <c r="AJ44" s="21"/>
      <c r="AK44" s="502" t="b">
        <f t="shared" si="18"/>
        <v>0</v>
      </c>
      <c r="AL44" s="21"/>
      <c r="AM44" s="502" t="b">
        <f t="shared" si="19"/>
        <v>0</v>
      </c>
      <c r="AN44" s="21"/>
      <c r="AO44" s="502" t="b">
        <f t="shared" si="20"/>
        <v>0</v>
      </c>
      <c r="AP44" s="21"/>
      <c r="AQ44" s="502" t="b">
        <f t="shared" si="21"/>
        <v>0</v>
      </c>
      <c r="AR44" s="21"/>
      <c r="AS44" s="502" t="b">
        <f t="shared" si="22"/>
        <v>0</v>
      </c>
      <c r="AT44" s="21"/>
      <c r="AU44" s="502" t="b">
        <f t="shared" si="23"/>
        <v>0</v>
      </c>
      <c r="AV44" s="21"/>
      <c r="AW44" s="502" t="b">
        <f t="shared" si="24"/>
        <v>0</v>
      </c>
      <c r="AX44" s="21"/>
      <c r="AY44" s="502" t="b">
        <f t="shared" si="25"/>
        <v>0</v>
      </c>
      <c r="AZ44" s="21"/>
      <c r="BA44" s="502" t="b">
        <f t="shared" si="26"/>
        <v>0</v>
      </c>
      <c r="BB44" s="21"/>
      <c r="BC44" s="502" t="b">
        <f t="shared" si="27"/>
        <v>0</v>
      </c>
      <c r="BD44" s="21"/>
      <c r="BE44" s="502" t="b">
        <f t="shared" si="28"/>
        <v>0</v>
      </c>
      <c r="BF44" s="21"/>
      <c r="BG44" s="19" t="b">
        <f t="shared" si="64"/>
        <v>0</v>
      </c>
      <c r="BH44" s="60" t="str">
        <f t="shared" si="30"/>
        <v xml:space="preserve"> </v>
      </c>
      <c r="BI44" s="19"/>
      <c r="BJ44" s="19" t="b">
        <f t="shared" ref="BJ44:BJ75" si="67">IF(OR(E44="Corrupción ",E44="Conflicto de Intereses"),W44+Y44+AA44+AC44+AE44+AG44+AI44+AK44+AM44+AO44+AQ44+AS44+AU44+AW44+AY44+BA44+BC44+BE44+BG44)</f>
        <v>0</v>
      </c>
      <c r="BK44" s="19" t="str">
        <f t="shared" si="1"/>
        <v xml:space="preserve"> </v>
      </c>
      <c r="BL44" s="19" t="str">
        <f t="shared" si="2"/>
        <v xml:space="preserve"> </v>
      </c>
      <c r="BM44" s="19" t="str">
        <f t="shared" si="3"/>
        <v/>
      </c>
      <c r="BN44" s="20"/>
      <c r="BO44" s="641"/>
    </row>
    <row r="45" spans="2:67" ht="63" customHeight="1" thickBot="1">
      <c r="B45" s="23"/>
      <c r="C45" s="516"/>
      <c r="D45" s="20"/>
      <c r="E45" s="20"/>
      <c r="F45" s="810"/>
      <c r="G45" s="810"/>
      <c r="H45" s="20"/>
      <c r="I45" s="17" t="b">
        <f t="shared" si="60"/>
        <v>0</v>
      </c>
      <c r="J45" s="20"/>
      <c r="K45" s="492" t="b">
        <f t="shared" si="61"/>
        <v>0</v>
      </c>
      <c r="L45" s="20"/>
      <c r="M45" s="492" t="b">
        <f t="shared" si="62"/>
        <v>0</v>
      </c>
      <c r="N45" s="20"/>
      <c r="O45" s="40" t="b">
        <f t="shared" si="66"/>
        <v>0</v>
      </c>
      <c r="P45" s="20"/>
      <c r="Q45" s="492" t="b">
        <f t="shared" si="8"/>
        <v>0</v>
      </c>
      <c r="R45" s="492" t="str">
        <f t="shared" si="9"/>
        <v xml:space="preserve">  </v>
      </c>
      <c r="S45" s="639" t="str">
        <f t="shared" si="65"/>
        <v xml:space="preserve"> </v>
      </c>
      <c r="T45" s="20"/>
      <c r="U45" s="19"/>
      <c r="V45" s="21"/>
      <c r="W45" s="502" t="b">
        <f t="shared" si="11"/>
        <v>0</v>
      </c>
      <c r="X45" s="21"/>
      <c r="Y45" s="502" t="b">
        <f t="shared" si="12"/>
        <v>0</v>
      </c>
      <c r="Z45" s="21"/>
      <c r="AA45" s="502" t="b">
        <f t="shared" si="13"/>
        <v>0</v>
      </c>
      <c r="AB45" s="21"/>
      <c r="AC45" s="502" t="b">
        <f t="shared" si="14"/>
        <v>0</v>
      </c>
      <c r="AD45" s="21"/>
      <c r="AE45" s="502" t="b">
        <f t="shared" si="15"/>
        <v>0</v>
      </c>
      <c r="AF45" s="21"/>
      <c r="AG45" s="502" t="b">
        <f t="shared" si="16"/>
        <v>0</v>
      </c>
      <c r="AH45" s="21"/>
      <c r="AI45" s="502" t="b">
        <f t="shared" si="17"/>
        <v>0</v>
      </c>
      <c r="AJ45" s="21"/>
      <c r="AK45" s="502" t="b">
        <f t="shared" si="18"/>
        <v>0</v>
      </c>
      <c r="AL45" s="21"/>
      <c r="AM45" s="502" t="b">
        <f t="shared" si="19"/>
        <v>0</v>
      </c>
      <c r="AN45" s="21"/>
      <c r="AO45" s="502" t="b">
        <f t="shared" si="20"/>
        <v>0</v>
      </c>
      <c r="AP45" s="21"/>
      <c r="AQ45" s="502" t="b">
        <f t="shared" si="21"/>
        <v>0</v>
      </c>
      <c r="AR45" s="21"/>
      <c r="AS45" s="502" t="b">
        <f t="shared" si="22"/>
        <v>0</v>
      </c>
      <c r="AT45" s="21"/>
      <c r="AU45" s="502" t="b">
        <f t="shared" si="23"/>
        <v>0</v>
      </c>
      <c r="AV45" s="21"/>
      <c r="AW45" s="502" t="b">
        <f t="shared" si="24"/>
        <v>0</v>
      </c>
      <c r="AX45" s="21"/>
      <c r="AY45" s="502" t="b">
        <f t="shared" si="25"/>
        <v>0</v>
      </c>
      <c r="AZ45" s="21"/>
      <c r="BA45" s="502" t="b">
        <f t="shared" si="26"/>
        <v>0</v>
      </c>
      <c r="BB45" s="21"/>
      <c r="BC45" s="502" t="b">
        <f t="shared" si="27"/>
        <v>0</v>
      </c>
      <c r="BD45" s="21"/>
      <c r="BE45" s="502" t="b">
        <f t="shared" si="28"/>
        <v>0</v>
      </c>
      <c r="BF45" s="21"/>
      <c r="BG45" s="19" t="b">
        <f t="shared" si="64"/>
        <v>0</v>
      </c>
      <c r="BH45" s="60" t="str">
        <f t="shared" si="30"/>
        <v xml:space="preserve"> </v>
      </c>
      <c r="BI45" s="19"/>
      <c r="BJ45" s="19" t="b">
        <f t="shared" si="67"/>
        <v>0</v>
      </c>
      <c r="BK45" s="19" t="str">
        <f t="shared" si="1"/>
        <v xml:space="preserve"> </v>
      </c>
      <c r="BL45" s="19" t="str">
        <f t="shared" si="2"/>
        <v xml:space="preserve"> </v>
      </c>
      <c r="BM45" s="19" t="str">
        <f t="shared" si="3"/>
        <v/>
      </c>
      <c r="BN45" s="20"/>
      <c r="BO45" s="641"/>
    </row>
    <row r="46" spans="2:67" ht="63" customHeight="1" thickBot="1">
      <c r="B46" s="23"/>
      <c r="C46" s="516"/>
      <c r="D46" s="20"/>
      <c r="E46" s="20"/>
      <c r="F46" s="810"/>
      <c r="G46" s="810"/>
      <c r="H46" s="20"/>
      <c r="I46" s="17" t="b">
        <f t="shared" si="60"/>
        <v>0</v>
      </c>
      <c r="J46" s="20"/>
      <c r="K46" s="492" t="b">
        <f t="shared" si="61"/>
        <v>0</v>
      </c>
      <c r="L46" s="20"/>
      <c r="M46" s="40" t="b">
        <f t="shared" ref="M46:M90" si="68">IF(L46="Posible",3,IF(L46="Rara vez",1,IF(L46="Improbable",2,IF(L46="Probable",4,IF(L46="Casi seguro",5)))))</f>
        <v>0</v>
      </c>
      <c r="N46" s="20"/>
      <c r="O46" s="40" t="b">
        <f t="shared" si="66"/>
        <v>0</v>
      </c>
      <c r="P46" s="20"/>
      <c r="Q46" s="492" t="b">
        <f t="shared" si="8"/>
        <v>0</v>
      </c>
      <c r="R46" s="492" t="str">
        <f t="shared" si="9"/>
        <v xml:space="preserve">  </v>
      </c>
      <c r="S46" s="639" t="str">
        <f t="shared" si="65"/>
        <v xml:space="preserve"> </v>
      </c>
      <c r="T46" s="20"/>
      <c r="U46" s="19"/>
      <c r="V46" s="21"/>
      <c r="W46" s="502" t="b">
        <f t="shared" si="11"/>
        <v>0</v>
      </c>
      <c r="X46" s="21"/>
      <c r="Y46" s="502" t="b">
        <f t="shared" si="12"/>
        <v>0</v>
      </c>
      <c r="Z46" s="21"/>
      <c r="AA46" s="502" t="b">
        <f t="shared" si="13"/>
        <v>0</v>
      </c>
      <c r="AB46" s="21"/>
      <c r="AC46" s="502" t="b">
        <f t="shared" si="14"/>
        <v>0</v>
      </c>
      <c r="AD46" s="21"/>
      <c r="AE46" s="502" t="b">
        <f t="shared" si="15"/>
        <v>0</v>
      </c>
      <c r="AF46" s="21"/>
      <c r="AG46" s="502" t="b">
        <f t="shared" si="16"/>
        <v>0</v>
      </c>
      <c r="AH46" s="21"/>
      <c r="AI46" s="502" t="b">
        <f t="shared" si="17"/>
        <v>0</v>
      </c>
      <c r="AJ46" s="21"/>
      <c r="AK46" s="502" t="b">
        <f t="shared" si="18"/>
        <v>0</v>
      </c>
      <c r="AL46" s="21"/>
      <c r="AM46" s="502" t="b">
        <f t="shared" si="19"/>
        <v>0</v>
      </c>
      <c r="AN46" s="21"/>
      <c r="AO46" s="502" t="b">
        <f t="shared" si="20"/>
        <v>0</v>
      </c>
      <c r="AP46" s="21"/>
      <c r="AQ46" s="502" t="b">
        <f t="shared" si="21"/>
        <v>0</v>
      </c>
      <c r="AR46" s="21"/>
      <c r="AS46" s="502" t="b">
        <f t="shared" si="22"/>
        <v>0</v>
      </c>
      <c r="AT46" s="21"/>
      <c r="AU46" s="502" t="b">
        <f t="shared" si="23"/>
        <v>0</v>
      </c>
      <c r="AV46" s="21"/>
      <c r="AW46" s="502" t="b">
        <f t="shared" si="24"/>
        <v>0</v>
      </c>
      <c r="AX46" s="21"/>
      <c r="AY46" s="502" t="b">
        <f t="shared" si="25"/>
        <v>0</v>
      </c>
      <c r="AZ46" s="21"/>
      <c r="BA46" s="502" t="b">
        <f t="shared" si="26"/>
        <v>0</v>
      </c>
      <c r="BB46" s="21"/>
      <c r="BC46" s="502" t="b">
        <f t="shared" si="27"/>
        <v>0</v>
      </c>
      <c r="BD46" s="21"/>
      <c r="BE46" s="502" t="b">
        <f t="shared" si="28"/>
        <v>0</v>
      </c>
      <c r="BF46" s="21"/>
      <c r="BG46" s="19" t="b">
        <f t="shared" si="64"/>
        <v>0</v>
      </c>
      <c r="BH46" s="19" t="str">
        <f t="shared" si="0"/>
        <v xml:space="preserve"> </v>
      </c>
      <c r="BI46" s="19"/>
      <c r="BJ46" s="19" t="b">
        <f t="shared" si="67"/>
        <v>0</v>
      </c>
      <c r="BK46" s="19" t="str">
        <f t="shared" si="1"/>
        <v xml:space="preserve"> </v>
      </c>
      <c r="BL46" s="19" t="str">
        <f t="shared" si="2"/>
        <v xml:space="preserve"> </v>
      </c>
      <c r="BM46" s="19" t="str">
        <f t="shared" si="3"/>
        <v/>
      </c>
      <c r="BN46" s="20"/>
      <c r="BO46" s="641"/>
    </row>
    <row r="47" spans="2:67" ht="63" customHeight="1" thickBot="1">
      <c r="B47" s="23"/>
      <c r="C47" s="20"/>
      <c r="D47" s="20"/>
      <c r="E47" s="20"/>
      <c r="F47" s="810"/>
      <c r="G47" s="810"/>
      <c r="H47" s="20"/>
      <c r="I47" s="17" t="b">
        <f t="shared" si="60"/>
        <v>0</v>
      </c>
      <c r="J47" s="20"/>
      <c r="K47" s="492" t="b">
        <f t="shared" si="61"/>
        <v>0</v>
      </c>
      <c r="L47" s="20"/>
      <c r="M47" s="40" t="b">
        <f t="shared" si="68"/>
        <v>0</v>
      </c>
      <c r="N47" s="20"/>
      <c r="O47" s="40" t="b">
        <f t="shared" si="66"/>
        <v>0</v>
      </c>
      <c r="P47" s="20"/>
      <c r="Q47" s="492" t="b">
        <f t="shared" si="8"/>
        <v>0</v>
      </c>
      <c r="R47" s="492" t="str">
        <f t="shared" si="9"/>
        <v xml:space="preserve">  </v>
      </c>
      <c r="S47" s="639" t="str">
        <f t="shared" si="65"/>
        <v xml:space="preserve"> </v>
      </c>
      <c r="T47" s="20"/>
      <c r="U47" s="19"/>
      <c r="V47" s="21"/>
      <c r="W47" s="502" t="b">
        <f t="shared" si="11"/>
        <v>0</v>
      </c>
      <c r="X47" s="21"/>
      <c r="Y47" s="502" t="b">
        <f t="shared" si="12"/>
        <v>0</v>
      </c>
      <c r="Z47" s="21"/>
      <c r="AA47" s="502" t="b">
        <f t="shared" si="13"/>
        <v>0</v>
      </c>
      <c r="AB47" s="21"/>
      <c r="AC47" s="502" t="b">
        <f t="shared" si="14"/>
        <v>0</v>
      </c>
      <c r="AD47" s="21"/>
      <c r="AE47" s="502" t="b">
        <f t="shared" si="15"/>
        <v>0</v>
      </c>
      <c r="AF47" s="21"/>
      <c r="AG47" s="502" t="b">
        <f t="shared" si="16"/>
        <v>0</v>
      </c>
      <c r="AH47" s="21"/>
      <c r="AI47" s="502" t="b">
        <f t="shared" si="17"/>
        <v>0</v>
      </c>
      <c r="AJ47" s="21"/>
      <c r="AK47" s="502" t="b">
        <f t="shared" si="18"/>
        <v>0</v>
      </c>
      <c r="AL47" s="21"/>
      <c r="AM47" s="502" t="b">
        <f t="shared" si="19"/>
        <v>0</v>
      </c>
      <c r="AN47" s="21"/>
      <c r="AO47" s="502" t="b">
        <f t="shared" si="20"/>
        <v>0</v>
      </c>
      <c r="AP47" s="21"/>
      <c r="AQ47" s="502" t="b">
        <f t="shared" si="21"/>
        <v>0</v>
      </c>
      <c r="AR47" s="21"/>
      <c r="AS47" s="502" t="b">
        <f t="shared" si="22"/>
        <v>0</v>
      </c>
      <c r="AT47" s="21"/>
      <c r="AU47" s="502" t="b">
        <f t="shared" si="23"/>
        <v>0</v>
      </c>
      <c r="AV47" s="21"/>
      <c r="AW47" s="502" t="b">
        <f t="shared" si="24"/>
        <v>0</v>
      </c>
      <c r="AX47" s="21"/>
      <c r="AY47" s="502" t="b">
        <f t="shared" si="25"/>
        <v>0</v>
      </c>
      <c r="AZ47" s="21"/>
      <c r="BA47" s="502" t="b">
        <f t="shared" si="26"/>
        <v>0</v>
      </c>
      <c r="BB47" s="21"/>
      <c r="BC47" s="502" t="b">
        <f t="shared" si="27"/>
        <v>0</v>
      </c>
      <c r="BD47" s="21"/>
      <c r="BE47" s="502" t="b">
        <f t="shared" si="28"/>
        <v>0</v>
      </c>
      <c r="BF47" s="21"/>
      <c r="BG47" s="19" t="b">
        <f t="shared" si="64"/>
        <v>0</v>
      </c>
      <c r="BH47" s="19" t="str">
        <f t="shared" si="0"/>
        <v xml:space="preserve"> </v>
      </c>
      <c r="BI47" s="19"/>
      <c r="BJ47" s="19" t="b">
        <f t="shared" si="67"/>
        <v>0</v>
      </c>
      <c r="BK47" s="19" t="str">
        <f t="shared" si="1"/>
        <v xml:space="preserve"> </v>
      </c>
      <c r="BL47" s="19" t="str">
        <f t="shared" si="2"/>
        <v xml:space="preserve"> </v>
      </c>
      <c r="BM47" s="19" t="str">
        <f t="shared" si="3"/>
        <v/>
      </c>
      <c r="BN47" s="20"/>
      <c r="BO47" s="641"/>
    </row>
    <row r="48" spans="2:67" ht="63" customHeight="1" thickBot="1">
      <c r="B48" s="23"/>
      <c r="C48" s="20"/>
      <c r="D48" s="20"/>
      <c r="E48" s="20"/>
      <c r="F48" s="810"/>
      <c r="G48" s="810"/>
      <c r="H48" s="20"/>
      <c r="I48" s="17" t="b">
        <f t="shared" si="60"/>
        <v>0</v>
      </c>
      <c r="J48" s="20"/>
      <c r="K48" s="492" t="b">
        <f t="shared" si="61"/>
        <v>0</v>
      </c>
      <c r="L48" s="20"/>
      <c r="M48" s="40" t="b">
        <f t="shared" si="68"/>
        <v>0</v>
      </c>
      <c r="N48" s="20"/>
      <c r="O48" s="40" t="b">
        <f t="shared" si="66"/>
        <v>0</v>
      </c>
      <c r="P48" s="20"/>
      <c r="Q48" s="492" t="b">
        <f t="shared" si="8"/>
        <v>0</v>
      </c>
      <c r="R48" s="492" t="str">
        <f t="shared" si="9"/>
        <v xml:space="preserve">  </v>
      </c>
      <c r="S48" s="639" t="str">
        <f t="shared" si="65"/>
        <v xml:space="preserve"> </v>
      </c>
      <c r="T48" s="20"/>
      <c r="U48" s="19"/>
      <c r="V48" s="21"/>
      <c r="W48" s="502" t="b">
        <f t="shared" si="11"/>
        <v>0</v>
      </c>
      <c r="X48" s="21"/>
      <c r="Y48" s="502" t="b">
        <f t="shared" si="12"/>
        <v>0</v>
      </c>
      <c r="Z48" s="21"/>
      <c r="AA48" s="502" t="b">
        <f t="shared" si="13"/>
        <v>0</v>
      </c>
      <c r="AB48" s="21"/>
      <c r="AC48" s="502" t="b">
        <f t="shared" si="14"/>
        <v>0</v>
      </c>
      <c r="AD48" s="21"/>
      <c r="AE48" s="502" t="b">
        <f t="shared" si="15"/>
        <v>0</v>
      </c>
      <c r="AF48" s="21"/>
      <c r="AG48" s="502" t="b">
        <f t="shared" si="16"/>
        <v>0</v>
      </c>
      <c r="AH48" s="21"/>
      <c r="AI48" s="502" t="b">
        <f t="shared" si="17"/>
        <v>0</v>
      </c>
      <c r="AJ48" s="21"/>
      <c r="AK48" s="502" t="b">
        <f t="shared" si="18"/>
        <v>0</v>
      </c>
      <c r="AL48" s="21"/>
      <c r="AM48" s="502" t="b">
        <f t="shared" si="19"/>
        <v>0</v>
      </c>
      <c r="AN48" s="21"/>
      <c r="AO48" s="502" t="b">
        <f t="shared" si="20"/>
        <v>0</v>
      </c>
      <c r="AP48" s="21"/>
      <c r="AQ48" s="502" t="b">
        <f t="shared" si="21"/>
        <v>0</v>
      </c>
      <c r="AR48" s="21"/>
      <c r="AS48" s="502" t="b">
        <f t="shared" si="22"/>
        <v>0</v>
      </c>
      <c r="AT48" s="21"/>
      <c r="AU48" s="502" t="b">
        <f t="shared" si="23"/>
        <v>0</v>
      </c>
      <c r="AV48" s="21"/>
      <c r="AW48" s="502" t="b">
        <f t="shared" si="24"/>
        <v>0</v>
      </c>
      <c r="AX48" s="21"/>
      <c r="AY48" s="502" t="b">
        <f t="shared" si="25"/>
        <v>0</v>
      </c>
      <c r="AZ48" s="21"/>
      <c r="BA48" s="502" t="b">
        <f t="shared" si="26"/>
        <v>0</v>
      </c>
      <c r="BB48" s="21"/>
      <c r="BC48" s="502" t="b">
        <f t="shared" si="27"/>
        <v>0</v>
      </c>
      <c r="BD48" s="21"/>
      <c r="BE48" s="502" t="b">
        <f t="shared" si="28"/>
        <v>0</v>
      </c>
      <c r="BF48" s="21"/>
      <c r="BG48" s="19" t="b">
        <f t="shared" si="64"/>
        <v>0</v>
      </c>
      <c r="BH48" s="19" t="str">
        <f t="shared" si="0"/>
        <v xml:space="preserve"> </v>
      </c>
      <c r="BI48" s="19"/>
      <c r="BJ48" s="19" t="b">
        <f t="shared" si="67"/>
        <v>0</v>
      </c>
      <c r="BK48" s="19" t="str">
        <f t="shared" si="1"/>
        <v xml:space="preserve"> </v>
      </c>
      <c r="BL48" s="19" t="str">
        <f t="shared" si="2"/>
        <v xml:space="preserve"> </v>
      </c>
      <c r="BM48" s="19" t="str">
        <f t="shared" si="3"/>
        <v/>
      </c>
      <c r="BN48" s="20"/>
      <c r="BO48" s="641"/>
    </row>
    <row r="49" spans="2:67" ht="63" customHeight="1" thickBot="1">
      <c r="B49" s="23"/>
      <c r="C49" s="20"/>
      <c r="D49" s="20"/>
      <c r="E49" s="20"/>
      <c r="F49" s="810"/>
      <c r="G49" s="810"/>
      <c r="H49" s="20"/>
      <c r="I49" s="17" t="b">
        <f t="shared" si="60"/>
        <v>0</v>
      </c>
      <c r="J49" s="20"/>
      <c r="K49" s="492" t="b">
        <f t="shared" si="61"/>
        <v>0</v>
      </c>
      <c r="L49" s="20"/>
      <c r="M49" s="40" t="b">
        <f t="shared" si="68"/>
        <v>0</v>
      </c>
      <c r="N49" s="20"/>
      <c r="O49" s="40" t="b">
        <f t="shared" si="66"/>
        <v>0</v>
      </c>
      <c r="P49" s="20"/>
      <c r="Q49" s="492" t="b">
        <f t="shared" si="8"/>
        <v>0</v>
      </c>
      <c r="R49" s="492" t="str">
        <f t="shared" si="9"/>
        <v xml:space="preserve">  </v>
      </c>
      <c r="S49" s="639" t="str">
        <f t="shared" si="65"/>
        <v xml:space="preserve"> </v>
      </c>
      <c r="T49" s="20"/>
      <c r="U49" s="19"/>
      <c r="V49" s="21"/>
      <c r="W49" s="502" t="b">
        <f t="shared" si="11"/>
        <v>0</v>
      </c>
      <c r="X49" s="21"/>
      <c r="Y49" s="502" t="b">
        <f t="shared" si="12"/>
        <v>0</v>
      </c>
      <c r="Z49" s="21"/>
      <c r="AA49" s="502" t="b">
        <f t="shared" si="13"/>
        <v>0</v>
      </c>
      <c r="AB49" s="21"/>
      <c r="AC49" s="502" t="b">
        <f t="shared" si="14"/>
        <v>0</v>
      </c>
      <c r="AD49" s="21"/>
      <c r="AE49" s="502" t="b">
        <f t="shared" si="15"/>
        <v>0</v>
      </c>
      <c r="AF49" s="21"/>
      <c r="AG49" s="502" t="b">
        <f t="shared" si="16"/>
        <v>0</v>
      </c>
      <c r="AH49" s="21"/>
      <c r="AI49" s="502" t="b">
        <f t="shared" si="17"/>
        <v>0</v>
      </c>
      <c r="AJ49" s="21"/>
      <c r="AK49" s="502" t="b">
        <f t="shared" si="18"/>
        <v>0</v>
      </c>
      <c r="AL49" s="21"/>
      <c r="AM49" s="502" t="b">
        <f t="shared" si="19"/>
        <v>0</v>
      </c>
      <c r="AN49" s="21"/>
      <c r="AO49" s="502" t="b">
        <f t="shared" si="20"/>
        <v>0</v>
      </c>
      <c r="AP49" s="21"/>
      <c r="AQ49" s="502" t="b">
        <f t="shared" si="21"/>
        <v>0</v>
      </c>
      <c r="AR49" s="21"/>
      <c r="AS49" s="502" t="b">
        <f t="shared" si="22"/>
        <v>0</v>
      </c>
      <c r="AT49" s="21"/>
      <c r="AU49" s="502" t="b">
        <f t="shared" si="23"/>
        <v>0</v>
      </c>
      <c r="AV49" s="21"/>
      <c r="AW49" s="502" t="b">
        <f t="shared" si="24"/>
        <v>0</v>
      </c>
      <c r="AX49" s="21"/>
      <c r="AY49" s="502" t="b">
        <f t="shared" si="25"/>
        <v>0</v>
      </c>
      <c r="AZ49" s="21"/>
      <c r="BA49" s="502" t="b">
        <f t="shared" si="26"/>
        <v>0</v>
      </c>
      <c r="BB49" s="21"/>
      <c r="BC49" s="502" t="b">
        <f t="shared" si="27"/>
        <v>0</v>
      </c>
      <c r="BD49" s="21"/>
      <c r="BE49" s="502" t="b">
        <f t="shared" si="28"/>
        <v>0</v>
      </c>
      <c r="BF49" s="21"/>
      <c r="BG49" s="19" t="b">
        <f t="shared" si="64"/>
        <v>0</v>
      </c>
      <c r="BH49" s="19" t="str">
        <f t="shared" si="0"/>
        <v xml:space="preserve"> </v>
      </c>
      <c r="BI49" s="19"/>
      <c r="BJ49" s="19" t="b">
        <f t="shared" si="67"/>
        <v>0</v>
      </c>
      <c r="BK49" s="19" t="str">
        <f t="shared" si="1"/>
        <v xml:space="preserve"> </v>
      </c>
      <c r="BL49" s="19" t="str">
        <f t="shared" si="2"/>
        <v xml:space="preserve"> </v>
      </c>
      <c r="BM49" s="19" t="str">
        <f t="shared" si="3"/>
        <v/>
      </c>
      <c r="BN49" s="20"/>
      <c r="BO49" s="641"/>
    </row>
    <row r="50" spans="2:67" ht="63" customHeight="1" thickBot="1">
      <c r="B50" s="23"/>
      <c r="C50" s="20"/>
      <c r="D50" s="20"/>
      <c r="E50" s="20"/>
      <c r="F50" s="810"/>
      <c r="G50" s="810"/>
      <c r="H50" s="20"/>
      <c r="I50" s="17" t="b">
        <f t="shared" si="60"/>
        <v>0</v>
      </c>
      <c r="J50" s="20"/>
      <c r="K50" s="492" t="b">
        <f t="shared" si="61"/>
        <v>0</v>
      </c>
      <c r="L50" s="20"/>
      <c r="M50" s="40" t="b">
        <f t="shared" si="68"/>
        <v>0</v>
      </c>
      <c r="N50" s="20"/>
      <c r="O50" s="40" t="b">
        <f t="shared" si="66"/>
        <v>0</v>
      </c>
      <c r="P50" s="20"/>
      <c r="Q50" s="492" t="b">
        <f t="shared" si="8"/>
        <v>0</v>
      </c>
      <c r="R50" s="492" t="str">
        <f t="shared" si="9"/>
        <v xml:space="preserve">  </v>
      </c>
      <c r="S50" s="639" t="str">
        <f t="shared" si="65"/>
        <v xml:space="preserve"> </v>
      </c>
      <c r="T50" s="20"/>
      <c r="U50" s="19"/>
      <c r="V50" s="21"/>
      <c r="W50" s="502" t="b">
        <f t="shared" si="11"/>
        <v>0</v>
      </c>
      <c r="X50" s="21"/>
      <c r="Y50" s="502" t="b">
        <f t="shared" si="12"/>
        <v>0</v>
      </c>
      <c r="Z50" s="21"/>
      <c r="AA50" s="502" t="b">
        <f t="shared" si="13"/>
        <v>0</v>
      </c>
      <c r="AB50" s="21"/>
      <c r="AC50" s="502" t="b">
        <f t="shared" si="14"/>
        <v>0</v>
      </c>
      <c r="AD50" s="21"/>
      <c r="AE50" s="502" t="b">
        <f t="shared" si="15"/>
        <v>0</v>
      </c>
      <c r="AF50" s="21"/>
      <c r="AG50" s="502" t="b">
        <f t="shared" si="16"/>
        <v>0</v>
      </c>
      <c r="AH50" s="21"/>
      <c r="AI50" s="502" t="b">
        <f t="shared" si="17"/>
        <v>0</v>
      </c>
      <c r="AJ50" s="21"/>
      <c r="AK50" s="502" t="b">
        <f t="shared" si="18"/>
        <v>0</v>
      </c>
      <c r="AL50" s="21"/>
      <c r="AM50" s="502" t="b">
        <f t="shared" si="19"/>
        <v>0</v>
      </c>
      <c r="AN50" s="21"/>
      <c r="AO50" s="502" t="b">
        <f t="shared" si="20"/>
        <v>0</v>
      </c>
      <c r="AP50" s="21"/>
      <c r="AQ50" s="502" t="b">
        <f t="shared" si="21"/>
        <v>0</v>
      </c>
      <c r="AR50" s="21"/>
      <c r="AS50" s="502" t="b">
        <f t="shared" si="22"/>
        <v>0</v>
      </c>
      <c r="AT50" s="21"/>
      <c r="AU50" s="502" t="b">
        <f t="shared" si="23"/>
        <v>0</v>
      </c>
      <c r="AV50" s="21"/>
      <c r="AW50" s="502" t="b">
        <f t="shared" si="24"/>
        <v>0</v>
      </c>
      <c r="AX50" s="21"/>
      <c r="AY50" s="502" t="b">
        <f t="shared" si="25"/>
        <v>0</v>
      </c>
      <c r="AZ50" s="21"/>
      <c r="BA50" s="502" t="b">
        <f t="shared" si="26"/>
        <v>0</v>
      </c>
      <c r="BB50" s="21"/>
      <c r="BC50" s="502" t="b">
        <f t="shared" si="27"/>
        <v>0</v>
      </c>
      <c r="BD50" s="21"/>
      <c r="BE50" s="502" t="b">
        <f t="shared" si="28"/>
        <v>0</v>
      </c>
      <c r="BF50" s="21"/>
      <c r="BG50" s="19" t="b">
        <f t="shared" si="64"/>
        <v>0</v>
      </c>
      <c r="BH50" s="19" t="str">
        <f t="shared" si="0"/>
        <v xml:space="preserve"> </v>
      </c>
      <c r="BI50" s="19"/>
      <c r="BJ50" s="19" t="b">
        <f t="shared" si="67"/>
        <v>0</v>
      </c>
      <c r="BK50" s="19" t="str">
        <f t="shared" si="1"/>
        <v xml:space="preserve"> </v>
      </c>
      <c r="BL50" s="19" t="str">
        <f t="shared" si="2"/>
        <v xml:space="preserve"> </v>
      </c>
      <c r="BM50" s="19" t="str">
        <f t="shared" si="3"/>
        <v/>
      </c>
      <c r="BN50" s="20"/>
      <c r="BO50" s="641"/>
    </row>
    <row r="51" spans="2:67" ht="63" customHeight="1" thickBot="1">
      <c r="B51" s="23"/>
      <c r="C51" s="20"/>
      <c r="D51" s="20"/>
      <c r="E51" s="20"/>
      <c r="F51" s="810"/>
      <c r="G51" s="810"/>
      <c r="H51" s="20"/>
      <c r="I51" s="17" t="b">
        <f t="shared" si="60"/>
        <v>0</v>
      </c>
      <c r="J51" s="20"/>
      <c r="K51" s="17" t="b">
        <f t="shared" ref="K51:K90" si="69">IF(J51="Posible",3,IF(J51="Rara vez",1,IF(J51="Improbable",2,IF(J51="Probable",4,IF(J51="Casi seguro",5)))))</f>
        <v>0</v>
      </c>
      <c r="L51" s="20"/>
      <c r="M51" s="40" t="b">
        <f t="shared" si="68"/>
        <v>0</v>
      </c>
      <c r="N51" s="20"/>
      <c r="O51" s="40" t="b">
        <f t="shared" si="66"/>
        <v>0</v>
      </c>
      <c r="P51" s="20"/>
      <c r="Q51" s="492" t="b">
        <f t="shared" si="8"/>
        <v>0</v>
      </c>
      <c r="R51" s="492" t="str">
        <f t="shared" si="9"/>
        <v xml:space="preserve">  </v>
      </c>
      <c r="S51" s="639" t="str">
        <f t="shared" si="65"/>
        <v xml:space="preserve"> </v>
      </c>
      <c r="T51" s="20"/>
      <c r="U51" s="19"/>
      <c r="V51" s="21"/>
      <c r="W51" s="502" t="b">
        <f t="shared" si="11"/>
        <v>0</v>
      </c>
      <c r="X51" s="21"/>
      <c r="Y51" s="502" t="b">
        <f t="shared" si="12"/>
        <v>0</v>
      </c>
      <c r="Z51" s="21"/>
      <c r="AA51" s="502" t="b">
        <f t="shared" si="13"/>
        <v>0</v>
      </c>
      <c r="AB51" s="21"/>
      <c r="AC51" s="502" t="b">
        <f t="shared" si="14"/>
        <v>0</v>
      </c>
      <c r="AD51" s="21"/>
      <c r="AE51" s="502" t="b">
        <f t="shared" si="15"/>
        <v>0</v>
      </c>
      <c r="AF51" s="21"/>
      <c r="AG51" s="502" t="b">
        <f t="shared" si="16"/>
        <v>0</v>
      </c>
      <c r="AH51" s="21"/>
      <c r="AI51" s="502" t="b">
        <f t="shared" si="17"/>
        <v>0</v>
      </c>
      <c r="AJ51" s="21"/>
      <c r="AK51" s="502" t="b">
        <f t="shared" si="18"/>
        <v>0</v>
      </c>
      <c r="AL51" s="21"/>
      <c r="AM51" s="502" t="b">
        <f t="shared" si="19"/>
        <v>0</v>
      </c>
      <c r="AN51" s="21"/>
      <c r="AO51" s="502" t="b">
        <f t="shared" si="20"/>
        <v>0</v>
      </c>
      <c r="AP51" s="21"/>
      <c r="AQ51" s="502" t="b">
        <f t="shared" si="21"/>
        <v>0</v>
      </c>
      <c r="AR51" s="21"/>
      <c r="AS51" s="502" t="b">
        <f t="shared" si="22"/>
        <v>0</v>
      </c>
      <c r="AT51" s="21"/>
      <c r="AU51" s="502" t="b">
        <f t="shared" si="23"/>
        <v>0</v>
      </c>
      <c r="AV51" s="21"/>
      <c r="AW51" s="502" t="b">
        <f t="shared" si="24"/>
        <v>0</v>
      </c>
      <c r="AX51" s="21"/>
      <c r="AY51" s="502" t="b">
        <f t="shared" si="25"/>
        <v>0</v>
      </c>
      <c r="AZ51" s="21"/>
      <c r="BA51" s="502" t="b">
        <f t="shared" si="26"/>
        <v>0</v>
      </c>
      <c r="BB51" s="21"/>
      <c r="BC51" s="502" t="b">
        <f t="shared" si="27"/>
        <v>0</v>
      </c>
      <c r="BD51" s="21"/>
      <c r="BE51" s="502" t="b">
        <f t="shared" si="28"/>
        <v>0</v>
      </c>
      <c r="BF51" s="21"/>
      <c r="BG51" s="19" t="b">
        <f t="shared" si="64"/>
        <v>0</v>
      </c>
      <c r="BH51" s="19" t="str">
        <f t="shared" si="0"/>
        <v xml:space="preserve"> </v>
      </c>
      <c r="BI51" s="19"/>
      <c r="BJ51" s="19" t="b">
        <f t="shared" si="67"/>
        <v>0</v>
      </c>
      <c r="BK51" s="19" t="str">
        <f t="shared" si="1"/>
        <v xml:space="preserve"> </v>
      </c>
      <c r="BL51" s="19" t="str">
        <f t="shared" si="2"/>
        <v xml:space="preserve"> </v>
      </c>
      <c r="BM51" s="19" t="str">
        <f t="shared" si="3"/>
        <v/>
      </c>
      <c r="BN51" s="20"/>
      <c r="BO51" s="641"/>
    </row>
    <row r="52" spans="2:67" ht="63" customHeight="1" thickBot="1">
      <c r="B52" s="23"/>
      <c r="C52" s="20"/>
      <c r="D52" s="20"/>
      <c r="E52" s="20"/>
      <c r="F52" s="810"/>
      <c r="G52" s="810"/>
      <c r="H52" s="20"/>
      <c r="I52" s="17" t="b">
        <f t="shared" si="60"/>
        <v>0</v>
      </c>
      <c r="J52" s="20"/>
      <c r="K52" s="17" t="b">
        <f t="shared" si="69"/>
        <v>0</v>
      </c>
      <c r="L52" s="20"/>
      <c r="M52" s="40" t="b">
        <f t="shared" si="68"/>
        <v>0</v>
      </c>
      <c r="N52" s="20"/>
      <c r="O52" s="40" t="b">
        <f t="shared" si="66"/>
        <v>0</v>
      </c>
      <c r="P52" s="20"/>
      <c r="Q52" s="492" t="b">
        <f t="shared" si="8"/>
        <v>0</v>
      </c>
      <c r="R52" s="492" t="str">
        <f t="shared" si="9"/>
        <v xml:space="preserve">  </v>
      </c>
      <c r="S52" s="639" t="str">
        <f t="shared" si="65"/>
        <v xml:space="preserve"> </v>
      </c>
      <c r="T52" s="20"/>
      <c r="U52" s="19"/>
      <c r="V52" s="21"/>
      <c r="W52" s="502" t="b">
        <f t="shared" si="11"/>
        <v>0</v>
      </c>
      <c r="X52" s="21"/>
      <c r="Y52" s="502" t="b">
        <f t="shared" si="12"/>
        <v>0</v>
      </c>
      <c r="Z52" s="21"/>
      <c r="AA52" s="502" t="b">
        <f t="shared" si="13"/>
        <v>0</v>
      </c>
      <c r="AB52" s="21"/>
      <c r="AC52" s="502" t="b">
        <f t="shared" si="14"/>
        <v>0</v>
      </c>
      <c r="AD52" s="21"/>
      <c r="AE52" s="502" t="b">
        <f t="shared" si="15"/>
        <v>0</v>
      </c>
      <c r="AF52" s="21"/>
      <c r="AG52" s="502" t="b">
        <f t="shared" si="16"/>
        <v>0</v>
      </c>
      <c r="AH52" s="21"/>
      <c r="AI52" s="502" t="b">
        <f t="shared" si="17"/>
        <v>0</v>
      </c>
      <c r="AJ52" s="21"/>
      <c r="AK52" s="502" t="b">
        <f t="shared" si="18"/>
        <v>0</v>
      </c>
      <c r="AL52" s="21"/>
      <c r="AM52" s="502" t="b">
        <f t="shared" si="19"/>
        <v>0</v>
      </c>
      <c r="AN52" s="21"/>
      <c r="AO52" s="502" t="b">
        <f t="shared" si="20"/>
        <v>0</v>
      </c>
      <c r="AP52" s="21"/>
      <c r="AQ52" s="502" t="b">
        <f t="shared" si="21"/>
        <v>0</v>
      </c>
      <c r="AR52" s="21"/>
      <c r="AS52" s="502" t="b">
        <f t="shared" si="22"/>
        <v>0</v>
      </c>
      <c r="AT52" s="21"/>
      <c r="AU52" s="502" t="b">
        <f t="shared" si="23"/>
        <v>0</v>
      </c>
      <c r="AV52" s="21"/>
      <c r="AW52" s="502" t="b">
        <f t="shared" si="24"/>
        <v>0</v>
      </c>
      <c r="AX52" s="21"/>
      <c r="AY52" s="502" t="b">
        <f t="shared" si="25"/>
        <v>0</v>
      </c>
      <c r="AZ52" s="21"/>
      <c r="BA52" s="502" t="b">
        <f t="shared" si="26"/>
        <v>0</v>
      </c>
      <c r="BB52" s="21"/>
      <c r="BC52" s="502" t="b">
        <f t="shared" si="27"/>
        <v>0</v>
      </c>
      <c r="BD52" s="21"/>
      <c r="BE52" s="502" t="b">
        <f t="shared" si="28"/>
        <v>0</v>
      </c>
      <c r="BF52" s="21"/>
      <c r="BG52" s="19" t="b">
        <f t="shared" si="64"/>
        <v>0</v>
      </c>
      <c r="BH52" s="19" t="str">
        <f t="shared" si="0"/>
        <v xml:space="preserve"> </v>
      </c>
      <c r="BI52" s="19"/>
      <c r="BJ52" s="19" t="b">
        <f t="shared" si="67"/>
        <v>0</v>
      </c>
      <c r="BK52" s="19" t="str">
        <f t="shared" si="1"/>
        <v xml:space="preserve"> </v>
      </c>
      <c r="BL52" s="19" t="str">
        <f t="shared" si="2"/>
        <v xml:space="preserve"> </v>
      </c>
      <c r="BM52" s="19" t="str">
        <f t="shared" si="3"/>
        <v/>
      </c>
      <c r="BN52" s="20"/>
      <c r="BO52" s="641"/>
    </row>
    <row r="53" spans="2:67" ht="63" customHeight="1" thickBot="1">
      <c r="B53" s="23"/>
      <c r="C53" s="20"/>
      <c r="D53" s="20"/>
      <c r="E53" s="20"/>
      <c r="F53" s="810"/>
      <c r="G53" s="810"/>
      <c r="H53" s="20"/>
      <c r="I53" s="17" t="b">
        <f t="shared" si="60"/>
        <v>0</v>
      </c>
      <c r="J53" s="20"/>
      <c r="K53" s="17" t="b">
        <f t="shared" si="69"/>
        <v>0</v>
      </c>
      <c r="L53" s="20"/>
      <c r="M53" s="40" t="b">
        <f t="shared" si="68"/>
        <v>0</v>
      </c>
      <c r="N53" s="20"/>
      <c r="O53" s="40" t="b">
        <f t="shared" si="66"/>
        <v>0</v>
      </c>
      <c r="P53" s="20"/>
      <c r="Q53" s="492" t="b">
        <f t="shared" si="8"/>
        <v>0</v>
      </c>
      <c r="R53" s="492" t="str">
        <f t="shared" si="9"/>
        <v xml:space="preserve">  </v>
      </c>
      <c r="S53" s="639" t="str">
        <f t="shared" si="65"/>
        <v xml:space="preserve"> </v>
      </c>
      <c r="T53" s="20"/>
      <c r="U53" s="19"/>
      <c r="V53" s="21"/>
      <c r="W53" s="502" t="b">
        <f t="shared" si="11"/>
        <v>0</v>
      </c>
      <c r="X53" s="21"/>
      <c r="Y53" s="502" t="b">
        <f t="shared" si="12"/>
        <v>0</v>
      </c>
      <c r="Z53" s="21"/>
      <c r="AA53" s="502" t="b">
        <f t="shared" si="13"/>
        <v>0</v>
      </c>
      <c r="AB53" s="21"/>
      <c r="AC53" s="502" t="b">
        <f t="shared" si="14"/>
        <v>0</v>
      </c>
      <c r="AD53" s="21"/>
      <c r="AE53" s="502" t="b">
        <f t="shared" si="15"/>
        <v>0</v>
      </c>
      <c r="AF53" s="21"/>
      <c r="AG53" s="502" t="b">
        <f t="shared" si="16"/>
        <v>0</v>
      </c>
      <c r="AH53" s="21"/>
      <c r="AI53" s="502" t="b">
        <f t="shared" si="17"/>
        <v>0</v>
      </c>
      <c r="AJ53" s="21"/>
      <c r="AK53" s="502" t="b">
        <f t="shared" si="18"/>
        <v>0</v>
      </c>
      <c r="AL53" s="21"/>
      <c r="AM53" s="502" t="b">
        <f t="shared" si="19"/>
        <v>0</v>
      </c>
      <c r="AN53" s="21"/>
      <c r="AO53" s="502" t="b">
        <f t="shared" si="20"/>
        <v>0</v>
      </c>
      <c r="AP53" s="21"/>
      <c r="AQ53" s="502" t="b">
        <f t="shared" si="21"/>
        <v>0</v>
      </c>
      <c r="AR53" s="21"/>
      <c r="AS53" s="502" t="b">
        <f t="shared" si="22"/>
        <v>0</v>
      </c>
      <c r="AT53" s="21"/>
      <c r="AU53" s="502" t="b">
        <f t="shared" si="23"/>
        <v>0</v>
      </c>
      <c r="AV53" s="21"/>
      <c r="AW53" s="502" t="b">
        <f t="shared" si="24"/>
        <v>0</v>
      </c>
      <c r="AX53" s="21"/>
      <c r="AY53" s="502" t="b">
        <f t="shared" si="25"/>
        <v>0</v>
      </c>
      <c r="AZ53" s="21"/>
      <c r="BA53" s="502" t="b">
        <f t="shared" si="26"/>
        <v>0</v>
      </c>
      <c r="BB53" s="21"/>
      <c r="BC53" s="502" t="b">
        <f t="shared" si="27"/>
        <v>0</v>
      </c>
      <c r="BD53" s="21"/>
      <c r="BE53" s="502" t="b">
        <f t="shared" si="28"/>
        <v>0</v>
      </c>
      <c r="BF53" s="21"/>
      <c r="BG53" s="19" t="b">
        <f t="shared" si="64"/>
        <v>0</v>
      </c>
      <c r="BH53" s="19" t="str">
        <f t="shared" si="0"/>
        <v xml:space="preserve"> </v>
      </c>
      <c r="BI53" s="19"/>
      <c r="BJ53" s="19" t="b">
        <f t="shared" si="67"/>
        <v>0</v>
      </c>
      <c r="BK53" s="19" t="str">
        <f t="shared" si="1"/>
        <v xml:space="preserve"> </v>
      </c>
      <c r="BL53" s="19" t="str">
        <f t="shared" si="2"/>
        <v xml:space="preserve"> </v>
      </c>
      <c r="BM53" s="19" t="str">
        <f t="shared" si="3"/>
        <v/>
      </c>
      <c r="BN53" s="20"/>
      <c r="BO53" s="641"/>
    </row>
    <row r="54" spans="2:67" ht="63" customHeight="1" thickBot="1">
      <c r="B54" s="23"/>
      <c r="C54" s="20"/>
      <c r="D54" s="20"/>
      <c r="E54" s="20"/>
      <c r="F54" s="810"/>
      <c r="G54" s="810"/>
      <c r="H54" s="20"/>
      <c r="I54" s="17" t="b">
        <f t="shared" si="60"/>
        <v>0</v>
      </c>
      <c r="J54" s="20"/>
      <c r="K54" s="17" t="b">
        <f t="shared" si="69"/>
        <v>0</v>
      </c>
      <c r="L54" s="20"/>
      <c r="M54" s="40" t="b">
        <f t="shared" si="68"/>
        <v>0</v>
      </c>
      <c r="N54" s="20"/>
      <c r="O54" s="40" t="b">
        <f t="shared" si="66"/>
        <v>0</v>
      </c>
      <c r="P54" s="20"/>
      <c r="Q54" s="492" t="b">
        <f t="shared" si="8"/>
        <v>0</v>
      </c>
      <c r="R54" s="492" t="str">
        <f t="shared" si="9"/>
        <v xml:space="preserve">  </v>
      </c>
      <c r="S54" s="639" t="str">
        <f t="shared" si="65"/>
        <v xml:space="preserve"> </v>
      </c>
      <c r="T54" s="20"/>
      <c r="U54" s="19"/>
      <c r="V54" s="21"/>
      <c r="W54" s="502" t="b">
        <f t="shared" si="11"/>
        <v>0</v>
      </c>
      <c r="X54" s="21"/>
      <c r="Y54" s="502" t="b">
        <f t="shared" si="12"/>
        <v>0</v>
      </c>
      <c r="Z54" s="21"/>
      <c r="AA54" s="502" t="b">
        <f t="shared" si="13"/>
        <v>0</v>
      </c>
      <c r="AB54" s="21"/>
      <c r="AC54" s="502" t="b">
        <f t="shared" si="14"/>
        <v>0</v>
      </c>
      <c r="AD54" s="21"/>
      <c r="AE54" s="502" t="b">
        <f t="shared" si="15"/>
        <v>0</v>
      </c>
      <c r="AF54" s="21"/>
      <c r="AG54" s="502" t="b">
        <f t="shared" si="16"/>
        <v>0</v>
      </c>
      <c r="AH54" s="21"/>
      <c r="AI54" s="502" t="b">
        <f t="shared" si="17"/>
        <v>0</v>
      </c>
      <c r="AJ54" s="21"/>
      <c r="AK54" s="502" t="b">
        <f t="shared" si="18"/>
        <v>0</v>
      </c>
      <c r="AL54" s="21"/>
      <c r="AM54" s="502" t="b">
        <f t="shared" si="19"/>
        <v>0</v>
      </c>
      <c r="AN54" s="21"/>
      <c r="AO54" s="502" t="b">
        <f t="shared" si="20"/>
        <v>0</v>
      </c>
      <c r="AP54" s="21"/>
      <c r="AQ54" s="502" t="b">
        <f t="shared" si="21"/>
        <v>0</v>
      </c>
      <c r="AR54" s="21"/>
      <c r="AS54" s="502" t="b">
        <f t="shared" si="22"/>
        <v>0</v>
      </c>
      <c r="AT54" s="21"/>
      <c r="AU54" s="502" t="b">
        <f t="shared" si="23"/>
        <v>0</v>
      </c>
      <c r="AV54" s="21"/>
      <c r="AW54" s="502" t="b">
        <f t="shared" si="24"/>
        <v>0</v>
      </c>
      <c r="AX54" s="21"/>
      <c r="AY54" s="502" t="b">
        <f t="shared" si="25"/>
        <v>0</v>
      </c>
      <c r="AZ54" s="21"/>
      <c r="BA54" s="502" t="b">
        <f t="shared" si="26"/>
        <v>0</v>
      </c>
      <c r="BB54" s="21"/>
      <c r="BC54" s="502" t="b">
        <f t="shared" si="27"/>
        <v>0</v>
      </c>
      <c r="BD54" s="21"/>
      <c r="BE54" s="502" t="b">
        <f t="shared" si="28"/>
        <v>0</v>
      </c>
      <c r="BF54" s="21"/>
      <c r="BG54" s="19" t="b">
        <f t="shared" si="64"/>
        <v>0</v>
      </c>
      <c r="BH54" s="19" t="str">
        <f t="shared" si="0"/>
        <v xml:space="preserve"> </v>
      </c>
      <c r="BI54" s="19"/>
      <c r="BJ54" s="19" t="b">
        <f t="shared" si="67"/>
        <v>0</v>
      </c>
      <c r="BK54" s="19" t="str">
        <f t="shared" si="1"/>
        <v xml:space="preserve"> </v>
      </c>
      <c r="BL54" s="19" t="str">
        <f t="shared" si="2"/>
        <v xml:space="preserve"> </v>
      </c>
      <c r="BM54" s="19" t="str">
        <f t="shared" si="3"/>
        <v/>
      </c>
      <c r="BN54" s="20"/>
      <c r="BO54" s="641"/>
    </row>
    <row r="55" spans="2:67" ht="63" customHeight="1" thickBot="1">
      <c r="B55" s="23"/>
      <c r="C55" s="20"/>
      <c r="D55" s="20"/>
      <c r="E55" s="20"/>
      <c r="F55" s="810"/>
      <c r="G55" s="810"/>
      <c r="H55" s="20"/>
      <c r="I55" s="17" t="b">
        <f t="shared" si="60"/>
        <v>0</v>
      </c>
      <c r="J55" s="20"/>
      <c r="K55" s="17" t="b">
        <f t="shared" si="69"/>
        <v>0</v>
      </c>
      <c r="L55" s="20"/>
      <c r="M55" s="40" t="b">
        <f t="shared" si="68"/>
        <v>0</v>
      </c>
      <c r="N55" s="20"/>
      <c r="O55" s="40" t="b">
        <f t="shared" si="66"/>
        <v>0</v>
      </c>
      <c r="P55" s="20"/>
      <c r="Q55" s="492" t="b">
        <f t="shared" si="8"/>
        <v>0</v>
      </c>
      <c r="R55" s="492" t="str">
        <f t="shared" si="9"/>
        <v xml:space="preserve">  </v>
      </c>
      <c r="S55" s="639" t="str">
        <f t="shared" si="65"/>
        <v xml:space="preserve"> </v>
      </c>
      <c r="T55" s="20"/>
      <c r="U55" s="19"/>
      <c r="V55" s="21"/>
      <c r="W55" s="502" t="b">
        <f t="shared" si="11"/>
        <v>0</v>
      </c>
      <c r="X55" s="21"/>
      <c r="Y55" s="502" t="b">
        <f t="shared" si="12"/>
        <v>0</v>
      </c>
      <c r="Z55" s="21"/>
      <c r="AA55" s="502" t="b">
        <f t="shared" si="13"/>
        <v>0</v>
      </c>
      <c r="AB55" s="21"/>
      <c r="AC55" s="502" t="b">
        <f t="shared" si="14"/>
        <v>0</v>
      </c>
      <c r="AD55" s="21"/>
      <c r="AE55" s="502" t="b">
        <f t="shared" si="15"/>
        <v>0</v>
      </c>
      <c r="AF55" s="21"/>
      <c r="AG55" s="502" t="b">
        <f t="shared" si="16"/>
        <v>0</v>
      </c>
      <c r="AH55" s="21"/>
      <c r="AI55" s="502" t="b">
        <f t="shared" si="17"/>
        <v>0</v>
      </c>
      <c r="AJ55" s="21"/>
      <c r="AK55" s="502" t="b">
        <f t="shared" si="18"/>
        <v>0</v>
      </c>
      <c r="AL55" s="21"/>
      <c r="AM55" s="502" t="b">
        <f t="shared" si="19"/>
        <v>0</v>
      </c>
      <c r="AN55" s="21"/>
      <c r="AO55" s="502" t="b">
        <f t="shared" si="20"/>
        <v>0</v>
      </c>
      <c r="AP55" s="21"/>
      <c r="AQ55" s="502" t="b">
        <f t="shared" si="21"/>
        <v>0</v>
      </c>
      <c r="AR55" s="21"/>
      <c r="AS55" s="502" t="b">
        <f t="shared" si="22"/>
        <v>0</v>
      </c>
      <c r="AT55" s="21"/>
      <c r="AU55" s="502" t="b">
        <f t="shared" si="23"/>
        <v>0</v>
      </c>
      <c r="AV55" s="21"/>
      <c r="AW55" s="502" t="b">
        <f t="shared" si="24"/>
        <v>0</v>
      </c>
      <c r="AX55" s="21"/>
      <c r="AY55" s="502" t="b">
        <f t="shared" si="25"/>
        <v>0</v>
      </c>
      <c r="AZ55" s="21"/>
      <c r="BA55" s="502" t="b">
        <f t="shared" si="26"/>
        <v>0</v>
      </c>
      <c r="BB55" s="21"/>
      <c r="BC55" s="502" t="b">
        <f t="shared" si="27"/>
        <v>0</v>
      </c>
      <c r="BD55" s="21"/>
      <c r="BE55" s="502" t="b">
        <f t="shared" si="28"/>
        <v>0</v>
      </c>
      <c r="BF55" s="21"/>
      <c r="BG55" s="19" t="b">
        <f t="shared" si="64"/>
        <v>0</v>
      </c>
      <c r="BH55" s="19" t="str">
        <f t="shared" si="0"/>
        <v xml:space="preserve"> </v>
      </c>
      <c r="BI55" s="19"/>
      <c r="BJ55" s="19" t="b">
        <f t="shared" si="67"/>
        <v>0</v>
      </c>
      <c r="BK55" s="19" t="str">
        <f t="shared" si="1"/>
        <v xml:space="preserve"> </v>
      </c>
      <c r="BL55" s="19" t="str">
        <f t="shared" si="2"/>
        <v xml:space="preserve"> </v>
      </c>
      <c r="BM55" s="19" t="str">
        <f t="shared" si="3"/>
        <v/>
      </c>
      <c r="BN55" s="20"/>
      <c r="BO55" s="641"/>
    </row>
    <row r="56" spans="2:67" ht="63" customHeight="1" thickBot="1">
      <c r="B56" s="23"/>
      <c r="C56" s="21"/>
      <c r="D56" s="21"/>
      <c r="E56" s="824"/>
      <c r="F56" s="25"/>
      <c r="G56" s="25"/>
      <c r="H56" s="21"/>
      <c r="I56" s="19" t="b">
        <f t="shared" si="60"/>
        <v>0</v>
      </c>
      <c r="J56" s="21"/>
      <c r="K56" s="19" t="b">
        <f t="shared" si="69"/>
        <v>0</v>
      </c>
      <c r="L56" s="21"/>
      <c r="M56" s="825" t="b">
        <f t="shared" si="68"/>
        <v>0</v>
      </c>
      <c r="N56" s="21"/>
      <c r="O56" s="825" t="b">
        <f t="shared" si="66"/>
        <v>0</v>
      </c>
      <c r="P56" s="21"/>
      <c r="Q56" s="60" t="b">
        <f t="shared" si="8"/>
        <v>0</v>
      </c>
      <c r="R56" s="60" t="str">
        <f t="shared" si="9"/>
        <v xml:space="preserve">  </v>
      </c>
      <c r="S56" s="22" t="str">
        <f t="shared" si="65"/>
        <v xml:space="preserve"> </v>
      </c>
      <c r="T56" s="20"/>
      <c r="U56" s="19"/>
      <c r="V56" s="21"/>
      <c r="W56" s="502" t="b">
        <f t="shared" si="11"/>
        <v>0</v>
      </c>
      <c r="X56" s="21"/>
      <c r="Y56" s="502" t="b">
        <f t="shared" si="12"/>
        <v>0</v>
      </c>
      <c r="Z56" s="21"/>
      <c r="AA56" s="502" t="b">
        <f t="shared" si="13"/>
        <v>0</v>
      </c>
      <c r="AB56" s="21"/>
      <c r="AC56" s="502" t="b">
        <f t="shared" si="14"/>
        <v>0</v>
      </c>
      <c r="AD56" s="21"/>
      <c r="AE56" s="502" t="b">
        <f t="shared" si="15"/>
        <v>0</v>
      </c>
      <c r="AF56" s="21"/>
      <c r="AG56" s="502" t="b">
        <f t="shared" si="16"/>
        <v>0</v>
      </c>
      <c r="AH56" s="21"/>
      <c r="AI56" s="502" t="b">
        <f t="shared" si="17"/>
        <v>0</v>
      </c>
      <c r="AJ56" s="21"/>
      <c r="AK56" s="502" t="b">
        <f t="shared" si="18"/>
        <v>0</v>
      </c>
      <c r="AL56" s="21"/>
      <c r="AM56" s="502" t="b">
        <f t="shared" si="19"/>
        <v>0</v>
      </c>
      <c r="AN56" s="21"/>
      <c r="AO56" s="502" t="b">
        <f t="shared" si="20"/>
        <v>0</v>
      </c>
      <c r="AP56" s="21"/>
      <c r="AQ56" s="502" t="b">
        <f t="shared" si="21"/>
        <v>0</v>
      </c>
      <c r="AR56" s="21"/>
      <c r="AS56" s="502" t="b">
        <f t="shared" si="22"/>
        <v>0</v>
      </c>
      <c r="AT56" s="21"/>
      <c r="AU56" s="502" t="b">
        <f t="shared" si="23"/>
        <v>0</v>
      </c>
      <c r="AV56" s="21"/>
      <c r="AW56" s="502" t="b">
        <f t="shared" si="24"/>
        <v>0</v>
      </c>
      <c r="AX56" s="21"/>
      <c r="AY56" s="502" t="b">
        <f t="shared" si="25"/>
        <v>0</v>
      </c>
      <c r="AZ56" s="21"/>
      <c r="BA56" s="502" t="b">
        <f t="shared" si="26"/>
        <v>0</v>
      </c>
      <c r="BB56" s="21"/>
      <c r="BC56" s="502" t="b">
        <f t="shared" si="27"/>
        <v>0</v>
      </c>
      <c r="BD56" s="21"/>
      <c r="BE56" s="502" t="b">
        <f t="shared" si="28"/>
        <v>0</v>
      </c>
      <c r="BF56" s="21"/>
      <c r="BG56" s="19" t="b">
        <f t="shared" si="64"/>
        <v>0</v>
      </c>
      <c r="BH56" s="19" t="str">
        <f t="shared" si="0"/>
        <v xml:space="preserve"> </v>
      </c>
      <c r="BI56" s="19"/>
      <c r="BJ56" s="19" t="b">
        <f t="shared" si="67"/>
        <v>0</v>
      </c>
      <c r="BK56" s="19" t="str">
        <f t="shared" si="1"/>
        <v xml:space="preserve"> </v>
      </c>
      <c r="BL56" s="19" t="str">
        <f t="shared" si="2"/>
        <v xml:space="preserve"> </v>
      </c>
      <c r="BM56" s="19" t="str">
        <f t="shared" si="3"/>
        <v/>
      </c>
      <c r="BN56" s="20"/>
      <c r="BO56" s="641"/>
    </row>
    <row r="57" spans="2:67" ht="63" customHeight="1" thickBot="1">
      <c r="B57" s="23"/>
      <c r="C57" s="20"/>
      <c r="D57" s="20"/>
      <c r="E57" s="31"/>
      <c r="F57" s="25"/>
      <c r="G57" s="25"/>
      <c r="H57" s="20"/>
      <c r="I57" s="17" t="b">
        <f t="shared" si="60"/>
        <v>0</v>
      </c>
      <c r="J57" s="21"/>
      <c r="K57" s="17" t="b">
        <f t="shared" si="69"/>
        <v>0</v>
      </c>
      <c r="L57" s="21"/>
      <c r="M57" s="40" t="b">
        <f t="shared" si="68"/>
        <v>0</v>
      </c>
      <c r="N57" s="21"/>
      <c r="O57" s="40" t="b">
        <f t="shared" si="66"/>
        <v>0</v>
      </c>
      <c r="P57" s="21"/>
      <c r="Q57" s="502" t="b">
        <f t="shared" si="8"/>
        <v>0</v>
      </c>
      <c r="R57" s="492" t="str">
        <f t="shared" si="9"/>
        <v xml:space="preserve">  </v>
      </c>
      <c r="S57" s="639" t="str">
        <f t="shared" si="65"/>
        <v xml:space="preserve"> </v>
      </c>
      <c r="T57" s="20"/>
      <c r="U57" s="19"/>
      <c r="V57" s="21"/>
      <c r="W57" s="502" t="b">
        <f t="shared" si="11"/>
        <v>0</v>
      </c>
      <c r="X57" s="21"/>
      <c r="Y57" s="502" t="b">
        <f t="shared" si="12"/>
        <v>0</v>
      </c>
      <c r="Z57" s="21"/>
      <c r="AA57" s="502" t="b">
        <f t="shared" si="13"/>
        <v>0</v>
      </c>
      <c r="AB57" s="21"/>
      <c r="AC57" s="502" t="b">
        <f t="shared" si="14"/>
        <v>0</v>
      </c>
      <c r="AD57" s="21"/>
      <c r="AE57" s="502" t="b">
        <f t="shared" si="15"/>
        <v>0</v>
      </c>
      <c r="AF57" s="21"/>
      <c r="AG57" s="502" t="b">
        <f t="shared" si="16"/>
        <v>0</v>
      </c>
      <c r="AH57" s="21"/>
      <c r="AI57" s="502" t="b">
        <f t="shared" si="17"/>
        <v>0</v>
      </c>
      <c r="AJ57" s="21"/>
      <c r="AK57" s="502" t="b">
        <f t="shared" si="18"/>
        <v>0</v>
      </c>
      <c r="AL57" s="21"/>
      <c r="AM57" s="502" t="b">
        <f t="shared" si="19"/>
        <v>0</v>
      </c>
      <c r="AN57" s="21"/>
      <c r="AO57" s="502" t="b">
        <f t="shared" si="20"/>
        <v>0</v>
      </c>
      <c r="AP57" s="21"/>
      <c r="AQ57" s="502" t="b">
        <f t="shared" si="21"/>
        <v>0</v>
      </c>
      <c r="AR57" s="21"/>
      <c r="AS57" s="502" t="b">
        <f t="shared" si="22"/>
        <v>0</v>
      </c>
      <c r="AT57" s="21"/>
      <c r="AU57" s="502" t="b">
        <f t="shared" si="23"/>
        <v>0</v>
      </c>
      <c r="AV57" s="21"/>
      <c r="AW57" s="502" t="b">
        <f t="shared" si="24"/>
        <v>0</v>
      </c>
      <c r="AX57" s="21"/>
      <c r="AY57" s="502" t="b">
        <f t="shared" si="25"/>
        <v>0</v>
      </c>
      <c r="AZ57" s="21"/>
      <c r="BA57" s="502" t="b">
        <f t="shared" si="26"/>
        <v>0</v>
      </c>
      <c r="BB57" s="21"/>
      <c r="BC57" s="502" t="b">
        <f t="shared" si="27"/>
        <v>0</v>
      </c>
      <c r="BD57" s="21"/>
      <c r="BE57" s="502" t="b">
        <f t="shared" si="28"/>
        <v>0</v>
      </c>
      <c r="BF57" s="21"/>
      <c r="BG57" s="19" t="b">
        <f t="shared" si="64"/>
        <v>0</v>
      </c>
      <c r="BH57" s="19" t="str">
        <f t="shared" si="0"/>
        <v xml:space="preserve"> </v>
      </c>
      <c r="BI57" s="19"/>
      <c r="BJ57" s="19" t="b">
        <f t="shared" si="67"/>
        <v>0</v>
      </c>
      <c r="BK57" s="19" t="str">
        <f t="shared" si="1"/>
        <v xml:space="preserve"> </v>
      </c>
      <c r="BL57" s="19" t="str">
        <f t="shared" si="2"/>
        <v xml:space="preserve"> </v>
      </c>
      <c r="BM57" s="19" t="str">
        <f t="shared" si="3"/>
        <v/>
      </c>
      <c r="BN57" s="20"/>
      <c r="BO57" s="641"/>
    </row>
    <row r="58" spans="2:67" ht="63" customHeight="1" thickBot="1">
      <c r="B58" s="23"/>
      <c r="C58" s="20"/>
      <c r="D58" s="20"/>
      <c r="E58" s="31"/>
      <c r="F58" s="25"/>
      <c r="G58" s="25"/>
      <c r="H58" s="20"/>
      <c r="I58" s="17" t="b">
        <f t="shared" si="60"/>
        <v>0</v>
      </c>
      <c r="J58" s="21"/>
      <c r="K58" s="17" t="b">
        <f t="shared" si="69"/>
        <v>0</v>
      </c>
      <c r="L58" s="21"/>
      <c r="M58" s="40" t="b">
        <f t="shared" si="68"/>
        <v>0</v>
      </c>
      <c r="N58" s="21"/>
      <c r="O58" s="40" t="b">
        <f t="shared" si="66"/>
        <v>0</v>
      </c>
      <c r="P58" s="21"/>
      <c r="Q58" s="502" t="b">
        <f t="shared" si="8"/>
        <v>0</v>
      </c>
      <c r="R58" s="492" t="str">
        <f t="shared" si="9"/>
        <v xml:space="preserve">  </v>
      </c>
      <c r="S58" s="639" t="str">
        <f t="shared" si="65"/>
        <v xml:space="preserve"> </v>
      </c>
      <c r="T58" s="20"/>
      <c r="U58" s="19"/>
      <c r="V58" s="21"/>
      <c r="W58" s="502" t="b">
        <f t="shared" si="11"/>
        <v>0</v>
      </c>
      <c r="X58" s="21"/>
      <c r="Y58" s="502" t="b">
        <f t="shared" si="12"/>
        <v>0</v>
      </c>
      <c r="Z58" s="21"/>
      <c r="AA58" s="502" t="b">
        <f t="shared" si="13"/>
        <v>0</v>
      </c>
      <c r="AB58" s="21"/>
      <c r="AC58" s="502" t="b">
        <f t="shared" si="14"/>
        <v>0</v>
      </c>
      <c r="AD58" s="21"/>
      <c r="AE58" s="502" t="b">
        <f t="shared" si="15"/>
        <v>0</v>
      </c>
      <c r="AF58" s="21"/>
      <c r="AG58" s="502" t="b">
        <f t="shared" si="16"/>
        <v>0</v>
      </c>
      <c r="AH58" s="21"/>
      <c r="AI58" s="502" t="b">
        <f t="shared" si="17"/>
        <v>0</v>
      </c>
      <c r="AJ58" s="21"/>
      <c r="AK58" s="502" t="b">
        <f t="shared" si="18"/>
        <v>0</v>
      </c>
      <c r="AL58" s="21"/>
      <c r="AM58" s="502" t="b">
        <f t="shared" si="19"/>
        <v>0</v>
      </c>
      <c r="AN58" s="21"/>
      <c r="AO58" s="502" t="b">
        <f t="shared" si="20"/>
        <v>0</v>
      </c>
      <c r="AP58" s="21"/>
      <c r="AQ58" s="502" t="b">
        <f t="shared" si="21"/>
        <v>0</v>
      </c>
      <c r="AR58" s="21"/>
      <c r="AS58" s="502" t="b">
        <f t="shared" si="22"/>
        <v>0</v>
      </c>
      <c r="AT58" s="21"/>
      <c r="AU58" s="502" t="b">
        <f t="shared" si="23"/>
        <v>0</v>
      </c>
      <c r="AV58" s="21"/>
      <c r="AW58" s="502" t="b">
        <f t="shared" si="24"/>
        <v>0</v>
      </c>
      <c r="AX58" s="21"/>
      <c r="AY58" s="502" t="b">
        <f t="shared" si="25"/>
        <v>0</v>
      </c>
      <c r="AZ58" s="21"/>
      <c r="BA58" s="502" t="b">
        <f t="shared" si="26"/>
        <v>0</v>
      </c>
      <c r="BB58" s="21"/>
      <c r="BC58" s="502" t="b">
        <f t="shared" si="27"/>
        <v>0</v>
      </c>
      <c r="BD58" s="21"/>
      <c r="BE58" s="502" t="b">
        <f t="shared" si="28"/>
        <v>0</v>
      </c>
      <c r="BF58" s="21"/>
      <c r="BG58" s="19" t="b">
        <f t="shared" si="64"/>
        <v>0</v>
      </c>
      <c r="BH58" s="19" t="str">
        <f t="shared" si="0"/>
        <v xml:space="preserve"> </v>
      </c>
      <c r="BI58" s="19"/>
      <c r="BJ58" s="19" t="b">
        <f t="shared" si="67"/>
        <v>0</v>
      </c>
      <c r="BK58" s="19" t="str">
        <f t="shared" si="1"/>
        <v xml:space="preserve"> </v>
      </c>
      <c r="BL58" s="19" t="str">
        <f t="shared" si="2"/>
        <v xml:space="preserve"> </v>
      </c>
      <c r="BM58" s="19" t="str">
        <f t="shared" si="3"/>
        <v/>
      </c>
      <c r="BN58" s="20"/>
      <c r="BO58" s="641"/>
    </row>
    <row r="59" spans="2:67" ht="63" customHeight="1" thickBot="1">
      <c r="B59" s="23"/>
      <c r="C59" s="20"/>
      <c r="D59" s="20"/>
      <c r="E59" s="31"/>
      <c r="F59" s="25"/>
      <c r="G59" s="25"/>
      <c r="H59" s="20"/>
      <c r="I59" s="17" t="b">
        <f t="shared" si="60"/>
        <v>0</v>
      </c>
      <c r="J59" s="21"/>
      <c r="K59" s="17" t="b">
        <f t="shared" si="69"/>
        <v>0</v>
      </c>
      <c r="L59" s="21"/>
      <c r="M59" s="40" t="b">
        <f t="shared" si="68"/>
        <v>0</v>
      </c>
      <c r="N59" s="21"/>
      <c r="O59" s="40" t="b">
        <f t="shared" si="66"/>
        <v>0</v>
      </c>
      <c r="P59" s="21"/>
      <c r="Q59" s="502" t="b">
        <f t="shared" si="8"/>
        <v>0</v>
      </c>
      <c r="R59" s="492" t="str">
        <f t="shared" si="9"/>
        <v xml:space="preserve">  </v>
      </c>
      <c r="S59" s="639" t="str">
        <f t="shared" si="65"/>
        <v xml:space="preserve"> </v>
      </c>
      <c r="T59" s="20"/>
      <c r="U59" s="19"/>
      <c r="V59" s="21"/>
      <c r="W59" s="502" t="b">
        <f t="shared" si="11"/>
        <v>0</v>
      </c>
      <c r="X59" s="21"/>
      <c r="Y59" s="502" t="b">
        <f t="shared" si="12"/>
        <v>0</v>
      </c>
      <c r="Z59" s="21"/>
      <c r="AA59" s="502" t="b">
        <f t="shared" si="13"/>
        <v>0</v>
      </c>
      <c r="AB59" s="21"/>
      <c r="AC59" s="502" t="b">
        <f t="shared" si="14"/>
        <v>0</v>
      </c>
      <c r="AD59" s="21"/>
      <c r="AE59" s="502" t="b">
        <f t="shared" si="15"/>
        <v>0</v>
      </c>
      <c r="AF59" s="21"/>
      <c r="AG59" s="502" t="b">
        <f t="shared" si="16"/>
        <v>0</v>
      </c>
      <c r="AH59" s="21"/>
      <c r="AI59" s="502" t="b">
        <f t="shared" si="17"/>
        <v>0</v>
      </c>
      <c r="AJ59" s="21"/>
      <c r="AK59" s="502" t="b">
        <f t="shared" si="18"/>
        <v>0</v>
      </c>
      <c r="AL59" s="21"/>
      <c r="AM59" s="502" t="b">
        <f t="shared" si="19"/>
        <v>0</v>
      </c>
      <c r="AN59" s="21"/>
      <c r="AO59" s="502" t="b">
        <f t="shared" si="20"/>
        <v>0</v>
      </c>
      <c r="AP59" s="21"/>
      <c r="AQ59" s="502" t="b">
        <f t="shared" si="21"/>
        <v>0</v>
      </c>
      <c r="AR59" s="21"/>
      <c r="AS59" s="502" t="b">
        <f t="shared" si="22"/>
        <v>0</v>
      </c>
      <c r="AT59" s="21"/>
      <c r="AU59" s="502" t="b">
        <f t="shared" si="23"/>
        <v>0</v>
      </c>
      <c r="AV59" s="21"/>
      <c r="AW59" s="502" t="b">
        <f t="shared" si="24"/>
        <v>0</v>
      </c>
      <c r="AX59" s="21"/>
      <c r="AY59" s="502" t="b">
        <f t="shared" si="25"/>
        <v>0</v>
      </c>
      <c r="AZ59" s="21"/>
      <c r="BA59" s="502" t="b">
        <f t="shared" si="26"/>
        <v>0</v>
      </c>
      <c r="BB59" s="21"/>
      <c r="BC59" s="502" t="b">
        <f t="shared" si="27"/>
        <v>0</v>
      </c>
      <c r="BD59" s="21"/>
      <c r="BE59" s="502" t="b">
        <f t="shared" si="28"/>
        <v>0</v>
      </c>
      <c r="BF59" s="21"/>
      <c r="BG59" s="19" t="b">
        <f t="shared" si="64"/>
        <v>0</v>
      </c>
      <c r="BH59" s="19" t="str">
        <f t="shared" si="0"/>
        <v xml:space="preserve"> </v>
      </c>
      <c r="BI59" s="19"/>
      <c r="BJ59" s="19" t="b">
        <f t="shared" si="67"/>
        <v>0</v>
      </c>
      <c r="BK59" s="19" t="str">
        <f t="shared" si="1"/>
        <v xml:space="preserve"> </v>
      </c>
      <c r="BL59" s="19" t="str">
        <f t="shared" si="2"/>
        <v xml:space="preserve"> </v>
      </c>
      <c r="BM59" s="19" t="str">
        <f t="shared" si="3"/>
        <v/>
      </c>
      <c r="BN59" s="20"/>
      <c r="BO59" s="641"/>
    </row>
    <row r="60" spans="2:67" ht="63" customHeight="1" thickBot="1">
      <c r="B60" s="23"/>
      <c r="C60" s="20"/>
      <c r="D60" s="20"/>
      <c r="E60" s="31"/>
      <c r="F60" s="25"/>
      <c r="G60" s="25"/>
      <c r="H60" s="20"/>
      <c r="I60" s="17" t="b">
        <f t="shared" si="60"/>
        <v>0</v>
      </c>
      <c r="J60" s="21"/>
      <c r="K60" s="17" t="b">
        <f t="shared" si="69"/>
        <v>0</v>
      </c>
      <c r="L60" s="21"/>
      <c r="M60" s="40" t="b">
        <f t="shared" si="68"/>
        <v>0</v>
      </c>
      <c r="N60" s="21"/>
      <c r="O60" s="40" t="b">
        <f t="shared" si="66"/>
        <v>0</v>
      </c>
      <c r="P60" s="21"/>
      <c r="Q60" s="502" t="b">
        <f t="shared" si="8"/>
        <v>0</v>
      </c>
      <c r="R60" s="60" t="str">
        <f t="shared" si="9"/>
        <v xml:space="preserve">  </v>
      </c>
      <c r="S60" s="639" t="str">
        <f t="shared" si="65"/>
        <v xml:space="preserve"> </v>
      </c>
      <c r="T60" s="20"/>
      <c r="U60" s="19"/>
      <c r="V60" s="21"/>
      <c r="W60" s="502" t="b">
        <f t="shared" si="11"/>
        <v>0</v>
      </c>
      <c r="X60" s="21"/>
      <c r="Y60" s="502" t="b">
        <f t="shared" si="12"/>
        <v>0</v>
      </c>
      <c r="Z60" s="21"/>
      <c r="AA60" s="502" t="b">
        <f t="shared" si="13"/>
        <v>0</v>
      </c>
      <c r="AB60" s="21"/>
      <c r="AC60" s="502" t="b">
        <f t="shared" si="14"/>
        <v>0</v>
      </c>
      <c r="AD60" s="21"/>
      <c r="AE60" s="502" t="b">
        <f t="shared" si="15"/>
        <v>0</v>
      </c>
      <c r="AF60" s="21"/>
      <c r="AG60" s="502" t="b">
        <f t="shared" si="16"/>
        <v>0</v>
      </c>
      <c r="AH60" s="21"/>
      <c r="AI60" s="502" t="b">
        <f t="shared" si="17"/>
        <v>0</v>
      </c>
      <c r="AJ60" s="21"/>
      <c r="AK60" s="502" t="b">
        <f t="shared" si="18"/>
        <v>0</v>
      </c>
      <c r="AL60" s="21"/>
      <c r="AM60" s="502" t="b">
        <f t="shared" si="19"/>
        <v>0</v>
      </c>
      <c r="AN60" s="21"/>
      <c r="AO60" s="502" t="b">
        <f t="shared" si="20"/>
        <v>0</v>
      </c>
      <c r="AP60" s="21"/>
      <c r="AQ60" s="502" t="b">
        <f t="shared" si="21"/>
        <v>0</v>
      </c>
      <c r="AR60" s="21"/>
      <c r="AS60" s="502" t="b">
        <f t="shared" si="22"/>
        <v>0</v>
      </c>
      <c r="AT60" s="21"/>
      <c r="AU60" s="502" t="b">
        <f t="shared" si="23"/>
        <v>0</v>
      </c>
      <c r="AV60" s="21"/>
      <c r="AW60" s="502" t="b">
        <f t="shared" si="24"/>
        <v>0</v>
      </c>
      <c r="AX60" s="21"/>
      <c r="AY60" s="502" t="b">
        <f t="shared" si="25"/>
        <v>0</v>
      </c>
      <c r="AZ60" s="21"/>
      <c r="BA60" s="502" t="b">
        <f t="shared" si="26"/>
        <v>0</v>
      </c>
      <c r="BB60" s="21"/>
      <c r="BC60" s="502" t="b">
        <f t="shared" si="27"/>
        <v>0</v>
      </c>
      <c r="BD60" s="21"/>
      <c r="BE60" s="502" t="b">
        <f t="shared" si="28"/>
        <v>0</v>
      </c>
      <c r="BF60" s="21"/>
      <c r="BG60" s="19" t="b">
        <f t="shared" si="64"/>
        <v>0</v>
      </c>
      <c r="BH60" s="19" t="str">
        <f t="shared" si="0"/>
        <v xml:space="preserve"> </v>
      </c>
      <c r="BI60" s="19"/>
      <c r="BJ60" s="19" t="b">
        <f t="shared" si="67"/>
        <v>0</v>
      </c>
      <c r="BK60" s="19" t="str">
        <f t="shared" si="1"/>
        <v xml:space="preserve"> </v>
      </c>
      <c r="BL60" s="19" t="str">
        <f t="shared" si="2"/>
        <v xml:space="preserve"> </v>
      </c>
      <c r="BM60" s="19" t="str">
        <f t="shared" si="3"/>
        <v/>
      </c>
      <c r="BN60" s="20"/>
      <c r="BO60" s="641"/>
    </row>
    <row r="61" spans="2:67" ht="63" customHeight="1" thickBot="1">
      <c r="B61" s="23"/>
      <c r="C61" s="20"/>
      <c r="D61" s="20"/>
      <c r="E61" s="31"/>
      <c r="F61" s="25"/>
      <c r="G61" s="25"/>
      <c r="H61" s="20"/>
      <c r="I61" s="17" t="b">
        <f t="shared" si="60"/>
        <v>0</v>
      </c>
      <c r="J61" s="21"/>
      <c r="K61" s="17" t="b">
        <f t="shared" si="69"/>
        <v>0</v>
      </c>
      <c r="L61" s="21"/>
      <c r="M61" s="40" t="b">
        <f t="shared" si="68"/>
        <v>0</v>
      </c>
      <c r="N61" s="21"/>
      <c r="O61" s="40" t="b">
        <f t="shared" si="66"/>
        <v>0</v>
      </c>
      <c r="P61" s="21"/>
      <c r="Q61" s="502" t="b">
        <f t="shared" si="8"/>
        <v>0</v>
      </c>
      <c r="R61" s="492" t="str">
        <f t="shared" ref="R61:R66" si="70">IFERROR(IF(I61=FALSE,ROUND(AVERAGE(K61,M61,O61,Q61),0),IF(I61&gt;0,I61)),"  ")</f>
        <v xml:space="preserve">  </v>
      </c>
      <c r="S61" s="639" t="str">
        <f t="shared" si="65"/>
        <v xml:space="preserve"> </v>
      </c>
      <c r="T61" s="20"/>
      <c r="U61" s="19"/>
      <c r="V61" s="21"/>
      <c r="W61" s="502" t="b">
        <f t="shared" si="11"/>
        <v>0</v>
      </c>
      <c r="X61" s="21"/>
      <c r="Y61" s="502" t="b">
        <f t="shared" si="12"/>
        <v>0</v>
      </c>
      <c r="Z61" s="21"/>
      <c r="AA61" s="502" t="b">
        <f t="shared" si="13"/>
        <v>0</v>
      </c>
      <c r="AB61" s="21"/>
      <c r="AC61" s="502" t="b">
        <f t="shared" si="14"/>
        <v>0</v>
      </c>
      <c r="AD61" s="21"/>
      <c r="AE61" s="502" t="b">
        <f t="shared" si="15"/>
        <v>0</v>
      </c>
      <c r="AF61" s="21"/>
      <c r="AG61" s="502" t="b">
        <f t="shared" si="16"/>
        <v>0</v>
      </c>
      <c r="AH61" s="21"/>
      <c r="AI61" s="502" t="b">
        <f t="shared" si="17"/>
        <v>0</v>
      </c>
      <c r="AJ61" s="21"/>
      <c r="AK61" s="502" t="b">
        <f t="shared" si="18"/>
        <v>0</v>
      </c>
      <c r="AL61" s="21"/>
      <c r="AM61" s="502" t="b">
        <f t="shared" si="19"/>
        <v>0</v>
      </c>
      <c r="AN61" s="21"/>
      <c r="AO61" s="502" t="b">
        <f t="shared" si="20"/>
        <v>0</v>
      </c>
      <c r="AP61" s="21"/>
      <c r="AQ61" s="502" t="b">
        <f t="shared" si="21"/>
        <v>0</v>
      </c>
      <c r="AR61" s="21"/>
      <c r="AS61" s="502" t="b">
        <f t="shared" si="22"/>
        <v>0</v>
      </c>
      <c r="AT61" s="21"/>
      <c r="AU61" s="502" t="b">
        <f t="shared" si="23"/>
        <v>0</v>
      </c>
      <c r="AV61" s="21"/>
      <c r="AW61" s="502" t="b">
        <f t="shared" si="24"/>
        <v>0</v>
      </c>
      <c r="AX61" s="21"/>
      <c r="AY61" s="502" t="b">
        <f t="shared" si="25"/>
        <v>0</v>
      </c>
      <c r="AZ61" s="21"/>
      <c r="BA61" s="502" t="b">
        <f t="shared" si="26"/>
        <v>0</v>
      </c>
      <c r="BB61" s="21"/>
      <c r="BC61" s="502" t="b">
        <f t="shared" si="27"/>
        <v>0</v>
      </c>
      <c r="BD61" s="21"/>
      <c r="BE61" s="502" t="b">
        <f t="shared" si="28"/>
        <v>0</v>
      </c>
      <c r="BF61" s="21"/>
      <c r="BG61" s="19" t="b">
        <f t="shared" si="64"/>
        <v>0</v>
      </c>
      <c r="BH61" s="19" t="str">
        <f t="shared" si="0"/>
        <v xml:space="preserve"> </v>
      </c>
      <c r="BI61" s="19"/>
      <c r="BJ61" s="19" t="b">
        <f t="shared" si="67"/>
        <v>0</v>
      </c>
      <c r="BK61" s="19" t="str">
        <f t="shared" si="1"/>
        <v xml:space="preserve"> </v>
      </c>
      <c r="BL61" s="19" t="str">
        <f t="shared" si="2"/>
        <v xml:space="preserve"> </v>
      </c>
      <c r="BM61" s="19" t="str">
        <f t="shared" si="3"/>
        <v/>
      </c>
      <c r="BN61" s="20"/>
      <c r="BO61" s="641"/>
    </row>
    <row r="62" spans="2:67" ht="63" customHeight="1" thickBot="1">
      <c r="B62" s="23"/>
      <c r="C62" s="20"/>
      <c r="D62" s="20"/>
      <c r="E62" s="31"/>
      <c r="F62" s="25"/>
      <c r="G62" s="25"/>
      <c r="H62" s="20"/>
      <c r="I62" s="17" t="b">
        <f t="shared" si="60"/>
        <v>0</v>
      </c>
      <c r="J62" s="21"/>
      <c r="K62" s="17" t="b">
        <f t="shared" si="69"/>
        <v>0</v>
      </c>
      <c r="L62" s="21"/>
      <c r="M62" s="40" t="b">
        <f t="shared" si="68"/>
        <v>0</v>
      </c>
      <c r="N62" s="21"/>
      <c r="O62" s="40" t="b">
        <f t="shared" si="66"/>
        <v>0</v>
      </c>
      <c r="P62" s="21"/>
      <c r="Q62" s="502" t="b">
        <f t="shared" si="8"/>
        <v>0</v>
      </c>
      <c r="R62" s="492" t="str">
        <f t="shared" si="70"/>
        <v xml:space="preserve">  </v>
      </c>
      <c r="S62" s="639" t="str">
        <f t="shared" si="65"/>
        <v xml:space="preserve"> </v>
      </c>
      <c r="T62" s="20"/>
      <c r="U62" s="19"/>
      <c r="V62" s="21"/>
      <c r="W62" s="502" t="b">
        <f t="shared" si="11"/>
        <v>0</v>
      </c>
      <c r="X62" s="21"/>
      <c r="Y62" s="502" t="b">
        <f t="shared" si="12"/>
        <v>0</v>
      </c>
      <c r="Z62" s="21"/>
      <c r="AA62" s="502" t="b">
        <f t="shared" si="13"/>
        <v>0</v>
      </c>
      <c r="AB62" s="21"/>
      <c r="AC62" s="502" t="b">
        <f t="shared" si="14"/>
        <v>0</v>
      </c>
      <c r="AD62" s="21"/>
      <c r="AE62" s="502" t="b">
        <f t="shared" si="15"/>
        <v>0</v>
      </c>
      <c r="AF62" s="21"/>
      <c r="AG62" s="502" t="b">
        <f t="shared" si="16"/>
        <v>0</v>
      </c>
      <c r="AH62" s="21"/>
      <c r="AI62" s="502" t="b">
        <f t="shared" si="17"/>
        <v>0</v>
      </c>
      <c r="AJ62" s="21"/>
      <c r="AK62" s="502" t="b">
        <f t="shared" si="18"/>
        <v>0</v>
      </c>
      <c r="AL62" s="21"/>
      <c r="AM62" s="502" t="b">
        <f t="shared" si="19"/>
        <v>0</v>
      </c>
      <c r="AN62" s="21"/>
      <c r="AO62" s="502" t="b">
        <f t="shared" si="20"/>
        <v>0</v>
      </c>
      <c r="AP62" s="21"/>
      <c r="AQ62" s="502" t="b">
        <f t="shared" si="21"/>
        <v>0</v>
      </c>
      <c r="AR62" s="21"/>
      <c r="AS62" s="502" t="b">
        <f t="shared" si="22"/>
        <v>0</v>
      </c>
      <c r="AT62" s="21"/>
      <c r="AU62" s="502" t="b">
        <f t="shared" si="23"/>
        <v>0</v>
      </c>
      <c r="AV62" s="21"/>
      <c r="AW62" s="502" t="b">
        <f t="shared" si="24"/>
        <v>0</v>
      </c>
      <c r="AX62" s="21"/>
      <c r="AY62" s="502" t="b">
        <f t="shared" si="25"/>
        <v>0</v>
      </c>
      <c r="AZ62" s="21"/>
      <c r="BA62" s="502" t="b">
        <f t="shared" si="26"/>
        <v>0</v>
      </c>
      <c r="BB62" s="21"/>
      <c r="BC62" s="502" t="b">
        <f t="shared" si="27"/>
        <v>0</v>
      </c>
      <c r="BD62" s="21"/>
      <c r="BE62" s="502" t="b">
        <f t="shared" si="28"/>
        <v>0</v>
      </c>
      <c r="BF62" s="21"/>
      <c r="BG62" s="19" t="b">
        <f t="shared" si="64"/>
        <v>0</v>
      </c>
      <c r="BH62" s="19" t="str">
        <f t="shared" si="0"/>
        <v xml:space="preserve"> </v>
      </c>
      <c r="BI62" s="19"/>
      <c r="BJ62" s="19" t="b">
        <f t="shared" si="67"/>
        <v>0</v>
      </c>
      <c r="BK62" s="19" t="str">
        <f t="shared" si="1"/>
        <v xml:space="preserve"> </v>
      </c>
      <c r="BL62" s="19" t="str">
        <f t="shared" si="2"/>
        <v xml:space="preserve"> </v>
      </c>
      <c r="BM62" s="19" t="str">
        <f t="shared" si="3"/>
        <v/>
      </c>
      <c r="BN62" s="20"/>
      <c r="BO62" s="641"/>
    </row>
    <row r="63" spans="2:67" ht="63" customHeight="1" thickBot="1">
      <c r="B63" s="23"/>
      <c r="C63" s="20"/>
      <c r="D63" s="20"/>
      <c r="E63" s="31"/>
      <c r="F63" s="25"/>
      <c r="G63" s="25"/>
      <c r="H63" s="20"/>
      <c r="I63" s="17" t="b">
        <f t="shared" si="60"/>
        <v>0</v>
      </c>
      <c r="J63" s="21"/>
      <c r="K63" s="17" t="b">
        <f t="shared" si="69"/>
        <v>0</v>
      </c>
      <c r="L63" s="21"/>
      <c r="M63" s="40" t="b">
        <f t="shared" si="68"/>
        <v>0</v>
      </c>
      <c r="N63" s="21"/>
      <c r="O63" s="40" t="b">
        <f t="shared" si="66"/>
        <v>0</v>
      </c>
      <c r="P63" s="21"/>
      <c r="Q63" s="502" t="b">
        <f t="shared" si="8"/>
        <v>0</v>
      </c>
      <c r="R63" s="492" t="str">
        <f t="shared" si="70"/>
        <v xml:space="preserve">  </v>
      </c>
      <c r="S63" s="639" t="str">
        <f t="shared" si="65"/>
        <v xml:space="preserve"> </v>
      </c>
      <c r="T63" s="20"/>
      <c r="U63" s="19"/>
      <c r="V63" s="21"/>
      <c r="W63" s="502" t="b">
        <f t="shared" si="11"/>
        <v>0</v>
      </c>
      <c r="X63" s="21"/>
      <c r="Y63" s="502" t="b">
        <f t="shared" si="12"/>
        <v>0</v>
      </c>
      <c r="Z63" s="21"/>
      <c r="AA63" s="502" t="b">
        <f t="shared" si="13"/>
        <v>0</v>
      </c>
      <c r="AB63" s="21"/>
      <c r="AC63" s="502" t="b">
        <f t="shared" si="14"/>
        <v>0</v>
      </c>
      <c r="AD63" s="21"/>
      <c r="AE63" s="502" t="b">
        <f t="shared" si="15"/>
        <v>0</v>
      </c>
      <c r="AF63" s="21"/>
      <c r="AG63" s="502" t="b">
        <f t="shared" si="16"/>
        <v>0</v>
      </c>
      <c r="AH63" s="21"/>
      <c r="AI63" s="502" t="b">
        <f t="shared" si="17"/>
        <v>0</v>
      </c>
      <c r="AJ63" s="21"/>
      <c r="AK63" s="502" t="b">
        <f t="shared" si="18"/>
        <v>0</v>
      </c>
      <c r="AL63" s="21"/>
      <c r="AM63" s="502" t="b">
        <f t="shared" si="19"/>
        <v>0</v>
      </c>
      <c r="AN63" s="21"/>
      <c r="AO63" s="502" t="b">
        <f t="shared" si="20"/>
        <v>0</v>
      </c>
      <c r="AP63" s="21"/>
      <c r="AQ63" s="502" t="b">
        <f t="shared" si="21"/>
        <v>0</v>
      </c>
      <c r="AR63" s="21"/>
      <c r="AS63" s="502" t="b">
        <f t="shared" si="22"/>
        <v>0</v>
      </c>
      <c r="AT63" s="21"/>
      <c r="AU63" s="502" t="b">
        <f t="shared" si="23"/>
        <v>0</v>
      </c>
      <c r="AV63" s="21"/>
      <c r="AW63" s="502" t="b">
        <f t="shared" si="24"/>
        <v>0</v>
      </c>
      <c r="AX63" s="21"/>
      <c r="AY63" s="502" t="b">
        <f t="shared" si="25"/>
        <v>0</v>
      </c>
      <c r="AZ63" s="21"/>
      <c r="BA63" s="502" t="b">
        <f t="shared" si="26"/>
        <v>0</v>
      </c>
      <c r="BB63" s="21"/>
      <c r="BC63" s="502" t="b">
        <f t="shared" si="27"/>
        <v>0</v>
      </c>
      <c r="BD63" s="21"/>
      <c r="BE63" s="502" t="b">
        <f t="shared" si="28"/>
        <v>0</v>
      </c>
      <c r="BF63" s="21"/>
      <c r="BG63" s="19" t="b">
        <f t="shared" si="64"/>
        <v>0</v>
      </c>
      <c r="BH63" s="19" t="str">
        <f t="shared" si="0"/>
        <v xml:space="preserve"> </v>
      </c>
      <c r="BI63" s="19"/>
      <c r="BJ63" s="19" t="b">
        <f t="shared" si="67"/>
        <v>0</v>
      </c>
      <c r="BK63" s="19" t="str">
        <f t="shared" si="1"/>
        <v xml:space="preserve"> </v>
      </c>
      <c r="BL63" s="19" t="str">
        <f t="shared" si="2"/>
        <v xml:space="preserve"> </v>
      </c>
      <c r="BM63" s="19" t="str">
        <f t="shared" si="3"/>
        <v/>
      </c>
      <c r="BN63" s="20"/>
      <c r="BO63" s="641"/>
    </row>
    <row r="64" spans="2:67" ht="63" customHeight="1" thickBot="1">
      <c r="B64" s="23"/>
      <c r="C64" s="20"/>
      <c r="D64" s="20"/>
      <c r="E64" s="31"/>
      <c r="F64" s="25"/>
      <c r="G64" s="25"/>
      <c r="H64" s="20"/>
      <c r="I64" s="17" t="b">
        <f t="shared" si="60"/>
        <v>0</v>
      </c>
      <c r="J64" s="21"/>
      <c r="K64" s="17" t="b">
        <f t="shared" si="69"/>
        <v>0</v>
      </c>
      <c r="L64" s="21"/>
      <c r="M64" s="40" t="b">
        <f t="shared" si="68"/>
        <v>0</v>
      </c>
      <c r="N64" s="21"/>
      <c r="O64" s="40" t="b">
        <f t="shared" si="66"/>
        <v>0</v>
      </c>
      <c r="P64" s="21"/>
      <c r="Q64" s="502" t="b">
        <f t="shared" si="8"/>
        <v>0</v>
      </c>
      <c r="R64" s="492" t="str">
        <f t="shared" si="70"/>
        <v xml:space="preserve">  </v>
      </c>
      <c r="S64" s="639" t="str">
        <f t="shared" si="65"/>
        <v xml:space="preserve"> </v>
      </c>
      <c r="T64" s="20"/>
      <c r="U64" s="19"/>
      <c r="V64" s="21"/>
      <c r="W64" s="502" t="b">
        <f t="shared" si="11"/>
        <v>0</v>
      </c>
      <c r="X64" s="21"/>
      <c r="Y64" s="502" t="b">
        <f t="shared" si="12"/>
        <v>0</v>
      </c>
      <c r="Z64" s="21"/>
      <c r="AA64" s="502" t="b">
        <f t="shared" si="13"/>
        <v>0</v>
      </c>
      <c r="AB64" s="21"/>
      <c r="AC64" s="502" t="b">
        <f t="shared" si="14"/>
        <v>0</v>
      </c>
      <c r="AD64" s="21"/>
      <c r="AE64" s="502" t="b">
        <f t="shared" si="15"/>
        <v>0</v>
      </c>
      <c r="AF64" s="21"/>
      <c r="AG64" s="502" t="b">
        <f t="shared" si="16"/>
        <v>0</v>
      </c>
      <c r="AH64" s="21"/>
      <c r="AI64" s="502" t="b">
        <f t="shared" si="17"/>
        <v>0</v>
      </c>
      <c r="AJ64" s="21"/>
      <c r="AK64" s="502" t="b">
        <f t="shared" si="18"/>
        <v>0</v>
      </c>
      <c r="AL64" s="21"/>
      <c r="AM64" s="502" t="b">
        <f t="shared" si="19"/>
        <v>0</v>
      </c>
      <c r="AN64" s="21"/>
      <c r="AO64" s="502" t="b">
        <f t="shared" si="20"/>
        <v>0</v>
      </c>
      <c r="AP64" s="21"/>
      <c r="AQ64" s="502" t="b">
        <f t="shared" si="21"/>
        <v>0</v>
      </c>
      <c r="AR64" s="21"/>
      <c r="AS64" s="502" t="b">
        <f t="shared" si="22"/>
        <v>0</v>
      </c>
      <c r="AT64" s="21"/>
      <c r="AU64" s="502" t="b">
        <f t="shared" si="23"/>
        <v>0</v>
      </c>
      <c r="AV64" s="21"/>
      <c r="AW64" s="502" t="b">
        <f t="shared" si="24"/>
        <v>0</v>
      </c>
      <c r="AX64" s="21"/>
      <c r="AY64" s="502" t="b">
        <f t="shared" si="25"/>
        <v>0</v>
      </c>
      <c r="AZ64" s="21"/>
      <c r="BA64" s="502" t="b">
        <f t="shared" si="26"/>
        <v>0</v>
      </c>
      <c r="BB64" s="21"/>
      <c r="BC64" s="502" t="b">
        <f t="shared" si="27"/>
        <v>0</v>
      </c>
      <c r="BD64" s="21"/>
      <c r="BE64" s="502" t="b">
        <f t="shared" si="28"/>
        <v>0</v>
      </c>
      <c r="BF64" s="21"/>
      <c r="BG64" s="19" t="b">
        <f t="shared" si="64"/>
        <v>0</v>
      </c>
      <c r="BH64" s="19" t="str">
        <f t="shared" si="0"/>
        <v xml:space="preserve"> </v>
      </c>
      <c r="BI64" s="19"/>
      <c r="BJ64" s="19" t="b">
        <f t="shared" si="67"/>
        <v>0</v>
      </c>
      <c r="BK64" s="19" t="str">
        <f t="shared" si="1"/>
        <v xml:space="preserve"> </v>
      </c>
      <c r="BL64" s="19" t="str">
        <f t="shared" si="2"/>
        <v xml:space="preserve"> </v>
      </c>
      <c r="BM64" s="19" t="str">
        <f t="shared" si="3"/>
        <v/>
      </c>
      <c r="BN64" s="20"/>
      <c r="BO64" s="641"/>
    </row>
    <row r="65" spans="2:67" ht="63" customHeight="1" thickBot="1">
      <c r="B65" s="23"/>
      <c r="C65" s="20"/>
      <c r="D65" s="20"/>
      <c r="E65" s="31"/>
      <c r="F65" s="25"/>
      <c r="G65" s="25"/>
      <c r="H65" s="20"/>
      <c r="I65" s="17" t="b">
        <f t="shared" si="60"/>
        <v>0</v>
      </c>
      <c r="J65" s="21"/>
      <c r="K65" s="17" t="b">
        <f t="shared" si="69"/>
        <v>0</v>
      </c>
      <c r="L65" s="21"/>
      <c r="M65" s="40" t="b">
        <f t="shared" si="68"/>
        <v>0</v>
      </c>
      <c r="N65" s="21"/>
      <c r="O65" s="40" t="b">
        <f t="shared" si="66"/>
        <v>0</v>
      </c>
      <c r="P65" s="21"/>
      <c r="Q65" s="502" t="b">
        <f t="shared" si="8"/>
        <v>0</v>
      </c>
      <c r="R65" s="492" t="str">
        <f t="shared" si="70"/>
        <v xml:space="preserve">  </v>
      </c>
      <c r="S65" s="639" t="str">
        <f t="shared" si="65"/>
        <v xml:space="preserve"> </v>
      </c>
      <c r="T65" s="20"/>
      <c r="U65" s="19"/>
      <c r="V65" s="21"/>
      <c r="W65" s="502" t="b">
        <f t="shared" si="11"/>
        <v>0</v>
      </c>
      <c r="X65" s="21"/>
      <c r="Y65" s="502" t="b">
        <f t="shared" si="12"/>
        <v>0</v>
      </c>
      <c r="Z65" s="21"/>
      <c r="AA65" s="502" t="b">
        <f t="shared" si="13"/>
        <v>0</v>
      </c>
      <c r="AB65" s="21"/>
      <c r="AC65" s="502" t="b">
        <f t="shared" si="14"/>
        <v>0</v>
      </c>
      <c r="AD65" s="21"/>
      <c r="AE65" s="502" t="b">
        <f t="shared" si="15"/>
        <v>0</v>
      </c>
      <c r="AF65" s="21"/>
      <c r="AG65" s="502" t="b">
        <f t="shared" si="16"/>
        <v>0</v>
      </c>
      <c r="AH65" s="21"/>
      <c r="AI65" s="502" t="b">
        <f t="shared" si="17"/>
        <v>0</v>
      </c>
      <c r="AJ65" s="21"/>
      <c r="AK65" s="502" t="b">
        <f t="shared" si="18"/>
        <v>0</v>
      </c>
      <c r="AL65" s="21"/>
      <c r="AM65" s="502" t="b">
        <f t="shared" si="19"/>
        <v>0</v>
      </c>
      <c r="AN65" s="21"/>
      <c r="AO65" s="502" t="b">
        <f t="shared" si="20"/>
        <v>0</v>
      </c>
      <c r="AP65" s="21"/>
      <c r="AQ65" s="502" t="b">
        <f t="shared" si="21"/>
        <v>0</v>
      </c>
      <c r="AR65" s="21"/>
      <c r="AS65" s="502" t="b">
        <f t="shared" si="22"/>
        <v>0</v>
      </c>
      <c r="AT65" s="21"/>
      <c r="AU65" s="502" t="b">
        <f t="shared" si="23"/>
        <v>0</v>
      </c>
      <c r="AV65" s="21"/>
      <c r="AW65" s="502" t="b">
        <f t="shared" si="24"/>
        <v>0</v>
      </c>
      <c r="AX65" s="21"/>
      <c r="AY65" s="502" t="b">
        <f t="shared" si="25"/>
        <v>0</v>
      </c>
      <c r="AZ65" s="21"/>
      <c r="BA65" s="502" t="b">
        <f t="shared" si="26"/>
        <v>0</v>
      </c>
      <c r="BB65" s="21"/>
      <c r="BC65" s="502" t="b">
        <f t="shared" si="27"/>
        <v>0</v>
      </c>
      <c r="BD65" s="21"/>
      <c r="BE65" s="502" t="b">
        <f t="shared" si="28"/>
        <v>0</v>
      </c>
      <c r="BF65" s="21"/>
      <c r="BG65" s="19" t="b">
        <f t="shared" si="64"/>
        <v>0</v>
      </c>
      <c r="BH65" s="19" t="str">
        <f t="shared" si="0"/>
        <v xml:space="preserve"> </v>
      </c>
      <c r="BI65" s="19"/>
      <c r="BJ65" s="19" t="b">
        <f t="shared" si="67"/>
        <v>0</v>
      </c>
      <c r="BK65" s="19" t="str">
        <f t="shared" si="1"/>
        <v xml:space="preserve"> </v>
      </c>
      <c r="BL65" s="19" t="str">
        <f t="shared" si="2"/>
        <v xml:space="preserve"> </v>
      </c>
      <c r="BM65" s="19" t="str">
        <f t="shared" si="3"/>
        <v/>
      </c>
      <c r="BN65" s="20"/>
      <c r="BO65" s="641"/>
    </row>
    <row r="66" spans="2:67" ht="63" customHeight="1" thickBot="1">
      <c r="B66" s="23"/>
      <c r="C66" s="20"/>
      <c r="D66" s="20"/>
      <c r="E66" s="31"/>
      <c r="F66" s="25"/>
      <c r="G66" s="25"/>
      <c r="H66" s="20"/>
      <c r="I66" s="17" t="b">
        <f t="shared" si="60"/>
        <v>0</v>
      </c>
      <c r="J66" s="21"/>
      <c r="K66" s="17" t="b">
        <f t="shared" si="69"/>
        <v>0</v>
      </c>
      <c r="L66" s="21"/>
      <c r="M66" s="40" t="b">
        <f t="shared" si="68"/>
        <v>0</v>
      </c>
      <c r="N66" s="21"/>
      <c r="O66" s="40" t="b">
        <f t="shared" si="66"/>
        <v>0</v>
      </c>
      <c r="P66" s="21"/>
      <c r="Q66" s="502" t="b">
        <f t="shared" si="8"/>
        <v>0</v>
      </c>
      <c r="R66" s="492" t="str">
        <f t="shared" si="70"/>
        <v xml:space="preserve">  </v>
      </c>
      <c r="S66" s="639" t="str">
        <f t="shared" si="65"/>
        <v xml:space="preserve"> </v>
      </c>
      <c r="T66" s="20"/>
      <c r="U66" s="19"/>
      <c r="V66" s="21"/>
      <c r="W66" s="502" t="b">
        <f t="shared" si="11"/>
        <v>0</v>
      </c>
      <c r="X66" s="21"/>
      <c r="Y66" s="502" t="b">
        <f t="shared" si="12"/>
        <v>0</v>
      </c>
      <c r="Z66" s="21"/>
      <c r="AA66" s="502" t="b">
        <f t="shared" si="13"/>
        <v>0</v>
      </c>
      <c r="AB66" s="21"/>
      <c r="AC66" s="502" t="b">
        <f t="shared" si="14"/>
        <v>0</v>
      </c>
      <c r="AD66" s="21"/>
      <c r="AE66" s="502" t="b">
        <f t="shared" si="15"/>
        <v>0</v>
      </c>
      <c r="AF66" s="21"/>
      <c r="AG66" s="502" t="b">
        <f t="shared" si="16"/>
        <v>0</v>
      </c>
      <c r="AH66" s="21"/>
      <c r="AI66" s="502" t="b">
        <f t="shared" si="17"/>
        <v>0</v>
      </c>
      <c r="AJ66" s="21"/>
      <c r="AK66" s="502" t="b">
        <f t="shared" si="18"/>
        <v>0</v>
      </c>
      <c r="AL66" s="21"/>
      <c r="AM66" s="502" t="b">
        <f t="shared" si="19"/>
        <v>0</v>
      </c>
      <c r="AN66" s="21"/>
      <c r="AO66" s="502" t="b">
        <f t="shared" si="20"/>
        <v>0</v>
      </c>
      <c r="AP66" s="21"/>
      <c r="AQ66" s="502" t="b">
        <f t="shared" si="21"/>
        <v>0</v>
      </c>
      <c r="AR66" s="21"/>
      <c r="AS66" s="502" t="b">
        <f t="shared" si="22"/>
        <v>0</v>
      </c>
      <c r="AT66" s="21"/>
      <c r="AU66" s="502" t="b">
        <f t="shared" si="23"/>
        <v>0</v>
      </c>
      <c r="AV66" s="21"/>
      <c r="AW66" s="502" t="b">
        <f t="shared" si="24"/>
        <v>0</v>
      </c>
      <c r="AX66" s="21"/>
      <c r="AY66" s="502" t="b">
        <f t="shared" si="25"/>
        <v>0</v>
      </c>
      <c r="AZ66" s="21"/>
      <c r="BA66" s="502" t="b">
        <f t="shared" si="26"/>
        <v>0</v>
      </c>
      <c r="BB66" s="21"/>
      <c r="BC66" s="502" t="b">
        <f t="shared" si="27"/>
        <v>0</v>
      </c>
      <c r="BD66" s="21"/>
      <c r="BE66" s="502" t="b">
        <f t="shared" si="28"/>
        <v>0</v>
      </c>
      <c r="BF66" s="21"/>
      <c r="BG66" s="19" t="b">
        <f t="shared" si="64"/>
        <v>0</v>
      </c>
      <c r="BH66" s="19" t="str">
        <f t="shared" si="0"/>
        <v xml:space="preserve"> </v>
      </c>
      <c r="BI66" s="19"/>
      <c r="BJ66" s="19" t="b">
        <f t="shared" si="67"/>
        <v>0</v>
      </c>
      <c r="BK66" s="19" t="str">
        <f t="shared" si="1"/>
        <v xml:space="preserve"> </v>
      </c>
      <c r="BL66" s="19" t="str">
        <f t="shared" si="2"/>
        <v xml:space="preserve"> </v>
      </c>
      <c r="BM66" s="19" t="str">
        <f t="shared" si="3"/>
        <v/>
      </c>
      <c r="BN66" s="20"/>
      <c r="BO66" s="641"/>
    </row>
    <row r="67" spans="2:67" ht="63" customHeight="1" thickBot="1">
      <c r="B67" s="23"/>
      <c r="C67" s="20"/>
      <c r="D67" s="20"/>
      <c r="E67" s="31"/>
      <c r="F67" s="25"/>
      <c r="G67" s="25"/>
      <c r="H67" s="20"/>
      <c r="I67" s="17" t="b">
        <f t="shared" si="60"/>
        <v>0</v>
      </c>
      <c r="J67" s="21"/>
      <c r="K67" s="17" t="b">
        <f t="shared" si="69"/>
        <v>0</v>
      </c>
      <c r="L67" s="21"/>
      <c r="M67" s="40" t="b">
        <f t="shared" si="68"/>
        <v>0</v>
      </c>
      <c r="N67" s="21"/>
      <c r="O67" s="40" t="b">
        <f t="shared" si="66"/>
        <v>0</v>
      </c>
      <c r="P67" s="21"/>
      <c r="Q67" s="502" t="b">
        <f t="shared" si="8"/>
        <v>0</v>
      </c>
      <c r="R67" s="17" t="str">
        <f t="shared" ref="R67:R80" si="71">IFERROR(IF(I67=FALSE,ROUND(AVERAGE(K67,M67,O67,Q67),0),IF(I67&gt;0,I67)),"  ")</f>
        <v xml:space="preserve">  </v>
      </c>
      <c r="S67" s="639" t="str">
        <f t="shared" si="65"/>
        <v xml:space="preserve"> </v>
      </c>
      <c r="T67" s="20"/>
      <c r="U67" s="19"/>
      <c r="V67" s="21"/>
      <c r="W67" s="502" t="b">
        <f t="shared" si="11"/>
        <v>0</v>
      </c>
      <c r="X67" s="21"/>
      <c r="Y67" s="502" t="b">
        <f t="shared" si="12"/>
        <v>0</v>
      </c>
      <c r="Z67" s="21"/>
      <c r="AA67" s="502" t="b">
        <f t="shared" si="13"/>
        <v>0</v>
      </c>
      <c r="AB67" s="21"/>
      <c r="AC67" s="502" t="b">
        <f t="shared" si="14"/>
        <v>0</v>
      </c>
      <c r="AD67" s="21"/>
      <c r="AE67" s="502" t="b">
        <f t="shared" si="15"/>
        <v>0</v>
      </c>
      <c r="AF67" s="21"/>
      <c r="AG67" s="502" t="b">
        <f t="shared" si="16"/>
        <v>0</v>
      </c>
      <c r="AH67" s="21"/>
      <c r="AI67" s="502" t="b">
        <f t="shared" si="17"/>
        <v>0</v>
      </c>
      <c r="AJ67" s="21"/>
      <c r="AK67" s="502" t="b">
        <f t="shared" si="18"/>
        <v>0</v>
      </c>
      <c r="AL67" s="21"/>
      <c r="AM67" s="502" t="b">
        <f t="shared" si="19"/>
        <v>0</v>
      </c>
      <c r="AN67" s="21"/>
      <c r="AO67" s="502" t="b">
        <f t="shared" si="20"/>
        <v>0</v>
      </c>
      <c r="AP67" s="21"/>
      <c r="AQ67" s="502" t="b">
        <f t="shared" si="21"/>
        <v>0</v>
      </c>
      <c r="AR67" s="21"/>
      <c r="AS67" s="502" t="b">
        <f t="shared" si="22"/>
        <v>0</v>
      </c>
      <c r="AT67" s="21"/>
      <c r="AU67" s="502" t="b">
        <f t="shared" si="23"/>
        <v>0</v>
      </c>
      <c r="AV67" s="21"/>
      <c r="AW67" s="502" t="b">
        <f t="shared" si="24"/>
        <v>0</v>
      </c>
      <c r="AX67" s="21"/>
      <c r="AY67" s="502" t="b">
        <f t="shared" si="25"/>
        <v>0</v>
      </c>
      <c r="AZ67" s="21"/>
      <c r="BA67" s="502" t="b">
        <f t="shared" si="26"/>
        <v>0</v>
      </c>
      <c r="BB67" s="21"/>
      <c r="BC67" s="502" t="b">
        <f t="shared" si="27"/>
        <v>0</v>
      </c>
      <c r="BD67" s="21"/>
      <c r="BE67" s="502" t="b">
        <f t="shared" si="28"/>
        <v>0</v>
      </c>
      <c r="BF67" s="21"/>
      <c r="BG67" s="19" t="b">
        <f t="shared" si="64"/>
        <v>0</v>
      </c>
      <c r="BH67" s="19" t="str">
        <f t="shared" si="0"/>
        <v xml:space="preserve"> </v>
      </c>
      <c r="BI67" s="19"/>
      <c r="BJ67" s="19" t="b">
        <f t="shared" si="67"/>
        <v>0</v>
      </c>
      <c r="BK67" s="19" t="str">
        <f t="shared" si="1"/>
        <v xml:space="preserve"> </v>
      </c>
      <c r="BL67" s="19" t="str">
        <f t="shared" si="2"/>
        <v xml:space="preserve"> </v>
      </c>
      <c r="BM67" s="19" t="str">
        <f t="shared" si="3"/>
        <v/>
      </c>
      <c r="BN67" s="20"/>
      <c r="BO67" s="641"/>
    </row>
    <row r="68" spans="2:67" ht="63" customHeight="1" thickBot="1">
      <c r="B68" s="23"/>
      <c r="C68" s="20"/>
      <c r="D68" s="20"/>
      <c r="E68" s="31"/>
      <c r="F68" s="25"/>
      <c r="G68" s="25"/>
      <c r="H68" s="20"/>
      <c r="I68" s="17" t="b">
        <f t="shared" si="60"/>
        <v>0</v>
      </c>
      <c r="J68" s="21"/>
      <c r="K68" s="17" t="b">
        <f t="shared" si="69"/>
        <v>0</v>
      </c>
      <c r="L68" s="21"/>
      <c r="M68" s="40" t="b">
        <f t="shared" si="68"/>
        <v>0</v>
      </c>
      <c r="N68" s="21"/>
      <c r="O68" s="40" t="b">
        <f t="shared" si="66"/>
        <v>0</v>
      </c>
      <c r="P68" s="21"/>
      <c r="Q68" s="502" t="b">
        <f t="shared" si="8"/>
        <v>0</v>
      </c>
      <c r="R68" s="17" t="str">
        <f t="shared" si="71"/>
        <v xml:space="preserve">  </v>
      </c>
      <c r="S68" s="639" t="str">
        <f t="shared" si="65"/>
        <v xml:space="preserve"> </v>
      </c>
      <c r="T68" s="20"/>
      <c r="U68" s="19"/>
      <c r="V68" s="21"/>
      <c r="W68" s="502" t="b">
        <f t="shared" si="11"/>
        <v>0</v>
      </c>
      <c r="X68" s="21"/>
      <c r="Y68" s="502" t="b">
        <f t="shared" si="12"/>
        <v>0</v>
      </c>
      <c r="Z68" s="21"/>
      <c r="AA68" s="502" t="b">
        <f t="shared" si="13"/>
        <v>0</v>
      </c>
      <c r="AB68" s="21"/>
      <c r="AC68" s="502" t="b">
        <f t="shared" si="14"/>
        <v>0</v>
      </c>
      <c r="AD68" s="21"/>
      <c r="AE68" s="502" t="b">
        <f t="shared" si="15"/>
        <v>0</v>
      </c>
      <c r="AF68" s="21"/>
      <c r="AG68" s="502" t="b">
        <f t="shared" si="16"/>
        <v>0</v>
      </c>
      <c r="AH68" s="21"/>
      <c r="AI68" s="502" t="b">
        <f t="shared" si="17"/>
        <v>0</v>
      </c>
      <c r="AJ68" s="21"/>
      <c r="AK68" s="502" t="b">
        <f t="shared" si="18"/>
        <v>0</v>
      </c>
      <c r="AL68" s="21"/>
      <c r="AM68" s="502" t="b">
        <f t="shared" si="19"/>
        <v>0</v>
      </c>
      <c r="AN68" s="21"/>
      <c r="AO68" s="502" t="b">
        <f t="shared" si="20"/>
        <v>0</v>
      </c>
      <c r="AP68" s="21"/>
      <c r="AQ68" s="502" t="b">
        <f t="shared" si="21"/>
        <v>0</v>
      </c>
      <c r="AR68" s="21"/>
      <c r="AS68" s="502" t="b">
        <f t="shared" si="22"/>
        <v>0</v>
      </c>
      <c r="AT68" s="21"/>
      <c r="AU68" s="502" t="b">
        <f t="shared" si="23"/>
        <v>0</v>
      </c>
      <c r="AV68" s="21"/>
      <c r="AW68" s="502" t="b">
        <f t="shared" si="24"/>
        <v>0</v>
      </c>
      <c r="AX68" s="21"/>
      <c r="AY68" s="502" t="b">
        <f t="shared" si="25"/>
        <v>0</v>
      </c>
      <c r="AZ68" s="21"/>
      <c r="BA68" s="502" t="b">
        <f t="shared" si="26"/>
        <v>0</v>
      </c>
      <c r="BB68" s="21"/>
      <c r="BC68" s="502" t="b">
        <f t="shared" si="27"/>
        <v>0</v>
      </c>
      <c r="BD68" s="21"/>
      <c r="BE68" s="502" t="b">
        <f t="shared" si="28"/>
        <v>0</v>
      </c>
      <c r="BF68" s="21"/>
      <c r="BG68" s="19" t="b">
        <f t="shared" si="64"/>
        <v>0</v>
      </c>
      <c r="BH68" s="19" t="str">
        <f t="shared" si="0"/>
        <v xml:space="preserve"> </v>
      </c>
      <c r="BI68" s="19"/>
      <c r="BJ68" s="19" t="b">
        <f t="shared" si="67"/>
        <v>0</v>
      </c>
      <c r="BK68" s="19" t="str">
        <f t="shared" si="1"/>
        <v xml:space="preserve"> </v>
      </c>
      <c r="BL68" s="19" t="str">
        <f t="shared" si="2"/>
        <v xml:space="preserve"> </v>
      </c>
      <c r="BM68" s="19" t="str">
        <f t="shared" si="3"/>
        <v/>
      </c>
      <c r="BN68" s="20"/>
      <c r="BO68" s="641"/>
    </row>
    <row r="69" spans="2:67" ht="63" customHeight="1" thickBot="1">
      <c r="B69" s="23"/>
      <c r="C69" s="20"/>
      <c r="D69" s="20"/>
      <c r="E69" s="31"/>
      <c r="F69" s="25"/>
      <c r="G69" s="25"/>
      <c r="H69" s="20"/>
      <c r="I69" s="17" t="b">
        <f t="shared" si="60"/>
        <v>0</v>
      </c>
      <c r="J69" s="21"/>
      <c r="K69" s="17" t="b">
        <f t="shared" si="69"/>
        <v>0</v>
      </c>
      <c r="L69" s="21"/>
      <c r="M69" s="40" t="b">
        <f t="shared" si="68"/>
        <v>0</v>
      </c>
      <c r="N69" s="21"/>
      <c r="O69" s="40" t="b">
        <f t="shared" si="66"/>
        <v>0</v>
      </c>
      <c r="P69" s="21"/>
      <c r="Q69" s="502" t="b">
        <f t="shared" si="8"/>
        <v>0</v>
      </c>
      <c r="R69" s="17" t="str">
        <f t="shared" si="71"/>
        <v xml:space="preserve">  </v>
      </c>
      <c r="S69" s="639" t="str">
        <f t="shared" si="65"/>
        <v xml:space="preserve"> </v>
      </c>
      <c r="T69" s="20"/>
      <c r="U69" s="19"/>
      <c r="V69" s="21"/>
      <c r="W69" s="502" t="b">
        <f t="shared" si="11"/>
        <v>0</v>
      </c>
      <c r="X69" s="21"/>
      <c r="Y69" s="502" t="b">
        <f t="shared" si="12"/>
        <v>0</v>
      </c>
      <c r="Z69" s="21"/>
      <c r="AA69" s="502" t="b">
        <f t="shared" si="13"/>
        <v>0</v>
      </c>
      <c r="AB69" s="21"/>
      <c r="AC69" s="502" t="b">
        <f t="shared" si="14"/>
        <v>0</v>
      </c>
      <c r="AD69" s="21"/>
      <c r="AE69" s="502" t="b">
        <f t="shared" si="15"/>
        <v>0</v>
      </c>
      <c r="AF69" s="21"/>
      <c r="AG69" s="502" t="b">
        <f t="shared" si="16"/>
        <v>0</v>
      </c>
      <c r="AH69" s="21"/>
      <c r="AI69" s="502" t="b">
        <f t="shared" si="17"/>
        <v>0</v>
      </c>
      <c r="AJ69" s="21"/>
      <c r="AK69" s="502" t="b">
        <f t="shared" si="18"/>
        <v>0</v>
      </c>
      <c r="AL69" s="21"/>
      <c r="AM69" s="502" t="b">
        <f t="shared" si="19"/>
        <v>0</v>
      </c>
      <c r="AN69" s="21"/>
      <c r="AO69" s="502" t="b">
        <f t="shared" si="20"/>
        <v>0</v>
      </c>
      <c r="AP69" s="21"/>
      <c r="AQ69" s="502" t="b">
        <f t="shared" si="21"/>
        <v>0</v>
      </c>
      <c r="AR69" s="21"/>
      <c r="AS69" s="502" t="b">
        <f t="shared" si="22"/>
        <v>0</v>
      </c>
      <c r="AT69" s="21"/>
      <c r="AU69" s="502" t="b">
        <f t="shared" si="23"/>
        <v>0</v>
      </c>
      <c r="AV69" s="21"/>
      <c r="AW69" s="502" t="b">
        <f t="shared" si="24"/>
        <v>0</v>
      </c>
      <c r="AX69" s="21"/>
      <c r="AY69" s="502" t="b">
        <f t="shared" si="25"/>
        <v>0</v>
      </c>
      <c r="AZ69" s="21"/>
      <c r="BA69" s="502" t="b">
        <f t="shared" si="26"/>
        <v>0</v>
      </c>
      <c r="BB69" s="21"/>
      <c r="BC69" s="502" t="b">
        <f t="shared" si="27"/>
        <v>0</v>
      </c>
      <c r="BD69" s="21"/>
      <c r="BE69" s="502" t="b">
        <f t="shared" si="28"/>
        <v>0</v>
      </c>
      <c r="BF69" s="21"/>
      <c r="BG69" s="19" t="b">
        <f t="shared" si="64"/>
        <v>0</v>
      </c>
      <c r="BH69" s="19" t="str">
        <f t="shared" si="0"/>
        <v xml:space="preserve"> </v>
      </c>
      <c r="BI69" s="19"/>
      <c r="BJ69" s="19" t="b">
        <f t="shared" si="67"/>
        <v>0</v>
      </c>
      <c r="BK69" s="19" t="str">
        <f t="shared" si="1"/>
        <v xml:space="preserve"> </v>
      </c>
      <c r="BL69" s="19" t="str">
        <f t="shared" si="2"/>
        <v xml:space="preserve"> </v>
      </c>
      <c r="BM69" s="19" t="str">
        <f t="shared" si="3"/>
        <v/>
      </c>
      <c r="BN69" s="20"/>
      <c r="BO69" s="641"/>
    </row>
    <row r="70" spans="2:67" ht="63" customHeight="1" thickBot="1">
      <c r="B70" s="23"/>
      <c r="C70" s="20"/>
      <c r="D70" s="20"/>
      <c r="E70" s="31"/>
      <c r="F70" s="25"/>
      <c r="G70" s="25"/>
      <c r="H70" s="20"/>
      <c r="I70" s="17" t="b">
        <f t="shared" si="60"/>
        <v>0</v>
      </c>
      <c r="J70" s="21"/>
      <c r="K70" s="17" t="b">
        <f t="shared" si="69"/>
        <v>0</v>
      </c>
      <c r="L70" s="21"/>
      <c r="M70" s="40" t="b">
        <f t="shared" si="68"/>
        <v>0</v>
      </c>
      <c r="N70" s="21"/>
      <c r="O70" s="40" t="b">
        <f t="shared" si="66"/>
        <v>0</v>
      </c>
      <c r="P70" s="21"/>
      <c r="Q70" s="502" t="b">
        <f t="shared" si="8"/>
        <v>0</v>
      </c>
      <c r="R70" s="17" t="str">
        <f t="shared" si="71"/>
        <v xml:space="preserve">  </v>
      </c>
      <c r="S70" s="639" t="str">
        <f t="shared" si="65"/>
        <v xml:space="preserve"> </v>
      </c>
      <c r="T70" s="20"/>
      <c r="U70" s="19"/>
      <c r="V70" s="21"/>
      <c r="W70" s="502" t="b">
        <f t="shared" si="11"/>
        <v>0</v>
      </c>
      <c r="X70" s="21"/>
      <c r="Y70" s="502" t="b">
        <f t="shared" si="12"/>
        <v>0</v>
      </c>
      <c r="Z70" s="21"/>
      <c r="AA70" s="502" t="b">
        <f t="shared" si="13"/>
        <v>0</v>
      </c>
      <c r="AB70" s="21"/>
      <c r="AC70" s="502" t="b">
        <f t="shared" si="14"/>
        <v>0</v>
      </c>
      <c r="AD70" s="21"/>
      <c r="AE70" s="502" t="b">
        <f t="shared" si="15"/>
        <v>0</v>
      </c>
      <c r="AF70" s="21"/>
      <c r="AG70" s="502" t="b">
        <f t="shared" si="16"/>
        <v>0</v>
      </c>
      <c r="AH70" s="21"/>
      <c r="AI70" s="502" t="b">
        <f t="shared" si="17"/>
        <v>0</v>
      </c>
      <c r="AJ70" s="21"/>
      <c r="AK70" s="502" t="b">
        <f t="shared" si="18"/>
        <v>0</v>
      </c>
      <c r="AL70" s="21"/>
      <c r="AM70" s="502" t="b">
        <f t="shared" si="19"/>
        <v>0</v>
      </c>
      <c r="AN70" s="21"/>
      <c r="AO70" s="502" t="b">
        <f t="shared" si="20"/>
        <v>0</v>
      </c>
      <c r="AP70" s="21"/>
      <c r="AQ70" s="502" t="b">
        <f t="shared" si="21"/>
        <v>0</v>
      </c>
      <c r="AR70" s="21"/>
      <c r="AS70" s="502" t="b">
        <f t="shared" si="22"/>
        <v>0</v>
      </c>
      <c r="AT70" s="21"/>
      <c r="AU70" s="502" t="b">
        <f t="shared" si="23"/>
        <v>0</v>
      </c>
      <c r="AV70" s="21"/>
      <c r="AW70" s="502" t="b">
        <f t="shared" si="24"/>
        <v>0</v>
      </c>
      <c r="AX70" s="21"/>
      <c r="AY70" s="502" t="b">
        <f t="shared" si="25"/>
        <v>0</v>
      </c>
      <c r="AZ70" s="21"/>
      <c r="BA70" s="502" t="b">
        <f t="shared" si="26"/>
        <v>0</v>
      </c>
      <c r="BB70" s="21"/>
      <c r="BC70" s="502" t="b">
        <f t="shared" si="27"/>
        <v>0</v>
      </c>
      <c r="BD70" s="21"/>
      <c r="BE70" s="502" t="b">
        <f t="shared" si="28"/>
        <v>0</v>
      </c>
      <c r="BF70" s="21"/>
      <c r="BG70" s="19" t="b">
        <f t="shared" si="64"/>
        <v>0</v>
      </c>
      <c r="BH70" s="19" t="str">
        <f t="shared" si="0"/>
        <v xml:space="preserve"> </v>
      </c>
      <c r="BI70" s="19"/>
      <c r="BJ70" s="19" t="b">
        <f t="shared" si="67"/>
        <v>0</v>
      </c>
      <c r="BK70" s="19" t="str">
        <f t="shared" si="1"/>
        <v xml:space="preserve"> </v>
      </c>
      <c r="BL70" s="19" t="str">
        <f t="shared" si="2"/>
        <v xml:space="preserve"> </v>
      </c>
      <c r="BM70" s="19" t="str">
        <f t="shared" si="3"/>
        <v/>
      </c>
      <c r="BN70" s="20"/>
      <c r="BO70" s="641"/>
    </row>
    <row r="71" spans="2:67" ht="63" customHeight="1" thickBot="1">
      <c r="B71" s="23"/>
      <c r="C71" s="20"/>
      <c r="D71" s="20"/>
      <c r="E71" s="31"/>
      <c r="F71" s="25"/>
      <c r="G71" s="25"/>
      <c r="H71" s="20"/>
      <c r="I71" s="17" t="b">
        <f t="shared" si="60"/>
        <v>0</v>
      </c>
      <c r="J71" s="21"/>
      <c r="K71" s="17" t="b">
        <f t="shared" si="69"/>
        <v>0</v>
      </c>
      <c r="L71" s="21"/>
      <c r="M71" s="40" t="b">
        <f t="shared" si="68"/>
        <v>0</v>
      </c>
      <c r="N71" s="21"/>
      <c r="O71" s="40" t="b">
        <f t="shared" si="66"/>
        <v>0</v>
      </c>
      <c r="P71" s="21"/>
      <c r="Q71" s="502" t="b">
        <f t="shared" si="8"/>
        <v>0</v>
      </c>
      <c r="R71" s="17" t="str">
        <f t="shared" si="71"/>
        <v xml:space="preserve">  </v>
      </c>
      <c r="S71" s="639" t="str">
        <f t="shared" si="65"/>
        <v xml:space="preserve"> </v>
      </c>
      <c r="T71" s="20"/>
      <c r="U71" s="19"/>
      <c r="V71" s="21"/>
      <c r="W71" s="502" t="b">
        <f t="shared" si="11"/>
        <v>0</v>
      </c>
      <c r="X71" s="21"/>
      <c r="Y71" s="502" t="b">
        <f t="shared" si="12"/>
        <v>0</v>
      </c>
      <c r="Z71" s="21"/>
      <c r="AA71" s="502" t="b">
        <f t="shared" si="13"/>
        <v>0</v>
      </c>
      <c r="AB71" s="21"/>
      <c r="AC71" s="502" t="b">
        <f t="shared" si="14"/>
        <v>0</v>
      </c>
      <c r="AD71" s="21"/>
      <c r="AE71" s="502" t="b">
        <f t="shared" si="15"/>
        <v>0</v>
      </c>
      <c r="AF71" s="21"/>
      <c r="AG71" s="502" t="b">
        <f t="shared" si="16"/>
        <v>0</v>
      </c>
      <c r="AH71" s="21"/>
      <c r="AI71" s="502" t="b">
        <f t="shared" si="17"/>
        <v>0</v>
      </c>
      <c r="AJ71" s="21"/>
      <c r="AK71" s="502" t="b">
        <f t="shared" si="18"/>
        <v>0</v>
      </c>
      <c r="AL71" s="21"/>
      <c r="AM71" s="502" t="b">
        <f t="shared" si="19"/>
        <v>0</v>
      </c>
      <c r="AN71" s="21"/>
      <c r="AO71" s="502" t="b">
        <f t="shared" si="20"/>
        <v>0</v>
      </c>
      <c r="AP71" s="21"/>
      <c r="AQ71" s="502" t="b">
        <f t="shared" si="21"/>
        <v>0</v>
      </c>
      <c r="AR71" s="21"/>
      <c r="AS71" s="502" t="b">
        <f t="shared" si="22"/>
        <v>0</v>
      </c>
      <c r="AT71" s="21"/>
      <c r="AU71" s="502" t="b">
        <f t="shared" si="23"/>
        <v>0</v>
      </c>
      <c r="AV71" s="21"/>
      <c r="AW71" s="502" t="b">
        <f t="shared" si="24"/>
        <v>0</v>
      </c>
      <c r="AX71" s="21"/>
      <c r="AY71" s="502" t="b">
        <f t="shared" si="25"/>
        <v>0</v>
      </c>
      <c r="AZ71" s="21"/>
      <c r="BA71" s="502" t="b">
        <f t="shared" si="26"/>
        <v>0</v>
      </c>
      <c r="BB71" s="21"/>
      <c r="BC71" s="502" t="b">
        <f t="shared" si="27"/>
        <v>0</v>
      </c>
      <c r="BD71" s="21"/>
      <c r="BE71" s="502" t="b">
        <f t="shared" si="28"/>
        <v>0</v>
      </c>
      <c r="BF71" s="21"/>
      <c r="BG71" s="19" t="b">
        <f t="shared" si="64"/>
        <v>0</v>
      </c>
      <c r="BH71" s="19" t="str">
        <f t="shared" si="0"/>
        <v xml:space="preserve"> </v>
      </c>
      <c r="BI71" s="19"/>
      <c r="BJ71" s="19" t="b">
        <f t="shared" si="67"/>
        <v>0</v>
      </c>
      <c r="BK71" s="19" t="str">
        <f t="shared" si="1"/>
        <v xml:space="preserve"> </v>
      </c>
      <c r="BL71" s="19" t="str">
        <f t="shared" si="2"/>
        <v xml:space="preserve"> </v>
      </c>
      <c r="BM71" s="19" t="str">
        <f t="shared" si="3"/>
        <v/>
      </c>
      <c r="BN71" s="20"/>
      <c r="BO71" s="641"/>
    </row>
    <row r="72" spans="2:67" ht="63" customHeight="1" thickBot="1">
      <c r="B72" s="23"/>
      <c r="C72" s="20"/>
      <c r="D72" s="20"/>
      <c r="E72" s="31"/>
      <c r="F72" s="25"/>
      <c r="G72" s="25"/>
      <c r="H72" s="20"/>
      <c r="I72" s="17" t="b">
        <f t="shared" si="60"/>
        <v>0</v>
      </c>
      <c r="J72" s="21"/>
      <c r="K72" s="17" t="b">
        <f t="shared" si="69"/>
        <v>0</v>
      </c>
      <c r="L72" s="21"/>
      <c r="M72" s="40" t="b">
        <f t="shared" si="68"/>
        <v>0</v>
      </c>
      <c r="N72" s="21"/>
      <c r="O72" s="40" t="b">
        <f t="shared" si="66"/>
        <v>0</v>
      </c>
      <c r="P72" s="21"/>
      <c r="Q72" s="502" t="b">
        <f t="shared" si="8"/>
        <v>0</v>
      </c>
      <c r="R72" s="17" t="str">
        <f t="shared" si="71"/>
        <v xml:space="preserve">  </v>
      </c>
      <c r="S72" s="639" t="str">
        <f t="shared" si="65"/>
        <v xml:space="preserve"> </v>
      </c>
      <c r="T72" s="20"/>
      <c r="U72" s="19"/>
      <c r="V72" s="21"/>
      <c r="W72" s="502" t="b">
        <f t="shared" si="11"/>
        <v>0</v>
      </c>
      <c r="X72" s="21"/>
      <c r="Y72" s="502" t="b">
        <f t="shared" si="12"/>
        <v>0</v>
      </c>
      <c r="Z72" s="21"/>
      <c r="AA72" s="502" t="b">
        <f t="shared" si="13"/>
        <v>0</v>
      </c>
      <c r="AB72" s="21"/>
      <c r="AC72" s="502" t="b">
        <f t="shared" si="14"/>
        <v>0</v>
      </c>
      <c r="AD72" s="21"/>
      <c r="AE72" s="502" t="b">
        <f t="shared" si="15"/>
        <v>0</v>
      </c>
      <c r="AF72" s="21"/>
      <c r="AG72" s="502" t="b">
        <f t="shared" si="16"/>
        <v>0</v>
      </c>
      <c r="AH72" s="21"/>
      <c r="AI72" s="502" t="b">
        <f t="shared" si="17"/>
        <v>0</v>
      </c>
      <c r="AJ72" s="21"/>
      <c r="AK72" s="502" t="b">
        <f t="shared" si="18"/>
        <v>0</v>
      </c>
      <c r="AL72" s="21"/>
      <c r="AM72" s="502" t="b">
        <f t="shared" si="19"/>
        <v>0</v>
      </c>
      <c r="AN72" s="21"/>
      <c r="AO72" s="502" t="b">
        <f t="shared" si="20"/>
        <v>0</v>
      </c>
      <c r="AP72" s="21"/>
      <c r="AQ72" s="502" t="b">
        <f t="shared" si="21"/>
        <v>0</v>
      </c>
      <c r="AR72" s="21"/>
      <c r="AS72" s="502" t="b">
        <f t="shared" si="22"/>
        <v>0</v>
      </c>
      <c r="AT72" s="21"/>
      <c r="AU72" s="502" t="b">
        <f t="shared" si="23"/>
        <v>0</v>
      </c>
      <c r="AV72" s="21"/>
      <c r="AW72" s="502" t="b">
        <f t="shared" si="24"/>
        <v>0</v>
      </c>
      <c r="AX72" s="21"/>
      <c r="AY72" s="502" t="b">
        <f t="shared" si="25"/>
        <v>0</v>
      </c>
      <c r="AZ72" s="21"/>
      <c r="BA72" s="502" t="b">
        <f t="shared" si="26"/>
        <v>0</v>
      </c>
      <c r="BB72" s="21"/>
      <c r="BC72" s="502" t="b">
        <f t="shared" si="27"/>
        <v>0</v>
      </c>
      <c r="BD72" s="21"/>
      <c r="BE72" s="502" t="b">
        <f t="shared" si="28"/>
        <v>0</v>
      </c>
      <c r="BF72" s="21"/>
      <c r="BG72" s="19" t="b">
        <f t="shared" si="64"/>
        <v>0</v>
      </c>
      <c r="BH72" s="19" t="str">
        <f t="shared" si="0"/>
        <v xml:space="preserve"> </v>
      </c>
      <c r="BI72" s="19"/>
      <c r="BJ72" s="19" t="b">
        <f t="shared" si="67"/>
        <v>0</v>
      </c>
      <c r="BK72" s="19" t="str">
        <f t="shared" si="1"/>
        <v xml:space="preserve"> </v>
      </c>
      <c r="BL72" s="19" t="str">
        <f t="shared" si="2"/>
        <v xml:space="preserve"> </v>
      </c>
      <c r="BM72" s="19" t="str">
        <f t="shared" si="3"/>
        <v/>
      </c>
      <c r="BN72" s="20"/>
      <c r="BO72" s="641"/>
    </row>
    <row r="73" spans="2:67" ht="63" customHeight="1" thickBot="1">
      <c r="B73" s="23"/>
      <c r="C73" s="20"/>
      <c r="D73" s="20"/>
      <c r="E73" s="31"/>
      <c r="F73" s="25"/>
      <c r="G73" s="25"/>
      <c r="H73" s="20"/>
      <c r="I73" s="17" t="b">
        <f t="shared" si="60"/>
        <v>0</v>
      </c>
      <c r="J73" s="21"/>
      <c r="K73" s="17" t="b">
        <f t="shared" si="69"/>
        <v>0</v>
      </c>
      <c r="L73" s="21"/>
      <c r="M73" s="40" t="b">
        <f t="shared" si="68"/>
        <v>0</v>
      </c>
      <c r="N73" s="21"/>
      <c r="O73" s="40" t="b">
        <f t="shared" si="66"/>
        <v>0</v>
      </c>
      <c r="P73" s="21"/>
      <c r="Q73" s="502" t="b">
        <f t="shared" si="8"/>
        <v>0</v>
      </c>
      <c r="R73" s="17" t="str">
        <f t="shared" si="71"/>
        <v xml:space="preserve">  </v>
      </c>
      <c r="S73" s="639" t="str">
        <f t="shared" si="65"/>
        <v xml:space="preserve"> </v>
      </c>
      <c r="T73" s="20"/>
      <c r="U73" s="19"/>
      <c r="V73" s="21"/>
      <c r="W73" s="502" t="b">
        <f t="shared" si="11"/>
        <v>0</v>
      </c>
      <c r="X73" s="21"/>
      <c r="Y73" s="502" t="b">
        <f t="shared" si="12"/>
        <v>0</v>
      </c>
      <c r="Z73" s="21"/>
      <c r="AA73" s="502" t="b">
        <f t="shared" si="13"/>
        <v>0</v>
      </c>
      <c r="AB73" s="21"/>
      <c r="AC73" s="502" t="b">
        <f t="shared" si="14"/>
        <v>0</v>
      </c>
      <c r="AD73" s="21"/>
      <c r="AE73" s="502" t="b">
        <f t="shared" si="15"/>
        <v>0</v>
      </c>
      <c r="AF73" s="21"/>
      <c r="AG73" s="502" t="b">
        <f t="shared" si="16"/>
        <v>0</v>
      </c>
      <c r="AH73" s="21"/>
      <c r="AI73" s="502" t="b">
        <f t="shared" si="17"/>
        <v>0</v>
      </c>
      <c r="AJ73" s="21"/>
      <c r="AK73" s="502" t="b">
        <f t="shared" si="18"/>
        <v>0</v>
      </c>
      <c r="AL73" s="21"/>
      <c r="AM73" s="502" t="b">
        <f t="shared" si="19"/>
        <v>0</v>
      </c>
      <c r="AN73" s="21"/>
      <c r="AO73" s="502" t="b">
        <f t="shared" si="20"/>
        <v>0</v>
      </c>
      <c r="AP73" s="21"/>
      <c r="AQ73" s="502" t="b">
        <f t="shared" si="21"/>
        <v>0</v>
      </c>
      <c r="AR73" s="21"/>
      <c r="AS73" s="502" t="b">
        <f t="shared" si="22"/>
        <v>0</v>
      </c>
      <c r="AT73" s="21"/>
      <c r="AU73" s="502" t="b">
        <f t="shared" si="23"/>
        <v>0</v>
      </c>
      <c r="AV73" s="21"/>
      <c r="AW73" s="502" t="b">
        <f t="shared" si="24"/>
        <v>0</v>
      </c>
      <c r="AX73" s="21"/>
      <c r="AY73" s="502" t="b">
        <f t="shared" si="25"/>
        <v>0</v>
      </c>
      <c r="AZ73" s="21"/>
      <c r="BA73" s="502" t="b">
        <f t="shared" si="26"/>
        <v>0</v>
      </c>
      <c r="BB73" s="21"/>
      <c r="BC73" s="502" t="b">
        <f t="shared" si="27"/>
        <v>0</v>
      </c>
      <c r="BD73" s="21"/>
      <c r="BE73" s="502" t="b">
        <f t="shared" si="28"/>
        <v>0</v>
      </c>
      <c r="BF73" s="21"/>
      <c r="BG73" s="19" t="b">
        <f t="shared" si="64"/>
        <v>0</v>
      </c>
      <c r="BH73" s="19" t="str">
        <f t="shared" si="0"/>
        <v xml:space="preserve"> </v>
      </c>
      <c r="BI73" s="19"/>
      <c r="BJ73" s="19" t="b">
        <f t="shared" si="67"/>
        <v>0</v>
      </c>
      <c r="BK73" s="19" t="str">
        <f t="shared" si="1"/>
        <v xml:space="preserve"> </v>
      </c>
      <c r="BL73" s="19" t="str">
        <f t="shared" si="2"/>
        <v xml:space="preserve"> </v>
      </c>
      <c r="BM73" s="19" t="str">
        <f t="shared" si="3"/>
        <v/>
      </c>
      <c r="BN73" s="20"/>
      <c r="BO73" s="641"/>
    </row>
    <row r="74" spans="2:67" ht="63" customHeight="1" thickBot="1">
      <c r="B74" s="23"/>
      <c r="C74" s="20"/>
      <c r="D74" s="20"/>
      <c r="E74" s="31"/>
      <c r="F74" s="25"/>
      <c r="G74" s="25"/>
      <c r="H74" s="20"/>
      <c r="I74" s="17" t="b">
        <f t="shared" si="60"/>
        <v>0</v>
      </c>
      <c r="J74" s="21"/>
      <c r="K74" s="17" t="b">
        <f t="shared" si="69"/>
        <v>0</v>
      </c>
      <c r="L74" s="21"/>
      <c r="M74" s="40" t="b">
        <f t="shared" si="68"/>
        <v>0</v>
      </c>
      <c r="N74" s="21"/>
      <c r="O74" s="40" t="b">
        <f t="shared" si="66"/>
        <v>0</v>
      </c>
      <c r="P74" s="21"/>
      <c r="Q74" s="502" t="b">
        <f t="shared" si="8"/>
        <v>0</v>
      </c>
      <c r="R74" s="17" t="str">
        <f t="shared" si="71"/>
        <v xml:space="preserve">  </v>
      </c>
      <c r="S74" s="639" t="str">
        <f t="shared" si="65"/>
        <v xml:space="preserve"> </v>
      </c>
      <c r="T74" s="20"/>
      <c r="U74" s="19"/>
      <c r="V74" s="21"/>
      <c r="W74" s="502" t="b">
        <f t="shared" si="11"/>
        <v>0</v>
      </c>
      <c r="X74" s="21"/>
      <c r="Y74" s="502" t="b">
        <f t="shared" si="12"/>
        <v>0</v>
      </c>
      <c r="Z74" s="21"/>
      <c r="AA74" s="502" t="b">
        <f t="shared" si="13"/>
        <v>0</v>
      </c>
      <c r="AB74" s="21"/>
      <c r="AC74" s="502" t="b">
        <f t="shared" si="14"/>
        <v>0</v>
      </c>
      <c r="AD74" s="21"/>
      <c r="AE74" s="502" t="b">
        <f t="shared" si="15"/>
        <v>0</v>
      </c>
      <c r="AF74" s="21"/>
      <c r="AG74" s="502" t="b">
        <f t="shared" si="16"/>
        <v>0</v>
      </c>
      <c r="AH74" s="21"/>
      <c r="AI74" s="502" t="b">
        <f t="shared" si="17"/>
        <v>0</v>
      </c>
      <c r="AJ74" s="21"/>
      <c r="AK74" s="502" t="b">
        <f t="shared" si="18"/>
        <v>0</v>
      </c>
      <c r="AL74" s="21"/>
      <c r="AM74" s="502" t="b">
        <f t="shared" si="19"/>
        <v>0</v>
      </c>
      <c r="AN74" s="21"/>
      <c r="AO74" s="502" t="b">
        <f t="shared" si="20"/>
        <v>0</v>
      </c>
      <c r="AP74" s="21"/>
      <c r="AQ74" s="502" t="b">
        <f t="shared" si="21"/>
        <v>0</v>
      </c>
      <c r="AR74" s="21"/>
      <c r="AS74" s="502" t="b">
        <f t="shared" si="22"/>
        <v>0</v>
      </c>
      <c r="AT74" s="21"/>
      <c r="AU74" s="502" t="b">
        <f t="shared" si="23"/>
        <v>0</v>
      </c>
      <c r="AV74" s="21"/>
      <c r="AW74" s="502" t="b">
        <f t="shared" si="24"/>
        <v>0</v>
      </c>
      <c r="AX74" s="21"/>
      <c r="AY74" s="502" t="b">
        <f t="shared" si="25"/>
        <v>0</v>
      </c>
      <c r="AZ74" s="21"/>
      <c r="BA74" s="502" t="b">
        <f t="shared" si="26"/>
        <v>0</v>
      </c>
      <c r="BB74" s="21"/>
      <c r="BC74" s="502" t="b">
        <f t="shared" si="27"/>
        <v>0</v>
      </c>
      <c r="BD74" s="21"/>
      <c r="BE74" s="502" t="b">
        <f t="shared" si="28"/>
        <v>0</v>
      </c>
      <c r="BF74" s="21"/>
      <c r="BG74" s="19" t="b">
        <f t="shared" si="64"/>
        <v>0</v>
      </c>
      <c r="BH74" s="19" t="str">
        <f t="shared" si="0"/>
        <v xml:space="preserve"> </v>
      </c>
      <c r="BI74" s="19"/>
      <c r="BJ74" s="19" t="b">
        <f t="shared" si="67"/>
        <v>0</v>
      </c>
      <c r="BK74" s="19" t="str">
        <f t="shared" si="1"/>
        <v xml:space="preserve"> </v>
      </c>
      <c r="BL74" s="19" t="str">
        <f t="shared" si="2"/>
        <v xml:space="preserve"> </v>
      </c>
      <c r="BM74" s="19" t="str">
        <f t="shared" si="3"/>
        <v/>
      </c>
      <c r="BN74" s="20"/>
      <c r="BO74" s="641"/>
    </row>
    <row r="75" spans="2:67" ht="63" customHeight="1" thickBot="1">
      <c r="B75" s="23"/>
      <c r="C75" s="20"/>
      <c r="D75" s="20"/>
      <c r="E75" s="31"/>
      <c r="F75" s="25"/>
      <c r="G75" s="25"/>
      <c r="H75" s="20"/>
      <c r="I75" s="17" t="b">
        <f t="shared" si="60"/>
        <v>0</v>
      </c>
      <c r="J75" s="21"/>
      <c r="K75" s="17" t="b">
        <f t="shared" si="69"/>
        <v>0</v>
      </c>
      <c r="L75" s="21"/>
      <c r="M75" s="40" t="b">
        <f t="shared" si="68"/>
        <v>0</v>
      </c>
      <c r="N75" s="21"/>
      <c r="O75" s="40" t="b">
        <f t="shared" si="66"/>
        <v>0</v>
      </c>
      <c r="P75" s="21"/>
      <c r="Q75" s="502" t="b">
        <f t="shared" si="8"/>
        <v>0</v>
      </c>
      <c r="R75" s="17" t="str">
        <f t="shared" si="71"/>
        <v xml:space="preserve">  </v>
      </c>
      <c r="S75" s="639" t="str">
        <f t="shared" si="65"/>
        <v xml:space="preserve"> </v>
      </c>
      <c r="T75" s="20"/>
      <c r="U75" s="19"/>
      <c r="V75" s="21"/>
      <c r="W75" s="502" t="b">
        <f t="shared" si="11"/>
        <v>0</v>
      </c>
      <c r="X75" s="21"/>
      <c r="Y75" s="502" t="b">
        <f t="shared" si="12"/>
        <v>0</v>
      </c>
      <c r="Z75" s="21"/>
      <c r="AA75" s="502" t="b">
        <f t="shared" si="13"/>
        <v>0</v>
      </c>
      <c r="AB75" s="21"/>
      <c r="AC75" s="502" t="b">
        <f t="shared" si="14"/>
        <v>0</v>
      </c>
      <c r="AD75" s="21"/>
      <c r="AE75" s="502" t="b">
        <f t="shared" si="15"/>
        <v>0</v>
      </c>
      <c r="AF75" s="21"/>
      <c r="AG75" s="502" t="b">
        <f t="shared" si="16"/>
        <v>0</v>
      </c>
      <c r="AH75" s="21"/>
      <c r="AI75" s="502" t="b">
        <f t="shared" si="17"/>
        <v>0</v>
      </c>
      <c r="AJ75" s="21"/>
      <c r="AK75" s="502" t="b">
        <f t="shared" si="18"/>
        <v>0</v>
      </c>
      <c r="AL75" s="21"/>
      <c r="AM75" s="502" t="b">
        <f t="shared" si="19"/>
        <v>0</v>
      </c>
      <c r="AN75" s="21"/>
      <c r="AO75" s="502" t="b">
        <f t="shared" si="20"/>
        <v>0</v>
      </c>
      <c r="AP75" s="21"/>
      <c r="AQ75" s="502" t="b">
        <f t="shared" si="21"/>
        <v>0</v>
      </c>
      <c r="AR75" s="21"/>
      <c r="AS75" s="502" t="b">
        <f t="shared" si="22"/>
        <v>0</v>
      </c>
      <c r="AT75" s="21"/>
      <c r="AU75" s="502" t="b">
        <f t="shared" si="23"/>
        <v>0</v>
      </c>
      <c r="AV75" s="21"/>
      <c r="AW75" s="502" t="b">
        <f t="shared" si="24"/>
        <v>0</v>
      </c>
      <c r="AX75" s="21"/>
      <c r="AY75" s="502" t="b">
        <f t="shared" si="25"/>
        <v>0</v>
      </c>
      <c r="AZ75" s="21"/>
      <c r="BA75" s="502" t="b">
        <f t="shared" si="26"/>
        <v>0</v>
      </c>
      <c r="BB75" s="21"/>
      <c r="BC75" s="502" t="b">
        <f t="shared" si="27"/>
        <v>0</v>
      </c>
      <c r="BD75" s="21"/>
      <c r="BE75" s="502" t="b">
        <f t="shared" si="28"/>
        <v>0</v>
      </c>
      <c r="BF75" s="21"/>
      <c r="BG75" s="19" t="b">
        <f t="shared" si="64"/>
        <v>0</v>
      </c>
      <c r="BH75" s="19" t="str">
        <f t="shared" si="0"/>
        <v xml:space="preserve"> </v>
      </c>
      <c r="BI75" s="19"/>
      <c r="BJ75" s="19" t="b">
        <f t="shared" si="67"/>
        <v>0</v>
      </c>
      <c r="BK75" s="19" t="str">
        <f t="shared" si="1"/>
        <v xml:space="preserve"> </v>
      </c>
      <c r="BL75" s="19" t="str">
        <f t="shared" si="2"/>
        <v xml:space="preserve"> </v>
      </c>
      <c r="BM75" s="19" t="str">
        <f t="shared" si="3"/>
        <v/>
      </c>
      <c r="BN75" s="20"/>
      <c r="BO75" s="641"/>
    </row>
    <row r="76" spans="2:67" ht="63" customHeight="1" thickBot="1">
      <c r="B76" s="23"/>
      <c r="C76" s="20"/>
      <c r="D76" s="20"/>
      <c r="E76" s="31"/>
      <c r="F76" s="25"/>
      <c r="G76" s="25"/>
      <c r="H76" s="20"/>
      <c r="I76" s="17" t="b">
        <f t="shared" si="60"/>
        <v>0</v>
      </c>
      <c r="J76" s="21"/>
      <c r="K76" s="17" t="b">
        <f t="shared" si="69"/>
        <v>0</v>
      </c>
      <c r="L76" s="21"/>
      <c r="M76" s="40" t="b">
        <f t="shared" si="68"/>
        <v>0</v>
      </c>
      <c r="N76" s="21"/>
      <c r="O76" s="40" t="b">
        <f t="shared" si="66"/>
        <v>0</v>
      </c>
      <c r="P76" s="21"/>
      <c r="Q76" s="502" t="b">
        <f t="shared" si="8"/>
        <v>0</v>
      </c>
      <c r="R76" s="17" t="str">
        <f t="shared" si="71"/>
        <v xml:space="preserve">  </v>
      </c>
      <c r="S76" s="639" t="str">
        <f t="shared" si="65"/>
        <v xml:space="preserve"> </v>
      </c>
      <c r="T76" s="20"/>
      <c r="U76" s="19"/>
      <c r="V76" s="21"/>
      <c r="W76" s="502" t="b">
        <f t="shared" si="11"/>
        <v>0</v>
      </c>
      <c r="X76" s="21"/>
      <c r="Y76" s="502" t="b">
        <f t="shared" si="12"/>
        <v>0</v>
      </c>
      <c r="Z76" s="21"/>
      <c r="AA76" s="502" t="b">
        <f t="shared" si="13"/>
        <v>0</v>
      </c>
      <c r="AB76" s="21"/>
      <c r="AC76" s="502" t="b">
        <f t="shared" si="14"/>
        <v>0</v>
      </c>
      <c r="AD76" s="21"/>
      <c r="AE76" s="502" t="b">
        <f t="shared" si="15"/>
        <v>0</v>
      </c>
      <c r="AF76" s="21"/>
      <c r="AG76" s="502" t="b">
        <f t="shared" si="16"/>
        <v>0</v>
      </c>
      <c r="AH76" s="21"/>
      <c r="AI76" s="502" t="b">
        <f t="shared" si="17"/>
        <v>0</v>
      </c>
      <c r="AJ76" s="21"/>
      <c r="AK76" s="502" t="b">
        <f t="shared" si="18"/>
        <v>0</v>
      </c>
      <c r="AL76" s="21"/>
      <c r="AM76" s="502" t="b">
        <f t="shared" si="19"/>
        <v>0</v>
      </c>
      <c r="AN76" s="21"/>
      <c r="AO76" s="502" t="b">
        <f t="shared" si="20"/>
        <v>0</v>
      </c>
      <c r="AP76" s="21"/>
      <c r="AQ76" s="502" t="b">
        <f t="shared" si="21"/>
        <v>0</v>
      </c>
      <c r="AR76" s="21"/>
      <c r="AS76" s="502" t="b">
        <f t="shared" si="22"/>
        <v>0</v>
      </c>
      <c r="AT76" s="21"/>
      <c r="AU76" s="502" t="b">
        <f t="shared" si="23"/>
        <v>0</v>
      </c>
      <c r="AV76" s="21"/>
      <c r="AW76" s="502" t="b">
        <f t="shared" si="24"/>
        <v>0</v>
      </c>
      <c r="AX76" s="21"/>
      <c r="AY76" s="502" t="b">
        <f t="shared" si="25"/>
        <v>0</v>
      </c>
      <c r="AZ76" s="21"/>
      <c r="BA76" s="502" t="b">
        <f t="shared" si="26"/>
        <v>0</v>
      </c>
      <c r="BB76" s="21"/>
      <c r="BC76" s="502" t="b">
        <f t="shared" si="27"/>
        <v>0</v>
      </c>
      <c r="BD76" s="21"/>
      <c r="BE76" s="502" t="b">
        <f t="shared" si="28"/>
        <v>0</v>
      </c>
      <c r="BF76" s="21"/>
      <c r="BG76" s="19" t="b">
        <f t="shared" si="64"/>
        <v>0</v>
      </c>
      <c r="BH76" s="19" t="str">
        <f t="shared" si="0"/>
        <v xml:space="preserve"> </v>
      </c>
      <c r="BI76" s="19"/>
      <c r="BJ76" s="19" t="b">
        <f t="shared" ref="BJ76:BJ103" si="72">IF(OR(E76="Corrupción ",E76="Conflicto de Intereses"),W76+Y76+AA76+AC76+AE76+AG76+AI76+AK76+AM76+AO76+AQ76+AS76+AU76+AW76+AY76+BA76+BC76+BE76+BG76)</f>
        <v>0</v>
      </c>
      <c r="BK76" s="19" t="str">
        <f t="shared" si="1"/>
        <v xml:space="preserve"> </v>
      </c>
      <c r="BL76" s="19" t="str">
        <f t="shared" si="2"/>
        <v xml:space="preserve"> </v>
      </c>
      <c r="BM76" s="19" t="str">
        <f t="shared" si="3"/>
        <v/>
      </c>
      <c r="BN76" s="20"/>
      <c r="BO76" s="641"/>
    </row>
    <row r="77" spans="2:67" ht="63" customHeight="1" thickBot="1">
      <c r="B77" s="23"/>
      <c r="C77" s="20"/>
      <c r="D77" s="20"/>
      <c r="E77" s="31"/>
      <c r="F77" s="25"/>
      <c r="G77" s="25"/>
      <c r="H77" s="20"/>
      <c r="I77" s="17" t="b">
        <f t="shared" si="60"/>
        <v>0</v>
      </c>
      <c r="J77" s="21"/>
      <c r="K77" s="17" t="b">
        <f t="shared" si="69"/>
        <v>0</v>
      </c>
      <c r="L77" s="21"/>
      <c r="M77" s="40" t="b">
        <f t="shared" si="68"/>
        <v>0</v>
      </c>
      <c r="N77" s="21"/>
      <c r="O77" s="40" t="b">
        <f t="shared" si="66"/>
        <v>0</v>
      </c>
      <c r="P77" s="21"/>
      <c r="Q77" s="502" t="b">
        <f t="shared" ref="Q77:Q103" si="73">IF(P77="Posible",3,IF(P77="Rara vez",1,IF(P77="Improbable",2,IF(P77="Probable",4,IF(P77="Casi seguro",5)))))</f>
        <v>0</v>
      </c>
      <c r="R77" s="17" t="str">
        <f t="shared" si="71"/>
        <v xml:space="preserve">  </v>
      </c>
      <c r="S77" s="639" t="str">
        <f t="shared" si="65"/>
        <v xml:space="preserve"> </v>
      </c>
      <c r="T77" s="20"/>
      <c r="U77" s="19"/>
      <c r="V77" s="21"/>
      <c r="W77" s="502" t="b">
        <f t="shared" ref="W77:W103" si="74">IF(V77="SI",1,IF(V77="NO",0))</f>
        <v>0</v>
      </c>
      <c r="X77" s="21"/>
      <c r="Y77" s="502" t="b">
        <f t="shared" ref="Y77:Y103" si="75">IF(X77="SI",1,IF(X77="NO",0))</f>
        <v>0</v>
      </c>
      <c r="Z77" s="21"/>
      <c r="AA77" s="502" t="b">
        <f t="shared" ref="AA77:AA103" si="76">IF(Z77="SI",1,IF(Z77="NO",0))</f>
        <v>0</v>
      </c>
      <c r="AB77" s="21"/>
      <c r="AC77" s="502" t="b">
        <f t="shared" ref="AC77:AC103" si="77">IF(AB77="SI",1,IF(AB77="NO",0))</f>
        <v>0</v>
      </c>
      <c r="AD77" s="21"/>
      <c r="AE77" s="502" t="b">
        <f t="shared" ref="AE77:AE103" si="78">IF(AD77="SI",1,IF(AD77="NO",0))</f>
        <v>0</v>
      </c>
      <c r="AF77" s="21"/>
      <c r="AG77" s="502" t="b">
        <f t="shared" ref="AG77:AG103" si="79">IF(AF77="SI",1,IF(AF77="NO",0))</f>
        <v>0</v>
      </c>
      <c r="AH77" s="21"/>
      <c r="AI77" s="502" t="b">
        <f t="shared" ref="AI77:AI103" si="80">IF(AH77="SI",1,IF(AH77="NO",0))</f>
        <v>0</v>
      </c>
      <c r="AJ77" s="21"/>
      <c r="AK77" s="502" t="b">
        <f t="shared" ref="AK77:AK103" si="81">IF(AJ77="SI",1,IF(AJ77="NO",0))</f>
        <v>0</v>
      </c>
      <c r="AL77" s="21"/>
      <c r="AM77" s="502" t="b">
        <f t="shared" ref="AM77:AM103" si="82">IF(AL77="SI",1,IF(AL77="NO",0))</f>
        <v>0</v>
      </c>
      <c r="AN77" s="21"/>
      <c r="AO77" s="502" t="b">
        <f t="shared" ref="AO77:AO103" si="83">IF(AN77="SI",1,IF(AN77="NO",0))</f>
        <v>0</v>
      </c>
      <c r="AP77" s="21"/>
      <c r="AQ77" s="502" t="b">
        <f t="shared" ref="AQ77:AQ103" si="84">IF(AP77="SI",1,IF(AP77="NO",0))</f>
        <v>0</v>
      </c>
      <c r="AR77" s="21"/>
      <c r="AS77" s="502" t="b">
        <f t="shared" ref="AS77:AS103" si="85">IF(AR77="SI",1,IF(AR77="NO",0))</f>
        <v>0</v>
      </c>
      <c r="AT77" s="21"/>
      <c r="AU77" s="502" t="b">
        <f t="shared" ref="AU77:AU103" si="86">IF(AT77="SI",1,IF(AT77="NO",0))</f>
        <v>0</v>
      </c>
      <c r="AV77" s="21"/>
      <c r="AW77" s="502" t="b">
        <f t="shared" ref="AW77:AW103" si="87">IF(AV77="SI",1,IF(AV77="NO",0))</f>
        <v>0</v>
      </c>
      <c r="AX77" s="21"/>
      <c r="AY77" s="502" t="b">
        <f t="shared" ref="AY77:AY103" si="88">IF(AX77="SI",1,IF(AX77="NO",0))</f>
        <v>0</v>
      </c>
      <c r="AZ77" s="21"/>
      <c r="BA77" s="502" t="b">
        <f t="shared" ref="BA77:BA103" si="89">IF(AZ77="SI",1,IF(AZ77="NO",0))</f>
        <v>0</v>
      </c>
      <c r="BB77" s="21"/>
      <c r="BC77" s="502" t="b">
        <f t="shared" ref="BC77:BC103" si="90">IF(BB77="SI",1,IF(BB77="NO",0))</f>
        <v>0</v>
      </c>
      <c r="BD77" s="21"/>
      <c r="BE77" s="502" t="b">
        <f t="shared" ref="BE77:BE103" si="91">IF(BD77="SI",1,IF(BD77="NO",0))</f>
        <v>0</v>
      </c>
      <c r="BF77" s="21"/>
      <c r="BG77" s="19" t="b">
        <f t="shared" si="64"/>
        <v>0</v>
      </c>
      <c r="BH77" s="19" t="str">
        <f t="shared" si="0"/>
        <v xml:space="preserve"> </v>
      </c>
      <c r="BI77" s="19"/>
      <c r="BJ77" s="19" t="b">
        <f t="shared" si="72"/>
        <v>0</v>
      </c>
      <c r="BK77" s="19" t="str">
        <f t="shared" si="1"/>
        <v xml:space="preserve"> </v>
      </c>
      <c r="BL77" s="19" t="str">
        <f t="shared" si="2"/>
        <v xml:space="preserve"> </v>
      </c>
      <c r="BM77" s="19" t="str">
        <f t="shared" si="3"/>
        <v/>
      </c>
      <c r="BN77" s="20"/>
      <c r="BO77" s="641"/>
    </row>
    <row r="78" spans="2:67" ht="63" customHeight="1" thickBot="1">
      <c r="B78" s="23"/>
      <c r="C78" s="20"/>
      <c r="D78" s="20"/>
      <c r="E78" s="31"/>
      <c r="F78" s="25"/>
      <c r="G78" s="25"/>
      <c r="H78" s="20"/>
      <c r="I78" s="17" t="b">
        <f t="shared" si="60"/>
        <v>0</v>
      </c>
      <c r="J78" s="21"/>
      <c r="K78" s="17" t="b">
        <f t="shared" si="69"/>
        <v>0</v>
      </c>
      <c r="L78" s="21"/>
      <c r="M78" s="40" t="b">
        <f t="shared" si="68"/>
        <v>0</v>
      </c>
      <c r="N78" s="21"/>
      <c r="O78" s="40" t="b">
        <f t="shared" si="66"/>
        <v>0</v>
      </c>
      <c r="P78" s="21"/>
      <c r="Q78" s="502" t="b">
        <f t="shared" si="73"/>
        <v>0</v>
      </c>
      <c r="R78" s="17" t="str">
        <f t="shared" si="71"/>
        <v xml:space="preserve">  </v>
      </c>
      <c r="S78" s="639" t="str">
        <f t="shared" si="65"/>
        <v xml:space="preserve"> </v>
      </c>
      <c r="T78" s="20"/>
      <c r="U78" s="19"/>
      <c r="V78" s="21"/>
      <c r="W78" s="502" t="b">
        <f t="shared" si="74"/>
        <v>0</v>
      </c>
      <c r="X78" s="21"/>
      <c r="Y78" s="502" t="b">
        <f t="shared" si="75"/>
        <v>0</v>
      </c>
      <c r="Z78" s="21"/>
      <c r="AA78" s="502" t="b">
        <f t="shared" si="76"/>
        <v>0</v>
      </c>
      <c r="AB78" s="21"/>
      <c r="AC78" s="502" t="b">
        <f t="shared" si="77"/>
        <v>0</v>
      </c>
      <c r="AD78" s="21"/>
      <c r="AE78" s="502" t="b">
        <f t="shared" si="78"/>
        <v>0</v>
      </c>
      <c r="AF78" s="21"/>
      <c r="AG78" s="502" t="b">
        <f t="shared" si="79"/>
        <v>0</v>
      </c>
      <c r="AH78" s="21"/>
      <c r="AI78" s="502" t="b">
        <f t="shared" si="80"/>
        <v>0</v>
      </c>
      <c r="AJ78" s="21"/>
      <c r="AK78" s="502" t="b">
        <f t="shared" si="81"/>
        <v>0</v>
      </c>
      <c r="AL78" s="21"/>
      <c r="AM78" s="502" t="b">
        <f t="shared" si="82"/>
        <v>0</v>
      </c>
      <c r="AN78" s="21"/>
      <c r="AO78" s="502" t="b">
        <f t="shared" si="83"/>
        <v>0</v>
      </c>
      <c r="AP78" s="21"/>
      <c r="AQ78" s="502" t="b">
        <f t="shared" si="84"/>
        <v>0</v>
      </c>
      <c r="AR78" s="21"/>
      <c r="AS78" s="502" t="b">
        <f t="shared" si="85"/>
        <v>0</v>
      </c>
      <c r="AT78" s="21"/>
      <c r="AU78" s="502" t="b">
        <f t="shared" si="86"/>
        <v>0</v>
      </c>
      <c r="AV78" s="21"/>
      <c r="AW78" s="502" t="b">
        <f t="shared" si="87"/>
        <v>0</v>
      </c>
      <c r="AX78" s="21"/>
      <c r="AY78" s="502" t="b">
        <f t="shared" si="88"/>
        <v>0</v>
      </c>
      <c r="AZ78" s="21"/>
      <c r="BA78" s="502" t="b">
        <f t="shared" si="89"/>
        <v>0</v>
      </c>
      <c r="BB78" s="21"/>
      <c r="BC78" s="502" t="b">
        <f t="shared" si="90"/>
        <v>0</v>
      </c>
      <c r="BD78" s="21"/>
      <c r="BE78" s="502" t="b">
        <f t="shared" si="91"/>
        <v>0</v>
      </c>
      <c r="BF78" s="21"/>
      <c r="BG78" s="19" t="b">
        <f t="shared" si="64"/>
        <v>0</v>
      </c>
      <c r="BH78" s="19" t="str">
        <f t="shared" si="0"/>
        <v xml:space="preserve"> </v>
      </c>
      <c r="BI78" s="19"/>
      <c r="BJ78" s="19" t="b">
        <f t="shared" si="72"/>
        <v>0</v>
      </c>
      <c r="BK78" s="19" t="str">
        <f t="shared" si="1"/>
        <v xml:space="preserve"> </v>
      </c>
      <c r="BL78" s="19" t="str">
        <f t="shared" si="2"/>
        <v xml:space="preserve"> </v>
      </c>
      <c r="BM78" s="19" t="str">
        <f t="shared" si="3"/>
        <v/>
      </c>
      <c r="BN78" s="20"/>
      <c r="BO78" s="641"/>
    </row>
    <row r="79" spans="2:67" ht="63" customHeight="1" thickBot="1">
      <c r="B79" s="23"/>
      <c r="C79" s="20"/>
      <c r="D79" s="20"/>
      <c r="E79" s="31"/>
      <c r="F79" s="25"/>
      <c r="G79" s="25"/>
      <c r="H79" s="20"/>
      <c r="I79" s="17" t="b">
        <f t="shared" si="60"/>
        <v>0</v>
      </c>
      <c r="J79" s="21"/>
      <c r="K79" s="17" t="b">
        <f t="shared" si="69"/>
        <v>0</v>
      </c>
      <c r="L79" s="21"/>
      <c r="M79" s="40" t="b">
        <f t="shared" si="68"/>
        <v>0</v>
      </c>
      <c r="N79" s="21"/>
      <c r="O79" s="40" t="b">
        <f t="shared" si="66"/>
        <v>0</v>
      </c>
      <c r="P79" s="21"/>
      <c r="Q79" s="502" t="b">
        <f t="shared" si="73"/>
        <v>0</v>
      </c>
      <c r="R79" s="17" t="str">
        <f t="shared" si="71"/>
        <v xml:space="preserve">  </v>
      </c>
      <c r="S79" s="639" t="str">
        <f t="shared" si="65"/>
        <v xml:space="preserve"> </v>
      </c>
      <c r="T79" s="20"/>
      <c r="U79" s="19"/>
      <c r="V79" s="21"/>
      <c r="W79" s="502" t="b">
        <f t="shared" si="74"/>
        <v>0</v>
      </c>
      <c r="X79" s="21"/>
      <c r="Y79" s="502" t="b">
        <f t="shared" si="75"/>
        <v>0</v>
      </c>
      <c r="Z79" s="21"/>
      <c r="AA79" s="502" t="b">
        <f t="shared" si="76"/>
        <v>0</v>
      </c>
      <c r="AB79" s="21"/>
      <c r="AC79" s="502" t="b">
        <f t="shared" si="77"/>
        <v>0</v>
      </c>
      <c r="AD79" s="21"/>
      <c r="AE79" s="502" t="b">
        <f t="shared" si="78"/>
        <v>0</v>
      </c>
      <c r="AF79" s="21"/>
      <c r="AG79" s="502" t="b">
        <f t="shared" si="79"/>
        <v>0</v>
      </c>
      <c r="AH79" s="21"/>
      <c r="AI79" s="502" t="b">
        <f t="shared" si="80"/>
        <v>0</v>
      </c>
      <c r="AJ79" s="21"/>
      <c r="AK79" s="502" t="b">
        <f t="shared" si="81"/>
        <v>0</v>
      </c>
      <c r="AL79" s="21"/>
      <c r="AM79" s="502" t="b">
        <f t="shared" si="82"/>
        <v>0</v>
      </c>
      <c r="AN79" s="21"/>
      <c r="AO79" s="502" t="b">
        <f t="shared" si="83"/>
        <v>0</v>
      </c>
      <c r="AP79" s="21"/>
      <c r="AQ79" s="502" t="b">
        <f t="shared" si="84"/>
        <v>0</v>
      </c>
      <c r="AR79" s="21"/>
      <c r="AS79" s="502" t="b">
        <f t="shared" si="85"/>
        <v>0</v>
      </c>
      <c r="AT79" s="21"/>
      <c r="AU79" s="502" t="b">
        <f t="shared" si="86"/>
        <v>0</v>
      </c>
      <c r="AV79" s="21"/>
      <c r="AW79" s="502" t="b">
        <f t="shared" si="87"/>
        <v>0</v>
      </c>
      <c r="AX79" s="21"/>
      <c r="AY79" s="502" t="b">
        <f t="shared" si="88"/>
        <v>0</v>
      </c>
      <c r="AZ79" s="21"/>
      <c r="BA79" s="502" t="b">
        <f t="shared" si="89"/>
        <v>0</v>
      </c>
      <c r="BB79" s="21"/>
      <c r="BC79" s="502" t="b">
        <f t="shared" si="90"/>
        <v>0</v>
      </c>
      <c r="BD79" s="21"/>
      <c r="BE79" s="502" t="b">
        <f t="shared" si="91"/>
        <v>0</v>
      </c>
      <c r="BF79" s="21"/>
      <c r="BG79" s="19" t="b">
        <f t="shared" ref="BG79:BG103" si="92">IF(BF79="SI",1,IF(BF79="NO",0))</f>
        <v>0</v>
      </c>
      <c r="BH79" s="19" t="str">
        <f t="shared" ref="BH79:BH103" si="93">IF(BJ79=FALSE," ",IF(BJ79&lt;6,"Moderado",IF(BJ79&gt;11,"Catastrófico",IF(BJ79&gt;5,"Mayor"))))</f>
        <v xml:space="preserve"> </v>
      </c>
      <c r="BI79" s="19"/>
      <c r="BJ79" s="19" t="b">
        <f t="shared" si="72"/>
        <v>0</v>
      </c>
      <c r="BK79" s="19" t="str">
        <f t="shared" ref="BK79:BK103" si="94">IF(BL79="Moderado",3,IF(BL79="Mayor",4,IF(BL79="Catastrófico",5,IF(BL79=" "," "))))</f>
        <v xml:space="preserve"> </v>
      </c>
      <c r="BL79" s="19" t="str">
        <f t="shared" ref="BL79:BL103" si="95">IF(BJ79&gt;=0,BH79)</f>
        <v xml:space="preserve"> </v>
      </c>
      <c r="BM79" s="19" t="str">
        <f t="shared" ref="BM79:BM103" si="96">IF(OR(AND(S79="Casi seguro",BL79="Moderado"),AND(S79="Casi seguro",BL79="Mayor"),AND(S79="Casi seguro",BL79="Catastrófico"),AND(S79="Probable",BL79="Mayor"),AND(S79="Probable",BL79="Catastrófico"),AND(S79="Posible",BL79="Mayor"),AND(S79="Posible",BL79="Catastrófico"),AND(S79="Improbable",BL79="Catastrófico"),AND(S79="Rara vez",BL79="Catastrófico")),"Zona Extrema",IF(OR(AND(S79="Rara vez",BL79="Mayor"),AND(S79="Improbable",BL79="Mayor"),AND(S79="Posible",BL79="Moderado"),AND(S79="Probable",BL79="Menor"),AND(S79="Probable",BL79="Moderado"),AND(S79="Casi seguro",BL79="Insignificante"),AND(S79="Casi seguro",BL79="Menor")),"Zona Alta",IF(OR(AND(S79="Rara vez",BL79="Moderado"),AND(S79="Improbable",BL79="Moderado"),AND(S79="Posible",BL79="Menor"),AND(S79="Probable",BL79="Insignificante")),"Zona Moderada",IF(OR(AND(S79="Rara Vez",BL79="Insignificante"),AND(S79="Improbable",BL79="Insignificante"),AND(S79="Posible",BL79="Insignificante"),AND(S79="Rara vez",BL79="Menor"),AND(S79="Improbable",BL79="Menor")),"Zona Baja",""))))</f>
        <v/>
      </c>
      <c r="BN79" s="20"/>
      <c r="BO79" s="641"/>
    </row>
    <row r="80" spans="2:67" ht="63" customHeight="1" thickBot="1">
      <c r="B80" s="23"/>
      <c r="C80" s="20"/>
      <c r="D80" s="20"/>
      <c r="E80" s="31"/>
      <c r="F80" s="25"/>
      <c r="G80" s="25"/>
      <c r="H80" s="20"/>
      <c r="I80" s="17" t="b">
        <f t="shared" si="60"/>
        <v>0</v>
      </c>
      <c r="J80" s="21"/>
      <c r="K80" s="17" t="b">
        <f t="shared" si="69"/>
        <v>0</v>
      </c>
      <c r="L80" s="21"/>
      <c r="M80" s="40" t="b">
        <f t="shared" si="68"/>
        <v>0</v>
      </c>
      <c r="N80" s="21"/>
      <c r="O80" s="40" t="b">
        <f t="shared" si="66"/>
        <v>0</v>
      </c>
      <c r="P80" s="21"/>
      <c r="Q80" s="502" t="b">
        <f t="shared" si="73"/>
        <v>0</v>
      </c>
      <c r="R80" s="17" t="str">
        <f t="shared" si="71"/>
        <v xml:space="preserve">  </v>
      </c>
      <c r="S80" s="639" t="str">
        <f t="shared" si="65"/>
        <v xml:space="preserve"> </v>
      </c>
      <c r="T80" s="20"/>
      <c r="U80" s="19"/>
      <c r="V80" s="21"/>
      <c r="W80" s="502" t="b">
        <f t="shared" si="74"/>
        <v>0</v>
      </c>
      <c r="X80" s="21"/>
      <c r="Y80" s="502" t="b">
        <f t="shared" si="75"/>
        <v>0</v>
      </c>
      <c r="Z80" s="21"/>
      <c r="AA80" s="502" t="b">
        <f t="shared" si="76"/>
        <v>0</v>
      </c>
      <c r="AB80" s="21"/>
      <c r="AC80" s="502" t="b">
        <f t="shared" si="77"/>
        <v>0</v>
      </c>
      <c r="AD80" s="21"/>
      <c r="AE80" s="502" t="b">
        <f t="shared" si="78"/>
        <v>0</v>
      </c>
      <c r="AF80" s="21"/>
      <c r="AG80" s="502" t="b">
        <f t="shared" si="79"/>
        <v>0</v>
      </c>
      <c r="AH80" s="21"/>
      <c r="AI80" s="502" t="b">
        <f t="shared" si="80"/>
        <v>0</v>
      </c>
      <c r="AJ80" s="21"/>
      <c r="AK80" s="502" t="b">
        <f t="shared" si="81"/>
        <v>0</v>
      </c>
      <c r="AL80" s="21"/>
      <c r="AM80" s="502" t="b">
        <f t="shared" si="82"/>
        <v>0</v>
      </c>
      <c r="AN80" s="21"/>
      <c r="AO80" s="502" t="b">
        <f t="shared" si="83"/>
        <v>0</v>
      </c>
      <c r="AP80" s="21"/>
      <c r="AQ80" s="502" t="b">
        <f t="shared" si="84"/>
        <v>0</v>
      </c>
      <c r="AR80" s="21"/>
      <c r="AS80" s="502" t="b">
        <f t="shared" si="85"/>
        <v>0</v>
      </c>
      <c r="AT80" s="21"/>
      <c r="AU80" s="502" t="b">
        <f t="shared" si="86"/>
        <v>0</v>
      </c>
      <c r="AV80" s="21"/>
      <c r="AW80" s="502" t="b">
        <f t="shared" si="87"/>
        <v>0</v>
      </c>
      <c r="AX80" s="21"/>
      <c r="AY80" s="502" t="b">
        <f t="shared" si="88"/>
        <v>0</v>
      </c>
      <c r="AZ80" s="21"/>
      <c r="BA80" s="502" t="b">
        <f t="shared" si="89"/>
        <v>0</v>
      </c>
      <c r="BB80" s="21"/>
      <c r="BC80" s="502" t="b">
        <f t="shared" si="90"/>
        <v>0</v>
      </c>
      <c r="BD80" s="21"/>
      <c r="BE80" s="502" t="b">
        <f t="shared" si="91"/>
        <v>0</v>
      </c>
      <c r="BF80" s="21"/>
      <c r="BG80" s="19" t="b">
        <f t="shared" si="92"/>
        <v>0</v>
      </c>
      <c r="BH80" s="19" t="str">
        <f t="shared" si="93"/>
        <v xml:space="preserve"> </v>
      </c>
      <c r="BI80" s="19"/>
      <c r="BJ80" s="19" t="b">
        <f t="shared" si="72"/>
        <v>0</v>
      </c>
      <c r="BK80" s="19" t="str">
        <f t="shared" si="94"/>
        <v xml:space="preserve"> </v>
      </c>
      <c r="BL80" s="19" t="str">
        <f t="shared" si="95"/>
        <v xml:space="preserve"> </v>
      </c>
      <c r="BM80" s="19" t="str">
        <f t="shared" si="96"/>
        <v/>
      </c>
      <c r="BN80" s="20"/>
      <c r="BO80" s="641"/>
    </row>
    <row r="81" spans="2:67" ht="63" customHeight="1" thickBot="1">
      <c r="B81" s="23"/>
      <c r="C81" s="20"/>
      <c r="D81" s="20"/>
      <c r="E81" s="31"/>
      <c r="F81" s="25"/>
      <c r="G81" s="25"/>
      <c r="H81" s="20"/>
      <c r="I81" s="17" t="b">
        <f t="shared" ref="I81:I103" si="97">IF(H81="Posible",3,IF(H81="Rara vez",1,IF(H81="Improbable",2,IF(H81="Probable",4,IF(H81="Casi seguro",5)))))</f>
        <v>0</v>
      </c>
      <c r="J81" s="21"/>
      <c r="K81" s="17" t="b">
        <f t="shared" si="69"/>
        <v>0</v>
      </c>
      <c r="L81" s="21"/>
      <c r="M81" s="40" t="b">
        <f t="shared" si="68"/>
        <v>0</v>
      </c>
      <c r="N81" s="21"/>
      <c r="O81" s="40" t="b">
        <f t="shared" si="66"/>
        <v>0</v>
      </c>
      <c r="P81" s="21"/>
      <c r="Q81" s="502" t="b">
        <f t="shared" si="73"/>
        <v>0</v>
      </c>
      <c r="R81" s="19" t="str">
        <f t="shared" ref="R81:R103" si="98">IFERROR(IF(I81=FALSE,ROUND(AVERAGE(K81,M81,O81,Q81),0),IF(I81&gt;0,I81)),"  ")</f>
        <v xml:space="preserve">  </v>
      </c>
      <c r="S81" s="22" t="str">
        <f t="shared" ref="S81:S103" si="99">IF(AND(COUNTBLANK(H81)=1,COUNTBLANK(J81)=1)," ",IF(R81=1,"Rara vez",IF(R81=2,"Improbable",IF(R81=3,"Posible",IF(R81=4,"Probable",IF(R81=5,"Casi seguro"))))))</f>
        <v xml:space="preserve"> </v>
      </c>
      <c r="T81" s="20"/>
      <c r="U81" s="19"/>
      <c r="V81" s="21"/>
      <c r="W81" s="502" t="b">
        <f t="shared" si="74"/>
        <v>0</v>
      </c>
      <c r="X81" s="21"/>
      <c r="Y81" s="502" t="b">
        <f t="shared" si="75"/>
        <v>0</v>
      </c>
      <c r="Z81" s="21"/>
      <c r="AA81" s="502" t="b">
        <f t="shared" si="76"/>
        <v>0</v>
      </c>
      <c r="AB81" s="21"/>
      <c r="AC81" s="502" t="b">
        <f t="shared" si="77"/>
        <v>0</v>
      </c>
      <c r="AD81" s="21"/>
      <c r="AE81" s="502" t="b">
        <f t="shared" si="78"/>
        <v>0</v>
      </c>
      <c r="AF81" s="21"/>
      <c r="AG81" s="502" t="b">
        <f t="shared" si="79"/>
        <v>0</v>
      </c>
      <c r="AH81" s="21"/>
      <c r="AI81" s="502" t="b">
        <f t="shared" si="80"/>
        <v>0</v>
      </c>
      <c r="AJ81" s="21"/>
      <c r="AK81" s="502" t="b">
        <f t="shared" si="81"/>
        <v>0</v>
      </c>
      <c r="AL81" s="21"/>
      <c r="AM81" s="502" t="b">
        <f t="shared" si="82"/>
        <v>0</v>
      </c>
      <c r="AN81" s="21"/>
      <c r="AO81" s="502" t="b">
        <f t="shared" si="83"/>
        <v>0</v>
      </c>
      <c r="AP81" s="21"/>
      <c r="AQ81" s="502" t="b">
        <f t="shared" si="84"/>
        <v>0</v>
      </c>
      <c r="AR81" s="21"/>
      <c r="AS81" s="502" t="b">
        <f t="shared" si="85"/>
        <v>0</v>
      </c>
      <c r="AT81" s="21"/>
      <c r="AU81" s="502" t="b">
        <f t="shared" si="86"/>
        <v>0</v>
      </c>
      <c r="AV81" s="21"/>
      <c r="AW81" s="502" t="b">
        <f t="shared" si="87"/>
        <v>0</v>
      </c>
      <c r="AX81" s="21"/>
      <c r="AY81" s="502" t="b">
        <f t="shared" si="88"/>
        <v>0</v>
      </c>
      <c r="AZ81" s="21"/>
      <c r="BA81" s="502" t="b">
        <f t="shared" si="89"/>
        <v>0</v>
      </c>
      <c r="BB81" s="21"/>
      <c r="BC81" s="502" t="b">
        <f t="shared" si="90"/>
        <v>0</v>
      </c>
      <c r="BD81" s="21"/>
      <c r="BE81" s="502" t="b">
        <f t="shared" si="91"/>
        <v>0</v>
      </c>
      <c r="BF81" s="21"/>
      <c r="BG81" s="19" t="b">
        <f t="shared" si="92"/>
        <v>0</v>
      </c>
      <c r="BH81" s="19" t="str">
        <f t="shared" si="93"/>
        <v xml:space="preserve"> </v>
      </c>
      <c r="BI81" s="19"/>
      <c r="BJ81" s="19" t="b">
        <f t="shared" si="72"/>
        <v>0</v>
      </c>
      <c r="BK81" s="19" t="str">
        <f t="shared" si="94"/>
        <v xml:space="preserve"> </v>
      </c>
      <c r="BL81" s="19" t="str">
        <f t="shared" si="95"/>
        <v xml:space="preserve"> </v>
      </c>
      <c r="BM81" s="19" t="str">
        <f t="shared" si="96"/>
        <v/>
      </c>
      <c r="BN81" s="20"/>
      <c r="BO81" s="641"/>
    </row>
    <row r="82" spans="2:67" ht="63" customHeight="1" thickBot="1">
      <c r="B82" s="23"/>
      <c r="C82" s="20"/>
      <c r="D82" s="20"/>
      <c r="E82" s="31"/>
      <c r="F82" s="25"/>
      <c r="G82" s="25"/>
      <c r="H82" s="20"/>
      <c r="I82" s="17" t="b">
        <f t="shared" si="97"/>
        <v>0</v>
      </c>
      <c r="J82" s="21"/>
      <c r="K82" s="17" t="b">
        <f t="shared" si="69"/>
        <v>0</v>
      </c>
      <c r="L82" s="21"/>
      <c r="M82" s="40" t="b">
        <f t="shared" si="68"/>
        <v>0</v>
      </c>
      <c r="N82" s="21"/>
      <c r="O82" s="40" t="b">
        <f t="shared" si="66"/>
        <v>0</v>
      </c>
      <c r="P82" s="21"/>
      <c r="Q82" s="502" t="b">
        <f t="shared" si="73"/>
        <v>0</v>
      </c>
      <c r="R82" s="19" t="str">
        <f t="shared" si="98"/>
        <v xml:space="preserve">  </v>
      </c>
      <c r="S82" s="22" t="str">
        <f t="shared" si="99"/>
        <v xml:space="preserve"> </v>
      </c>
      <c r="T82" s="20"/>
      <c r="U82" s="19"/>
      <c r="V82" s="21"/>
      <c r="W82" s="502" t="b">
        <f t="shared" si="74"/>
        <v>0</v>
      </c>
      <c r="X82" s="21"/>
      <c r="Y82" s="502" t="b">
        <f t="shared" si="75"/>
        <v>0</v>
      </c>
      <c r="Z82" s="21"/>
      <c r="AA82" s="502" t="b">
        <f t="shared" si="76"/>
        <v>0</v>
      </c>
      <c r="AB82" s="21"/>
      <c r="AC82" s="502" t="b">
        <f t="shared" si="77"/>
        <v>0</v>
      </c>
      <c r="AD82" s="21"/>
      <c r="AE82" s="502" t="b">
        <f t="shared" si="78"/>
        <v>0</v>
      </c>
      <c r="AF82" s="21"/>
      <c r="AG82" s="502" t="b">
        <f t="shared" si="79"/>
        <v>0</v>
      </c>
      <c r="AH82" s="21"/>
      <c r="AI82" s="502" t="b">
        <f t="shared" si="80"/>
        <v>0</v>
      </c>
      <c r="AJ82" s="21"/>
      <c r="AK82" s="502" t="b">
        <f t="shared" si="81"/>
        <v>0</v>
      </c>
      <c r="AL82" s="21"/>
      <c r="AM82" s="502" t="b">
        <f t="shared" si="82"/>
        <v>0</v>
      </c>
      <c r="AN82" s="21"/>
      <c r="AO82" s="502" t="b">
        <f t="shared" si="83"/>
        <v>0</v>
      </c>
      <c r="AP82" s="21"/>
      <c r="AQ82" s="502" t="b">
        <f t="shared" si="84"/>
        <v>0</v>
      </c>
      <c r="AR82" s="21"/>
      <c r="AS82" s="502" t="b">
        <f t="shared" si="85"/>
        <v>0</v>
      </c>
      <c r="AT82" s="21"/>
      <c r="AU82" s="502" t="b">
        <f t="shared" si="86"/>
        <v>0</v>
      </c>
      <c r="AV82" s="21"/>
      <c r="AW82" s="502" t="b">
        <f t="shared" si="87"/>
        <v>0</v>
      </c>
      <c r="AX82" s="21"/>
      <c r="AY82" s="502" t="b">
        <f t="shared" si="88"/>
        <v>0</v>
      </c>
      <c r="AZ82" s="21"/>
      <c r="BA82" s="502" t="b">
        <f t="shared" si="89"/>
        <v>0</v>
      </c>
      <c r="BB82" s="21"/>
      <c r="BC82" s="502" t="b">
        <f t="shared" si="90"/>
        <v>0</v>
      </c>
      <c r="BD82" s="21"/>
      <c r="BE82" s="502" t="b">
        <f t="shared" si="91"/>
        <v>0</v>
      </c>
      <c r="BF82" s="21"/>
      <c r="BG82" s="19" t="b">
        <f t="shared" si="92"/>
        <v>0</v>
      </c>
      <c r="BH82" s="19" t="str">
        <f t="shared" si="93"/>
        <v xml:space="preserve"> </v>
      </c>
      <c r="BI82" s="19"/>
      <c r="BJ82" s="19" t="b">
        <f t="shared" si="72"/>
        <v>0</v>
      </c>
      <c r="BK82" s="19" t="str">
        <f t="shared" si="94"/>
        <v xml:space="preserve"> </v>
      </c>
      <c r="BL82" s="19" t="str">
        <f t="shared" si="95"/>
        <v xml:space="preserve"> </v>
      </c>
      <c r="BM82" s="19" t="str">
        <f t="shared" si="96"/>
        <v/>
      </c>
      <c r="BN82" s="20"/>
      <c r="BO82" s="641"/>
    </row>
    <row r="83" spans="2:67" ht="63" customHeight="1" thickBot="1">
      <c r="B83" s="23"/>
      <c r="C83" s="20"/>
      <c r="D83" s="20"/>
      <c r="E83" s="31"/>
      <c r="F83" s="25"/>
      <c r="G83" s="25"/>
      <c r="H83" s="20"/>
      <c r="I83" s="17" t="b">
        <f t="shared" si="97"/>
        <v>0</v>
      </c>
      <c r="J83" s="21"/>
      <c r="K83" s="17" t="b">
        <f t="shared" si="69"/>
        <v>0</v>
      </c>
      <c r="L83" s="21"/>
      <c r="M83" s="40" t="b">
        <f t="shared" si="68"/>
        <v>0</v>
      </c>
      <c r="N83" s="21"/>
      <c r="O83" s="40" t="b">
        <f t="shared" si="66"/>
        <v>0</v>
      </c>
      <c r="P83" s="21"/>
      <c r="Q83" s="502" t="b">
        <f t="shared" si="73"/>
        <v>0</v>
      </c>
      <c r="R83" s="19" t="str">
        <f t="shared" si="98"/>
        <v xml:space="preserve">  </v>
      </c>
      <c r="S83" s="22" t="str">
        <f t="shared" si="99"/>
        <v xml:space="preserve"> </v>
      </c>
      <c r="T83" s="20"/>
      <c r="U83" s="19"/>
      <c r="V83" s="21"/>
      <c r="W83" s="502" t="b">
        <f t="shared" si="74"/>
        <v>0</v>
      </c>
      <c r="X83" s="21"/>
      <c r="Y83" s="502" t="b">
        <f t="shared" si="75"/>
        <v>0</v>
      </c>
      <c r="Z83" s="21"/>
      <c r="AA83" s="502" t="b">
        <f t="shared" si="76"/>
        <v>0</v>
      </c>
      <c r="AB83" s="21"/>
      <c r="AC83" s="502" t="b">
        <f t="shared" si="77"/>
        <v>0</v>
      </c>
      <c r="AD83" s="21"/>
      <c r="AE83" s="502" t="b">
        <f t="shared" si="78"/>
        <v>0</v>
      </c>
      <c r="AF83" s="21"/>
      <c r="AG83" s="502" t="b">
        <f t="shared" si="79"/>
        <v>0</v>
      </c>
      <c r="AH83" s="21"/>
      <c r="AI83" s="502" t="b">
        <f t="shared" si="80"/>
        <v>0</v>
      </c>
      <c r="AJ83" s="21"/>
      <c r="AK83" s="502" t="b">
        <f t="shared" si="81"/>
        <v>0</v>
      </c>
      <c r="AL83" s="21"/>
      <c r="AM83" s="502" t="b">
        <f t="shared" si="82"/>
        <v>0</v>
      </c>
      <c r="AN83" s="21"/>
      <c r="AO83" s="502" t="b">
        <f t="shared" si="83"/>
        <v>0</v>
      </c>
      <c r="AP83" s="21"/>
      <c r="AQ83" s="502" t="b">
        <f t="shared" si="84"/>
        <v>0</v>
      </c>
      <c r="AR83" s="21"/>
      <c r="AS83" s="502" t="b">
        <f t="shared" si="85"/>
        <v>0</v>
      </c>
      <c r="AT83" s="21"/>
      <c r="AU83" s="502" t="b">
        <f t="shared" si="86"/>
        <v>0</v>
      </c>
      <c r="AV83" s="21"/>
      <c r="AW83" s="502" t="b">
        <f t="shared" si="87"/>
        <v>0</v>
      </c>
      <c r="AX83" s="21"/>
      <c r="AY83" s="502" t="b">
        <f t="shared" si="88"/>
        <v>0</v>
      </c>
      <c r="AZ83" s="21"/>
      <c r="BA83" s="502" t="b">
        <f t="shared" si="89"/>
        <v>0</v>
      </c>
      <c r="BB83" s="21"/>
      <c r="BC83" s="502" t="b">
        <f t="shared" si="90"/>
        <v>0</v>
      </c>
      <c r="BD83" s="21"/>
      <c r="BE83" s="502" t="b">
        <f t="shared" si="91"/>
        <v>0</v>
      </c>
      <c r="BF83" s="21"/>
      <c r="BG83" s="19" t="b">
        <f t="shared" si="92"/>
        <v>0</v>
      </c>
      <c r="BH83" s="19" t="str">
        <f t="shared" si="93"/>
        <v xml:space="preserve"> </v>
      </c>
      <c r="BI83" s="19"/>
      <c r="BJ83" s="19" t="b">
        <f t="shared" si="72"/>
        <v>0</v>
      </c>
      <c r="BK83" s="19" t="str">
        <f t="shared" si="94"/>
        <v xml:space="preserve"> </v>
      </c>
      <c r="BL83" s="19" t="str">
        <f t="shared" si="95"/>
        <v xml:space="preserve"> </v>
      </c>
      <c r="BM83" s="19" t="str">
        <f t="shared" si="96"/>
        <v/>
      </c>
      <c r="BN83" s="20"/>
      <c r="BO83" s="641"/>
    </row>
    <row r="84" spans="2:67" ht="63" customHeight="1" thickBot="1">
      <c r="B84" s="23"/>
      <c r="C84" s="20"/>
      <c r="D84" s="20"/>
      <c r="E84" s="31"/>
      <c r="F84" s="25"/>
      <c r="G84" s="25"/>
      <c r="H84" s="20"/>
      <c r="I84" s="17" t="b">
        <f t="shared" si="97"/>
        <v>0</v>
      </c>
      <c r="J84" s="21"/>
      <c r="K84" s="17" t="b">
        <f t="shared" si="69"/>
        <v>0</v>
      </c>
      <c r="L84" s="21"/>
      <c r="M84" s="40" t="b">
        <f t="shared" si="68"/>
        <v>0</v>
      </c>
      <c r="N84" s="21"/>
      <c r="O84" s="40" t="b">
        <f t="shared" si="66"/>
        <v>0</v>
      </c>
      <c r="P84" s="21"/>
      <c r="Q84" s="502" t="b">
        <f t="shared" si="73"/>
        <v>0</v>
      </c>
      <c r="R84" s="19" t="str">
        <f t="shared" si="98"/>
        <v xml:space="preserve">  </v>
      </c>
      <c r="S84" s="22" t="str">
        <f t="shared" si="99"/>
        <v xml:space="preserve"> </v>
      </c>
      <c r="T84" s="20"/>
      <c r="U84" s="19"/>
      <c r="V84" s="21"/>
      <c r="W84" s="502" t="b">
        <f t="shared" si="74"/>
        <v>0</v>
      </c>
      <c r="X84" s="21"/>
      <c r="Y84" s="502" t="b">
        <f t="shared" si="75"/>
        <v>0</v>
      </c>
      <c r="Z84" s="21"/>
      <c r="AA84" s="502" t="b">
        <f t="shared" si="76"/>
        <v>0</v>
      </c>
      <c r="AB84" s="21"/>
      <c r="AC84" s="502" t="b">
        <f t="shared" si="77"/>
        <v>0</v>
      </c>
      <c r="AD84" s="21"/>
      <c r="AE84" s="502" t="b">
        <f t="shared" si="78"/>
        <v>0</v>
      </c>
      <c r="AF84" s="21"/>
      <c r="AG84" s="502" t="b">
        <f t="shared" si="79"/>
        <v>0</v>
      </c>
      <c r="AH84" s="21"/>
      <c r="AI84" s="502" t="b">
        <f t="shared" si="80"/>
        <v>0</v>
      </c>
      <c r="AJ84" s="21"/>
      <c r="AK84" s="502" t="b">
        <f t="shared" si="81"/>
        <v>0</v>
      </c>
      <c r="AL84" s="21"/>
      <c r="AM84" s="502" t="b">
        <f t="shared" si="82"/>
        <v>0</v>
      </c>
      <c r="AN84" s="21"/>
      <c r="AO84" s="502" t="b">
        <f t="shared" si="83"/>
        <v>0</v>
      </c>
      <c r="AP84" s="21"/>
      <c r="AQ84" s="502" t="b">
        <f t="shared" si="84"/>
        <v>0</v>
      </c>
      <c r="AR84" s="21"/>
      <c r="AS84" s="502" t="b">
        <f t="shared" si="85"/>
        <v>0</v>
      </c>
      <c r="AT84" s="21"/>
      <c r="AU84" s="502" t="b">
        <f t="shared" si="86"/>
        <v>0</v>
      </c>
      <c r="AV84" s="21"/>
      <c r="AW84" s="502" t="b">
        <f t="shared" si="87"/>
        <v>0</v>
      </c>
      <c r="AX84" s="21"/>
      <c r="AY84" s="502" t="b">
        <f t="shared" si="88"/>
        <v>0</v>
      </c>
      <c r="AZ84" s="21"/>
      <c r="BA84" s="502" t="b">
        <f t="shared" si="89"/>
        <v>0</v>
      </c>
      <c r="BB84" s="21"/>
      <c r="BC84" s="502" t="b">
        <f t="shared" si="90"/>
        <v>0</v>
      </c>
      <c r="BD84" s="21"/>
      <c r="BE84" s="502" t="b">
        <f t="shared" si="91"/>
        <v>0</v>
      </c>
      <c r="BF84" s="21"/>
      <c r="BG84" s="19" t="b">
        <f t="shared" si="92"/>
        <v>0</v>
      </c>
      <c r="BH84" s="19" t="str">
        <f t="shared" si="93"/>
        <v xml:space="preserve"> </v>
      </c>
      <c r="BI84" s="19"/>
      <c r="BJ84" s="19" t="b">
        <f t="shared" si="72"/>
        <v>0</v>
      </c>
      <c r="BK84" s="19" t="str">
        <f t="shared" si="94"/>
        <v xml:space="preserve"> </v>
      </c>
      <c r="BL84" s="19" t="str">
        <f t="shared" si="95"/>
        <v xml:space="preserve"> </v>
      </c>
      <c r="BM84" s="19" t="str">
        <f t="shared" si="96"/>
        <v/>
      </c>
      <c r="BN84" s="20"/>
      <c r="BO84" s="641"/>
    </row>
    <row r="85" spans="2:67" ht="63" customHeight="1" thickBot="1">
      <c r="B85" s="23"/>
      <c r="C85" s="20"/>
      <c r="D85" s="20"/>
      <c r="E85" s="31"/>
      <c r="F85" s="25"/>
      <c r="G85" s="25"/>
      <c r="H85" s="20"/>
      <c r="I85" s="17" t="b">
        <f t="shared" si="97"/>
        <v>0</v>
      </c>
      <c r="J85" s="21"/>
      <c r="K85" s="17" t="b">
        <f t="shared" si="69"/>
        <v>0</v>
      </c>
      <c r="L85" s="21"/>
      <c r="M85" s="40" t="b">
        <f t="shared" si="68"/>
        <v>0</v>
      </c>
      <c r="N85" s="21"/>
      <c r="O85" s="40" t="b">
        <f t="shared" si="66"/>
        <v>0</v>
      </c>
      <c r="P85" s="21"/>
      <c r="Q85" s="502" t="b">
        <f t="shared" si="73"/>
        <v>0</v>
      </c>
      <c r="R85" s="19" t="str">
        <f t="shared" si="98"/>
        <v xml:space="preserve">  </v>
      </c>
      <c r="S85" s="22" t="str">
        <f t="shared" si="99"/>
        <v xml:space="preserve"> </v>
      </c>
      <c r="T85" s="20"/>
      <c r="U85" s="19"/>
      <c r="V85" s="21"/>
      <c r="W85" s="502" t="b">
        <f t="shared" si="74"/>
        <v>0</v>
      </c>
      <c r="X85" s="21"/>
      <c r="Y85" s="502" t="b">
        <f t="shared" si="75"/>
        <v>0</v>
      </c>
      <c r="Z85" s="21"/>
      <c r="AA85" s="502" t="b">
        <f t="shared" si="76"/>
        <v>0</v>
      </c>
      <c r="AB85" s="21"/>
      <c r="AC85" s="502" t="b">
        <f t="shared" si="77"/>
        <v>0</v>
      </c>
      <c r="AD85" s="21"/>
      <c r="AE85" s="502" t="b">
        <f t="shared" si="78"/>
        <v>0</v>
      </c>
      <c r="AF85" s="21"/>
      <c r="AG85" s="502" t="b">
        <f t="shared" si="79"/>
        <v>0</v>
      </c>
      <c r="AH85" s="21"/>
      <c r="AI85" s="502" t="b">
        <f t="shared" si="80"/>
        <v>0</v>
      </c>
      <c r="AJ85" s="21"/>
      <c r="AK85" s="502" t="b">
        <f t="shared" si="81"/>
        <v>0</v>
      </c>
      <c r="AL85" s="21"/>
      <c r="AM85" s="502" t="b">
        <f t="shared" si="82"/>
        <v>0</v>
      </c>
      <c r="AN85" s="21"/>
      <c r="AO85" s="502" t="b">
        <f t="shared" si="83"/>
        <v>0</v>
      </c>
      <c r="AP85" s="21"/>
      <c r="AQ85" s="502" t="b">
        <f t="shared" si="84"/>
        <v>0</v>
      </c>
      <c r="AR85" s="21"/>
      <c r="AS85" s="502" t="b">
        <f t="shared" si="85"/>
        <v>0</v>
      </c>
      <c r="AT85" s="21"/>
      <c r="AU85" s="502" t="b">
        <f t="shared" si="86"/>
        <v>0</v>
      </c>
      <c r="AV85" s="21"/>
      <c r="AW85" s="502" t="b">
        <f t="shared" si="87"/>
        <v>0</v>
      </c>
      <c r="AX85" s="21"/>
      <c r="AY85" s="502" t="b">
        <f t="shared" si="88"/>
        <v>0</v>
      </c>
      <c r="AZ85" s="21"/>
      <c r="BA85" s="502" t="b">
        <f t="shared" si="89"/>
        <v>0</v>
      </c>
      <c r="BB85" s="21"/>
      <c r="BC85" s="502" t="b">
        <f t="shared" si="90"/>
        <v>0</v>
      </c>
      <c r="BD85" s="21"/>
      <c r="BE85" s="502" t="b">
        <f t="shared" si="91"/>
        <v>0</v>
      </c>
      <c r="BF85" s="21"/>
      <c r="BG85" s="19" t="b">
        <f t="shared" si="92"/>
        <v>0</v>
      </c>
      <c r="BH85" s="19" t="str">
        <f t="shared" si="93"/>
        <v xml:space="preserve"> </v>
      </c>
      <c r="BI85" s="19"/>
      <c r="BJ85" s="19" t="b">
        <f t="shared" si="72"/>
        <v>0</v>
      </c>
      <c r="BK85" s="19" t="str">
        <f t="shared" si="94"/>
        <v xml:space="preserve"> </v>
      </c>
      <c r="BL85" s="19" t="str">
        <f t="shared" si="95"/>
        <v xml:space="preserve"> </v>
      </c>
      <c r="BM85" s="19" t="str">
        <f t="shared" si="96"/>
        <v/>
      </c>
      <c r="BN85" s="20"/>
      <c r="BO85" s="641"/>
    </row>
    <row r="86" spans="2:67" ht="63" customHeight="1" thickBot="1">
      <c r="B86" s="23"/>
      <c r="C86" s="20"/>
      <c r="D86" s="20"/>
      <c r="E86" s="31"/>
      <c r="F86" s="25"/>
      <c r="G86" s="25"/>
      <c r="H86" s="20"/>
      <c r="I86" s="17" t="b">
        <f t="shared" si="97"/>
        <v>0</v>
      </c>
      <c r="J86" s="21"/>
      <c r="K86" s="17" t="b">
        <f t="shared" si="69"/>
        <v>0</v>
      </c>
      <c r="L86" s="21"/>
      <c r="M86" s="40" t="b">
        <f t="shared" si="68"/>
        <v>0</v>
      </c>
      <c r="N86" s="21"/>
      <c r="O86" s="40" t="b">
        <f t="shared" si="66"/>
        <v>0</v>
      </c>
      <c r="P86" s="21"/>
      <c r="Q86" s="502" t="b">
        <f t="shared" si="73"/>
        <v>0</v>
      </c>
      <c r="R86" s="19" t="str">
        <f t="shared" si="98"/>
        <v xml:space="preserve">  </v>
      </c>
      <c r="S86" s="22" t="str">
        <f t="shared" si="99"/>
        <v xml:space="preserve"> </v>
      </c>
      <c r="T86" s="20"/>
      <c r="U86" s="19"/>
      <c r="V86" s="21"/>
      <c r="W86" s="502" t="b">
        <f t="shared" si="74"/>
        <v>0</v>
      </c>
      <c r="X86" s="21"/>
      <c r="Y86" s="502" t="b">
        <f t="shared" si="75"/>
        <v>0</v>
      </c>
      <c r="Z86" s="21"/>
      <c r="AA86" s="502" t="b">
        <f t="shared" si="76"/>
        <v>0</v>
      </c>
      <c r="AB86" s="21"/>
      <c r="AC86" s="502" t="b">
        <f t="shared" si="77"/>
        <v>0</v>
      </c>
      <c r="AD86" s="21"/>
      <c r="AE86" s="502" t="b">
        <f t="shared" si="78"/>
        <v>0</v>
      </c>
      <c r="AF86" s="21"/>
      <c r="AG86" s="502" t="b">
        <f t="shared" si="79"/>
        <v>0</v>
      </c>
      <c r="AH86" s="21"/>
      <c r="AI86" s="502" t="b">
        <f t="shared" si="80"/>
        <v>0</v>
      </c>
      <c r="AJ86" s="21"/>
      <c r="AK86" s="502" t="b">
        <f t="shared" si="81"/>
        <v>0</v>
      </c>
      <c r="AL86" s="21"/>
      <c r="AM86" s="502" t="b">
        <f t="shared" si="82"/>
        <v>0</v>
      </c>
      <c r="AN86" s="21"/>
      <c r="AO86" s="502" t="b">
        <f t="shared" si="83"/>
        <v>0</v>
      </c>
      <c r="AP86" s="21"/>
      <c r="AQ86" s="502" t="b">
        <f t="shared" si="84"/>
        <v>0</v>
      </c>
      <c r="AR86" s="21"/>
      <c r="AS86" s="502" t="b">
        <f t="shared" si="85"/>
        <v>0</v>
      </c>
      <c r="AT86" s="21"/>
      <c r="AU86" s="502" t="b">
        <f t="shared" si="86"/>
        <v>0</v>
      </c>
      <c r="AV86" s="21"/>
      <c r="AW86" s="502" t="b">
        <f t="shared" si="87"/>
        <v>0</v>
      </c>
      <c r="AX86" s="21"/>
      <c r="AY86" s="502" t="b">
        <f t="shared" si="88"/>
        <v>0</v>
      </c>
      <c r="AZ86" s="21"/>
      <c r="BA86" s="502" t="b">
        <f t="shared" si="89"/>
        <v>0</v>
      </c>
      <c r="BB86" s="21"/>
      <c r="BC86" s="502" t="b">
        <f t="shared" si="90"/>
        <v>0</v>
      </c>
      <c r="BD86" s="21"/>
      <c r="BE86" s="502" t="b">
        <f t="shared" si="91"/>
        <v>0</v>
      </c>
      <c r="BF86" s="21"/>
      <c r="BG86" s="19" t="b">
        <f t="shared" si="92"/>
        <v>0</v>
      </c>
      <c r="BH86" s="19" t="str">
        <f t="shared" si="93"/>
        <v xml:space="preserve"> </v>
      </c>
      <c r="BI86" s="19"/>
      <c r="BJ86" s="19" t="b">
        <f t="shared" si="72"/>
        <v>0</v>
      </c>
      <c r="BK86" s="19" t="str">
        <f t="shared" si="94"/>
        <v xml:space="preserve"> </v>
      </c>
      <c r="BL86" s="19" t="str">
        <f t="shared" si="95"/>
        <v xml:space="preserve"> </v>
      </c>
      <c r="BM86" s="19" t="str">
        <f t="shared" si="96"/>
        <v/>
      </c>
      <c r="BN86" s="20"/>
      <c r="BO86" s="641"/>
    </row>
    <row r="87" spans="2:67" ht="63" customHeight="1" thickBot="1">
      <c r="B87" s="23"/>
      <c r="C87" s="20"/>
      <c r="D87" s="20"/>
      <c r="E87" s="31"/>
      <c r="F87" s="25"/>
      <c r="G87" s="25"/>
      <c r="H87" s="20"/>
      <c r="I87" s="17" t="b">
        <f t="shared" si="97"/>
        <v>0</v>
      </c>
      <c r="J87" s="21"/>
      <c r="K87" s="17" t="b">
        <f t="shared" si="69"/>
        <v>0</v>
      </c>
      <c r="L87" s="21"/>
      <c r="M87" s="40" t="b">
        <f t="shared" si="68"/>
        <v>0</v>
      </c>
      <c r="N87" s="21"/>
      <c r="O87" s="40" t="b">
        <f t="shared" si="66"/>
        <v>0</v>
      </c>
      <c r="P87" s="21"/>
      <c r="Q87" s="502" t="b">
        <f t="shared" si="73"/>
        <v>0</v>
      </c>
      <c r="R87" s="19" t="str">
        <f t="shared" si="98"/>
        <v xml:space="preserve">  </v>
      </c>
      <c r="S87" s="22" t="str">
        <f t="shared" si="99"/>
        <v xml:space="preserve"> </v>
      </c>
      <c r="T87" s="20"/>
      <c r="U87" s="19"/>
      <c r="V87" s="21"/>
      <c r="W87" s="502" t="b">
        <f t="shared" si="74"/>
        <v>0</v>
      </c>
      <c r="X87" s="21"/>
      <c r="Y87" s="502" t="b">
        <f t="shared" si="75"/>
        <v>0</v>
      </c>
      <c r="Z87" s="21"/>
      <c r="AA87" s="502" t="b">
        <f t="shared" si="76"/>
        <v>0</v>
      </c>
      <c r="AB87" s="21"/>
      <c r="AC87" s="502" t="b">
        <f t="shared" si="77"/>
        <v>0</v>
      </c>
      <c r="AD87" s="21"/>
      <c r="AE87" s="502" t="b">
        <f t="shared" si="78"/>
        <v>0</v>
      </c>
      <c r="AF87" s="21"/>
      <c r="AG87" s="502" t="b">
        <f t="shared" si="79"/>
        <v>0</v>
      </c>
      <c r="AH87" s="21"/>
      <c r="AI87" s="502" t="b">
        <f t="shared" si="80"/>
        <v>0</v>
      </c>
      <c r="AJ87" s="21"/>
      <c r="AK87" s="502" t="b">
        <f t="shared" si="81"/>
        <v>0</v>
      </c>
      <c r="AL87" s="21"/>
      <c r="AM87" s="502" t="b">
        <f t="shared" si="82"/>
        <v>0</v>
      </c>
      <c r="AN87" s="21"/>
      <c r="AO87" s="502" t="b">
        <f t="shared" si="83"/>
        <v>0</v>
      </c>
      <c r="AP87" s="21"/>
      <c r="AQ87" s="502" t="b">
        <f t="shared" si="84"/>
        <v>0</v>
      </c>
      <c r="AR87" s="21"/>
      <c r="AS87" s="502" t="b">
        <f t="shared" si="85"/>
        <v>0</v>
      </c>
      <c r="AT87" s="21"/>
      <c r="AU87" s="502" t="b">
        <f t="shared" si="86"/>
        <v>0</v>
      </c>
      <c r="AV87" s="21"/>
      <c r="AW87" s="502" t="b">
        <f t="shared" si="87"/>
        <v>0</v>
      </c>
      <c r="AX87" s="21"/>
      <c r="AY87" s="502" t="b">
        <f t="shared" si="88"/>
        <v>0</v>
      </c>
      <c r="AZ87" s="21"/>
      <c r="BA87" s="502" t="b">
        <f t="shared" si="89"/>
        <v>0</v>
      </c>
      <c r="BB87" s="21"/>
      <c r="BC87" s="502" t="b">
        <f t="shared" si="90"/>
        <v>0</v>
      </c>
      <c r="BD87" s="21"/>
      <c r="BE87" s="502" t="b">
        <f t="shared" si="91"/>
        <v>0</v>
      </c>
      <c r="BF87" s="21"/>
      <c r="BG87" s="19" t="b">
        <f t="shared" si="92"/>
        <v>0</v>
      </c>
      <c r="BH87" s="19" t="str">
        <f t="shared" si="93"/>
        <v xml:space="preserve"> </v>
      </c>
      <c r="BI87" s="19"/>
      <c r="BJ87" s="19" t="b">
        <f t="shared" si="72"/>
        <v>0</v>
      </c>
      <c r="BK87" s="19" t="str">
        <f t="shared" si="94"/>
        <v xml:space="preserve"> </v>
      </c>
      <c r="BL87" s="19" t="str">
        <f t="shared" si="95"/>
        <v xml:space="preserve"> </v>
      </c>
      <c r="BM87" s="19" t="str">
        <f t="shared" si="96"/>
        <v/>
      </c>
      <c r="BN87" s="20"/>
      <c r="BO87" s="641"/>
    </row>
    <row r="88" spans="2:67" ht="63" customHeight="1" thickBot="1">
      <c r="B88" s="23"/>
      <c r="C88" s="20"/>
      <c r="D88" s="20"/>
      <c r="E88" s="31"/>
      <c r="F88" s="25"/>
      <c r="G88" s="25"/>
      <c r="H88" s="20"/>
      <c r="I88" s="17" t="b">
        <f t="shared" si="97"/>
        <v>0</v>
      </c>
      <c r="J88" s="21"/>
      <c r="K88" s="17" t="b">
        <f t="shared" si="69"/>
        <v>0</v>
      </c>
      <c r="L88" s="21"/>
      <c r="M88" s="40" t="b">
        <f t="shared" si="68"/>
        <v>0</v>
      </c>
      <c r="N88" s="21"/>
      <c r="O88" s="40" t="b">
        <f t="shared" si="66"/>
        <v>0</v>
      </c>
      <c r="P88" s="21"/>
      <c r="Q88" s="502" t="b">
        <f t="shared" si="73"/>
        <v>0</v>
      </c>
      <c r="R88" s="19" t="str">
        <f t="shared" si="98"/>
        <v xml:space="preserve">  </v>
      </c>
      <c r="S88" s="22" t="str">
        <f t="shared" si="99"/>
        <v xml:space="preserve"> </v>
      </c>
      <c r="T88" s="20"/>
      <c r="U88" s="19"/>
      <c r="V88" s="21"/>
      <c r="W88" s="502" t="b">
        <f t="shared" si="74"/>
        <v>0</v>
      </c>
      <c r="X88" s="21"/>
      <c r="Y88" s="502" t="b">
        <f t="shared" si="75"/>
        <v>0</v>
      </c>
      <c r="Z88" s="21"/>
      <c r="AA88" s="502" t="b">
        <f t="shared" si="76"/>
        <v>0</v>
      </c>
      <c r="AB88" s="21"/>
      <c r="AC88" s="502" t="b">
        <f t="shared" si="77"/>
        <v>0</v>
      </c>
      <c r="AD88" s="21"/>
      <c r="AE88" s="502" t="b">
        <f t="shared" si="78"/>
        <v>0</v>
      </c>
      <c r="AF88" s="21"/>
      <c r="AG88" s="502" t="b">
        <f t="shared" si="79"/>
        <v>0</v>
      </c>
      <c r="AH88" s="21"/>
      <c r="AI88" s="502" t="b">
        <f t="shared" si="80"/>
        <v>0</v>
      </c>
      <c r="AJ88" s="21"/>
      <c r="AK88" s="502" t="b">
        <f t="shared" si="81"/>
        <v>0</v>
      </c>
      <c r="AL88" s="21"/>
      <c r="AM88" s="502" t="b">
        <f t="shared" si="82"/>
        <v>0</v>
      </c>
      <c r="AN88" s="21"/>
      <c r="AO88" s="502" t="b">
        <f t="shared" si="83"/>
        <v>0</v>
      </c>
      <c r="AP88" s="21"/>
      <c r="AQ88" s="502" t="b">
        <f t="shared" si="84"/>
        <v>0</v>
      </c>
      <c r="AR88" s="21"/>
      <c r="AS88" s="502" t="b">
        <f t="shared" si="85"/>
        <v>0</v>
      </c>
      <c r="AT88" s="21"/>
      <c r="AU88" s="502" t="b">
        <f t="shared" si="86"/>
        <v>0</v>
      </c>
      <c r="AV88" s="21"/>
      <c r="AW88" s="502" t="b">
        <f t="shared" si="87"/>
        <v>0</v>
      </c>
      <c r="AX88" s="21"/>
      <c r="AY88" s="502" t="b">
        <f t="shared" si="88"/>
        <v>0</v>
      </c>
      <c r="AZ88" s="21"/>
      <c r="BA88" s="502" t="b">
        <f t="shared" si="89"/>
        <v>0</v>
      </c>
      <c r="BB88" s="21"/>
      <c r="BC88" s="502" t="b">
        <f t="shared" si="90"/>
        <v>0</v>
      </c>
      <c r="BD88" s="21"/>
      <c r="BE88" s="502" t="b">
        <f t="shared" si="91"/>
        <v>0</v>
      </c>
      <c r="BF88" s="21"/>
      <c r="BG88" s="19" t="b">
        <f t="shared" si="92"/>
        <v>0</v>
      </c>
      <c r="BH88" s="19" t="str">
        <f t="shared" si="93"/>
        <v xml:space="preserve"> </v>
      </c>
      <c r="BI88" s="19"/>
      <c r="BJ88" s="19" t="b">
        <f t="shared" si="72"/>
        <v>0</v>
      </c>
      <c r="BK88" s="19" t="str">
        <f t="shared" si="94"/>
        <v xml:space="preserve"> </v>
      </c>
      <c r="BL88" s="19" t="str">
        <f t="shared" si="95"/>
        <v xml:space="preserve"> </v>
      </c>
      <c r="BM88" s="19" t="str">
        <f t="shared" si="96"/>
        <v/>
      </c>
      <c r="BN88" s="20"/>
      <c r="BO88" s="641"/>
    </row>
    <row r="89" spans="2:67" ht="63" customHeight="1" thickBot="1">
      <c r="B89" s="23"/>
      <c r="C89" s="20"/>
      <c r="D89" s="20"/>
      <c r="E89" s="31"/>
      <c r="F89" s="25"/>
      <c r="G89" s="25"/>
      <c r="H89" s="20"/>
      <c r="I89" s="17" t="b">
        <f t="shared" si="97"/>
        <v>0</v>
      </c>
      <c r="J89" s="21"/>
      <c r="K89" s="17" t="b">
        <f t="shared" si="69"/>
        <v>0</v>
      </c>
      <c r="L89" s="21"/>
      <c r="M89" s="40" t="b">
        <f t="shared" si="68"/>
        <v>0</v>
      </c>
      <c r="N89" s="21"/>
      <c r="O89" s="40" t="b">
        <f t="shared" si="66"/>
        <v>0</v>
      </c>
      <c r="P89" s="21"/>
      <c r="Q89" s="502" t="b">
        <f t="shared" si="73"/>
        <v>0</v>
      </c>
      <c r="R89" s="19" t="str">
        <f t="shared" si="98"/>
        <v xml:space="preserve">  </v>
      </c>
      <c r="S89" s="22" t="str">
        <f t="shared" si="99"/>
        <v xml:space="preserve"> </v>
      </c>
      <c r="T89" s="20"/>
      <c r="U89" s="19"/>
      <c r="V89" s="21"/>
      <c r="W89" s="502" t="b">
        <f t="shared" si="74"/>
        <v>0</v>
      </c>
      <c r="X89" s="21"/>
      <c r="Y89" s="502" t="b">
        <f t="shared" si="75"/>
        <v>0</v>
      </c>
      <c r="Z89" s="21"/>
      <c r="AA89" s="502" t="b">
        <f t="shared" si="76"/>
        <v>0</v>
      </c>
      <c r="AB89" s="21"/>
      <c r="AC89" s="502" t="b">
        <f t="shared" si="77"/>
        <v>0</v>
      </c>
      <c r="AD89" s="21"/>
      <c r="AE89" s="502" t="b">
        <f t="shared" si="78"/>
        <v>0</v>
      </c>
      <c r="AF89" s="21"/>
      <c r="AG89" s="502" t="b">
        <f t="shared" si="79"/>
        <v>0</v>
      </c>
      <c r="AH89" s="21"/>
      <c r="AI89" s="502" t="b">
        <f t="shared" si="80"/>
        <v>0</v>
      </c>
      <c r="AJ89" s="21"/>
      <c r="AK89" s="502" t="b">
        <f t="shared" si="81"/>
        <v>0</v>
      </c>
      <c r="AL89" s="21"/>
      <c r="AM89" s="502" t="b">
        <f t="shared" si="82"/>
        <v>0</v>
      </c>
      <c r="AN89" s="21"/>
      <c r="AO89" s="502" t="b">
        <f t="shared" si="83"/>
        <v>0</v>
      </c>
      <c r="AP89" s="21"/>
      <c r="AQ89" s="502" t="b">
        <f t="shared" si="84"/>
        <v>0</v>
      </c>
      <c r="AR89" s="21"/>
      <c r="AS89" s="502" t="b">
        <f t="shared" si="85"/>
        <v>0</v>
      </c>
      <c r="AT89" s="21"/>
      <c r="AU89" s="502" t="b">
        <f t="shared" si="86"/>
        <v>0</v>
      </c>
      <c r="AV89" s="21"/>
      <c r="AW89" s="502" t="b">
        <f t="shared" si="87"/>
        <v>0</v>
      </c>
      <c r="AX89" s="21"/>
      <c r="AY89" s="502" t="b">
        <f t="shared" si="88"/>
        <v>0</v>
      </c>
      <c r="AZ89" s="21"/>
      <c r="BA89" s="502" t="b">
        <f t="shared" si="89"/>
        <v>0</v>
      </c>
      <c r="BB89" s="21"/>
      <c r="BC89" s="502" t="b">
        <f t="shared" si="90"/>
        <v>0</v>
      </c>
      <c r="BD89" s="21"/>
      <c r="BE89" s="502" t="b">
        <f t="shared" si="91"/>
        <v>0</v>
      </c>
      <c r="BF89" s="21"/>
      <c r="BG89" s="19" t="b">
        <f t="shared" si="92"/>
        <v>0</v>
      </c>
      <c r="BH89" s="19" t="str">
        <f t="shared" si="93"/>
        <v xml:space="preserve"> </v>
      </c>
      <c r="BI89" s="19"/>
      <c r="BJ89" s="19" t="b">
        <f t="shared" si="72"/>
        <v>0</v>
      </c>
      <c r="BK89" s="19" t="str">
        <f t="shared" si="94"/>
        <v xml:space="preserve"> </v>
      </c>
      <c r="BL89" s="19" t="str">
        <f t="shared" si="95"/>
        <v xml:space="preserve"> </v>
      </c>
      <c r="BM89" s="19" t="str">
        <f t="shared" si="96"/>
        <v/>
      </c>
      <c r="BN89" s="20"/>
      <c r="BO89" s="641"/>
    </row>
    <row r="90" spans="2:67" ht="63" customHeight="1" thickBot="1">
      <c r="B90" s="23"/>
      <c r="C90" s="20"/>
      <c r="D90" s="20"/>
      <c r="E90" s="31"/>
      <c r="F90" s="25"/>
      <c r="G90" s="25"/>
      <c r="H90" s="20"/>
      <c r="I90" s="17" t="b">
        <f t="shared" si="97"/>
        <v>0</v>
      </c>
      <c r="J90" s="21"/>
      <c r="K90" s="17" t="b">
        <f t="shared" si="69"/>
        <v>0</v>
      </c>
      <c r="L90" s="21"/>
      <c r="M90" s="40" t="b">
        <f t="shared" si="68"/>
        <v>0</v>
      </c>
      <c r="N90" s="21"/>
      <c r="O90" s="40" t="b">
        <f t="shared" si="66"/>
        <v>0</v>
      </c>
      <c r="P90" s="21"/>
      <c r="Q90" s="502" t="b">
        <f t="shared" si="73"/>
        <v>0</v>
      </c>
      <c r="R90" s="19" t="str">
        <f t="shared" si="98"/>
        <v xml:space="preserve">  </v>
      </c>
      <c r="S90" s="22" t="str">
        <f t="shared" si="99"/>
        <v xml:space="preserve"> </v>
      </c>
      <c r="T90" s="20"/>
      <c r="U90" s="19"/>
      <c r="V90" s="21"/>
      <c r="W90" s="502" t="b">
        <f t="shared" si="74"/>
        <v>0</v>
      </c>
      <c r="X90" s="21"/>
      <c r="Y90" s="502" t="b">
        <f t="shared" si="75"/>
        <v>0</v>
      </c>
      <c r="Z90" s="21"/>
      <c r="AA90" s="502" t="b">
        <f t="shared" si="76"/>
        <v>0</v>
      </c>
      <c r="AB90" s="21"/>
      <c r="AC90" s="502" t="b">
        <f t="shared" si="77"/>
        <v>0</v>
      </c>
      <c r="AD90" s="21"/>
      <c r="AE90" s="502" t="b">
        <f t="shared" si="78"/>
        <v>0</v>
      </c>
      <c r="AF90" s="21"/>
      <c r="AG90" s="502" t="b">
        <f t="shared" si="79"/>
        <v>0</v>
      </c>
      <c r="AH90" s="21"/>
      <c r="AI90" s="502" t="b">
        <f t="shared" si="80"/>
        <v>0</v>
      </c>
      <c r="AJ90" s="21"/>
      <c r="AK90" s="502" t="b">
        <f t="shared" si="81"/>
        <v>0</v>
      </c>
      <c r="AL90" s="21"/>
      <c r="AM90" s="502" t="b">
        <f t="shared" si="82"/>
        <v>0</v>
      </c>
      <c r="AN90" s="21"/>
      <c r="AO90" s="502" t="b">
        <f t="shared" si="83"/>
        <v>0</v>
      </c>
      <c r="AP90" s="21"/>
      <c r="AQ90" s="502" t="b">
        <f t="shared" si="84"/>
        <v>0</v>
      </c>
      <c r="AR90" s="21"/>
      <c r="AS90" s="502" t="b">
        <f t="shared" si="85"/>
        <v>0</v>
      </c>
      <c r="AT90" s="21"/>
      <c r="AU90" s="502" t="b">
        <f t="shared" si="86"/>
        <v>0</v>
      </c>
      <c r="AV90" s="21"/>
      <c r="AW90" s="502" t="b">
        <f t="shared" si="87"/>
        <v>0</v>
      </c>
      <c r="AX90" s="21"/>
      <c r="AY90" s="502" t="b">
        <f t="shared" si="88"/>
        <v>0</v>
      </c>
      <c r="AZ90" s="21"/>
      <c r="BA90" s="502" t="b">
        <f t="shared" si="89"/>
        <v>0</v>
      </c>
      <c r="BB90" s="21"/>
      <c r="BC90" s="502" t="b">
        <f t="shared" si="90"/>
        <v>0</v>
      </c>
      <c r="BD90" s="21"/>
      <c r="BE90" s="502" t="b">
        <f t="shared" si="91"/>
        <v>0</v>
      </c>
      <c r="BF90" s="21"/>
      <c r="BG90" s="19" t="b">
        <f t="shared" si="92"/>
        <v>0</v>
      </c>
      <c r="BH90" s="19" t="str">
        <f t="shared" si="93"/>
        <v xml:space="preserve"> </v>
      </c>
      <c r="BI90" s="19"/>
      <c r="BJ90" s="19" t="b">
        <f t="shared" si="72"/>
        <v>0</v>
      </c>
      <c r="BK90" s="19" t="str">
        <f t="shared" si="94"/>
        <v xml:space="preserve"> </v>
      </c>
      <c r="BL90" s="19" t="str">
        <f t="shared" si="95"/>
        <v xml:space="preserve"> </v>
      </c>
      <c r="BM90" s="19" t="str">
        <f t="shared" si="96"/>
        <v/>
      </c>
      <c r="BN90" s="20"/>
      <c r="BO90" s="641"/>
    </row>
    <row r="91" spans="2:67" ht="63" customHeight="1" thickBot="1">
      <c r="B91" s="23"/>
      <c r="C91" s="20"/>
      <c r="D91" s="20"/>
      <c r="E91" s="31"/>
      <c r="F91" s="25"/>
      <c r="G91" s="25"/>
      <c r="H91" s="20"/>
      <c r="I91" s="17" t="b">
        <f t="shared" si="97"/>
        <v>0</v>
      </c>
      <c r="J91" s="21"/>
      <c r="K91" s="17" t="b">
        <f t="shared" ref="K91:K103" si="100">IF(J91="Posible",3,IF(J91="Rara vez",1,IF(J91="Improbable",2,IF(J91="Probable",4,IF(J91="Casi seguro",5)))))</f>
        <v>0</v>
      </c>
      <c r="L91" s="21"/>
      <c r="M91" s="40" t="b">
        <f t="shared" ref="M91:M103" si="101">IF(L91="Posible",3,IF(L91="Rara vez",1,IF(L91="Improbable",2,IF(L91="Probable",4,IF(L91="Casi seguro",5)))))</f>
        <v>0</v>
      </c>
      <c r="N91" s="21"/>
      <c r="O91" s="40" t="b">
        <f t="shared" ref="O91:O103" si="102">IF(N91="Posible",3,IF(N91="Rara vez",1,IF(N91="Improbable",2,IF(N91="Probable",4,IF(N91="Casi seguro",5)))))</f>
        <v>0</v>
      </c>
      <c r="P91" s="21"/>
      <c r="Q91" s="502" t="b">
        <f t="shared" si="73"/>
        <v>0</v>
      </c>
      <c r="R91" s="19" t="str">
        <f t="shared" si="98"/>
        <v xml:space="preserve">  </v>
      </c>
      <c r="S91" s="22" t="str">
        <f t="shared" si="99"/>
        <v xml:space="preserve"> </v>
      </c>
      <c r="T91" s="20"/>
      <c r="U91" s="19"/>
      <c r="V91" s="21"/>
      <c r="W91" s="502" t="b">
        <f t="shared" si="74"/>
        <v>0</v>
      </c>
      <c r="X91" s="21"/>
      <c r="Y91" s="502" t="b">
        <f t="shared" si="75"/>
        <v>0</v>
      </c>
      <c r="Z91" s="21"/>
      <c r="AA91" s="502" t="b">
        <f t="shared" si="76"/>
        <v>0</v>
      </c>
      <c r="AB91" s="21"/>
      <c r="AC91" s="502" t="b">
        <f t="shared" si="77"/>
        <v>0</v>
      </c>
      <c r="AD91" s="21"/>
      <c r="AE91" s="502" t="b">
        <f t="shared" si="78"/>
        <v>0</v>
      </c>
      <c r="AF91" s="21"/>
      <c r="AG91" s="502" t="b">
        <f t="shared" si="79"/>
        <v>0</v>
      </c>
      <c r="AH91" s="21"/>
      <c r="AI91" s="502" t="b">
        <f t="shared" si="80"/>
        <v>0</v>
      </c>
      <c r="AJ91" s="21"/>
      <c r="AK91" s="502" t="b">
        <f t="shared" si="81"/>
        <v>0</v>
      </c>
      <c r="AL91" s="21"/>
      <c r="AM91" s="502" t="b">
        <f t="shared" si="82"/>
        <v>0</v>
      </c>
      <c r="AN91" s="21"/>
      <c r="AO91" s="502" t="b">
        <f t="shared" si="83"/>
        <v>0</v>
      </c>
      <c r="AP91" s="21"/>
      <c r="AQ91" s="502" t="b">
        <f t="shared" si="84"/>
        <v>0</v>
      </c>
      <c r="AR91" s="21"/>
      <c r="AS91" s="502" t="b">
        <f t="shared" si="85"/>
        <v>0</v>
      </c>
      <c r="AT91" s="21"/>
      <c r="AU91" s="502" t="b">
        <f t="shared" si="86"/>
        <v>0</v>
      </c>
      <c r="AV91" s="21"/>
      <c r="AW91" s="502" t="b">
        <f t="shared" si="87"/>
        <v>0</v>
      </c>
      <c r="AX91" s="21"/>
      <c r="AY91" s="502" t="b">
        <f t="shared" si="88"/>
        <v>0</v>
      </c>
      <c r="AZ91" s="21"/>
      <c r="BA91" s="502" t="b">
        <f t="shared" si="89"/>
        <v>0</v>
      </c>
      <c r="BB91" s="21"/>
      <c r="BC91" s="502" t="b">
        <f t="shared" si="90"/>
        <v>0</v>
      </c>
      <c r="BD91" s="21"/>
      <c r="BE91" s="502" t="b">
        <f t="shared" si="91"/>
        <v>0</v>
      </c>
      <c r="BF91" s="21"/>
      <c r="BG91" s="19" t="b">
        <f t="shared" si="92"/>
        <v>0</v>
      </c>
      <c r="BH91" s="19" t="str">
        <f t="shared" si="93"/>
        <v xml:space="preserve"> </v>
      </c>
      <c r="BI91" s="19"/>
      <c r="BJ91" s="19" t="b">
        <f t="shared" si="72"/>
        <v>0</v>
      </c>
      <c r="BK91" s="19" t="str">
        <f t="shared" si="94"/>
        <v xml:space="preserve"> </v>
      </c>
      <c r="BL91" s="19" t="str">
        <f t="shared" si="95"/>
        <v xml:space="preserve"> </v>
      </c>
      <c r="BM91" s="19" t="str">
        <f t="shared" si="96"/>
        <v/>
      </c>
      <c r="BN91" s="20"/>
      <c r="BO91" s="641"/>
    </row>
    <row r="92" spans="2:67" ht="63" customHeight="1" thickBot="1">
      <c r="B92" s="23"/>
      <c r="C92" s="20"/>
      <c r="D92" s="20"/>
      <c r="E92" s="31"/>
      <c r="F92" s="25"/>
      <c r="G92" s="25"/>
      <c r="H92" s="20"/>
      <c r="I92" s="17" t="b">
        <f t="shared" si="97"/>
        <v>0</v>
      </c>
      <c r="J92" s="21"/>
      <c r="K92" s="17" t="b">
        <f t="shared" si="100"/>
        <v>0</v>
      </c>
      <c r="L92" s="21"/>
      <c r="M92" s="40" t="b">
        <f t="shared" si="101"/>
        <v>0</v>
      </c>
      <c r="N92" s="21"/>
      <c r="O92" s="40" t="b">
        <f t="shared" si="102"/>
        <v>0</v>
      </c>
      <c r="P92" s="21"/>
      <c r="Q92" s="502" t="b">
        <f t="shared" si="73"/>
        <v>0</v>
      </c>
      <c r="R92" s="19" t="str">
        <f t="shared" si="98"/>
        <v xml:space="preserve">  </v>
      </c>
      <c r="S92" s="22" t="str">
        <f t="shared" si="99"/>
        <v xml:space="preserve"> </v>
      </c>
      <c r="T92" s="20"/>
      <c r="U92" s="19"/>
      <c r="V92" s="21"/>
      <c r="W92" s="502" t="b">
        <f t="shared" si="74"/>
        <v>0</v>
      </c>
      <c r="X92" s="21"/>
      <c r="Y92" s="502" t="b">
        <f t="shared" si="75"/>
        <v>0</v>
      </c>
      <c r="Z92" s="21"/>
      <c r="AA92" s="502" t="b">
        <f t="shared" si="76"/>
        <v>0</v>
      </c>
      <c r="AB92" s="21"/>
      <c r="AC92" s="502" t="b">
        <f t="shared" si="77"/>
        <v>0</v>
      </c>
      <c r="AD92" s="21"/>
      <c r="AE92" s="502" t="b">
        <f t="shared" si="78"/>
        <v>0</v>
      </c>
      <c r="AF92" s="21"/>
      <c r="AG92" s="502" t="b">
        <f t="shared" si="79"/>
        <v>0</v>
      </c>
      <c r="AH92" s="21"/>
      <c r="AI92" s="502" t="b">
        <f t="shared" si="80"/>
        <v>0</v>
      </c>
      <c r="AJ92" s="21"/>
      <c r="AK92" s="502" t="b">
        <f t="shared" si="81"/>
        <v>0</v>
      </c>
      <c r="AL92" s="21"/>
      <c r="AM92" s="502" t="b">
        <f t="shared" si="82"/>
        <v>0</v>
      </c>
      <c r="AN92" s="21"/>
      <c r="AO92" s="502" t="b">
        <f t="shared" si="83"/>
        <v>0</v>
      </c>
      <c r="AP92" s="21"/>
      <c r="AQ92" s="502" t="b">
        <f t="shared" si="84"/>
        <v>0</v>
      </c>
      <c r="AR92" s="21"/>
      <c r="AS92" s="502" t="b">
        <f t="shared" si="85"/>
        <v>0</v>
      </c>
      <c r="AT92" s="21"/>
      <c r="AU92" s="502" t="b">
        <f t="shared" si="86"/>
        <v>0</v>
      </c>
      <c r="AV92" s="21"/>
      <c r="AW92" s="502" t="b">
        <f t="shared" si="87"/>
        <v>0</v>
      </c>
      <c r="AX92" s="21"/>
      <c r="AY92" s="502" t="b">
        <f t="shared" si="88"/>
        <v>0</v>
      </c>
      <c r="AZ92" s="21"/>
      <c r="BA92" s="502" t="b">
        <f t="shared" si="89"/>
        <v>0</v>
      </c>
      <c r="BB92" s="21"/>
      <c r="BC92" s="502" t="b">
        <f t="shared" si="90"/>
        <v>0</v>
      </c>
      <c r="BD92" s="21"/>
      <c r="BE92" s="502" t="b">
        <f t="shared" si="91"/>
        <v>0</v>
      </c>
      <c r="BF92" s="21"/>
      <c r="BG92" s="19" t="b">
        <f t="shared" si="92"/>
        <v>0</v>
      </c>
      <c r="BH92" s="19" t="str">
        <f t="shared" si="93"/>
        <v xml:space="preserve"> </v>
      </c>
      <c r="BI92" s="19"/>
      <c r="BJ92" s="19" t="b">
        <f t="shared" si="72"/>
        <v>0</v>
      </c>
      <c r="BK92" s="19" t="str">
        <f t="shared" si="94"/>
        <v xml:space="preserve"> </v>
      </c>
      <c r="BL92" s="19" t="str">
        <f t="shared" si="95"/>
        <v xml:space="preserve"> </v>
      </c>
      <c r="BM92" s="19" t="str">
        <f t="shared" si="96"/>
        <v/>
      </c>
      <c r="BN92" s="20"/>
      <c r="BO92" s="641"/>
    </row>
    <row r="93" spans="2:67" ht="63" customHeight="1" thickBot="1">
      <c r="B93" s="23"/>
      <c r="C93" s="20"/>
      <c r="D93" s="20"/>
      <c r="E93" s="31"/>
      <c r="F93" s="25"/>
      <c r="G93" s="25"/>
      <c r="H93" s="20"/>
      <c r="I93" s="17" t="b">
        <f t="shared" si="97"/>
        <v>0</v>
      </c>
      <c r="J93" s="21"/>
      <c r="K93" s="17" t="b">
        <f t="shared" si="100"/>
        <v>0</v>
      </c>
      <c r="L93" s="21"/>
      <c r="M93" s="40" t="b">
        <f t="shared" si="101"/>
        <v>0</v>
      </c>
      <c r="N93" s="21"/>
      <c r="O93" s="40" t="b">
        <f t="shared" si="102"/>
        <v>0</v>
      </c>
      <c r="P93" s="21"/>
      <c r="Q93" s="502" t="b">
        <f t="shared" si="73"/>
        <v>0</v>
      </c>
      <c r="R93" s="19" t="str">
        <f t="shared" si="98"/>
        <v xml:space="preserve">  </v>
      </c>
      <c r="S93" s="22" t="str">
        <f t="shared" si="99"/>
        <v xml:space="preserve"> </v>
      </c>
      <c r="T93" s="20"/>
      <c r="U93" s="19"/>
      <c r="V93" s="21"/>
      <c r="W93" s="502" t="b">
        <f t="shared" si="74"/>
        <v>0</v>
      </c>
      <c r="X93" s="21"/>
      <c r="Y93" s="502" t="b">
        <f t="shared" si="75"/>
        <v>0</v>
      </c>
      <c r="Z93" s="21"/>
      <c r="AA93" s="502" t="b">
        <f t="shared" si="76"/>
        <v>0</v>
      </c>
      <c r="AB93" s="21"/>
      <c r="AC93" s="502" t="b">
        <f t="shared" si="77"/>
        <v>0</v>
      </c>
      <c r="AD93" s="21"/>
      <c r="AE93" s="502" t="b">
        <f t="shared" si="78"/>
        <v>0</v>
      </c>
      <c r="AF93" s="21"/>
      <c r="AG93" s="502" t="b">
        <f t="shared" si="79"/>
        <v>0</v>
      </c>
      <c r="AH93" s="21"/>
      <c r="AI93" s="502" t="b">
        <f t="shared" si="80"/>
        <v>0</v>
      </c>
      <c r="AJ93" s="21"/>
      <c r="AK93" s="502" t="b">
        <f t="shared" si="81"/>
        <v>0</v>
      </c>
      <c r="AL93" s="21"/>
      <c r="AM93" s="502" t="b">
        <f t="shared" si="82"/>
        <v>0</v>
      </c>
      <c r="AN93" s="21"/>
      <c r="AO93" s="502" t="b">
        <f t="shared" si="83"/>
        <v>0</v>
      </c>
      <c r="AP93" s="21"/>
      <c r="AQ93" s="502" t="b">
        <f t="shared" si="84"/>
        <v>0</v>
      </c>
      <c r="AR93" s="21"/>
      <c r="AS93" s="502" t="b">
        <f t="shared" si="85"/>
        <v>0</v>
      </c>
      <c r="AT93" s="21"/>
      <c r="AU93" s="502" t="b">
        <f t="shared" si="86"/>
        <v>0</v>
      </c>
      <c r="AV93" s="21"/>
      <c r="AW93" s="502" t="b">
        <f t="shared" si="87"/>
        <v>0</v>
      </c>
      <c r="AX93" s="21"/>
      <c r="AY93" s="502" t="b">
        <f t="shared" si="88"/>
        <v>0</v>
      </c>
      <c r="AZ93" s="21"/>
      <c r="BA93" s="502" t="b">
        <f t="shared" si="89"/>
        <v>0</v>
      </c>
      <c r="BB93" s="21"/>
      <c r="BC93" s="502" t="b">
        <f t="shared" si="90"/>
        <v>0</v>
      </c>
      <c r="BD93" s="21"/>
      <c r="BE93" s="502" t="b">
        <f t="shared" si="91"/>
        <v>0</v>
      </c>
      <c r="BF93" s="21"/>
      <c r="BG93" s="19" t="b">
        <f t="shared" si="92"/>
        <v>0</v>
      </c>
      <c r="BH93" s="19" t="str">
        <f t="shared" si="93"/>
        <v xml:space="preserve"> </v>
      </c>
      <c r="BI93" s="19"/>
      <c r="BJ93" s="19" t="b">
        <f t="shared" si="72"/>
        <v>0</v>
      </c>
      <c r="BK93" s="19" t="str">
        <f t="shared" si="94"/>
        <v xml:space="preserve"> </v>
      </c>
      <c r="BL93" s="19" t="str">
        <f t="shared" si="95"/>
        <v xml:space="preserve"> </v>
      </c>
      <c r="BM93" s="19" t="str">
        <f t="shared" si="96"/>
        <v/>
      </c>
      <c r="BN93" s="20"/>
      <c r="BO93" s="641"/>
    </row>
    <row r="94" spans="2:67" ht="63" customHeight="1" thickBot="1">
      <c r="B94" s="23"/>
      <c r="C94" s="20"/>
      <c r="D94" s="20"/>
      <c r="E94" s="31"/>
      <c r="F94" s="25"/>
      <c r="G94" s="25"/>
      <c r="H94" s="20"/>
      <c r="I94" s="17" t="b">
        <f t="shared" si="97"/>
        <v>0</v>
      </c>
      <c r="J94" s="21"/>
      <c r="K94" s="17" t="b">
        <f t="shared" si="100"/>
        <v>0</v>
      </c>
      <c r="L94" s="21"/>
      <c r="M94" s="40" t="b">
        <f t="shared" si="101"/>
        <v>0</v>
      </c>
      <c r="N94" s="21"/>
      <c r="O94" s="40" t="b">
        <f t="shared" si="102"/>
        <v>0</v>
      </c>
      <c r="P94" s="21"/>
      <c r="Q94" s="502" t="b">
        <f t="shared" si="73"/>
        <v>0</v>
      </c>
      <c r="R94" s="19" t="str">
        <f t="shared" si="98"/>
        <v xml:space="preserve">  </v>
      </c>
      <c r="S94" s="22" t="str">
        <f t="shared" si="99"/>
        <v xml:space="preserve"> </v>
      </c>
      <c r="T94" s="20"/>
      <c r="U94" s="19"/>
      <c r="V94" s="21"/>
      <c r="W94" s="502" t="b">
        <f t="shared" si="74"/>
        <v>0</v>
      </c>
      <c r="X94" s="21"/>
      <c r="Y94" s="502" t="b">
        <f t="shared" si="75"/>
        <v>0</v>
      </c>
      <c r="Z94" s="21"/>
      <c r="AA94" s="502" t="b">
        <f t="shared" si="76"/>
        <v>0</v>
      </c>
      <c r="AB94" s="21"/>
      <c r="AC94" s="502" t="b">
        <f t="shared" si="77"/>
        <v>0</v>
      </c>
      <c r="AD94" s="21"/>
      <c r="AE94" s="502" t="b">
        <f t="shared" si="78"/>
        <v>0</v>
      </c>
      <c r="AF94" s="21"/>
      <c r="AG94" s="502" t="b">
        <f t="shared" si="79"/>
        <v>0</v>
      </c>
      <c r="AH94" s="21"/>
      <c r="AI94" s="502" t="b">
        <f t="shared" si="80"/>
        <v>0</v>
      </c>
      <c r="AJ94" s="21"/>
      <c r="AK94" s="502" t="b">
        <f t="shared" si="81"/>
        <v>0</v>
      </c>
      <c r="AL94" s="21"/>
      <c r="AM94" s="502" t="b">
        <f t="shared" si="82"/>
        <v>0</v>
      </c>
      <c r="AN94" s="21"/>
      <c r="AO94" s="502" t="b">
        <f t="shared" si="83"/>
        <v>0</v>
      </c>
      <c r="AP94" s="21"/>
      <c r="AQ94" s="502" t="b">
        <f t="shared" si="84"/>
        <v>0</v>
      </c>
      <c r="AR94" s="21"/>
      <c r="AS94" s="502" t="b">
        <f t="shared" si="85"/>
        <v>0</v>
      </c>
      <c r="AT94" s="21"/>
      <c r="AU94" s="502" t="b">
        <f t="shared" si="86"/>
        <v>0</v>
      </c>
      <c r="AV94" s="21"/>
      <c r="AW94" s="502" t="b">
        <f t="shared" si="87"/>
        <v>0</v>
      </c>
      <c r="AX94" s="21"/>
      <c r="AY94" s="502" t="b">
        <f t="shared" si="88"/>
        <v>0</v>
      </c>
      <c r="AZ94" s="21"/>
      <c r="BA94" s="502" t="b">
        <f t="shared" si="89"/>
        <v>0</v>
      </c>
      <c r="BB94" s="21"/>
      <c r="BC94" s="502" t="b">
        <f t="shared" si="90"/>
        <v>0</v>
      </c>
      <c r="BD94" s="21"/>
      <c r="BE94" s="502" t="b">
        <f t="shared" si="91"/>
        <v>0</v>
      </c>
      <c r="BF94" s="21"/>
      <c r="BG94" s="19" t="b">
        <f t="shared" si="92"/>
        <v>0</v>
      </c>
      <c r="BH94" s="19" t="str">
        <f t="shared" si="93"/>
        <v xml:space="preserve"> </v>
      </c>
      <c r="BI94" s="19"/>
      <c r="BJ94" s="19" t="b">
        <f t="shared" si="72"/>
        <v>0</v>
      </c>
      <c r="BK94" s="19" t="str">
        <f t="shared" si="94"/>
        <v xml:space="preserve"> </v>
      </c>
      <c r="BL94" s="19" t="str">
        <f t="shared" si="95"/>
        <v xml:space="preserve"> </v>
      </c>
      <c r="BM94" s="19" t="str">
        <f t="shared" si="96"/>
        <v/>
      </c>
      <c r="BN94" s="20"/>
      <c r="BO94" s="641"/>
    </row>
    <row r="95" spans="2:67" ht="63" customHeight="1" thickBot="1">
      <c r="B95" s="23"/>
      <c r="C95" s="20"/>
      <c r="D95" s="20"/>
      <c r="E95" s="31"/>
      <c r="F95" s="25"/>
      <c r="G95" s="25"/>
      <c r="H95" s="20"/>
      <c r="I95" s="17" t="b">
        <f t="shared" si="97"/>
        <v>0</v>
      </c>
      <c r="J95" s="21"/>
      <c r="K95" s="17" t="b">
        <f t="shared" si="100"/>
        <v>0</v>
      </c>
      <c r="L95" s="21"/>
      <c r="M95" s="40" t="b">
        <f t="shared" si="101"/>
        <v>0</v>
      </c>
      <c r="N95" s="21"/>
      <c r="O95" s="40" t="b">
        <f t="shared" si="102"/>
        <v>0</v>
      </c>
      <c r="P95" s="21"/>
      <c r="Q95" s="502" t="b">
        <f t="shared" si="73"/>
        <v>0</v>
      </c>
      <c r="R95" s="19" t="str">
        <f t="shared" si="98"/>
        <v xml:space="preserve">  </v>
      </c>
      <c r="S95" s="22" t="str">
        <f t="shared" si="99"/>
        <v xml:space="preserve"> </v>
      </c>
      <c r="T95" s="20"/>
      <c r="U95" s="19"/>
      <c r="V95" s="21"/>
      <c r="W95" s="502" t="b">
        <f t="shared" si="74"/>
        <v>0</v>
      </c>
      <c r="X95" s="21"/>
      <c r="Y95" s="502" t="b">
        <f t="shared" si="75"/>
        <v>0</v>
      </c>
      <c r="Z95" s="21"/>
      <c r="AA95" s="502" t="b">
        <f t="shared" si="76"/>
        <v>0</v>
      </c>
      <c r="AB95" s="21"/>
      <c r="AC95" s="502" t="b">
        <f t="shared" si="77"/>
        <v>0</v>
      </c>
      <c r="AD95" s="21"/>
      <c r="AE95" s="502" t="b">
        <f t="shared" si="78"/>
        <v>0</v>
      </c>
      <c r="AF95" s="21"/>
      <c r="AG95" s="502" t="b">
        <f t="shared" si="79"/>
        <v>0</v>
      </c>
      <c r="AH95" s="21"/>
      <c r="AI95" s="502" t="b">
        <f t="shared" si="80"/>
        <v>0</v>
      </c>
      <c r="AJ95" s="21"/>
      <c r="AK95" s="502" t="b">
        <f t="shared" si="81"/>
        <v>0</v>
      </c>
      <c r="AL95" s="21"/>
      <c r="AM95" s="502" t="b">
        <f t="shared" si="82"/>
        <v>0</v>
      </c>
      <c r="AN95" s="21"/>
      <c r="AO95" s="502" t="b">
        <f t="shared" si="83"/>
        <v>0</v>
      </c>
      <c r="AP95" s="21"/>
      <c r="AQ95" s="502" t="b">
        <f t="shared" si="84"/>
        <v>0</v>
      </c>
      <c r="AR95" s="21"/>
      <c r="AS95" s="502" t="b">
        <f t="shared" si="85"/>
        <v>0</v>
      </c>
      <c r="AT95" s="21"/>
      <c r="AU95" s="502" t="b">
        <f t="shared" si="86"/>
        <v>0</v>
      </c>
      <c r="AV95" s="21"/>
      <c r="AW95" s="502" t="b">
        <f t="shared" si="87"/>
        <v>0</v>
      </c>
      <c r="AX95" s="21"/>
      <c r="AY95" s="502" t="b">
        <f t="shared" si="88"/>
        <v>0</v>
      </c>
      <c r="AZ95" s="21"/>
      <c r="BA95" s="502" t="b">
        <f t="shared" si="89"/>
        <v>0</v>
      </c>
      <c r="BB95" s="21"/>
      <c r="BC95" s="502" t="b">
        <f t="shared" si="90"/>
        <v>0</v>
      </c>
      <c r="BD95" s="21"/>
      <c r="BE95" s="502" t="b">
        <f t="shared" si="91"/>
        <v>0</v>
      </c>
      <c r="BF95" s="21"/>
      <c r="BG95" s="19" t="b">
        <f t="shared" si="92"/>
        <v>0</v>
      </c>
      <c r="BH95" s="19" t="str">
        <f t="shared" si="93"/>
        <v xml:space="preserve"> </v>
      </c>
      <c r="BI95" s="19"/>
      <c r="BJ95" s="19" t="b">
        <f t="shared" si="72"/>
        <v>0</v>
      </c>
      <c r="BK95" s="19" t="str">
        <f t="shared" si="94"/>
        <v xml:space="preserve"> </v>
      </c>
      <c r="BL95" s="19" t="str">
        <f t="shared" si="95"/>
        <v xml:space="preserve"> </v>
      </c>
      <c r="BM95" s="19" t="str">
        <f t="shared" si="96"/>
        <v/>
      </c>
      <c r="BN95" s="20"/>
      <c r="BO95" s="641"/>
    </row>
    <row r="96" spans="2:67" ht="63" customHeight="1" thickBot="1">
      <c r="B96" s="23"/>
      <c r="C96" s="20"/>
      <c r="D96" s="20"/>
      <c r="E96" s="31"/>
      <c r="F96" s="25"/>
      <c r="G96" s="25"/>
      <c r="H96" s="20"/>
      <c r="I96" s="17" t="b">
        <f t="shared" si="97"/>
        <v>0</v>
      </c>
      <c r="J96" s="21"/>
      <c r="K96" s="17" t="b">
        <f t="shared" si="100"/>
        <v>0</v>
      </c>
      <c r="L96" s="21"/>
      <c r="M96" s="40" t="b">
        <f t="shared" si="101"/>
        <v>0</v>
      </c>
      <c r="N96" s="21"/>
      <c r="O96" s="40" t="b">
        <f t="shared" si="102"/>
        <v>0</v>
      </c>
      <c r="P96" s="21"/>
      <c r="Q96" s="502" t="b">
        <f t="shared" si="73"/>
        <v>0</v>
      </c>
      <c r="R96" s="19" t="str">
        <f t="shared" si="98"/>
        <v xml:space="preserve">  </v>
      </c>
      <c r="S96" s="22" t="str">
        <f t="shared" si="99"/>
        <v xml:space="preserve"> </v>
      </c>
      <c r="T96" s="20"/>
      <c r="U96" s="19"/>
      <c r="V96" s="21"/>
      <c r="W96" s="502" t="b">
        <f t="shared" si="74"/>
        <v>0</v>
      </c>
      <c r="X96" s="21"/>
      <c r="Y96" s="502" t="b">
        <f t="shared" si="75"/>
        <v>0</v>
      </c>
      <c r="Z96" s="21"/>
      <c r="AA96" s="502" t="b">
        <f t="shared" si="76"/>
        <v>0</v>
      </c>
      <c r="AB96" s="21"/>
      <c r="AC96" s="502" t="b">
        <f t="shared" si="77"/>
        <v>0</v>
      </c>
      <c r="AD96" s="21"/>
      <c r="AE96" s="502" t="b">
        <f t="shared" si="78"/>
        <v>0</v>
      </c>
      <c r="AF96" s="21"/>
      <c r="AG96" s="502" t="b">
        <f t="shared" si="79"/>
        <v>0</v>
      </c>
      <c r="AH96" s="21"/>
      <c r="AI96" s="502" t="b">
        <f t="shared" si="80"/>
        <v>0</v>
      </c>
      <c r="AJ96" s="21"/>
      <c r="AK96" s="502" t="b">
        <f t="shared" si="81"/>
        <v>0</v>
      </c>
      <c r="AL96" s="21"/>
      <c r="AM96" s="502" t="b">
        <f t="shared" si="82"/>
        <v>0</v>
      </c>
      <c r="AN96" s="21"/>
      <c r="AO96" s="502" t="b">
        <f t="shared" si="83"/>
        <v>0</v>
      </c>
      <c r="AP96" s="21"/>
      <c r="AQ96" s="502" t="b">
        <f t="shared" si="84"/>
        <v>0</v>
      </c>
      <c r="AR96" s="21"/>
      <c r="AS96" s="502" t="b">
        <f t="shared" si="85"/>
        <v>0</v>
      </c>
      <c r="AT96" s="21"/>
      <c r="AU96" s="502" t="b">
        <f t="shared" si="86"/>
        <v>0</v>
      </c>
      <c r="AV96" s="21"/>
      <c r="AW96" s="502" t="b">
        <f t="shared" si="87"/>
        <v>0</v>
      </c>
      <c r="AX96" s="21"/>
      <c r="AY96" s="502" t="b">
        <f t="shared" si="88"/>
        <v>0</v>
      </c>
      <c r="AZ96" s="21"/>
      <c r="BA96" s="502" t="b">
        <f t="shared" si="89"/>
        <v>0</v>
      </c>
      <c r="BB96" s="21"/>
      <c r="BC96" s="502" t="b">
        <f t="shared" si="90"/>
        <v>0</v>
      </c>
      <c r="BD96" s="21"/>
      <c r="BE96" s="502" t="b">
        <f t="shared" si="91"/>
        <v>0</v>
      </c>
      <c r="BF96" s="21"/>
      <c r="BG96" s="19" t="b">
        <f t="shared" si="92"/>
        <v>0</v>
      </c>
      <c r="BH96" s="19" t="str">
        <f t="shared" si="93"/>
        <v xml:space="preserve"> </v>
      </c>
      <c r="BI96" s="19"/>
      <c r="BJ96" s="19" t="b">
        <f t="shared" si="72"/>
        <v>0</v>
      </c>
      <c r="BK96" s="19" t="str">
        <f t="shared" si="94"/>
        <v xml:space="preserve"> </v>
      </c>
      <c r="BL96" s="19" t="str">
        <f t="shared" si="95"/>
        <v xml:space="preserve"> </v>
      </c>
      <c r="BM96" s="19" t="str">
        <f t="shared" si="96"/>
        <v/>
      </c>
      <c r="BN96" s="20"/>
      <c r="BO96" s="641"/>
    </row>
    <row r="97" spans="2:67" ht="63" customHeight="1" thickBot="1">
      <c r="B97" s="23"/>
      <c r="C97" s="20"/>
      <c r="D97" s="20"/>
      <c r="E97" s="31"/>
      <c r="F97" s="25"/>
      <c r="G97" s="25"/>
      <c r="H97" s="20"/>
      <c r="I97" s="17" t="b">
        <f t="shared" si="97"/>
        <v>0</v>
      </c>
      <c r="J97" s="21"/>
      <c r="K97" s="17" t="b">
        <f t="shared" si="100"/>
        <v>0</v>
      </c>
      <c r="L97" s="21"/>
      <c r="M97" s="40" t="b">
        <f t="shared" si="101"/>
        <v>0</v>
      </c>
      <c r="N97" s="21"/>
      <c r="O97" s="40" t="b">
        <f t="shared" si="102"/>
        <v>0</v>
      </c>
      <c r="P97" s="21"/>
      <c r="Q97" s="502" t="b">
        <f t="shared" si="73"/>
        <v>0</v>
      </c>
      <c r="R97" s="19" t="str">
        <f t="shared" si="98"/>
        <v xml:space="preserve">  </v>
      </c>
      <c r="S97" s="22" t="str">
        <f t="shared" si="99"/>
        <v xml:space="preserve"> </v>
      </c>
      <c r="T97" s="20"/>
      <c r="U97" s="19"/>
      <c r="V97" s="21"/>
      <c r="W97" s="502" t="b">
        <f t="shared" si="74"/>
        <v>0</v>
      </c>
      <c r="X97" s="21"/>
      <c r="Y97" s="502" t="b">
        <f t="shared" si="75"/>
        <v>0</v>
      </c>
      <c r="Z97" s="21"/>
      <c r="AA97" s="502" t="b">
        <f t="shared" si="76"/>
        <v>0</v>
      </c>
      <c r="AB97" s="21"/>
      <c r="AC97" s="502" t="b">
        <f t="shared" si="77"/>
        <v>0</v>
      </c>
      <c r="AD97" s="21"/>
      <c r="AE97" s="502" t="b">
        <f t="shared" si="78"/>
        <v>0</v>
      </c>
      <c r="AF97" s="21"/>
      <c r="AG97" s="502" t="b">
        <f t="shared" si="79"/>
        <v>0</v>
      </c>
      <c r="AH97" s="21"/>
      <c r="AI97" s="502" t="b">
        <f t="shared" si="80"/>
        <v>0</v>
      </c>
      <c r="AJ97" s="21"/>
      <c r="AK97" s="502" t="b">
        <f t="shared" si="81"/>
        <v>0</v>
      </c>
      <c r="AL97" s="21"/>
      <c r="AM97" s="502" t="b">
        <f t="shared" si="82"/>
        <v>0</v>
      </c>
      <c r="AN97" s="21"/>
      <c r="AO97" s="502" t="b">
        <f t="shared" si="83"/>
        <v>0</v>
      </c>
      <c r="AP97" s="21"/>
      <c r="AQ97" s="502" t="b">
        <f t="shared" si="84"/>
        <v>0</v>
      </c>
      <c r="AR97" s="21"/>
      <c r="AS97" s="502" t="b">
        <f t="shared" si="85"/>
        <v>0</v>
      </c>
      <c r="AT97" s="21"/>
      <c r="AU97" s="502" t="b">
        <f t="shared" si="86"/>
        <v>0</v>
      </c>
      <c r="AV97" s="21"/>
      <c r="AW97" s="502" t="b">
        <f t="shared" si="87"/>
        <v>0</v>
      </c>
      <c r="AX97" s="21"/>
      <c r="AY97" s="502" t="b">
        <f t="shared" si="88"/>
        <v>0</v>
      </c>
      <c r="AZ97" s="21"/>
      <c r="BA97" s="502" t="b">
        <f t="shared" si="89"/>
        <v>0</v>
      </c>
      <c r="BB97" s="21"/>
      <c r="BC97" s="502" t="b">
        <f t="shared" si="90"/>
        <v>0</v>
      </c>
      <c r="BD97" s="21"/>
      <c r="BE97" s="502" t="b">
        <f t="shared" si="91"/>
        <v>0</v>
      </c>
      <c r="BF97" s="21"/>
      <c r="BG97" s="19" t="b">
        <f t="shared" si="92"/>
        <v>0</v>
      </c>
      <c r="BH97" s="19" t="str">
        <f t="shared" si="93"/>
        <v xml:space="preserve"> </v>
      </c>
      <c r="BI97" s="19"/>
      <c r="BJ97" s="19" t="b">
        <f t="shared" si="72"/>
        <v>0</v>
      </c>
      <c r="BK97" s="19" t="str">
        <f t="shared" si="94"/>
        <v xml:space="preserve"> </v>
      </c>
      <c r="BL97" s="19" t="str">
        <f t="shared" si="95"/>
        <v xml:space="preserve"> </v>
      </c>
      <c r="BM97" s="19" t="str">
        <f t="shared" si="96"/>
        <v/>
      </c>
      <c r="BN97" s="20"/>
      <c r="BO97" s="641"/>
    </row>
    <row r="98" spans="2:67" ht="63" customHeight="1" thickBot="1">
      <c r="B98" s="23"/>
      <c r="C98" s="20"/>
      <c r="D98" s="20"/>
      <c r="E98" s="31"/>
      <c r="F98" s="25"/>
      <c r="G98" s="25"/>
      <c r="H98" s="20"/>
      <c r="I98" s="17" t="b">
        <f t="shared" si="97"/>
        <v>0</v>
      </c>
      <c r="J98" s="21"/>
      <c r="K98" s="17" t="b">
        <f t="shared" si="100"/>
        <v>0</v>
      </c>
      <c r="L98" s="21"/>
      <c r="M98" s="40" t="b">
        <f t="shared" si="101"/>
        <v>0</v>
      </c>
      <c r="N98" s="21"/>
      <c r="O98" s="40" t="b">
        <f t="shared" si="102"/>
        <v>0</v>
      </c>
      <c r="P98" s="21"/>
      <c r="Q98" s="502" t="b">
        <f t="shared" si="73"/>
        <v>0</v>
      </c>
      <c r="R98" s="19" t="str">
        <f t="shared" si="98"/>
        <v xml:space="preserve">  </v>
      </c>
      <c r="S98" s="22" t="str">
        <f t="shared" si="99"/>
        <v xml:space="preserve"> </v>
      </c>
      <c r="T98" s="20"/>
      <c r="U98" s="19"/>
      <c r="V98" s="21"/>
      <c r="W98" s="502" t="b">
        <f t="shared" si="74"/>
        <v>0</v>
      </c>
      <c r="X98" s="21"/>
      <c r="Y98" s="502" t="b">
        <f t="shared" si="75"/>
        <v>0</v>
      </c>
      <c r="Z98" s="21"/>
      <c r="AA98" s="502" t="b">
        <f t="shared" si="76"/>
        <v>0</v>
      </c>
      <c r="AB98" s="21"/>
      <c r="AC98" s="502" t="b">
        <f t="shared" si="77"/>
        <v>0</v>
      </c>
      <c r="AD98" s="21"/>
      <c r="AE98" s="502" t="b">
        <f t="shared" si="78"/>
        <v>0</v>
      </c>
      <c r="AF98" s="21"/>
      <c r="AG98" s="502" t="b">
        <f t="shared" si="79"/>
        <v>0</v>
      </c>
      <c r="AH98" s="21"/>
      <c r="AI98" s="502" t="b">
        <f t="shared" si="80"/>
        <v>0</v>
      </c>
      <c r="AJ98" s="21"/>
      <c r="AK98" s="502" t="b">
        <f t="shared" si="81"/>
        <v>0</v>
      </c>
      <c r="AL98" s="21"/>
      <c r="AM98" s="502" t="b">
        <f t="shared" si="82"/>
        <v>0</v>
      </c>
      <c r="AN98" s="21"/>
      <c r="AO98" s="502" t="b">
        <f t="shared" si="83"/>
        <v>0</v>
      </c>
      <c r="AP98" s="21"/>
      <c r="AQ98" s="502" t="b">
        <f t="shared" si="84"/>
        <v>0</v>
      </c>
      <c r="AR98" s="21"/>
      <c r="AS98" s="502" t="b">
        <f t="shared" si="85"/>
        <v>0</v>
      </c>
      <c r="AT98" s="21"/>
      <c r="AU98" s="502" t="b">
        <f t="shared" si="86"/>
        <v>0</v>
      </c>
      <c r="AV98" s="21"/>
      <c r="AW98" s="502" t="b">
        <f t="shared" si="87"/>
        <v>0</v>
      </c>
      <c r="AX98" s="21"/>
      <c r="AY98" s="502" t="b">
        <f t="shared" si="88"/>
        <v>0</v>
      </c>
      <c r="AZ98" s="21"/>
      <c r="BA98" s="502" t="b">
        <f t="shared" si="89"/>
        <v>0</v>
      </c>
      <c r="BB98" s="21"/>
      <c r="BC98" s="502" t="b">
        <f t="shared" si="90"/>
        <v>0</v>
      </c>
      <c r="BD98" s="21"/>
      <c r="BE98" s="502" t="b">
        <f t="shared" si="91"/>
        <v>0</v>
      </c>
      <c r="BF98" s="21"/>
      <c r="BG98" s="19" t="b">
        <f t="shared" si="92"/>
        <v>0</v>
      </c>
      <c r="BH98" s="19" t="str">
        <f t="shared" si="93"/>
        <v xml:space="preserve"> </v>
      </c>
      <c r="BI98" s="19"/>
      <c r="BJ98" s="19" t="b">
        <f t="shared" si="72"/>
        <v>0</v>
      </c>
      <c r="BK98" s="19" t="str">
        <f t="shared" si="94"/>
        <v xml:space="preserve"> </v>
      </c>
      <c r="BL98" s="19" t="str">
        <f t="shared" si="95"/>
        <v xml:space="preserve"> </v>
      </c>
      <c r="BM98" s="19" t="str">
        <f t="shared" si="96"/>
        <v/>
      </c>
      <c r="BN98" s="20"/>
      <c r="BO98" s="641"/>
    </row>
    <row r="99" spans="2:67" ht="63" customHeight="1" thickBot="1">
      <c r="B99" s="23"/>
      <c r="C99" s="20"/>
      <c r="D99" s="20"/>
      <c r="E99" s="31"/>
      <c r="F99" s="25"/>
      <c r="G99" s="25"/>
      <c r="H99" s="20"/>
      <c r="I99" s="17" t="b">
        <f t="shared" si="97"/>
        <v>0</v>
      </c>
      <c r="J99" s="21"/>
      <c r="K99" s="17" t="b">
        <f t="shared" si="100"/>
        <v>0</v>
      </c>
      <c r="L99" s="21"/>
      <c r="M99" s="40" t="b">
        <f t="shared" si="101"/>
        <v>0</v>
      </c>
      <c r="N99" s="21"/>
      <c r="O99" s="40" t="b">
        <f t="shared" si="102"/>
        <v>0</v>
      </c>
      <c r="P99" s="21"/>
      <c r="Q99" s="502" t="b">
        <f t="shared" si="73"/>
        <v>0</v>
      </c>
      <c r="R99" s="19" t="str">
        <f t="shared" si="98"/>
        <v xml:space="preserve">  </v>
      </c>
      <c r="S99" s="22" t="str">
        <f t="shared" si="99"/>
        <v xml:space="preserve"> </v>
      </c>
      <c r="T99" s="20"/>
      <c r="U99" s="19"/>
      <c r="V99" s="21"/>
      <c r="W99" s="502" t="b">
        <f t="shared" si="74"/>
        <v>0</v>
      </c>
      <c r="X99" s="21"/>
      <c r="Y99" s="502" t="b">
        <f t="shared" si="75"/>
        <v>0</v>
      </c>
      <c r="Z99" s="21"/>
      <c r="AA99" s="502" t="b">
        <f t="shared" si="76"/>
        <v>0</v>
      </c>
      <c r="AB99" s="21"/>
      <c r="AC99" s="502" t="b">
        <f t="shared" si="77"/>
        <v>0</v>
      </c>
      <c r="AD99" s="21"/>
      <c r="AE99" s="502" t="b">
        <f t="shared" si="78"/>
        <v>0</v>
      </c>
      <c r="AF99" s="21"/>
      <c r="AG99" s="502" t="b">
        <f t="shared" si="79"/>
        <v>0</v>
      </c>
      <c r="AH99" s="21"/>
      <c r="AI99" s="502" t="b">
        <f t="shared" si="80"/>
        <v>0</v>
      </c>
      <c r="AJ99" s="21"/>
      <c r="AK99" s="502" t="b">
        <f t="shared" si="81"/>
        <v>0</v>
      </c>
      <c r="AL99" s="21"/>
      <c r="AM99" s="502" t="b">
        <f t="shared" si="82"/>
        <v>0</v>
      </c>
      <c r="AN99" s="21"/>
      <c r="AO99" s="502" t="b">
        <f t="shared" si="83"/>
        <v>0</v>
      </c>
      <c r="AP99" s="21"/>
      <c r="AQ99" s="502" t="b">
        <f t="shared" si="84"/>
        <v>0</v>
      </c>
      <c r="AR99" s="21"/>
      <c r="AS99" s="502" t="b">
        <f t="shared" si="85"/>
        <v>0</v>
      </c>
      <c r="AT99" s="21"/>
      <c r="AU99" s="502" t="b">
        <f t="shared" si="86"/>
        <v>0</v>
      </c>
      <c r="AV99" s="21"/>
      <c r="AW99" s="502" t="b">
        <f t="shared" si="87"/>
        <v>0</v>
      </c>
      <c r="AX99" s="21"/>
      <c r="AY99" s="502" t="b">
        <f t="shared" si="88"/>
        <v>0</v>
      </c>
      <c r="AZ99" s="21"/>
      <c r="BA99" s="502" t="b">
        <f t="shared" si="89"/>
        <v>0</v>
      </c>
      <c r="BB99" s="21"/>
      <c r="BC99" s="502" t="b">
        <f t="shared" si="90"/>
        <v>0</v>
      </c>
      <c r="BD99" s="21"/>
      <c r="BE99" s="502" t="b">
        <f t="shared" si="91"/>
        <v>0</v>
      </c>
      <c r="BF99" s="21"/>
      <c r="BG99" s="19" t="b">
        <f t="shared" si="92"/>
        <v>0</v>
      </c>
      <c r="BH99" s="19" t="str">
        <f t="shared" si="93"/>
        <v xml:space="preserve"> </v>
      </c>
      <c r="BI99" s="19"/>
      <c r="BJ99" s="19" t="b">
        <f t="shared" si="72"/>
        <v>0</v>
      </c>
      <c r="BK99" s="19" t="str">
        <f t="shared" si="94"/>
        <v xml:space="preserve"> </v>
      </c>
      <c r="BL99" s="19" t="str">
        <f t="shared" si="95"/>
        <v xml:space="preserve"> </v>
      </c>
      <c r="BM99" s="19" t="str">
        <f t="shared" si="96"/>
        <v/>
      </c>
      <c r="BN99" s="20"/>
      <c r="BO99" s="641"/>
    </row>
    <row r="100" spans="2:67" ht="63" customHeight="1" thickBot="1">
      <c r="B100" s="23"/>
      <c r="C100" s="20"/>
      <c r="D100" s="20"/>
      <c r="E100" s="31"/>
      <c r="F100" s="25"/>
      <c r="G100" s="25"/>
      <c r="H100" s="20"/>
      <c r="I100" s="17" t="b">
        <f t="shared" si="97"/>
        <v>0</v>
      </c>
      <c r="J100" s="21"/>
      <c r="K100" s="17" t="b">
        <f t="shared" si="100"/>
        <v>0</v>
      </c>
      <c r="L100" s="21"/>
      <c r="M100" s="40" t="b">
        <f t="shared" si="101"/>
        <v>0</v>
      </c>
      <c r="N100" s="21"/>
      <c r="O100" s="40" t="b">
        <f t="shared" si="102"/>
        <v>0</v>
      </c>
      <c r="P100" s="21"/>
      <c r="Q100" s="502" t="b">
        <f t="shared" si="73"/>
        <v>0</v>
      </c>
      <c r="R100" s="19" t="str">
        <f t="shared" si="98"/>
        <v xml:space="preserve">  </v>
      </c>
      <c r="S100" s="22" t="str">
        <f t="shared" si="99"/>
        <v xml:space="preserve"> </v>
      </c>
      <c r="T100" s="20"/>
      <c r="U100" s="19"/>
      <c r="V100" s="21"/>
      <c r="W100" s="502" t="b">
        <f t="shared" si="74"/>
        <v>0</v>
      </c>
      <c r="X100" s="21"/>
      <c r="Y100" s="502" t="b">
        <f t="shared" si="75"/>
        <v>0</v>
      </c>
      <c r="Z100" s="21"/>
      <c r="AA100" s="502" t="b">
        <f t="shared" si="76"/>
        <v>0</v>
      </c>
      <c r="AB100" s="21"/>
      <c r="AC100" s="502" t="b">
        <f t="shared" si="77"/>
        <v>0</v>
      </c>
      <c r="AD100" s="21"/>
      <c r="AE100" s="502" t="b">
        <f t="shared" si="78"/>
        <v>0</v>
      </c>
      <c r="AF100" s="21"/>
      <c r="AG100" s="502" t="b">
        <f t="shared" si="79"/>
        <v>0</v>
      </c>
      <c r="AH100" s="21"/>
      <c r="AI100" s="502" t="b">
        <f t="shared" si="80"/>
        <v>0</v>
      </c>
      <c r="AJ100" s="21"/>
      <c r="AK100" s="502" t="b">
        <f t="shared" si="81"/>
        <v>0</v>
      </c>
      <c r="AL100" s="21"/>
      <c r="AM100" s="502" t="b">
        <f t="shared" si="82"/>
        <v>0</v>
      </c>
      <c r="AN100" s="21"/>
      <c r="AO100" s="502" t="b">
        <f t="shared" si="83"/>
        <v>0</v>
      </c>
      <c r="AP100" s="21"/>
      <c r="AQ100" s="502" t="b">
        <f t="shared" si="84"/>
        <v>0</v>
      </c>
      <c r="AR100" s="21"/>
      <c r="AS100" s="502" t="b">
        <f t="shared" si="85"/>
        <v>0</v>
      </c>
      <c r="AT100" s="21"/>
      <c r="AU100" s="502" t="b">
        <f t="shared" si="86"/>
        <v>0</v>
      </c>
      <c r="AV100" s="21"/>
      <c r="AW100" s="502" t="b">
        <f t="shared" si="87"/>
        <v>0</v>
      </c>
      <c r="AX100" s="21"/>
      <c r="AY100" s="502" t="b">
        <f t="shared" si="88"/>
        <v>0</v>
      </c>
      <c r="AZ100" s="21"/>
      <c r="BA100" s="502" t="b">
        <f t="shared" si="89"/>
        <v>0</v>
      </c>
      <c r="BB100" s="21"/>
      <c r="BC100" s="502" t="b">
        <f t="shared" si="90"/>
        <v>0</v>
      </c>
      <c r="BD100" s="21"/>
      <c r="BE100" s="502" t="b">
        <f t="shared" si="91"/>
        <v>0</v>
      </c>
      <c r="BF100" s="21"/>
      <c r="BG100" s="19" t="b">
        <f t="shared" si="92"/>
        <v>0</v>
      </c>
      <c r="BH100" s="19" t="str">
        <f t="shared" si="93"/>
        <v xml:space="preserve"> </v>
      </c>
      <c r="BI100" s="19"/>
      <c r="BJ100" s="19" t="b">
        <f t="shared" si="72"/>
        <v>0</v>
      </c>
      <c r="BK100" s="19" t="str">
        <f t="shared" si="94"/>
        <v xml:space="preserve"> </v>
      </c>
      <c r="BL100" s="19" t="str">
        <f t="shared" si="95"/>
        <v xml:space="preserve"> </v>
      </c>
      <c r="BM100" s="19" t="str">
        <f t="shared" si="96"/>
        <v/>
      </c>
      <c r="BN100" s="20"/>
      <c r="BO100" s="641"/>
    </row>
    <row r="101" spans="2:67" ht="63" customHeight="1" thickBot="1">
      <c r="B101" s="23"/>
      <c r="C101" s="20"/>
      <c r="D101" s="20"/>
      <c r="E101" s="31"/>
      <c r="F101" s="25"/>
      <c r="G101" s="25"/>
      <c r="H101" s="20"/>
      <c r="I101" s="17" t="b">
        <f t="shared" si="97"/>
        <v>0</v>
      </c>
      <c r="J101" s="21"/>
      <c r="K101" s="17" t="b">
        <f t="shared" si="100"/>
        <v>0</v>
      </c>
      <c r="L101" s="21"/>
      <c r="M101" s="40" t="b">
        <f t="shared" si="101"/>
        <v>0</v>
      </c>
      <c r="N101" s="21"/>
      <c r="O101" s="40" t="b">
        <f t="shared" si="102"/>
        <v>0</v>
      </c>
      <c r="P101" s="21"/>
      <c r="Q101" s="502" t="b">
        <f t="shared" si="73"/>
        <v>0</v>
      </c>
      <c r="R101" s="19" t="str">
        <f t="shared" si="98"/>
        <v xml:space="preserve">  </v>
      </c>
      <c r="S101" s="22" t="str">
        <f t="shared" si="99"/>
        <v xml:space="preserve"> </v>
      </c>
      <c r="T101" s="20"/>
      <c r="U101" s="19"/>
      <c r="V101" s="21"/>
      <c r="W101" s="502" t="b">
        <f t="shared" si="74"/>
        <v>0</v>
      </c>
      <c r="X101" s="21"/>
      <c r="Y101" s="502" t="b">
        <f t="shared" si="75"/>
        <v>0</v>
      </c>
      <c r="Z101" s="21"/>
      <c r="AA101" s="502" t="b">
        <f t="shared" si="76"/>
        <v>0</v>
      </c>
      <c r="AB101" s="21"/>
      <c r="AC101" s="502" t="b">
        <f t="shared" si="77"/>
        <v>0</v>
      </c>
      <c r="AD101" s="21"/>
      <c r="AE101" s="502" t="b">
        <f t="shared" si="78"/>
        <v>0</v>
      </c>
      <c r="AF101" s="21"/>
      <c r="AG101" s="502" t="b">
        <f t="shared" si="79"/>
        <v>0</v>
      </c>
      <c r="AH101" s="21"/>
      <c r="AI101" s="502" t="b">
        <f t="shared" si="80"/>
        <v>0</v>
      </c>
      <c r="AJ101" s="21"/>
      <c r="AK101" s="502" t="b">
        <f t="shared" si="81"/>
        <v>0</v>
      </c>
      <c r="AL101" s="21"/>
      <c r="AM101" s="502" t="b">
        <f t="shared" si="82"/>
        <v>0</v>
      </c>
      <c r="AN101" s="21"/>
      <c r="AO101" s="502" t="b">
        <f t="shared" si="83"/>
        <v>0</v>
      </c>
      <c r="AP101" s="21"/>
      <c r="AQ101" s="502" t="b">
        <f t="shared" si="84"/>
        <v>0</v>
      </c>
      <c r="AR101" s="21"/>
      <c r="AS101" s="502" t="b">
        <f t="shared" si="85"/>
        <v>0</v>
      </c>
      <c r="AT101" s="21"/>
      <c r="AU101" s="502" t="b">
        <f t="shared" si="86"/>
        <v>0</v>
      </c>
      <c r="AV101" s="21"/>
      <c r="AW101" s="502" t="b">
        <f t="shared" si="87"/>
        <v>0</v>
      </c>
      <c r="AX101" s="21"/>
      <c r="AY101" s="502" t="b">
        <f t="shared" si="88"/>
        <v>0</v>
      </c>
      <c r="AZ101" s="21"/>
      <c r="BA101" s="502" t="b">
        <f t="shared" si="89"/>
        <v>0</v>
      </c>
      <c r="BB101" s="21"/>
      <c r="BC101" s="502" t="b">
        <f t="shared" si="90"/>
        <v>0</v>
      </c>
      <c r="BD101" s="21"/>
      <c r="BE101" s="502" t="b">
        <f t="shared" si="91"/>
        <v>0</v>
      </c>
      <c r="BF101" s="21"/>
      <c r="BG101" s="19" t="b">
        <f t="shared" si="92"/>
        <v>0</v>
      </c>
      <c r="BH101" s="19" t="str">
        <f t="shared" si="93"/>
        <v xml:space="preserve"> </v>
      </c>
      <c r="BI101" s="19"/>
      <c r="BJ101" s="19" t="b">
        <f t="shared" si="72"/>
        <v>0</v>
      </c>
      <c r="BK101" s="19" t="str">
        <f t="shared" si="94"/>
        <v xml:space="preserve"> </v>
      </c>
      <c r="BL101" s="19" t="str">
        <f t="shared" si="95"/>
        <v xml:space="preserve"> </v>
      </c>
      <c r="BM101" s="19" t="str">
        <f t="shared" si="96"/>
        <v/>
      </c>
      <c r="BN101" s="20"/>
      <c r="BO101" s="641"/>
    </row>
    <row r="102" spans="2:67" ht="15" thickBot="1">
      <c r="B102" s="23"/>
      <c r="C102" s="20"/>
      <c r="D102" s="20"/>
      <c r="E102" s="31"/>
      <c r="F102" s="25"/>
      <c r="G102" s="25"/>
      <c r="H102" s="20"/>
      <c r="I102" s="17" t="b">
        <f t="shared" si="97"/>
        <v>0</v>
      </c>
      <c r="J102" s="21"/>
      <c r="K102" s="17" t="b">
        <f t="shared" si="100"/>
        <v>0</v>
      </c>
      <c r="L102" s="21"/>
      <c r="M102" s="40" t="b">
        <f t="shared" si="101"/>
        <v>0</v>
      </c>
      <c r="N102" s="21"/>
      <c r="O102" s="40" t="b">
        <f t="shared" si="102"/>
        <v>0</v>
      </c>
      <c r="P102" s="21"/>
      <c r="Q102" s="502" t="b">
        <f t="shared" si="73"/>
        <v>0</v>
      </c>
      <c r="R102" s="19" t="str">
        <f t="shared" si="98"/>
        <v xml:space="preserve">  </v>
      </c>
      <c r="S102" s="22" t="str">
        <f t="shared" si="99"/>
        <v xml:space="preserve"> </v>
      </c>
      <c r="T102" s="20"/>
      <c r="U102" s="19"/>
      <c r="V102" s="21"/>
      <c r="W102" s="502" t="b">
        <f t="shared" si="74"/>
        <v>0</v>
      </c>
      <c r="X102" s="21"/>
      <c r="Y102" s="502" t="b">
        <f t="shared" si="75"/>
        <v>0</v>
      </c>
      <c r="Z102" s="21"/>
      <c r="AA102" s="502" t="b">
        <f t="shared" si="76"/>
        <v>0</v>
      </c>
      <c r="AB102" s="21"/>
      <c r="AC102" s="502" t="b">
        <f t="shared" si="77"/>
        <v>0</v>
      </c>
      <c r="AD102" s="21"/>
      <c r="AE102" s="502" t="b">
        <f t="shared" si="78"/>
        <v>0</v>
      </c>
      <c r="AF102" s="21"/>
      <c r="AG102" s="502" t="b">
        <f t="shared" si="79"/>
        <v>0</v>
      </c>
      <c r="AH102" s="21"/>
      <c r="AI102" s="502" t="b">
        <f t="shared" si="80"/>
        <v>0</v>
      </c>
      <c r="AJ102" s="21"/>
      <c r="AK102" s="502" t="b">
        <f t="shared" si="81"/>
        <v>0</v>
      </c>
      <c r="AL102" s="21"/>
      <c r="AM102" s="502" t="b">
        <f t="shared" si="82"/>
        <v>0</v>
      </c>
      <c r="AN102" s="21"/>
      <c r="AO102" s="502" t="b">
        <f t="shared" si="83"/>
        <v>0</v>
      </c>
      <c r="AP102" s="21"/>
      <c r="AQ102" s="502" t="b">
        <f t="shared" si="84"/>
        <v>0</v>
      </c>
      <c r="AR102" s="21"/>
      <c r="AS102" s="502" t="b">
        <f t="shared" si="85"/>
        <v>0</v>
      </c>
      <c r="AT102" s="21"/>
      <c r="AU102" s="502" t="b">
        <f t="shared" si="86"/>
        <v>0</v>
      </c>
      <c r="AV102" s="21"/>
      <c r="AW102" s="502" t="b">
        <f t="shared" si="87"/>
        <v>0</v>
      </c>
      <c r="AX102" s="21"/>
      <c r="AY102" s="502" t="b">
        <f t="shared" si="88"/>
        <v>0</v>
      </c>
      <c r="AZ102" s="21"/>
      <c r="BA102" s="502" t="b">
        <f t="shared" si="89"/>
        <v>0</v>
      </c>
      <c r="BB102" s="21"/>
      <c r="BC102" s="502" t="b">
        <f t="shared" si="90"/>
        <v>0</v>
      </c>
      <c r="BD102" s="21"/>
      <c r="BE102" s="502" t="b">
        <f t="shared" si="91"/>
        <v>0</v>
      </c>
      <c r="BF102" s="21"/>
      <c r="BG102" s="19" t="b">
        <f t="shared" si="92"/>
        <v>0</v>
      </c>
      <c r="BH102" s="19" t="str">
        <f t="shared" si="93"/>
        <v xml:space="preserve"> </v>
      </c>
      <c r="BI102" s="19"/>
      <c r="BJ102" s="19" t="b">
        <f t="shared" si="72"/>
        <v>0</v>
      </c>
      <c r="BK102" s="19" t="str">
        <f t="shared" si="94"/>
        <v xml:space="preserve"> </v>
      </c>
      <c r="BL102" s="19" t="str">
        <f t="shared" si="95"/>
        <v xml:space="preserve"> </v>
      </c>
      <c r="BM102" s="19" t="str">
        <f t="shared" si="96"/>
        <v/>
      </c>
      <c r="BN102" s="20"/>
    </row>
    <row r="103" spans="2:67" ht="14.1">
      <c r="B103" s="23"/>
      <c r="C103" s="20"/>
      <c r="D103" s="20"/>
      <c r="E103" s="31"/>
      <c r="F103" s="25"/>
      <c r="G103" s="25"/>
      <c r="H103" s="20"/>
      <c r="I103" s="17" t="b">
        <f t="shared" si="97"/>
        <v>0</v>
      </c>
      <c r="J103" s="21"/>
      <c r="K103" s="17" t="b">
        <f t="shared" si="100"/>
        <v>0</v>
      </c>
      <c r="L103" s="21"/>
      <c r="M103" s="40" t="b">
        <f t="shared" si="101"/>
        <v>0</v>
      </c>
      <c r="N103" s="21"/>
      <c r="O103" s="40" t="b">
        <f t="shared" si="102"/>
        <v>0</v>
      </c>
      <c r="P103" s="21"/>
      <c r="Q103" s="502" t="b">
        <f t="shared" si="73"/>
        <v>0</v>
      </c>
      <c r="R103" s="19" t="str">
        <f t="shared" si="98"/>
        <v xml:space="preserve">  </v>
      </c>
      <c r="S103" s="22" t="str">
        <f t="shared" si="99"/>
        <v xml:space="preserve"> </v>
      </c>
      <c r="T103" s="20"/>
      <c r="U103" s="19"/>
      <c r="V103" s="21"/>
      <c r="W103" s="502" t="b">
        <f t="shared" si="74"/>
        <v>0</v>
      </c>
      <c r="X103" s="21"/>
      <c r="Y103" s="502" t="b">
        <f t="shared" si="75"/>
        <v>0</v>
      </c>
      <c r="Z103" s="21"/>
      <c r="AA103" s="502" t="b">
        <f t="shared" si="76"/>
        <v>0</v>
      </c>
      <c r="AB103" s="21"/>
      <c r="AC103" s="502" t="b">
        <f t="shared" si="77"/>
        <v>0</v>
      </c>
      <c r="AD103" s="21"/>
      <c r="AE103" s="502" t="b">
        <f t="shared" si="78"/>
        <v>0</v>
      </c>
      <c r="AF103" s="21"/>
      <c r="AG103" s="502" t="b">
        <f t="shared" si="79"/>
        <v>0</v>
      </c>
      <c r="AH103" s="21"/>
      <c r="AI103" s="502" t="b">
        <f t="shared" si="80"/>
        <v>0</v>
      </c>
      <c r="AJ103" s="21"/>
      <c r="AK103" s="502" t="b">
        <f t="shared" si="81"/>
        <v>0</v>
      </c>
      <c r="AL103" s="21"/>
      <c r="AM103" s="502" t="b">
        <f t="shared" si="82"/>
        <v>0</v>
      </c>
      <c r="AN103" s="21"/>
      <c r="AO103" s="502" t="b">
        <f t="shared" si="83"/>
        <v>0</v>
      </c>
      <c r="AP103" s="21"/>
      <c r="AQ103" s="502" t="b">
        <f t="shared" si="84"/>
        <v>0</v>
      </c>
      <c r="AR103" s="21"/>
      <c r="AS103" s="502" t="b">
        <f t="shared" si="85"/>
        <v>0</v>
      </c>
      <c r="AT103" s="21"/>
      <c r="AU103" s="502" t="b">
        <f t="shared" si="86"/>
        <v>0</v>
      </c>
      <c r="AV103" s="21"/>
      <c r="AW103" s="502" t="b">
        <f t="shared" si="87"/>
        <v>0</v>
      </c>
      <c r="AX103" s="21"/>
      <c r="AY103" s="502" t="b">
        <f t="shared" si="88"/>
        <v>0</v>
      </c>
      <c r="AZ103" s="21"/>
      <c r="BA103" s="502" t="b">
        <f t="shared" si="89"/>
        <v>0</v>
      </c>
      <c r="BB103" s="21"/>
      <c r="BC103" s="502" t="b">
        <f t="shared" si="90"/>
        <v>0</v>
      </c>
      <c r="BD103" s="21"/>
      <c r="BE103" s="502" t="b">
        <f t="shared" si="91"/>
        <v>0</v>
      </c>
      <c r="BF103" s="21"/>
      <c r="BG103" s="19" t="b">
        <f t="shared" si="92"/>
        <v>0</v>
      </c>
      <c r="BH103" s="19" t="str">
        <f t="shared" si="93"/>
        <v xml:space="preserve"> </v>
      </c>
      <c r="BI103" s="19"/>
      <c r="BJ103" s="19" t="b">
        <f t="shared" si="72"/>
        <v>0</v>
      </c>
      <c r="BK103" s="19" t="str">
        <f t="shared" si="94"/>
        <v xml:space="preserve"> </v>
      </c>
      <c r="BL103" s="19" t="str">
        <f t="shared" si="95"/>
        <v xml:space="preserve"> </v>
      </c>
      <c r="BM103" s="19" t="str">
        <f t="shared" si="96"/>
        <v/>
      </c>
      <c r="BN103" s="20"/>
    </row>
  </sheetData>
  <sheetProtection formatCells="0" formatColumns="0" formatRows="0" sort="0" autoFilter="0" pivotTables="0"/>
  <autoFilter ref="B10:BN103" xr:uid="{DD93B657-CF16-448D-BDDD-F0345BC44A93}"/>
  <dataConsolidate/>
  <mergeCells count="13">
    <mergeCell ref="DJ2:DK2"/>
    <mergeCell ref="D3:D4"/>
    <mergeCell ref="E3:BL4"/>
    <mergeCell ref="BM3:BM4"/>
    <mergeCell ref="BN3:BN4"/>
    <mergeCell ref="DJ3:DK3"/>
    <mergeCell ref="D1:D2"/>
    <mergeCell ref="E1:BL2"/>
    <mergeCell ref="E5:BL5"/>
    <mergeCell ref="F6:S6"/>
    <mergeCell ref="B8:D9"/>
    <mergeCell ref="R8:BF9"/>
    <mergeCell ref="J9:P9"/>
  </mergeCells>
  <conditionalFormatting sqref="S11:S203">
    <cfRule type="containsText" dxfId="204" priority="13" operator="containsText" text="Casi seguro">
      <formula>NOT(ISERROR(SEARCH("Casi seguro",S11)))</formula>
    </cfRule>
    <cfRule type="containsText" dxfId="203" priority="14" operator="containsText" text="Probable">
      <formula>NOT(ISERROR(SEARCH("Probable",S11)))</formula>
    </cfRule>
    <cfRule type="containsText" dxfId="202" priority="15" operator="containsText" text="Posible">
      <formula>NOT(ISERROR(SEARCH("Posible",S11)))</formula>
    </cfRule>
    <cfRule type="containsText" dxfId="201" priority="16" operator="containsText" text="Improbable">
      <formula>NOT(ISERROR(SEARCH("Improbable",S11)))</formula>
    </cfRule>
    <cfRule type="containsText" dxfId="200" priority="17" operator="containsText" text="Rara vez">
      <formula>NOT(ISERROR(SEARCH("Rara vez",S11)))</formula>
    </cfRule>
  </conditionalFormatting>
  <conditionalFormatting sqref="T11:T203">
    <cfRule type="containsText" dxfId="199" priority="18" stopIfTrue="1" operator="containsText" text="Insignificante">
      <formula>NOT(ISERROR(SEARCH("Insignificante",T11)))</formula>
    </cfRule>
    <cfRule type="containsText" dxfId="198" priority="19" stopIfTrue="1" operator="containsText" text="Mayor">
      <formula>NOT(ISERROR(SEARCH("Mayor",T11)))</formula>
    </cfRule>
    <cfRule type="containsText" dxfId="197" priority="20" stopIfTrue="1" operator="containsText" text="Moderado">
      <formula>NOT(ISERROR(SEARCH("Moderado",T11)))</formula>
    </cfRule>
    <cfRule type="containsText" dxfId="196" priority="21" stopIfTrue="1" operator="containsText" text="Menor">
      <formula>NOT(ISERROR(SEARCH("Menor",T11)))</formula>
    </cfRule>
    <cfRule type="cellIs" dxfId="195" priority="22" stopIfTrue="1" operator="equal">
      <formula>"Catastrófico"</formula>
    </cfRule>
  </conditionalFormatting>
  <conditionalFormatting sqref="BM27:BN103">
    <cfRule type="containsText" dxfId="194" priority="27" operator="containsText" text="Zona Baja">
      <formula>NOT(ISERROR(SEARCH("Zona Baja",BM27)))</formula>
    </cfRule>
    <cfRule type="containsText" dxfId="193" priority="28" operator="containsText" text="Zona Moderada">
      <formula>NOT(ISERROR(SEARCH("Zona Moderada",BM27)))</formula>
    </cfRule>
    <cfRule type="containsText" dxfId="192" priority="29" operator="containsText" text="Zona Alta">
      <formula>NOT(ISERROR(SEARCH("Zona Alta",BM27)))</formula>
    </cfRule>
    <cfRule type="containsText" dxfId="191" priority="30" operator="containsText" text="Zona Extrema">
      <formula>NOT(ISERROR(SEARCH("Zona Extrema",BM27)))</formula>
    </cfRule>
  </conditionalFormatting>
  <conditionalFormatting sqref="BM11:BO26">
    <cfRule type="containsText" dxfId="190" priority="5" operator="containsText" text="Zona Baja">
      <formula>NOT(ISERROR(SEARCH("Zona Baja",BM11)))</formula>
    </cfRule>
    <cfRule type="containsText" dxfId="189" priority="6" operator="containsText" text="Zona Moderada">
      <formula>NOT(ISERROR(SEARCH("Zona Moderada",BM11)))</formula>
    </cfRule>
    <cfRule type="containsText" dxfId="188" priority="7" operator="containsText" text="Zona Alta">
      <formula>NOT(ISERROR(SEARCH("Zona Alta",BM11)))</formula>
    </cfRule>
    <cfRule type="containsText" dxfId="187" priority="8" operator="containsText" text="Zona Extrema">
      <formula>NOT(ISERROR(SEARCH("Zona Extrema",BM11)))</formula>
    </cfRule>
  </conditionalFormatting>
  <conditionalFormatting sqref="BO27:BO101">
    <cfRule type="containsText" dxfId="186" priority="23" operator="containsText" text="Zona Baja">
      <formula>NOT(ISERROR(SEARCH("Zona Baja",BO27)))</formula>
    </cfRule>
    <cfRule type="containsText" dxfId="185" priority="24" operator="containsText" text="Zona Moderada">
      <formula>NOT(ISERROR(SEARCH("Zona Moderada",BO27)))</formula>
    </cfRule>
    <cfRule type="containsText" dxfId="184" priority="25" operator="containsText" text="Zona Alta">
      <formula>NOT(ISERROR(SEARCH("Zona Alta",BO27)))</formula>
    </cfRule>
    <cfRule type="containsText" dxfId="183" priority="26" operator="containsText" text="Zona Extrema">
      <formula>NOT(ISERROR(SEARCH("Zona Extrema",BO27)))</formula>
    </cfRule>
  </conditionalFormatting>
  <dataValidations count="1">
    <dataValidation type="list" allowBlank="1" showInputMessage="1" showErrorMessage="1" sqref="X26:X27 Z26:Z27 AB26:AB27 AD26:AD27 AH26:AH27 AF26:AF27 AL26:AL27 AN26:AN27 AP26:AP27 AR26:AR27 AT26:AT27 AV26:AV27 AX26:AX27 AZ26:AZ27 BD26:BD27 BF26:BF27 AJ26:AJ27 V26:V27 BB26:BB27" xr:uid="{6D1516E7-4872-4C6B-9F70-AA475572E5FD}">
      <formula1>"SI,NO"</formula1>
    </dataValidation>
  </dataValidation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B97AF-E6AC-4B95-B6D5-C8930521088A}">
  <sheetPr>
    <tabColor rgb="FFFFFF00"/>
  </sheetPr>
  <dimension ref="A1:AZ252"/>
  <sheetViews>
    <sheetView showGridLines="0" topLeftCell="AS1" zoomScale="80" zoomScaleNormal="80" workbookViewId="0">
      <selection activeCell="H19" sqref="H19"/>
    </sheetView>
  </sheetViews>
  <sheetFormatPr defaultColWidth="11.42578125" defaultRowHeight="15"/>
  <cols>
    <col min="1" max="1" width="16.42578125" style="32" hidden="1" customWidth="1"/>
    <col min="2" max="2" width="5.42578125" style="96" hidden="1" customWidth="1"/>
    <col min="3" max="3" width="24.85546875" style="32" customWidth="1"/>
    <col min="4" max="4" width="17.85546875" style="32" customWidth="1"/>
    <col min="5" max="5" width="19.85546875" style="32" customWidth="1"/>
    <col min="6" max="6" width="90.85546875" style="32" customWidth="1"/>
    <col min="7" max="7" width="30" style="32" customWidth="1"/>
    <col min="8" max="8" width="26.7109375" style="32" customWidth="1"/>
    <col min="9" max="9" width="28.140625" style="32" customWidth="1"/>
    <col min="10" max="10" width="5.28515625" style="32" hidden="1" customWidth="1"/>
    <col min="11" max="11" width="35.7109375" style="32" customWidth="1"/>
    <col min="12" max="12" width="8.85546875" style="32" hidden="1" customWidth="1"/>
    <col min="13" max="13" width="46.42578125" style="32" customWidth="1"/>
    <col min="14" max="14" width="8.140625" style="32" hidden="1" customWidth="1"/>
    <col min="15" max="15" width="53.7109375" style="32" customWidth="1"/>
    <col min="16" max="16" width="8.85546875" style="32" hidden="1" customWidth="1"/>
    <col min="17" max="17" width="40.28515625" style="32" customWidth="1"/>
    <col min="18" max="18" width="8.7109375" style="32" hidden="1" customWidth="1"/>
    <col min="19" max="19" width="43.42578125" style="32" customWidth="1"/>
    <col min="20" max="20" width="6.42578125" style="32" hidden="1" customWidth="1"/>
    <col min="21" max="21" width="39.28515625" style="32" customWidth="1"/>
    <col min="22" max="22" width="6.85546875" style="32" hidden="1" customWidth="1"/>
    <col min="23" max="23" width="22.42578125" style="32" customWidth="1"/>
    <col min="24" max="24" width="27.7109375" style="32" customWidth="1"/>
    <col min="25" max="25" width="26.7109375" style="32" customWidth="1"/>
    <col min="26" max="26" width="30.140625" style="32" customWidth="1"/>
    <col min="27" max="27" width="24.42578125" style="32" customWidth="1"/>
    <col min="28" max="28" width="30.42578125" style="32" customWidth="1"/>
    <col min="29" max="29" width="30.85546875" style="32" customWidth="1"/>
    <col min="30" max="30" width="30.7109375" style="32" customWidth="1"/>
    <col min="31" max="31" width="32" style="67" customWidth="1"/>
    <col min="32" max="32" width="29.85546875" style="32" customWidth="1"/>
    <col min="33" max="33" width="23" style="514" hidden="1" customWidth="1"/>
    <col min="34" max="34" width="27.7109375" style="32" hidden="1" customWidth="1"/>
    <col min="35" max="35" width="25.42578125" style="33" customWidth="1"/>
    <col min="36" max="36" width="10.85546875" style="33" hidden="1" customWidth="1"/>
    <col min="37" max="37" width="27.28515625" style="33" hidden="1" customWidth="1"/>
    <col min="38" max="38" width="26.42578125" style="33" customWidth="1"/>
    <col min="39" max="39" width="24.28515625" style="33" customWidth="1"/>
    <col min="40" max="40" width="22.7109375" style="33" customWidth="1"/>
    <col min="41" max="41" width="53.7109375" style="32" customWidth="1"/>
    <col min="42" max="42" width="43.28515625" style="388" customWidth="1"/>
    <col min="43" max="43" width="32.42578125" style="388" customWidth="1"/>
    <col min="44" max="44" width="31.85546875" style="388" customWidth="1"/>
    <col min="45" max="45" width="48" style="388" customWidth="1"/>
    <col min="46" max="46" width="37.42578125" style="388" customWidth="1"/>
    <col min="47" max="47" width="38.42578125" style="388" customWidth="1"/>
    <col min="48" max="48" width="42.42578125" style="388" customWidth="1"/>
    <col min="49" max="49" width="48.7109375" style="370" customWidth="1"/>
    <col min="50" max="50" width="90.42578125" style="330" customWidth="1"/>
    <col min="51" max="51" width="86.7109375" style="32" customWidth="1"/>
    <col min="52" max="52" width="172" style="32" customWidth="1"/>
    <col min="53" max="16384" width="11.42578125" style="32"/>
  </cols>
  <sheetData>
    <row r="1" spans="1:52" ht="30" customHeight="1">
      <c r="B1" s="42"/>
      <c r="C1" s="111"/>
      <c r="D1" s="115"/>
      <c r="E1" s="136"/>
      <c r="F1" s="1698" t="s">
        <v>445</v>
      </c>
      <c r="G1" s="1142" t="s">
        <v>446</v>
      </c>
      <c r="H1" s="1700"/>
      <c r="I1" s="1700"/>
      <c r="J1" s="1700"/>
      <c r="K1" s="1700"/>
      <c r="L1" s="1700"/>
      <c r="M1" s="1700"/>
      <c r="N1" s="1700"/>
      <c r="O1" s="1700"/>
      <c r="P1" s="1700"/>
      <c r="Q1" s="1700"/>
      <c r="R1" s="1700"/>
      <c r="S1" s="1700"/>
      <c r="T1" s="1700"/>
      <c r="U1" s="1700"/>
      <c r="V1" s="1700"/>
      <c r="W1" s="1700"/>
      <c r="X1" s="1700"/>
      <c r="Y1" s="1700"/>
      <c r="Z1" s="1700"/>
      <c r="AA1" s="1700"/>
      <c r="AB1" s="1700"/>
      <c r="AC1" s="1700"/>
      <c r="AD1" s="1700"/>
      <c r="AE1" s="1700"/>
      <c r="AF1" s="1700"/>
      <c r="AG1" s="1700"/>
      <c r="AH1" s="1700"/>
      <c r="AI1" s="1700"/>
      <c r="AJ1" s="1700"/>
      <c r="AK1" s="1700"/>
      <c r="AL1" s="1700"/>
      <c r="AM1" s="1700"/>
      <c r="AN1" s="1700"/>
      <c r="AO1" s="1700"/>
      <c r="AP1" s="1700"/>
      <c r="AQ1" s="1700"/>
      <c r="AR1" s="1700"/>
      <c r="AS1" s="1700"/>
      <c r="AT1" s="1700"/>
      <c r="AU1" s="1700"/>
      <c r="AV1" s="1700"/>
      <c r="AW1" s="1700"/>
      <c r="AX1" s="1700"/>
      <c r="AY1" s="577" t="s">
        <v>447</v>
      </c>
      <c r="AZ1" s="127">
        <v>9</v>
      </c>
    </row>
    <row r="2" spans="1:52" ht="29.25" customHeight="1">
      <c r="B2" s="43"/>
      <c r="C2" s="112"/>
      <c r="D2"/>
      <c r="E2" s="137"/>
      <c r="F2" s="1699"/>
      <c r="G2" s="1142"/>
      <c r="H2" s="1700"/>
      <c r="I2" s="1700"/>
      <c r="J2" s="1700"/>
      <c r="K2" s="1700"/>
      <c r="L2" s="1700"/>
      <c r="M2" s="1700"/>
      <c r="N2" s="1700"/>
      <c r="O2" s="1700"/>
      <c r="P2" s="1700"/>
      <c r="Q2" s="1700"/>
      <c r="R2" s="1700"/>
      <c r="S2" s="1700"/>
      <c r="T2" s="1700"/>
      <c r="U2" s="1700"/>
      <c r="V2" s="1700"/>
      <c r="W2" s="1700"/>
      <c r="X2" s="1700"/>
      <c r="Y2" s="1700"/>
      <c r="Z2" s="1700"/>
      <c r="AA2" s="1700"/>
      <c r="AB2" s="1700"/>
      <c r="AC2" s="1700"/>
      <c r="AD2" s="1700"/>
      <c r="AE2" s="1700"/>
      <c r="AF2" s="1700"/>
      <c r="AG2" s="1700"/>
      <c r="AH2" s="1700"/>
      <c r="AI2" s="1700"/>
      <c r="AJ2" s="1700"/>
      <c r="AK2" s="1700"/>
      <c r="AL2" s="1700"/>
      <c r="AM2" s="1700"/>
      <c r="AN2" s="1700"/>
      <c r="AO2" s="1700"/>
      <c r="AP2" s="1700"/>
      <c r="AQ2" s="1700"/>
      <c r="AR2" s="1700"/>
      <c r="AS2" s="1700"/>
      <c r="AT2" s="1700"/>
      <c r="AU2" s="1700"/>
      <c r="AV2" s="1700"/>
      <c r="AW2" s="1700"/>
      <c r="AX2" s="1700"/>
      <c r="AY2" s="577" t="s">
        <v>449</v>
      </c>
      <c r="AZ2" s="577" t="s">
        <v>1590</v>
      </c>
    </row>
    <row r="3" spans="1:52" ht="30.75" customHeight="1">
      <c r="B3" s="43"/>
      <c r="C3" s="116"/>
      <c r="D3" s="117"/>
      <c r="E3" s="138"/>
      <c r="F3" s="576" t="s">
        <v>452</v>
      </c>
      <c r="G3" s="1701" t="s">
        <v>1480</v>
      </c>
      <c r="H3" s="1701"/>
      <c r="I3" s="1701"/>
      <c r="J3" s="1701"/>
      <c r="K3" s="1701"/>
      <c r="L3" s="1701"/>
      <c r="M3" s="1701"/>
      <c r="N3" s="1701"/>
      <c r="O3" s="1701"/>
      <c r="P3" s="1701"/>
      <c r="Q3" s="1701"/>
      <c r="R3" s="1701"/>
      <c r="S3" s="1701"/>
      <c r="T3" s="1701"/>
      <c r="U3" s="1701"/>
      <c r="V3" s="1701"/>
      <c r="W3" s="1701"/>
      <c r="X3" s="1701"/>
      <c r="Y3" s="1701"/>
      <c r="Z3" s="1701"/>
      <c r="AA3" s="1701"/>
      <c r="AB3" s="1701"/>
      <c r="AC3" s="1701"/>
      <c r="AD3" s="1701"/>
      <c r="AE3" s="1701"/>
      <c r="AF3" s="1701"/>
      <c r="AG3" s="1701"/>
      <c r="AH3" s="1701"/>
      <c r="AI3" s="1701"/>
      <c r="AJ3" s="1701"/>
      <c r="AK3" s="1701"/>
      <c r="AL3" s="1701"/>
      <c r="AM3" s="1701"/>
      <c r="AN3" s="1701"/>
      <c r="AO3" s="1701"/>
      <c r="AP3" s="1701"/>
      <c r="AQ3" s="1701"/>
      <c r="AR3" s="1701"/>
      <c r="AS3" s="1701"/>
      <c r="AT3" s="1701"/>
      <c r="AU3" s="1701"/>
      <c r="AV3" s="1701"/>
      <c r="AW3" s="1701"/>
      <c r="AX3" s="1142"/>
      <c r="AY3" s="577" t="s">
        <v>454</v>
      </c>
      <c r="AZ3" s="128">
        <v>45817</v>
      </c>
    </row>
    <row r="4" spans="1:52" ht="23.25" customHeight="1">
      <c r="B4" s="43"/>
      <c r="C4" s="317"/>
      <c r="D4" s="318"/>
      <c r="E4" s="319"/>
      <c r="F4" s="319"/>
      <c r="G4" s="1702" t="s">
        <v>456</v>
      </c>
      <c r="H4" s="1703"/>
      <c r="I4" s="1703"/>
      <c r="J4" s="1703"/>
      <c r="K4" s="1703"/>
      <c r="L4" s="1703"/>
      <c r="M4" s="1703"/>
      <c r="N4" s="1703"/>
      <c r="O4" s="1703"/>
      <c r="P4" s="1703"/>
      <c r="Q4" s="1703"/>
      <c r="R4" s="1703"/>
      <c r="S4" s="1703"/>
      <c r="T4" s="1703"/>
      <c r="U4" s="1703"/>
      <c r="V4" s="1703"/>
      <c r="W4" s="1703"/>
      <c r="X4" s="1703"/>
      <c r="Y4" s="1703"/>
      <c r="Z4" s="1703"/>
      <c r="AA4" s="1703"/>
      <c r="AB4" s="1703"/>
      <c r="AC4" s="1703"/>
      <c r="AD4" s="1703"/>
      <c r="AE4" s="1703"/>
      <c r="AF4" s="1703"/>
      <c r="AG4" s="1703"/>
      <c r="AH4" s="1703"/>
      <c r="AI4" s="1703"/>
      <c r="AJ4" s="1703"/>
      <c r="AK4" s="1703"/>
      <c r="AL4" s="1703"/>
      <c r="AM4" s="1703"/>
      <c r="AN4" s="1703"/>
      <c r="AO4" s="1703"/>
      <c r="AP4" s="1703"/>
      <c r="AQ4" s="1703"/>
      <c r="AR4" s="1703"/>
      <c r="AS4" s="1703"/>
      <c r="AT4" s="1703"/>
      <c r="AU4" s="1703"/>
      <c r="AV4" s="1703"/>
      <c r="AW4" s="1703"/>
      <c r="AX4" s="1703"/>
      <c r="AY4" s="319"/>
      <c r="AZ4" s="320"/>
    </row>
    <row r="5" spans="1:52" s="36" customFormat="1" ht="79.5" customHeight="1">
      <c r="B5" s="96"/>
      <c r="C5" s="56" t="s">
        <v>1481</v>
      </c>
      <c r="D5" s="107" t="s">
        <v>127</v>
      </c>
      <c r="E5" s="61"/>
      <c r="F5" s="59" t="s">
        <v>1591</v>
      </c>
      <c r="G5" s="1704" t="s">
        <v>129</v>
      </c>
      <c r="H5" s="1705"/>
      <c r="I5" s="1705"/>
      <c r="J5" s="1705"/>
      <c r="K5" s="1705"/>
      <c r="L5" s="1705"/>
      <c r="M5" s="1705"/>
      <c r="N5" s="1705"/>
      <c r="O5" s="1705"/>
      <c r="P5" s="1705"/>
      <c r="Q5" s="1705"/>
      <c r="R5" s="1705"/>
      <c r="S5" s="1706"/>
      <c r="T5" s="49"/>
      <c r="U5" s="50"/>
      <c r="V5" s="51"/>
      <c r="W5" s="50"/>
      <c r="X5" s="46"/>
      <c r="Y5" s="46"/>
      <c r="Z5" s="44"/>
      <c r="AA5" s="45"/>
      <c r="AB5" s="45"/>
      <c r="AC5" s="45"/>
      <c r="AD5" s="45"/>
      <c r="AE5" s="45"/>
      <c r="AF5" s="45"/>
      <c r="AG5" s="511"/>
      <c r="AH5" s="45"/>
      <c r="AI5" s="45"/>
      <c r="AJ5" s="45"/>
      <c r="AK5" s="45"/>
      <c r="AL5" s="45"/>
      <c r="AM5" s="45"/>
      <c r="AN5" s="45"/>
      <c r="AO5" s="45"/>
      <c r="AP5" s="395"/>
      <c r="AQ5" s="395"/>
      <c r="AR5" s="395"/>
      <c r="AS5" s="395"/>
      <c r="AT5" s="395"/>
      <c r="AU5" s="395"/>
      <c r="AV5" s="395"/>
      <c r="AW5" s="364"/>
      <c r="AX5" s="321"/>
      <c r="AY5" s="45"/>
      <c r="AZ5" s="52"/>
    </row>
    <row r="6" spans="1:52" s="64" customFormat="1" ht="9" customHeight="1" thickBot="1">
      <c r="A6" s="62"/>
      <c r="B6" s="66"/>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512"/>
      <c r="AH6" s="63"/>
      <c r="AI6" s="63"/>
      <c r="AJ6" s="63"/>
      <c r="AK6" s="63"/>
      <c r="AL6" s="63"/>
      <c r="AM6" s="63"/>
      <c r="AN6" s="63"/>
      <c r="AO6" s="63"/>
      <c r="AP6" s="63"/>
      <c r="AQ6" s="63"/>
      <c r="AR6" s="63"/>
      <c r="AS6" s="63"/>
      <c r="AT6" s="63"/>
      <c r="AU6" s="63"/>
      <c r="AV6" s="63"/>
      <c r="AW6" s="365"/>
      <c r="AX6" s="322"/>
      <c r="AY6" s="63"/>
      <c r="AZ6" s="63"/>
    </row>
    <row r="7" spans="1:52" s="271" customFormat="1" ht="28.5" customHeight="1" thickBot="1">
      <c r="A7" s="285"/>
      <c r="B7" s="270"/>
      <c r="C7" s="1678" t="s">
        <v>1592</v>
      </c>
      <c r="D7" s="1679"/>
      <c r="E7" s="1680"/>
      <c r="F7" s="1684" t="s">
        <v>1593</v>
      </c>
      <c r="G7" s="1684"/>
      <c r="H7" s="1684"/>
      <c r="I7" s="1684"/>
      <c r="J7" s="1684"/>
      <c r="K7" s="1684"/>
      <c r="L7" s="1684"/>
      <c r="M7" s="1684"/>
      <c r="N7" s="1684"/>
      <c r="O7" s="1684"/>
      <c r="P7" s="1684"/>
      <c r="Q7" s="1684"/>
      <c r="R7" s="1684"/>
      <c r="S7" s="1684"/>
      <c r="T7" s="1684"/>
      <c r="U7" s="1684"/>
      <c r="V7" s="1684"/>
      <c r="W7" s="1684"/>
      <c r="X7" s="1684"/>
      <c r="Y7" s="1684"/>
      <c r="Z7" s="1684"/>
      <c r="AA7" s="1684"/>
      <c r="AB7" s="1684"/>
      <c r="AC7" s="1684"/>
      <c r="AD7" s="1684"/>
      <c r="AE7" s="1684"/>
      <c r="AF7" s="1684"/>
      <c r="AG7" s="1684"/>
      <c r="AH7" s="1684"/>
      <c r="AI7" s="1684"/>
      <c r="AJ7" s="1684"/>
      <c r="AK7" s="1684"/>
      <c r="AL7" s="1684"/>
      <c r="AM7" s="1684"/>
      <c r="AN7" s="1684"/>
      <c r="AO7" s="1684"/>
      <c r="AP7" s="1684"/>
      <c r="AQ7" s="1684"/>
      <c r="AR7" s="1684"/>
      <c r="AS7" s="1684"/>
      <c r="AT7" s="1684"/>
      <c r="AU7" s="1684"/>
      <c r="AV7" s="1684"/>
      <c r="AW7" s="1684"/>
      <c r="AX7" s="1684"/>
      <c r="AY7" s="1684"/>
      <c r="AZ7" s="1685"/>
    </row>
    <row r="8" spans="1:52" s="271" customFormat="1" ht="31.5" customHeight="1" thickBot="1">
      <c r="A8" s="286"/>
      <c r="B8" s="270"/>
      <c r="C8" s="1681"/>
      <c r="D8" s="1682"/>
      <c r="E8" s="1683"/>
      <c r="F8" s="1686" t="s">
        <v>1594</v>
      </c>
      <c r="G8" s="1686"/>
      <c r="H8" s="1686"/>
      <c r="I8" s="1686"/>
      <c r="J8" s="1686"/>
      <c r="K8" s="1686"/>
      <c r="L8" s="1686"/>
      <c r="M8" s="1686"/>
      <c r="N8" s="1686"/>
      <c r="O8" s="1686"/>
      <c r="P8" s="1686"/>
      <c r="Q8" s="1686"/>
      <c r="R8" s="1686"/>
      <c r="S8" s="1686"/>
      <c r="T8" s="1686"/>
      <c r="U8" s="1686"/>
      <c r="V8" s="1686"/>
      <c r="W8" s="1686"/>
      <c r="X8" s="1687"/>
      <c r="Y8" s="1688" t="s">
        <v>1595</v>
      </c>
      <c r="Z8" s="1689"/>
      <c r="AA8" s="1689"/>
      <c r="AB8" s="1689"/>
      <c r="AC8" s="1689"/>
      <c r="AD8" s="1689"/>
      <c r="AE8" s="1690"/>
      <c r="AF8" s="1691" t="s">
        <v>115</v>
      </c>
      <c r="AG8" s="1686"/>
      <c r="AH8" s="1686"/>
      <c r="AI8" s="1686"/>
      <c r="AJ8" s="1686"/>
      <c r="AK8" s="1686"/>
      <c r="AL8" s="1686"/>
      <c r="AM8" s="1686"/>
      <c r="AN8" s="1686"/>
      <c r="AO8" s="1686"/>
      <c r="AP8" s="1686"/>
      <c r="AQ8" s="1686"/>
      <c r="AR8" s="1687"/>
      <c r="AS8" s="1692" t="s">
        <v>1596</v>
      </c>
      <c r="AT8" s="1693"/>
      <c r="AU8" s="1693"/>
      <c r="AV8" s="1694"/>
      <c r="AW8" s="1695" t="s">
        <v>137</v>
      </c>
      <c r="AX8" s="1696"/>
      <c r="AY8" s="1696"/>
      <c r="AZ8" s="1697"/>
    </row>
    <row r="9" spans="1:52" s="283" customFormat="1" ht="97.5" customHeight="1" thickBot="1">
      <c r="A9" s="287" t="s">
        <v>1069</v>
      </c>
      <c r="B9" s="9"/>
      <c r="C9" s="24" t="s">
        <v>1100</v>
      </c>
      <c r="D9" s="288" t="s">
        <v>1597</v>
      </c>
      <c r="E9" s="289" t="s">
        <v>1598</v>
      </c>
      <c r="F9" s="290" t="s">
        <v>465</v>
      </c>
      <c r="G9" s="24" t="s">
        <v>1599</v>
      </c>
      <c r="H9" s="24" t="s">
        <v>1600</v>
      </c>
      <c r="I9" s="24" t="s">
        <v>1601</v>
      </c>
      <c r="J9" s="24"/>
      <c r="K9" s="24" t="s">
        <v>1602</v>
      </c>
      <c r="L9" s="291"/>
      <c r="M9" s="24" t="s">
        <v>1603</v>
      </c>
      <c r="N9" s="24"/>
      <c r="O9" s="24" t="s">
        <v>1604</v>
      </c>
      <c r="P9" s="24"/>
      <c r="Q9" s="24" t="s">
        <v>1605</v>
      </c>
      <c r="R9" s="24"/>
      <c r="S9" s="24" t="s">
        <v>1606</v>
      </c>
      <c r="T9" s="24"/>
      <c r="U9" s="24" t="s">
        <v>1607</v>
      </c>
      <c r="V9" s="292"/>
      <c r="W9" s="284" t="s">
        <v>1608</v>
      </c>
      <c r="X9" s="284" t="s">
        <v>1609</v>
      </c>
      <c r="Y9" s="284" t="s">
        <v>1610</v>
      </c>
      <c r="Z9" s="24" t="s">
        <v>1611</v>
      </c>
      <c r="AA9" s="284" t="s">
        <v>1612</v>
      </c>
      <c r="AB9" s="284" t="s">
        <v>1613</v>
      </c>
      <c r="AC9" s="284" t="s">
        <v>1614</v>
      </c>
      <c r="AD9" s="284" t="s">
        <v>1615</v>
      </c>
      <c r="AE9" s="284" t="s">
        <v>1616</v>
      </c>
      <c r="AF9" s="284" t="s">
        <v>1617</v>
      </c>
      <c r="AG9" s="513" t="s">
        <v>1618</v>
      </c>
      <c r="AH9" s="284" t="s">
        <v>1619</v>
      </c>
      <c r="AI9" s="284" t="s">
        <v>1620</v>
      </c>
      <c r="AJ9" s="284" t="s">
        <v>1621</v>
      </c>
      <c r="AK9" s="284" t="s">
        <v>1622</v>
      </c>
      <c r="AL9" s="284" t="s">
        <v>1623</v>
      </c>
      <c r="AM9" s="284" t="s">
        <v>1624</v>
      </c>
      <c r="AN9" s="284" t="s">
        <v>1625</v>
      </c>
      <c r="AO9" s="24" t="s">
        <v>1626</v>
      </c>
      <c r="AP9" s="24" t="s">
        <v>1627</v>
      </c>
      <c r="AQ9" s="24" t="s">
        <v>1628</v>
      </c>
      <c r="AR9" s="24" t="s">
        <v>1629</v>
      </c>
      <c r="AS9" s="24" t="s">
        <v>1630</v>
      </c>
      <c r="AT9" s="24" t="s">
        <v>1631</v>
      </c>
      <c r="AU9" s="24" t="s">
        <v>1632</v>
      </c>
      <c r="AV9" s="24" t="s">
        <v>1633</v>
      </c>
      <c r="AW9" s="24" t="s">
        <v>1634</v>
      </c>
      <c r="AX9" s="24" t="s">
        <v>1635</v>
      </c>
      <c r="AY9" s="24" t="s">
        <v>1636</v>
      </c>
      <c r="AZ9" s="24" t="s">
        <v>1439</v>
      </c>
    </row>
    <row r="10" spans="1:52" s="33" customFormat="1" ht="161.25" customHeight="1" thickBot="1">
      <c r="A10" s="18"/>
      <c r="B10" s="381" t="str">
        <f t="shared" ref="B10:B41" si="0">C10&amp;"-"&amp;E10</f>
        <v>R1-CO1</v>
      </c>
      <c r="C10" s="1007" t="s">
        <v>394</v>
      </c>
      <c r="D10" s="1008" t="s">
        <v>1077</v>
      </c>
      <c r="E10" s="1007" t="s">
        <v>1076</v>
      </c>
      <c r="F10" s="1009" t="s">
        <v>1637</v>
      </c>
      <c r="G10" s="894" t="s">
        <v>1197</v>
      </c>
      <c r="H10" s="895" t="s">
        <v>1197</v>
      </c>
      <c r="I10" s="895" t="s">
        <v>1638</v>
      </c>
      <c r="J10" s="896">
        <f t="shared" ref="J10:J22" si="1">IF(I10="Asignado",15,IF(I10="No asignado",0,IF(I10=0,0)))</f>
        <v>15</v>
      </c>
      <c r="K10" s="895" t="s">
        <v>1639</v>
      </c>
      <c r="L10" s="896">
        <f t="shared" ref="L10:L22" si="2">IF(K10="Adecuado",15,IF(K10="Inadecuado",0,IF(I10=0,0)))</f>
        <v>15</v>
      </c>
      <c r="M10" s="895" t="s">
        <v>1640</v>
      </c>
      <c r="N10" s="896">
        <f t="shared" ref="N10:N22" si="3">IF(M10="Oportuna",15,IF(M10="Inoportuna",0,IF(I10=0,0)))</f>
        <v>15</v>
      </c>
      <c r="O10" s="895" t="s">
        <v>1641</v>
      </c>
      <c r="P10" s="896">
        <f t="shared" ref="P10:P22" si="4">IF(O10="Prevenir",15,IF(O10="Detectar",10,IF(O10="No es un control",0,IF(I10=0,0))))</f>
        <v>15</v>
      </c>
      <c r="Q10" s="895" t="s">
        <v>1642</v>
      </c>
      <c r="R10" s="896">
        <f t="shared" ref="R10:R22" si="5">IF(Q10="Confiable",15,IF(Q10="No confiable",0,IF(I10=0,0)))</f>
        <v>15</v>
      </c>
      <c r="S10" s="895" t="s">
        <v>1643</v>
      </c>
      <c r="T10" s="896">
        <f t="shared" ref="T10:T22" si="6">IF(S10="Se investigan y resuelven oportunamente",15,IF(S10="No se investigan y resuelven oportunamente",0,IF(I10=0,0)))</f>
        <v>15</v>
      </c>
      <c r="U10" s="895" t="s">
        <v>1644</v>
      </c>
      <c r="V10" s="896">
        <f t="shared" ref="V10:V22" si="7">IF(U10="Completa",10,IF(U10="Incompleta",5,IF(U10="No existe",0,IF(I10=0,0))))</f>
        <v>10</v>
      </c>
      <c r="W10" s="897">
        <f t="shared" ref="W10:W22" si="8">IF(G10=0," ",IF((J10+L10+N10+P10+R10+T10+V10)&gt;=0,(J10+L10+N10+P10+R10+T10+V10)))</f>
        <v>100</v>
      </c>
      <c r="X10" s="897" t="str">
        <f t="shared" ref="X10:X22" si="9">IF(W10=" "," ",IF(AND(W10&gt;=0,W10&lt;=85),"Débil",IF(AND(W10&gt;=86,W10&lt;=95),"Moderado",IF(AND(W10&gt;=96,W10&lt;=100),"Fuerte"," "))))</f>
        <v>Fuerte</v>
      </c>
      <c r="Y10" s="897">
        <f t="shared" ref="Y10:Y22" si="10">IF(Z10="Siempre se ejecuta", 100,IF(Z10="Algunas veces se ejecuta",50,IF(Z10="No se ejecuta",0,"")))</f>
        <v>100</v>
      </c>
      <c r="Z10" s="898" t="s">
        <v>1645</v>
      </c>
      <c r="AA10" s="897" t="str">
        <f t="shared" ref="AA10:AA22" si="11">IF(Z10="Siempre se ejecuta","Fuerte",IF(Z10="Algunas veces se ejecuta","Moderado",IF(Z10="No se ejecuta", "Débil","")))</f>
        <v>Fuerte</v>
      </c>
      <c r="AB10" s="897" t="str">
        <f t="shared" ref="AB10:AB22" si="12">IF(AND(X10="Fuerte",AA10="Fuerte"),"Fuerte",IF(AND(X10="Fuerte",AA10="Moderado"),"Moderado",IF(AND(X10="Fuerte",AA10="Débil"),"Débil",IF(AND(X10="Moderado",AA10="Moderado"),"Moderado",IF(AND(X10="Moderado",AA10="Fuerte"),"Moderado",IF(AND(X10="Moderado",AA10="Débil"),"Débil",IF(X10="Débil","Débil"," ")))))))</f>
        <v>Fuerte</v>
      </c>
      <c r="AC10" s="897" t="str">
        <f t="shared" ref="AC10:AC22" si="13">IF(AB10="Fuerte","No",IF(AB10="Moderado","Sí",IF(AB10="Débil","Sí","")))</f>
        <v>No</v>
      </c>
      <c r="AD10" s="897">
        <f t="shared" ref="AD10:AD22" si="14">IFERROR(IF(Y10=" "," ",IF(Y10&gt;=0,(W10+Y10)/2))," ")</f>
        <v>100</v>
      </c>
      <c r="AE10" s="899">
        <f t="shared" ref="AE10:AE22" si="15">IFERROR(IF(AD10=" "," ",IF(AVERAGE($AD$10:$AD$246)&gt;=0,AVERAGEIFS($AD$10:$AD$245,$C$10:$C$245,C10))),"  ")</f>
        <v>100</v>
      </c>
      <c r="AF10" s="897" t="str">
        <f t="shared" ref="AF10:AF22" si="16">IF(AE10=" "," ",IF(AE10=100,"Fuerte",IF(AE10&lt;50,"Débil",IF(AE10&gt;49,"Moderado"," "))))</f>
        <v>Fuerte</v>
      </c>
      <c r="AG10" s="900">
        <f t="shared" ref="AG10:AG14" si="17">IF(OR(AND(AF10="Fuerte",G10="No disminuye"),AND(AF10="Moderado",G10="No disminuye")),0,IF(AND(AF10="Fuerte",G10="Directamente"),2,IF(AND(AF10="Moderado",G10="Directamente"),1,0)))</f>
        <v>2</v>
      </c>
      <c r="AH10" s="901">
        <f t="shared" ref="AH10:AH22" si="18">IFERROR(AVERAGEIFS($AG$10:$AG$245,$C$10:$C$245,C10)," ")</f>
        <v>2</v>
      </c>
      <c r="AI10" s="902" t="s">
        <v>1079</v>
      </c>
      <c r="AJ10" s="896">
        <v>2</v>
      </c>
      <c r="AK10" s="903">
        <f t="shared" ref="AK10:AK36" si="19">IFERROR(AVERAGEIFS($AJ$10:$AJ$245,$C$10:$C$245,C10)," ")</f>
        <v>2</v>
      </c>
      <c r="AL10" s="896" t="s">
        <v>395</v>
      </c>
      <c r="AM10" s="935" t="str">
        <f t="shared" ref="AM10:AM22" si="20">IF(OR(AND(AI10="Rara vez",AL10="Insignificante"),AND(AI10="Rara vez",AL10="Menor"),AND(AI10="Improbable",AL10="Menor"),AND(AI10="Improbable",AL10="Insignificante"),AND(AI10="Posible",AL10="Insignificante")),"Zona Baja",IF(OR(AND(AI10="Probable",AL10="Insignificante"),AND(AI10="Posible",AL10="Menor"),AND(AI10="Improbable",AL10="Moderado"),AND(AI10="Rara vez",AL10="Moderado")),"Zona Moderada",IF(OR(AND(AI10="Casi seguro",AL10="Insignificante"),AND(AI10="Casi seguro",AL10="Menor"),AND(AI10="Probable",AL10="Menor"),AND(AI10="Probable",AL10="Moderado"),AND(AI10="Posible",AL10="Moderado"),AND(AI10="Improbable",AL10="Mayor"),AND(AI10="Rara vez",AL10="Mayor")),"Zona Alta",IF(OR(AND(AI10="Casi seguro",AL10="Moderado"),AND(AI10="Casi seguro",AL10="Mayor"),AND(AI10="Casi seguro",AL10="Catastrófico"),AND(AI10="Probable",AL10="Mayor"),AND(AI10="Probable",AL10="Catastrófico"),AND(AI10="Posible",AL10="Mayor"),AND(AI10="Posible",AL10="Catastrófico"),AND(AI10="Improbable",AL10="Catastrófico"),AND(AI10="Rara vez",AL10="Catastrófico")),"Zona Extrema"," "))))</f>
        <v>Zona Moderada</v>
      </c>
      <c r="AN10" s="935" t="str">
        <f t="shared" ref="AN10:AN22" si="21">IF(AM10="Zona Moderada","Reducir riesgo",IF(AM10="Zona Alta","Compartir riesgo",IF(AM10="Zona Extrema","Evitar riesgo"," ")))</f>
        <v>Reducir riesgo</v>
      </c>
      <c r="AO10" s="936" t="s">
        <v>1637</v>
      </c>
      <c r="AP10" s="937" t="s">
        <v>1646</v>
      </c>
      <c r="AQ10" s="937" t="s">
        <v>1647</v>
      </c>
      <c r="AR10" s="937" t="s">
        <v>1648</v>
      </c>
      <c r="AS10" s="937" t="s">
        <v>1649</v>
      </c>
      <c r="AT10" s="937" t="s">
        <v>1647</v>
      </c>
      <c r="AU10" s="937" t="s">
        <v>1647</v>
      </c>
      <c r="AV10" s="938" t="s">
        <v>1650</v>
      </c>
      <c r="AW10" s="939" t="s">
        <v>1651</v>
      </c>
      <c r="AX10" s="940" t="s">
        <v>1652</v>
      </c>
      <c r="AY10" s="691"/>
      <c r="AZ10" s="811"/>
    </row>
    <row r="11" spans="1:52" s="33" customFormat="1" ht="314.10000000000002">
      <c r="A11" s="876"/>
      <c r="B11" s="877" t="str">
        <f t="shared" si="0"/>
        <v>R2-CO1</v>
      </c>
      <c r="C11" s="1007" t="s">
        <v>404</v>
      </c>
      <c r="D11" s="1007" t="s">
        <v>1077</v>
      </c>
      <c r="E11" s="1007" t="s">
        <v>1076</v>
      </c>
      <c r="F11" s="1010" t="s">
        <v>1653</v>
      </c>
      <c r="G11" s="904" t="s">
        <v>1197</v>
      </c>
      <c r="H11" s="895" t="s">
        <v>1197</v>
      </c>
      <c r="I11" s="895" t="s">
        <v>1638</v>
      </c>
      <c r="J11" s="896">
        <f t="shared" si="1"/>
        <v>15</v>
      </c>
      <c r="K11" s="895" t="s">
        <v>1639</v>
      </c>
      <c r="L11" s="896">
        <f t="shared" si="2"/>
        <v>15</v>
      </c>
      <c r="M11" s="895" t="s">
        <v>1640</v>
      </c>
      <c r="N11" s="896">
        <f t="shared" si="3"/>
        <v>15</v>
      </c>
      <c r="O11" s="895" t="s">
        <v>1641</v>
      </c>
      <c r="P11" s="896">
        <f t="shared" si="4"/>
        <v>15</v>
      </c>
      <c r="Q11" s="895" t="s">
        <v>1642</v>
      </c>
      <c r="R11" s="896">
        <f t="shared" si="5"/>
        <v>15</v>
      </c>
      <c r="S11" s="895" t="s">
        <v>1643</v>
      </c>
      <c r="T11" s="896">
        <f t="shared" si="6"/>
        <v>15</v>
      </c>
      <c r="U11" s="895" t="s">
        <v>1644</v>
      </c>
      <c r="V11" s="896">
        <f t="shared" si="7"/>
        <v>10</v>
      </c>
      <c r="W11" s="896">
        <f t="shared" si="8"/>
        <v>100</v>
      </c>
      <c r="X11" s="896" t="str">
        <f t="shared" si="9"/>
        <v>Fuerte</v>
      </c>
      <c r="Y11" s="896">
        <f t="shared" si="10"/>
        <v>100</v>
      </c>
      <c r="Z11" s="895" t="s">
        <v>1645</v>
      </c>
      <c r="AA11" s="896" t="str">
        <f t="shared" si="11"/>
        <v>Fuerte</v>
      </c>
      <c r="AB11" s="896" t="str">
        <f t="shared" si="12"/>
        <v>Fuerte</v>
      </c>
      <c r="AC11" s="896" t="str">
        <f t="shared" si="13"/>
        <v>No</v>
      </c>
      <c r="AD11" s="896">
        <f t="shared" si="14"/>
        <v>100</v>
      </c>
      <c r="AE11" s="905">
        <f t="shared" si="15"/>
        <v>100</v>
      </c>
      <c r="AF11" s="896" t="str">
        <f t="shared" si="16"/>
        <v>Fuerte</v>
      </c>
      <c r="AG11" s="900">
        <f t="shared" si="17"/>
        <v>2</v>
      </c>
      <c r="AH11" s="900">
        <f t="shared" si="18"/>
        <v>2</v>
      </c>
      <c r="AI11" s="902" t="s">
        <v>1079</v>
      </c>
      <c r="AJ11" s="896">
        <v>2</v>
      </c>
      <c r="AK11" s="903">
        <f t="shared" si="19"/>
        <v>2</v>
      </c>
      <c r="AL11" s="896" t="s">
        <v>395</v>
      </c>
      <c r="AM11" s="878" t="str">
        <f t="shared" si="20"/>
        <v>Zona Moderada</v>
      </c>
      <c r="AN11" s="878" t="str">
        <f t="shared" si="21"/>
        <v>Reducir riesgo</v>
      </c>
      <c r="AO11" s="887" t="s">
        <v>1654</v>
      </c>
      <c r="AP11" s="494" t="s">
        <v>1655</v>
      </c>
      <c r="AQ11" s="887" t="s">
        <v>1656</v>
      </c>
      <c r="AR11" s="888" t="s">
        <v>1657</v>
      </c>
      <c r="AS11" s="889" t="s">
        <v>1658</v>
      </c>
      <c r="AT11" s="889" t="s">
        <v>1659</v>
      </c>
      <c r="AU11" s="887" t="s">
        <v>1660</v>
      </c>
      <c r="AV11" s="888" t="s">
        <v>1661</v>
      </c>
      <c r="AW11" s="890" t="s">
        <v>1662</v>
      </c>
      <c r="AX11" s="872" t="s">
        <v>1663</v>
      </c>
      <c r="AY11" s="692"/>
      <c r="AZ11" s="807"/>
    </row>
    <row r="12" spans="1:52" s="33" customFormat="1" ht="342">
      <c r="A12" s="877"/>
      <c r="B12" s="877" t="str">
        <f t="shared" si="0"/>
        <v>R2-CO2</v>
      </c>
      <c r="C12" s="1007" t="s">
        <v>404</v>
      </c>
      <c r="D12" s="1007" t="s">
        <v>1081</v>
      </c>
      <c r="E12" s="1007" t="s">
        <v>1080</v>
      </c>
      <c r="F12" s="1011" t="s">
        <v>1664</v>
      </c>
      <c r="G12" s="904" t="s">
        <v>1197</v>
      </c>
      <c r="H12" s="895" t="s">
        <v>1197</v>
      </c>
      <c r="I12" s="895" t="s">
        <v>1638</v>
      </c>
      <c r="J12" s="896">
        <f t="shared" si="1"/>
        <v>15</v>
      </c>
      <c r="K12" s="895" t="s">
        <v>1639</v>
      </c>
      <c r="L12" s="896">
        <f t="shared" si="2"/>
        <v>15</v>
      </c>
      <c r="M12" s="895" t="s">
        <v>1640</v>
      </c>
      <c r="N12" s="896">
        <f t="shared" si="3"/>
        <v>15</v>
      </c>
      <c r="O12" s="895" t="s">
        <v>1641</v>
      </c>
      <c r="P12" s="896">
        <f t="shared" si="4"/>
        <v>15</v>
      </c>
      <c r="Q12" s="895" t="s">
        <v>1642</v>
      </c>
      <c r="R12" s="896">
        <f t="shared" si="5"/>
        <v>15</v>
      </c>
      <c r="S12" s="895" t="s">
        <v>1643</v>
      </c>
      <c r="T12" s="896">
        <f t="shared" si="6"/>
        <v>15</v>
      </c>
      <c r="U12" s="895" t="s">
        <v>1644</v>
      </c>
      <c r="V12" s="896">
        <f t="shared" si="7"/>
        <v>10</v>
      </c>
      <c r="W12" s="896">
        <f t="shared" si="8"/>
        <v>100</v>
      </c>
      <c r="X12" s="896" t="str">
        <f t="shared" si="9"/>
        <v>Fuerte</v>
      </c>
      <c r="Y12" s="896">
        <f t="shared" si="10"/>
        <v>100</v>
      </c>
      <c r="Z12" s="895" t="s">
        <v>1645</v>
      </c>
      <c r="AA12" s="896" t="str">
        <f t="shared" si="11"/>
        <v>Fuerte</v>
      </c>
      <c r="AB12" s="896" t="str">
        <f t="shared" si="12"/>
        <v>Fuerte</v>
      </c>
      <c r="AC12" s="896" t="str">
        <f t="shared" si="13"/>
        <v>No</v>
      </c>
      <c r="AD12" s="896">
        <f t="shared" si="14"/>
        <v>100</v>
      </c>
      <c r="AE12" s="905">
        <f t="shared" si="15"/>
        <v>100</v>
      </c>
      <c r="AF12" s="896" t="str">
        <f t="shared" si="16"/>
        <v>Fuerte</v>
      </c>
      <c r="AG12" s="900">
        <f t="shared" si="17"/>
        <v>2</v>
      </c>
      <c r="AH12" s="900">
        <f t="shared" si="18"/>
        <v>2</v>
      </c>
      <c r="AI12" s="902" t="s">
        <v>1079</v>
      </c>
      <c r="AJ12" s="896">
        <v>2</v>
      </c>
      <c r="AK12" s="903">
        <f t="shared" si="19"/>
        <v>2</v>
      </c>
      <c r="AL12" s="896" t="s">
        <v>395</v>
      </c>
      <c r="AM12" s="878" t="str">
        <f t="shared" si="20"/>
        <v>Zona Moderada</v>
      </c>
      <c r="AN12" s="878" t="str">
        <f t="shared" si="21"/>
        <v>Reducir riesgo</v>
      </c>
      <c r="AO12" s="566" t="s">
        <v>1665</v>
      </c>
      <c r="AP12" s="472" t="s">
        <v>1666</v>
      </c>
      <c r="AQ12" s="887" t="s">
        <v>1656</v>
      </c>
      <c r="AR12" s="494" t="s">
        <v>1667</v>
      </c>
      <c r="AS12" s="891" t="s">
        <v>1668</v>
      </c>
      <c r="AT12" s="892" t="s">
        <v>1669</v>
      </c>
      <c r="AU12" s="887" t="s">
        <v>1670</v>
      </c>
      <c r="AV12" s="892" t="s">
        <v>1661</v>
      </c>
      <c r="AW12" s="890" t="s">
        <v>1671</v>
      </c>
      <c r="AX12" s="873" t="s">
        <v>1672</v>
      </c>
      <c r="AY12" s="692"/>
      <c r="AZ12" s="807"/>
    </row>
    <row r="13" spans="1:52" s="33" customFormat="1" ht="369.95">
      <c r="A13" s="877"/>
      <c r="B13" s="877" t="str">
        <f t="shared" si="0"/>
        <v>R3-CO1</v>
      </c>
      <c r="C13" s="1007" t="s">
        <v>405</v>
      </c>
      <c r="D13" s="1007" t="s">
        <v>1077</v>
      </c>
      <c r="E13" s="1007" t="s">
        <v>1076</v>
      </c>
      <c r="F13" s="1011" t="s">
        <v>1673</v>
      </c>
      <c r="G13" s="904" t="s">
        <v>1197</v>
      </c>
      <c r="H13" s="895" t="s">
        <v>1197</v>
      </c>
      <c r="I13" s="895" t="s">
        <v>1638</v>
      </c>
      <c r="J13" s="896">
        <f t="shared" si="1"/>
        <v>15</v>
      </c>
      <c r="K13" s="895" t="s">
        <v>1639</v>
      </c>
      <c r="L13" s="896">
        <f t="shared" si="2"/>
        <v>15</v>
      </c>
      <c r="M13" s="895" t="s">
        <v>1640</v>
      </c>
      <c r="N13" s="896">
        <f t="shared" si="3"/>
        <v>15</v>
      </c>
      <c r="O13" s="895" t="s">
        <v>1641</v>
      </c>
      <c r="P13" s="896">
        <f t="shared" si="4"/>
        <v>15</v>
      </c>
      <c r="Q13" s="895" t="s">
        <v>1642</v>
      </c>
      <c r="R13" s="896">
        <f t="shared" si="5"/>
        <v>15</v>
      </c>
      <c r="S13" s="895" t="s">
        <v>1643</v>
      </c>
      <c r="T13" s="896">
        <f t="shared" si="6"/>
        <v>15</v>
      </c>
      <c r="U13" s="895" t="s">
        <v>1644</v>
      </c>
      <c r="V13" s="896">
        <f t="shared" si="7"/>
        <v>10</v>
      </c>
      <c r="W13" s="896">
        <f t="shared" si="8"/>
        <v>100</v>
      </c>
      <c r="X13" s="896" t="str">
        <f t="shared" si="9"/>
        <v>Fuerte</v>
      </c>
      <c r="Y13" s="896">
        <f t="shared" si="10"/>
        <v>100</v>
      </c>
      <c r="Z13" s="895" t="s">
        <v>1645</v>
      </c>
      <c r="AA13" s="896" t="str">
        <f t="shared" si="11"/>
        <v>Fuerte</v>
      </c>
      <c r="AB13" s="896" t="str">
        <f t="shared" si="12"/>
        <v>Fuerte</v>
      </c>
      <c r="AC13" s="896" t="str">
        <f t="shared" si="13"/>
        <v>No</v>
      </c>
      <c r="AD13" s="896">
        <f t="shared" si="14"/>
        <v>100</v>
      </c>
      <c r="AE13" s="905">
        <f t="shared" si="15"/>
        <v>100</v>
      </c>
      <c r="AF13" s="896" t="str">
        <f t="shared" si="16"/>
        <v>Fuerte</v>
      </c>
      <c r="AG13" s="900">
        <f t="shared" si="17"/>
        <v>2</v>
      </c>
      <c r="AH13" s="900">
        <f t="shared" si="18"/>
        <v>2</v>
      </c>
      <c r="AI13" s="902" t="s">
        <v>1079</v>
      </c>
      <c r="AJ13" s="896">
        <v>2</v>
      </c>
      <c r="AK13" s="903">
        <f t="shared" si="19"/>
        <v>2</v>
      </c>
      <c r="AL13" s="896" t="s">
        <v>395</v>
      </c>
      <c r="AM13" s="878" t="str">
        <f t="shared" si="20"/>
        <v>Zona Moderada</v>
      </c>
      <c r="AN13" s="878" t="str">
        <f t="shared" si="21"/>
        <v>Reducir riesgo</v>
      </c>
      <c r="AO13" s="566" t="s">
        <v>1674</v>
      </c>
      <c r="AP13" s="472" t="s">
        <v>1666</v>
      </c>
      <c r="AQ13" s="887" t="s">
        <v>1675</v>
      </c>
      <c r="AR13" s="892" t="s">
        <v>1657</v>
      </c>
      <c r="AS13" s="891" t="s">
        <v>1676</v>
      </c>
      <c r="AT13" s="892" t="s">
        <v>1669</v>
      </c>
      <c r="AU13" s="893" t="s">
        <v>1677</v>
      </c>
      <c r="AV13" s="892" t="s">
        <v>1661</v>
      </c>
      <c r="AW13" s="890" t="s">
        <v>1678</v>
      </c>
      <c r="AX13" s="874" t="s">
        <v>1679</v>
      </c>
      <c r="AY13" s="692"/>
      <c r="AZ13" s="812"/>
    </row>
    <row r="14" spans="1:52" s="33" customFormat="1" ht="329.1" thickBot="1">
      <c r="A14" s="877"/>
      <c r="B14" s="877" t="str">
        <f t="shared" si="0"/>
        <v>R4-CO1</v>
      </c>
      <c r="C14" s="1007" t="s">
        <v>386</v>
      </c>
      <c r="D14" s="1007" t="s">
        <v>1077</v>
      </c>
      <c r="E14" s="1007" t="s">
        <v>1076</v>
      </c>
      <c r="F14" s="1011" t="s">
        <v>1680</v>
      </c>
      <c r="G14" s="904" t="s">
        <v>1197</v>
      </c>
      <c r="H14" s="895" t="s">
        <v>1197</v>
      </c>
      <c r="I14" s="895" t="s">
        <v>1638</v>
      </c>
      <c r="J14" s="896">
        <f t="shared" si="1"/>
        <v>15</v>
      </c>
      <c r="K14" s="895" t="s">
        <v>1639</v>
      </c>
      <c r="L14" s="896">
        <f t="shared" si="2"/>
        <v>15</v>
      </c>
      <c r="M14" s="895" t="s">
        <v>1640</v>
      </c>
      <c r="N14" s="896">
        <f t="shared" si="3"/>
        <v>15</v>
      </c>
      <c r="O14" s="895" t="s">
        <v>1641</v>
      </c>
      <c r="P14" s="896">
        <f t="shared" si="4"/>
        <v>15</v>
      </c>
      <c r="Q14" s="895" t="s">
        <v>1642</v>
      </c>
      <c r="R14" s="896">
        <f t="shared" si="5"/>
        <v>15</v>
      </c>
      <c r="S14" s="895" t="s">
        <v>1643</v>
      </c>
      <c r="T14" s="896">
        <f t="shared" si="6"/>
        <v>15</v>
      </c>
      <c r="U14" s="895" t="s">
        <v>1644</v>
      </c>
      <c r="V14" s="896">
        <f t="shared" si="7"/>
        <v>10</v>
      </c>
      <c r="W14" s="896">
        <f t="shared" si="8"/>
        <v>100</v>
      </c>
      <c r="X14" s="896" t="str">
        <f t="shared" si="9"/>
        <v>Fuerte</v>
      </c>
      <c r="Y14" s="896">
        <f t="shared" si="10"/>
        <v>100</v>
      </c>
      <c r="Z14" s="895" t="s">
        <v>1645</v>
      </c>
      <c r="AA14" s="896" t="str">
        <f t="shared" si="11"/>
        <v>Fuerte</v>
      </c>
      <c r="AB14" s="896" t="str">
        <f t="shared" si="12"/>
        <v>Fuerte</v>
      </c>
      <c r="AC14" s="896" t="str">
        <f t="shared" si="13"/>
        <v>No</v>
      </c>
      <c r="AD14" s="896">
        <f t="shared" si="14"/>
        <v>100</v>
      </c>
      <c r="AE14" s="905">
        <f t="shared" si="15"/>
        <v>100</v>
      </c>
      <c r="AF14" s="896" t="str">
        <f t="shared" si="16"/>
        <v>Fuerte</v>
      </c>
      <c r="AG14" s="900">
        <f t="shared" si="17"/>
        <v>2</v>
      </c>
      <c r="AH14" s="900">
        <f t="shared" si="18"/>
        <v>2</v>
      </c>
      <c r="AI14" s="902" t="s">
        <v>1079</v>
      </c>
      <c r="AJ14" s="896">
        <v>2</v>
      </c>
      <c r="AK14" s="900">
        <f t="shared" si="19"/>
        <v>2</v>
      </c>
      <c r="AL14" s="896" t="s">
        <v>395</v>
      </c>
      <c r="AM14" s="878" t="str">
        <f t="shared" si="20"/>
        <v>Zona Moderada</v>
      </c>
      <c r="AN14" s="878" t="str">
        <f t="shared" si="21"/>
        <v>Reducir riesgo</v>
      </c>
      <c r="AO14" s="566" t="s">
        <v>1681</v>
      </c>
      <c r="AP14" s="472" t="s">
        <v>1666</v>
      </c>
      <c r="AQ14" s="887" t="s">
        <v>1682</v>
      </c>
      <c r="AR14" s="892" t="s">
        <v>1657</v>
      </c>
      <c r="AS14" s="891" t="s">
        <v>1683</v>
      </c>
      <c r="AT14" s="892" t="s">
        <v>1669</v>
      </c>
      <c r="AU14" s="893" t="s">
        <v>1684</v>
      </c>
      <c r="AV14" s="892" t="s">
        <v>1661</v>
      </c>
      <c r="AW14" s="494" t="s">
        <v>1678</v>
      </c>
      <c r="AX14" s="875" t="s">
        <v>1685</v>
      </c>
      <c r="AY14" s="692"/>
      <c r="AZ14" s="813"/>
    </row>
    <row r="15" spans="1:52" s="33" customFormat="1" ht="297" customHeight="1" thickBot="1">
      <c r="A15" s="381"/>
      <c r="B15" s="381" t="str">
        <f t="shared" si="0"/>
        <v>R5-CO1</v>
      </c>
      <c r="C15" s="1007" t="s">
        <v>397</v>
      </c>
      <c r="D15" s="1007" t="s">
        <v>1077</v>
      </c>
      <c r="E15" s="1007" t="s">
        <v>1076</v>
      </c>
      <c r="F15" s="1012" t="s">
        <v>1686</v>
      </c>
      <c r="G15" s="904" t="s">
        <v>1197</v>
      </c>
      <c r="H15" s="895" t="s">
        <v>1197</v>
      </c>
      <c r="I15" s="895" t="s">
        <v>1638</v>
      </c>
      <c r="J15" s="896">
        <f t="shared" si="1"/>
        <v>15</v>
      </c>
      <c r="K15" s="895" t="s">
        <v>1639</v>
      </c>
      <c r="L15" s="896">
        <f t="shared" si="2"/>
        <v>15</v>
      </c>
      <c r="M15" s="895" t="s">
        <v>1640</v>
      </c>
      <c r="N15" s="896">
        <f t="shared" si="3"/>
        <v>15</v>
      </c>
      <c r="O15" s="895" t="s">
        <v>1641</v>
      </c>
      <c r="P15" s="896">
        <f t="shared" si="4"/>
        <v>15</v>
      </c>
      <c r="Q15" s="895" t="s">
        <v>1642</v>
      </c>
      <c r="R15" s="896">
        <f t="shared" si="5"/>
        <v>15</v>
      </c>
      <c r="S15" s="895" t="s">
        <v>1643</v>
      </c>
      <c r="T15" s="896">
        <f t="shared" si="6"/>
        <v>15</v>
      </c>
      <c r="U15" s="895" t="s">
        <v>1644</v>
      </c>
      <c r="V15" s="896">
        <f t="shared" si="7"/>
        <v>10</v>
      </c>
      <c r="W15" s="896">
        <f t="shared" si="8"/>
        <v>100</v>
      </c>
      <c r="X15" s="896" t="str">
        <f t="shared" si="9"/>
        <v>Fuerte</v>
      </c>
      <c r="Y15" s="896">
        <f t="shared" si="10"/>
        <v>100</v>
      </c>
      <c r="Z15" s="895" t="s">
        <v>1645</v>
      </c>
      <c r="AA15" s="896" t="str">
        <f t="shared" si="11"/>
        <v>Fuerte</v>
      </c>
      <c r="AB15" s="896" t="str">
        <f t="shared" si="12"/>
        <v>Fuerte</v>
      </c>
      <c r="AC15" s="896" t="str">
        <f t="shared" si="13"/>
        <v>No</v>
      </c>
      <c r="AD15" s="896">
        <f t="shared" si="14"/>
        <v>100</v>
      </c>
      <c r="AE15" s="905">
        <f t="shared" si="15"/>
        <v>100</v>
      </c>
      <c r="AF15" s="896" t="str">
        <f t="shared" si="16"/>
        <v>Fuerte</v>
      </c>
      <c r="AG15" s="900">
        <f t="shared" ref="AG15:AG22" si="22">IF(OR(AND(AF15="Fuerte",G15="No disminuye"),AND(AF15="Moderado",G15="No disminuye")),0,IF(AND(AF15="Fuerte",G15="Directamente"),2,IF(AND(AF15="Moderado",G15="Directamente"),1,0)))</f>
        <v>2</v>
      </c>
      <c r="AH15" s="900">
        <f t="shared" si="18"/>
        <v>2</v>
      </c>
      <c r="AI15" s="902" t="s">
        <v>1079</v>
      </c>
      <c r="AJ15" s="896">
        <v>2</v>
      </c>
      <c r="AK15" s="900">
        <f t="shared" si="19"/>
        <v>2</v>
      </c>
      <c r="AL15" s="896" t="s">
        <v>395</v>
      </c>
      <c r="AM15" s="941" t="str">
        <f t="shared" si="20"/>
        <v>Zona Moderada</v>
      </c>
      <c r="AN15" s="941" t="str">
        <f t="shared" si="21"/>
        <v>Reducir riesgo</v>
      </c>
      <c r="AO15" s="942" t="s">
        <v>1687</v>
      </c>
      <c r="AP15" s="942" t="s">
        <v>1688</v>
      </c>
      <c r="AQ15" s="943" t="s">
        <v>240</v>
      </c>
      <c r="AR15" s="944" t="s">
        <v>583</v>
      </c>
      <c r="AS15" s="945" t="s">
        <v>1689</v>
      </c>
      <c r="AT15" s="946" t="s">
        <v>1690</v>
      </c>
      <c r="AU15" s="945" t="s">
        <v>240</v>
      </c>
      <c r="AV15" s="947" t="s">
        <v>1691</v>
      </c>
      <c r="AW15" s="948" t="s">
        <v>1692</v>
      </c>
      <c r="AX15" s="949" t="s">
        <v>1693</v>
      </c>
      <c r="AY15" s="693"/>
      <c r="AZ15" s="814"/>
    </row>
    <row r="16" spans="1:52" s="33" customFormat="1" ht="321" customHeight="1" thickBot="1">
      <c r="A16" s="381"/>
      <c r="B16" s="381" t="str">
        <f t="shared" si="0"/>
        <v>R5-CO2</v>
      </c>
      <c r="C16" s="1007" t="s">
        <v>397</v>
      </c>
      <c r="D16" s="1007" t="s">
        <v>1081</v>
      </c>
      <c r="E16" s="1007" t="s">
        <v>1080</v>
      </c>
      <c r="F16" s="1013" t="s">
        <v>1694</v>
      </c>
      <c r="G16" s="904" t="s">
        <v>1197</v>
      </c>
      <c r="H16" s="895" t="s">
        <v>1197</v>
      </c>
      <c r="I16" s="895" t="s">
        <v>1638</v>
      </c>
      <c r="J16" s="896">
        <f t="shared" si="1"/>
        <v>15</v>
      </c>
      <c r="K16" s="895" t="s">
        <v>1639</v>
      </c>
      <c r="L16" s="896">
        <f t="shared" si="2"/>
        <v>15</v>
      </c>
      <c r="M16" s="895" t="s">
        <v>1640</v>
      </c>
      <c r="N16" s="896">
        <f t="shared" si="3"/>
        <v>15</v>
      </c>
      <c r="O16" s="895" t="s">
        <v>1641</v>
      </c>
      <c r="P16" s="896">
        <f t="shared" si="4"/>
        <v>15</v>
      </c>
      <c r="Q16" s="895" t="s">
        <v>1642</v>
      </c>
      <c r="R16" s="896">
        <f t="shared" si="5"/>
        <v>15</v>
      </c>
      <c r="S16" s="895" t="s">
        <v>1643</v>
      </c>
      <c r="T16" s="896">
        <f t="shared" si="6"/>
        <v>15</v>
      </c>
      <c r="U16" s="895" t="s">
        <v>1644</v>
      </c>
      <c r="V16" s="896">
        <f t="shared" si="7"/>
        <v>10</v>
      </c>
      <c r="W16" s="896">
        <f t="shared" si="8"/>
        <v>100</v>
      </c>
      <c r="X16" s="896" t="str">
        <f t="shared" si="9"/>
        <v>Fuerte</v>
      </c>
      <c r="Y16" s="896">
        <f t="shared" si="10"/>
        <v>100</v>
      </c>
      <c r="Z16" s="895" t="s">
        <v>1645</v>
      </c>
      <c r="AA16" s="896" t="str">
        <f t="shared" si="11"/>
        <v>Fuerte</v>
      </c>
      <c r="AB16" s="896" t="str">
        <f t="shared" si="12"/>
        <v>Fuerte</v>
      </c>
      <c r="AC16" s="896" t="str">
        <f t="shared" si="13"/>
        <v>No</v>
      </c>
      <c r="AD16" s="896">
        <f t="shared" si="14"/>
        <v>100</v>
      </c>
      <c r="AE16" s="905">
        <f t="shared" si="15"/>
        <v>100</v>
      </c>
      <c r="AF16" s="896" t="str">
        <f t="shared" si="16"/>
        <v>Fuerte</v>
      </c>
      <c r="AG16" s="900">
        <f t="shared" si="22"/>
        <v>2</v>
      </c>
      <c r="AH16" s="900">
        <f t="shared" si="18"/>
        <v>2</v>
      </c>
      <c r="AI16" s="902" t="s">
        <v>1079</v>
      </c>
      <c r="AJ16" s="896">
        <v>2</v>
      </c>
      <c r="AK16" s="900">
        <f t="shared" si="19"/>
        <v>2</v>
      </c>
      <c r="AL16" s="896" t="s">
        <v>395</v>
      </c>
      <c r="AM16" s="941" t="str">
        <f t="shared" si="20"/>
        <v>Zona Moderada</v>
      </c>
      <c r="AN16" s="941" t="str">
        <f t="shared" si="21"/>
        <v>Reducir riesgo</v>
      </c>
      <c r="AO16" s="948" t="s">
        <v>1695</v>
      </c>
      <c r="AP16" s="950" t="s">
        <v>1696</v>
      </c>
      <c r="AQ16" s="951" t="s">
        <v>240</v>
      </c>
      <c r="AR16" s="944" t="s">
        <v>583</v>
      </c>
      <c r="AS16" s="945" t="s">
        <v>1689</v>
      </c>
      <c r="AT16" s="946" t="s">
        <v>1690</v>
      </c>
      <c r="AU16" s="945" t="s">
        <v>240</v>
      </c>
      <c r="AV16" s="947" t="s">
        <v>1691</v>
      </c>
      <c r="AW16" s="948" t="s">
        <v>1692</v>
      </c>
      <c r="AX16" s="949" t="s">
        <v>1697</v>
      </c>
      <c r="AY16" s="694"/>
      <c r="AZ16" s="814"/>
    </row>
    <row r="17" spans="1:52" s="33" customFormat="1" ht="303" customHeight="1" thickBot="1">
      <c r="A17" s="381"/>
      <c r="B17" s="381" t="str">
        <f t="shared" si="0"/>
        <v>R6-CO1</v>
      </c>
      <c r="C17" s="1007" t="s">
        <v>396</v>
      </c>
      <c r="D17" s="1007" t="s">
        <v>1077</v>
      </c>
      <c r="E17" s="1007" t="s">
        <v>1076</v>
      </c>
      <c r="F17" s="1012" t="s">
        <v>1698</v>
      </c>
      <c r="G17" s="904" t="s">
        <v>1197</v>
      </c>
      <c r="H17" s="895" t="s">
        <v>1197</v>
      </c>
      <c r="I17" s="895" t="s">
        <v>1638</v>
      </c>
      <c r="J17" s="896">
        <f t="shared" si="1"/>
        <v>15</v>
      </c>
      <c r="K17" s="895" t="s">
        <v>1639</v>
      </c>
      <c r="L17" s="896">
        <f t="shared" si="2"/>
        <v>15</v>
      </c>
      <c r="M17" s="895" t="s">
        <v>1640</v>
      </c>
      <c r="N17" s="896">
        <f t="shared" si="3"/>
        <v>15</v>
      </c>
      <c r="O17" s="895" t="s">
        <v>1641</v>
      </c>
      <c r="P17" s="896">
        <f t="shared" si="4"/>
        <v>15</v>
      </c>
      <c r="Q17" s="895" t="s">
        <v>1642</v>
      </c>
      <c r="R17" s="896">
        <f t="shared" si="5"/>
        <v>15</v>
      </c>
      <c r="S17" s="895" t="s">
        <v>1643</v>
      </c>
      <c r="T17" s="896">
        <f t="shared" si="6"/>
        <v>15</v>
      </c>
      <c r="U17" s="895" t="s">
        <v>1644</v>
      </c>
      <c r="V17" s="896">
        <f t="shared" si="7"/>
        <v>10</v>
      </c>
      <c r="W17" s="896">
        <f t="shared" si="8"/>
        <v>100</v>
      </c>
      <c r="X17" s="896" t="str">
        <f t="shared" si="9"/>
        <v>Fuerte</v>
      </c>
      <c r="Y17" s="896">
        <f t="shared" si="10"/>
        <v>100</v>
      </c>
      <c r="Z17" s="895" t="s">
        <v>1645</v>
      </c>
      <c r="AA17" s="896" t="str">
        <f t="shared" si="11"/>
        <v>Fuerte</v>
      </c>
      <c r="AB17" s="896" t="str">
        <f t="shared" si="12"/>
        <v>Fuerte</v>
      </c>
      <c r="AC17" s="896" t="str">
        <f t="shared" si="13"/>
        <v>No</v>
      </c>
      <c r="AD17" s="896">
        <f t="shared" si="14"/>
        <v>100</v>
      </c>
      <c r="AE17" s="905">
        <f t="shared" si="15"/>
        <v>100</v>
      </c>
      <c r="AF17" s="896" t="str">
        <f t="shared" si="16"/>
        <v>Fuerte</v>
      </c>
      <c r="AG17" s="900">
        <f t="shared" si="22"/>
        <v>2</v>
      </c>
      <c r="AH17" s="900">
        <f t="shared" si="18"/>
        <v>2</v>
      </c>
      <c r="AI17" s="902" t="s">
        <v>1079</v>
      </c>
      <c r="AJ17" s="896">
        <v>2</v>
      </c>
      <c r="AK17" s="900">
        <f t="shared" si="19"/>
        <v>2</v>
      </c>
      <c r="AL17" s="896" t="s">
        <v>395</v>
      </c>
      <c r="AM17" s="941" t="str">
        <f t="shared" si="20"/>
        <v>Zona Moderada</v>
      </c>
      <c r="AN17" s="941" t="str">
        <f t="shared" si="21"/>
        <v>Reducir riesgo</v>
      </c>
      <c r="AO17" s="942" t="s">
        <v>1699</v>
      </c>
      <c r="AP17" s="942" t="s">
        <v>1688</v>
      </c>
      <c r="AQ17" s="943" t="s">
        <v>240</v>
      </c>
      <c r="AR17" s="944" t="s">
        <v>583</v>
      </c>
      <c r="AS17" s="945" t="s">
        <v>1689</v>
      </c>
      <c r="AT17" s="946" t="s">
        <v>1690</v>
      </c>
      <c r="AU17" s="945" t="s">
        <v>240</v>
      </c>
      <c r="AV17" s="947" t="s">
        <v>1691</v>
      </c>
      <c r="AW17" s="948" t="s">
        <v>1700</v>
      </c>
      <c r="AX17" s="949" t="s">
        <v>1701</v>
      </c>
      <c r="AY17" s="695"/>
      <c r="AZ17" s="814"/>
    </row>
    <row r="18" spans="1:52" s="33" customFormat="1" ht="270.75" customHeight="1" thickBot="1">
      <c r="A18" s="381"/>
      <c r="B18" s="381" t="str">
        <f t="shared" si="0"/>
        <v>R6-CO2</v>
      </c>
      <c r="C18" s="1007" t="s">
        <v>396</v>
      </c>
      <c r="D18" s="1007" t="s">
        <v>1081</v>
      </c>
      <c r="E18" s="1007" t="s">
        <v>1080</v>
      </c>
      <c r="F18" s="1013" t="s">
        <v>1702</v>
      </c>
      <c r="G18" s="904" t="s">
        <v>1197</v>
      </c>
      <c r="H18" s="895" t="s">
        <v>1197</v>
      </c>
      <c r="I18" s="895" t="s">
        <v>1638</v>
      </c>
      <c r="J18" s="896">
        <f t="shared" si="1"/>
        <v>15</v>
      </c>
      <c r="K18" s="895" t="s">
        <v>1639</v>
      </c>
      <c r="L18" s="896">
        <f t="shared" si="2"/>
        <v>15</v>
      </c>
      <c r="M18" s="895" t="s">
        <v>1640</v>
      </c>
      <c r="N18" s="896">
        <f t="shared" si="3"/>
        <v>15</v>
      </c>
      <c r="O18" s="895" t="s">
        <v>1641</v>
      </c>
      <c r="P18" s="896">
        <f t="shared" si="4"/>
        <v>15</v>
      </c>
      <c r="Q18" s="895" t="s">
        <v>1642</v>
      </c>
      <c r="R18" s="896">
        <f t="shared" si="5"/>
        <v>15</v>
      </c>
      <c r="S18" s="895" t="s">
        <v>1643</v>
      </c>
      <c r="T18" s="896">
        <f t="shared" si="6"/>
        <v>15</v>
      </c>
      <c r="U18" s="895" t="s">
        <v>1644</v>
      </c>
      <c r="V18" s="896">
        <f t="shared" si="7"/>
        <v>10</v>
      </c>
      <c r="W18" s="896">
        <f t="shared" si="8"/>
        <v>100</v>
      </c>
      <c r="X18" s="896" t="str">
        <f t="shared" si="9"/>
        <v>Fuerte</v>
      </c>
      <c r="Y18" s="896">
        <f t="shared" si="10"/>
        <v>100</v>
      </c>
      <c r="Z18" s="895" t="s">
        <v>1645</v>
      </c>
      <c r="AA18" s="896" t="str">
        <f t="shared" si="11"/>
        <v>Fuerte</v>
      </c>
      <c r="AB18" s="896" t="str">
        <f t="shared" si="12"/>
        <v>Fuerte</v>
      </c>
      <c r="AC18" s="896" t="str">
        <f t="shared" si="13"/>
        <v>No</v>
      </c>
      <c r="AD18" s="896">
        <f t="shared" si="14"/>
        <v>100</v>
      </c>
      <c r="AE18" s="905">
        <f t="shared" si="15"/>
        <v>100</v>
      </c>
      <c r="AF18" s="896" t="str">
        <f t="shared" si="16"/>
        <v>Fuerte</v>
      </c>
      <c r="AG18" s="900">
        <f t="shared" si="22"/>
        <v>2</v>
      </c>
      <c r="AH18" s="900">
        <f t="shared" si="18"/>
        <v>2</v>
      </c>
      <c r="AI18" s="902" t="s">
        <v>1079</v>
      </c>
      <c r="AJ18" s="896">
        <v>2</v>
      </c>
      <c r="AK18" s="896">
        <f t="shared" si="19"/>
        <v>2</v>
      </c>
      <c r="AL18" s="896" t="s">
        <v>395</v>
      </c>
      <c r="AM18" s="941" t="str">
        <f t="shared" si="20"/>
        <v>Zona Moderada</v>
      </c>
      <c r="AN18" s="941" t="str">
        <f t="shared" si="21"/>
        <v>Reducir riesgo</v>
      </c>
      <c r="AO18" s="952" t="s">
        <v>1703</v>
      </c>
      <c r="AP18" s="953" t="s">
        <v>1704</v>
      </c>
      <c r="AQ18" s="951" t="s">
        <v>240</v>
      </c>
      <c r="AR18" s="944" t="s">
        <v>583</v>
      </c>
      <c r="AS18" s="945" t="s">
        <v>1689</v>
      </c>
      <c r="AT18" s="946" t="s">
        <v>1690</v>
      </c>
      <c r="AU18" s="945" t="s">
        <v>240</v>
      </c>
      <c r="AV18" s="954" t="s">
        <v>1691</v>
      </c>
      <c r="AW18" s="948" t="s">
        <v>1700</v>
      </c>
      <c r="AX18" s="955" t="s">
        <v>1705</v>
      </c>
      <c r="AY18" s="696"/>
      <c r="AZ18" s="814"/>
    </row>
    <row r="19" spans="1:52" s="388" customFormat="1" ht="294" thickBot="1">
      <c r="A19" s="381"/>
      <c r="B19" s="381" t="str">
        <f t="shared" si="0"/>
        <v>R7-CO1</v>
      </c>
      <c r="C19" s="1007" t="s">
        <v>407</v>
      </c>
      <c r="D19" s="1007" t="s">
        <v>1077</v>
      </c>
      <c r="E19" s="1007" t="s">
        <v>1076</v>
      </c>
      <c r="F19" s="1013" t="s">
        <v>1706</v>
      </c>
      <c r="G19" s="904" t="s">
        <v>1197</v>
      </c>
      <c r="H19" s="895" t="s">
        <v>1197</v>
      </c>
      <c r="I19" s="895" t="s">
        <v>1638</v>
      </c>
      <c r="J19" s="896">
        <f t="shared" si="1"/>
        <v>15</v>
      </c>
      <c r="K19" s="895" t="s">
        <v>1639</v>
      </c>
      <c r="L19" s="896">
        <f t="shared" si="2"/>
        <v>15</v>
      </c>
      <c r="M19" s="895" t="s">
        <v>1640</v>
      </c>
      <c r="N19" s="896">
        <f t="shared" si="3"/>
        <v>15</v>
      </c>
      <c r="O19" s="895" t="s">
        <v>1641</v>
      </c>
      <c r="P19" s="896">
        <f t="shared" si="4"/>
        <v>15</v>
      </c>
      <c r="Q19" s="895" t="s">
        <v>1642</v>
      </c>
      <c r="R19" s="896">
        <f t="shared" si="5"/>
        <v>15</v>
      </c>
      <c r="S19" s="895" t="s">
        <v>1643</v>
      </c>
      <c r="T19" s="896">
        <f t="shared" si="6"/>
        <v>15</v>
      </c>
      <c r="U19" s="895" t="s">
        <v>1644</v>
      </c>
      <c r="V19" s="896">
        <f t="shared" si="7"/>
        <v>10</v>
      </c>
      <c r="W19" s="896">
        <f t="shared" si="8"/>
        <v>100</v>
      </c>
      <c r="X19" s="896" t="str">
        <f t="shared" si="9"/>
        <v>Fuerte</v>
      </c>
      <c r="Y19" s="896">
        <f t="shared" si="10"/>
        <v>100</v>
      </c>
      <c r="Z19" s="895" t="s">
        <v>1645</v>
      </c>
      <c r="AA19" s="896" t="str">
        <f t="shared" si="11"/>
        <v>Fuerte</v>
      </c>
      <c r="AB19" s="896" t="str">
        <f t="shared" si="12"/>
        <v>Fuerte</v>
      </c>
      <c r="AC19" s="896" t="str">
        <f t="shared" si="13"/>
        <v>No</v>
      </c>
      <c r="AD19" s="896">
        <f t="shared" si="14"/>
        <v>100</v>
      </c>
      <c r="AE19" s="905">
        <f t="shared" si="15"/>
        <v>100</v>
      </c>
      <c r="AF19" s="896" t="str">
        <f t="shared" si="16"/>
        <v>Fuerte</v>
      </c>
      <c r="AG19" s="900">
        <f t="shared" si="22"/>
        <v>2</v>
      </c>
      <c r="AH19" s="900">
        <f t="shared" si="18"/>
        <v>2</v>
      </c>
      <c r="AI19" s="902" t="s">
        <v>1079</v>
      </c>
      <c r="AJ19" s="896">
        <v>2</v>
      </c>
      <c r="AK19" s="896">
        <f t="shared" si="19"/>
        <v>2</v>
      </c>
      <c r="AL19" s="896" t="s">
        <v>395</v>
      </c>
      <c r="AM19" s="941" t="str">
        <f t="shared" si="20"/>
        <v>Zona Moderada</v>
      </c>
      <c r="AN19" s="941" t="str">
        <f t="shared" si="21"/>
        <v>Reducir riesgo</v>
      </c>
      <c r="AO19" s="948" t="s">
        <v>1707</v>
      </c>
      <c r="AP19" s="948" t="s">
        <v>1708</v>
      </c>
      <c r="AQ19" s="943" t="s">
        <v>1709</v>
      </c>
      <c r="AR19" s="956" t="s">
        <v>583</v>
      </c>
      <c r="AS19" s="957" t="s">
        <v>1710</v>
      </c>
      <c r="AT19" s="957" t="s">
        <v>1711</v>
      </c>
      <c r="AU19" s="951" t="s">
        <v>1709</v>
      </c>
      <c r="AV19" s="957" t="s">
        <v>1712</v>
      </c>
      <c r="AW19" s="958" t="s">
        <v>1713</v>
      </c>
      <c r="AX19" s="948" t="s">
        <v>1714</v>
      </c>
      <c r="AY19" s="694"/>
      <c r="AZ19" s="814"/>
    </row>
    <row r="20" spans="1:52" s="388" customFormat="1" ht="281.10000000000002" thickBot="1">
      <c r="A20" s="381"/>
      <c r="B20" s="381" t="str">
        <f t="shared" si="0"/>
        <v>R7-CO2</v>
      </c>
      <c r="C20" s="1007" t="s">
        <v>407</v>
      </c>
      <c r="D20" s="1007" t="s">
        <v>1081</v>
      </c>
      <c r="E20" s="1007" t="s">
        <v>1080</v>
      </c>
      <c r="F20" s="1013" t="s">
        <v>1715</v>
      </c>
      <c r="G20" s="904" t="s">
        <v>1197</v>
      </c>
      <c r="H20" s="895" t="s">
        <v>1197</v>
      </c>
      <c r="I20" s="895" t="s">
        <v>1638</v>
      </c>
      <c r="J20" s="896">
        <f t="shared" si="1"/>
        <v>15</v>
      </c>
      <c r="K20" s="895" t="s">
        <v>1639</v>
      </c>
      <c r="L20" s="896">
        <f t="shared" si="2"/>
        <v>15</v>
      </c>
      <c r="M20" s="895" t="s">
        <v>1640</v>
      </c>
      <c r="N20" s="896">
        <f t="shared" si="3"/>
        <v>15</v>
      </c>
      <c r="O20" s="895" t="s">
        <v>1641</v>
      </c>
      <c r="P20" s="896">
        <f t="shared" si="4"/>
        <v>15</v>
      </c>
      <c r="Q20" s="895" t="s">
        <v>1642</v>
      </c>
      <c r="R20" s="896">
        <f t="shared" si="5"/>
        <v>15</v>
      </c>
      <c r="S20" s="895" t="s">
        <v>1643</v>
      </c>
      <c r="T20" s="896">
        <f t="shared" si="6"/>
        <v>15</v>
      </c>
      <c r="U20" s="895" t="s">
        <v>1644</v>
      </c>
      <c r="V20" s="896">
        <f t="shared" si="7"/>
        <v>10</v>
      </c>
      <c r="W20" s="896">
        <f t="shared" si="8"/>
        <v>100</v>
      </c>
      <c r="X20" s="896" t="str">
        <f t="shared" si="9"/>
        <v>Fuerte</v>
      </c>
      <c r="Y20" s="896">
        <f t="shared" si="10"/>
        <v>100</v>
      </c>
      <c r="Z20" s="895" t="s">
        <v>1645</v>
      </c>
      <c r="AA20" s="896" t="str">
        <f t="shared" si="11"/>
        <v>Fuerte</v>
      </c>
      <c r="AB20" s="896" t="str">
        <f t="shared" si="12"/>
        <v>Fuerte</v>
      </c>
      <c r="AC20" s="896" t="str">
        <f t="shared" si="13"/>
        <v>No</v>
      </c>
      <c r="AD20" s="896">
        <f t="shared" si="14"/>
        <v>100</v>
      </c>
      <c r="AE20" s="905">
        <f t="shared" si="15"/>
        <v>100</v>
      </c>
      <c r="AF20" s="896" t="str">
        <f t="shared" si="16"/>
        <v>Fuerte</v>
      </c>
      <c r="AG20" s="900">
        <f t="shared" si="22"/>
        <v>2</v>
      </c>
      <c r="AH20" s="900">
        <f t="shared" si="18"/>
        <v>2</v>
      </c>
      <c r="AI20" s="902" t="s">
        <v>1079</v>
      </c>
      <c r="AJ20" s="896">
        <v>2</v>
      </c>
      <c r="AK20" s="896">
        <f t="shared" si="19"/>
        <v>2</v>
      </c>
      <c r="AL20" s="896" t="s">
        <v>395</v>
      </c>
      <c r="AM20" s="941" t="str">
        <f t="shared" si="20"/>
        <v>Zona Moderada</v>
      </c>
      <c r="AN20" s="941" t="str">
        <f t="shared" si="21"/>
        <v>Reducir riesgo</v>
      </c>
      <c r="AO20" s="948" t="s">
        <v>1707</v>
      </c>
      <c r="AP20" s="959" t="s">
        <v>1716</v>
      </c>
      <c r="AQ20" s="943" t="s">
        <v>1717</v>
      </c>
      <c r="AR20" s="956" t="s">
        <v>1718</v>
      </c>
      <c r="AS20" s="957" t="s">
        <v>1710</v>
      </c>
      <c r="AT20" s="957" t="s">
        <v>1711</v>
      </c>
      <c r="AU20" s="951" t="s">
        <v>1709</v>
      </c>
      <c r="AV20" s="957" t="s">
        <v>1712</v>
      </c>
      <c r="AW20" s="958" t="s">
        <v>1719</v>
      </c>
      <c r="AX20" s="955" t="s">
        <v>1720</v>
      </c>
      <c r="AY20" s="695"/>
      <c r="AZ20" s="814"/>
    </row>
    <row r="21" spans="1:52" s="388" customFormat="1" ht="294" thickBot="1">
      <c r="A21" s="381"/>
      <c r="B21" s="381" t="str">
        <f t="shared" si="0"/>
        <v>R7-CO2</v>
      </c>
      <c r="C21" s="1007" t="s">
        <v>407</v>
      </c>
      <c r="D21" s="1007" t="s">
        <v>1085</v>
      </c>
      <c r="E21" s="1007" t="s">
        <v>1080</v>
      </c>
      <c r="F21" s="1013" t="s">
        <v>1715</v>
      </c>
      <c r="G21" s="904" t="s">
        <v>1197</v>
      </c>
      <c r="H21" s="895" t="s">
        <v>1197</v>
      </c>
      <c r="I21" s="895" t="s">
        <v>1638</v>
      </c>
      <c r="J21" s="896">
        <f t="shared" si="1"/>
        <v>15</v>
      </c>
      <c r="K21" s="895" t="s">
        <v>1639</v>
      </c>
      <c r="L21" s="896">
        <f t="shared" si="2"/>
        <v>15</v>
      </c>
      <c r="M21" s="895" t="s">
        <v>1640</v>
      </c>
      <c r="N21" s="896">
        <f t="shared" si="3"/>
        <v>15</v>
      </c>
      <c r="O21" s="895" t="s">
        <v>1641</v>
      </c>
      <c r="P21" s="896">
        <f t="shared" si="4"/>
        <v>15</v>
      </c>
      <c r="Q21" s="895" t="s">
        <v>1642</v>
      </c>
      <c r="R21" s="896">
        <f t="shared" si="5"/>
        <v>15</v>
      </c>
      <c r="S21" s="895" t="s">
        <v>1643</v>
      </c>
      <c r="T21" s="896">
        <f t="shared" si="6"/>
        <v>15</v>
      </c>
      <c r="U21" s="895" t="s">
        <v>1644</v>
      </c>
      <c r="V21" s="896">
        <f t="shared" si="7"/>
        <v>10</v>
      </c>
      <c r="W21" s="896">
        <f t="shared" si="8"/>
        <v>100</v>
      </c>
      <c r="X21" s="896" t="str">
        <f t="shared" si="9"/>
        <v>Fuerte</v>
      </c>
      <c r="Y21" s="896">
        <f t="shared" si="10"/>
        <v>100</v>
      </c>
      <c r="Z21" s="895" t="s">
        <v>1645</v>
      </c>
      <c r="AA21" s="896" t="str">
        <f t="shared" si="11"/>
        <v>Fuerte</v>
      </c>
      <c r="AB21" s="896" t="str">
        <f t="shared" si="12"/>
        <v>Fuerte</v>
      </c>
      <c r="AC21" s="896" t="str">
        <f t="shared" si="13"/>
        <v>No</v>
      </c>
      <c r="AD21" s="896">
        <f t="shared" si="14"/>
        <v>100</v>
      </c>
      <c r="AE21" s="905">
        <f t="shared" si="15"/>
        <v>100</v>
      </c>
      <c r="AF21" s="896" t="str">
        <f t="shared" si="16"/>
        <v>Fuerte</v>
      </c>
      <c r="AG21" s="900">
        <f t="shared" si="22"/>
        <v>2</v>
      </c>
      <c r="AH21" s="900">
        <f t="shared" si="18"/>
        <v>2</v>
      </c>
      <c r="AI21" s="902" t="s">
        <v>1079</v>
      </c>
      <c r="AJ21" s="896">
        <v>2</v>
      </c>
      <c r="AK21" s="896">
        <f t="shared" si="19"/>
        <v>2</v>
      </c>
      <c r="AL21" s="896" t="s">
        <v>395</v>
      </c>
      <c r="AM21" s="941" t="str">
        <f t="shared" si="20"/>
        <v>Zona Moderada</v>
      </c>
      <c r="AN21" s="941" t="str">
        <f t="shared" si="21"/>
        <v>Reducir riesgo</v>
      </c>
      <c r="AO21" s="948" t="s">
        <v>1707</v>
      </c>
      <c r="AP21" s="959" t="s">
        <v>1716</v>
      </c>
      <c r="AQ21" s="943" t="s">
        <v>1717</v>
      </c>
      <c r="AR21" s="956" t="s">
        <v>1718</v>
      </c>
      <c r="AS21" s="960" t="s">
        <v>1710</v>
      </c>
      <c r="AT21" s="960" t="s">
        <v>1711</v>
      </c>
      <c r="AU21" s="951" t="s">
        <v>1709</v>
      </c>
      <c r="AV21" s="957" t="s">
        <v>1712</v>
      </c>
      <c r="AW21" s="958" t="s">
        <v>1719</v>
      </c>
      <c r="AX21" s="955" t="s">
        <v>1721</v>
      </c>
      <c r="AY21" s="695"/>
      <c r="AZ21" s="814"/>
    </row>
    <row r="22" spans="1:52" ht="281.10000000000002" thickBot="1">
      <c r="A22" s="381"/>
      <c r="B22" s="381" t="str">
        <f t="shared" si="0"/>
        <v>R7-CO2</v>
      </c>
      <c r="C22" s="1007" t="s">
        <v>407</v>
      </c>
      <c r="D22" s="1007" t="s">
        <v>1091</v>
      </c>
      <c r="E22" s="1007" t="s">
        <v>1080</v>
      </c>
      <c r="F22" s="1013" t="s">
        <v>1715</v>
      </c>
      <c r="G22" s="904" t="s">
        <v>1197</v>
      </c>
      <c r="H22" s="895" t="s">
        <v>1197</v>
      </c>
      <c r="I22" s="895" t="s">
        <v>1638</v>
      </c>
      <c r="J22" s="896">
        <f t="shared" si="1"/>
        <v>15</v>
      </c>
      <c r="K22" s="895" t="s">
        <v>1639</v>
      </c>
      <c r="L22" s="896">
        <f t="shared" si="2"/>
        <v>15</v>
      </c>
      <c r="M22" s="895" t="s">
        <v>1640</v>
      </c>
      <c r="N22" s="896">
        <f t="shared" si="3"/>
        <v>15</v>
      </c>
      <c r="O22" s="895" t="s">
        <v>1641</v>
      </c>
      <c r="P22" s="896">
        <f t="shared" si="4"/>
        <v>15</v>
      </c>
      <c r="Q22" s="895" t="s">
        <v>1642</v>
      </c>
      <c r="R22" s="896">
        <f t="shared" si="5"/>
        <v>15</v>
      </c>
      <c r="S22" s="895" t="s">
        <v>1643</v>
      </c>
      <c r="T22" s="896">
        <f t="shared" si="6"/>
        <v>15</v>
      </c>
      <c r="U22" s="895" t="s">
        <v>1644</v>
      </c>
      <c r="V22" s="896">
        <f t="shared" si="7"/>
        <v>10</v>
      </c>
      <c r="W22" s="896">
        <f t="shared" si="8"/>
        <v>100</v>
      </c>
      <c r="X22" s="896" t="str">
        <f t="shared" si="9"/>
        <v>Fuerte</v>
      </c>
      <c r="Y22" s="896">
        <f t="shared" si="10"/>
        <v>100</v>
      </c>
      <c r="Z22" s="895" t="s">
        <v>1645</v>
      </c>
      <c r="AA22" s="896" t="str">
        <f t="shared" si="11"/>
        <v>Fuerte</v>
      </c>
      <c r="AB22" s="896" t="str">
        <f t="shared" si="12"/>
        <v>Fuerte</v>
      </c>
      <c r="AC22" s="896" t="str">
        <f t="shared" si="13"/>
        <v>No</v>
      </c>
      <c r="AD22" s="896">
        <f t="shared" si="14"/>
        <v>100</v>
      </c>
      <c r="AE22" s="905">
        <f t="shared" si="15"/>
        <v>100</v>
      </c>
      <c r="AF22" s="896" t="str">
        <f t="shared" si="16"/>
        <v>Fuerte</v>
      </c>
      <c r="AG22" s="900">
        <f t="shared" si="22"/>
        <v>2</v>
      </c>
      <c r="AH22" s="900">
        <f t="shared" si="18"/>
        <v>2</v>
      </c>
      <c r="AI22" s="902" t="s">
        <v>1079</v>
      </c>
      <c r="AJ22" s="896">
        <v>2</v>
      </c>
      <c r="AK22" s="896">
        <f t="shared" si="19"/>
        <v>2</v>
      </c>
      <c r="AL22" s="896" t="s">
        <v>395</v>
      </c>
      <c r="AM22" s="941" t="str">
        <f t="shared" si="20"/>
        <v>Zona Moderada</v>
      </c>
      <c r="AN22" s="941" t="str">
        <f t="shared" si="21"/>
        <v>Reducir riesgo</v>
      </c>
      <c r="AO22" s="948" t="s">
        <v>1707</v>
      </c>
      <c r="AP22" s="959" t="s">
        <v>1716</v>
      </c>
      <c r="AQ22" s="943" t="s">
        <v>1717</v>
      </c>
      <c r="AR22" s="956" t="s">
        <v>1718</v>
      </c>
      <c r="AS22" s="957" t="s">
        <v>1710</v>
      </c>
      <c r="AT22" s="957" t="s">
        <v>1711</v>
      </c>
      <c r="AU22" s="951" t="s">
        <v>1709</v>
      </c>
      <c r="AV22" s="961" t="s">
        <v>1712</v>
      </c>
      <c r="AW22" s="958" t="s">
        <v>1722</v>
      </c>
      <c r="AX22" s="955" t="s">
        <v>1720</v>
      </c>
      <c r="AY22" s="695"/>
      <c r="AZ22" s="814"/>
    </row>
    <row r="23" spans="1:52" ht="198">
      <c r="A23" s="381"/>
      <c r="B23" s="381" t="str">
        <f t="shared" si="0"/>
        <v>R8-CO1</v>
      </c>
      <c r="C23" s="1007" t="s">
        <v>387</v>
      </c>
      <c r="D23" s="1007" t="s">
        <v>1077</v>
      </c>
      <c r="E23" s="1007" t="s">
        <v>1076</v>
      </c>
      <c r="F23" s="1013" t="s">
        <v>1723</v>
      </c>
      <c r="G23" s="904" t="s">
        <v>1197</v>
      </c>
      <c r="H23" s="895" t="s">
        <v>1197</v>
      </c>
      <c r="I23" s="895" t="s">
        <v>1638</v>
      </c>
      <c r="J23" s="896">
        <v>15</v>
      </c>
      <c r="K23" s="895" t="s">
        <v>1639</v>
      </c>
      <c r="L23" s="896">
        <v>15</v>
      </c>
      <c r="M23" s="895" t="s">
        <v>1640</v>
      </c>
      <c r="N23" s="896">
        <v>15</v>
      </c>
      <c r="O23" s="895" t="s">
        <v>1641</v>
      </c>
      <c r="P23" s="896">
        <v>15</v>
      </c>
      <c r="Q23" s="895" t="s">
        <v>1642</v>
      </c>
      <c r="R23" s="896">
        <v>15</v>
      </c>
      <c r="S23" s="895" t="s">
        <v>1643</v>
      </c>
      <c r="T23" s="896">
        <v>15</v>
      </c>
      <c r="U23" s="895" t="s">
        <v>1644</v>
      </c>
      <c r="V23" s="896">
        <v>10</v>
      </c>
      <c r="W23" s="896">
        <v>100</v>
      </c>
      <c r="X23" s="896" t="str">
        <f>IF(W10=" "," ",IF(AND(W10&gt;=0,W10&lt;=85),"Débil",IF(AND(W10&gt;=86,W10&lt;=95),"Moderado",IF(AND(W10&gt;=96,W10&lt;=100),"Fuerte"," "))))</f>
        <v>Fuerte</v>
      </c>
      <c r="Y23" s="896">
        <f>IF(Z10="Siempre se ejecuta", 100,IF(Z10="Algunas veces se ejecuta",50,IF(Z10="No se ejecuta",0,"")))</f>
        <v>100</v>
      </c>
      <c r="Z23" s="895" t="s">
        <v>1645</v>
      </c>
      <c r="AA23" s="896" t="str">
        <f>IF(Z10="Siempre se ejecuta","Fuerte",IF(Z10="Algunas veces se ejecuta","Moderado",IF(Z10="No se ejecuta", "Débil","")))</f>
        <v>Fuerte</v>
      </c>
      <c r="AB23" s="896" t="str">
        <f>IF(AND(X10="Fuerte",AA10="Fuerte"),"Fuerte",IF(AND(X10="Fuerte",AA10="Moderado"),"Moderado",IF(AND(X10="Fuerte",AA10="Débil"),"Débil",IF(AND(X10="Moderado",AA10="Moderado"),"Moderado",IF(AND(X10="Moderado",AA10="Fuerte"),"Moderado",IF(AND(X10="Moderado",AA10="Débil"),"Débil",IF(X10="Débil","Débil"," ")))))))</f>
        <v>Fuerte</v>
      </c>
      <c r="AC23" s="896" t="str">
        <f>IF(AB10="Fuerte","No",IF(AB10="Moderado","Sí",IF(AB10="Débil","Sí","")))</f>
        <v>No</v>
      </c>
      <c r="AD23" s="896">
        <f>IFERROR(IF(Y10=" "," ",IF(Y10&gt;=0,(W10+Y10)/2))," ")</f>
        <v>100</v>
      </c>
      <c r="AE23" s="905">
        <f>IFERROR(IF(AD10=" "," ",IF(AVERAGE($AD$10:$AD$247)&gt;=0,AVERAGEIFS($AD$10:$AD$246,$C$10:$C$246,C10))),"  ")</f>
        <v>100</v>
      </c>
      <c r="AF23" s="896" t="str">
        <f>IF(AE10=" "," ",IF(AE10=100,"Fuerte",IF(AE10&lt;50,"Débil",IF(AE10&gt;49,"Moderado"," "))))</f>
        <v>Fuerte</v>
      </c>
      <c r="AG23" s="900">
        <f>IF(OR(AND(AF23="Fuerte",G23="No disminuye"),AND(AF23="Moderado",G23="No disminuye")),0,IF(AND(AF23="Fuerte",G23="Directamente"),2,IF(AND(AF23="Moderado",G23="Directamente"),1,0)))</f>
        <v>2</v>
      </c>
      <c r="AH23" s="900">
        <f>IFERROR(AVERAGEIFS($AG$10:$AG$246,$C$10:$C$246,C10)," ")</f>
        <v>2</v>
      </c>
      <c r="AI23" s="902" t="s">
        <v>1079</v>
      </c>
      <c r="AJ23" s="896">
        <v>2</v>
      </c>
      <c r="AK23" s="896">
        <f t="shared" si="19"/>
        <v>2</v>
      </c>
      <c r="AL23" s="896" t="s">
        <v>395</v>
      </c>
      <c r="AM23" s="941" t="str">
        <f>IF(OR(AND(AI10="Rara vez",AL10="Insignificante"),AND(AI10="Rara vez",AL10="Menor"),AND(AI10="Improbable",AL10="Menor"),AND(AI10="Improbable",AL10="Insignificante"),AND(AI10="Posible",AL10="Insignificante")),"Zona Baja",IF(OR(AND(AI10="Probable",AL10="Insignificante"),AND(AI10="Posible",AL10="Menor"),AND(AI10="Improbable",AL10="Moderado"),AND(AI10="Rara vez",AL10="Moderado")),"Zona Moderada",IF(OR(AND(AI10="Casi seguro",AL10="Insignificante"),AND(AI10="Casi seguro",AL10="Menor"),AND(AI10="Probable",AL10="Menor"),AND(AI10="Probable",AL10="Moderado"),AND(AI10="Posible",AL10="Moderado"),AND(AI10="Improbable",AL10="Mayor"),AND(AI10="Rara vez",AL10="Mayor")),"Zona Alta",IF(OR(AND(AI10="Casi seguro",AL10="Moderado"),AND(AI10="Casi seguro",AL10="Mayor"),AND(AI10="Casi seguro",AL10="Catastrófico"),AND(AI10="Probable",AL10="Mayor"),AND(AI10="Probable",AL10="Catastrófico"),AND(AI10="Posible",AL10="Mayor"),AND(AI10="Posible",AL10="Catastrófico"),AND(AI10="Improbable",AL10="Catastrófico"),AND(AI10="Rara vez",AL10="Catastrófico")),"Zona Extrema"," "))))</f>
        <v>Zona Moderada</v>
      </c>
      <c r="AN23" s="941" t="str">
        <f>IF(AM10="Zona Moderada","Reducir riesgo",IF(AM10="Zona Alta","Compartir riesgo",IF(AM10="Zona Extrema","Evitar riesgo"," ")))</f>
        <v>Reducir riesgo</v>
      </c>
      <c r="AO23" s="962" t="s">
        <v>1724</v>
      </c>
      <c r="AP23" s="963" t="s">
        <v>1725</v>
      </c>
      <c r="AQ23" s="964" t="s">
        <v>1726</v>
      </c>
      <c r="AR23" s="965" t="s">
        <v>476</v>
      </c>
      <c r="AS23" s="943" t="s">
        <v>1727</v>
      </c>
      <c r="AT23" s="943" t="s">
        <v>1728</v>
      </c>
      <c r="AU23" s="943" t="s">
        <v>1729</v>
      </c>
      <c r="AV23" s="966" t="s">
        <v>1661</v>
      </c>
      <c r="AW23" s="967" t="s">
        <v>1730</v>
      </c>
      <c r="AX23" s="867" t="s">
        <v>1731</v>
      </c>
      <c r="AY23" s="697"/>
      <c r="AZ23" s="809"/>
    </row>
    <row r="24" spans="1:52" ht="126">
      <c r="A24" s="381"/>
      <c r="B24" s="381" t="str">
        <f t="shared" si="0"/>
        <v>R8-CO2</v>
      </c>
      <c r="C24" s="1007" t="s">
        <v>387</v>
      </c>
      <c r="D24" s="1007" t="s">
        <v>1081</v>
      </c>
      <c r="E24" s="1007" t="s">
        <v>1080</v>
      </c>
      <c r="F24" s="1013" t="s">
        <v>1732</v>
      </c>
      <c r="G24" s="904" t="s">
        <v>1197</v>
      </c>
      <c r="H24" s="895" t="s">
        <v>1197</v>
      </c>
      <c r="I24" s="895" t="s">
        <v>1638</v>
      </c>
      <c r="J24" s="896">
        <v>15</v>
      </c>
      <c r="K24" s="895" t="s">
        <v>1639</v>
      </c>
      <c r="L24" s="896">
        <v>15</v>
      </c>
      <c r="M24" s="895" t="s">
        <v>1640</v>
      </c>
      <c r="N24" s="896">
        <v>15</v>
      </c>
      <c r="O24" s="895" t="s">
        <v>1641</v>
      </c>
      <c r="P24" s="896">
        <v>15</v>
      </c>
      <c r="Q24" s="895" t="s">
        <v>1642</v>
      </c>
      <c r="R24" s="896">
        <v>15</v>
      </c>
      <c r="S24" s="895" t="s">
        <v>1643</v>
      </c>
      <c r="T24" s="896">
        <v>15</v>
      </c>
      <c r="U24" s="895" t="s">
        <v>1644</v>
      </c>
      <c r="V24" s="896">
        <v>10</v>
      </c>
      <c r="W24" s="896">
        <v>100</v>
      </c>
      <c r="X24" s="896" t="str">
        <f>IF(W11=" "," ",IF(AND(W11&gt;=0,W11&lt;=85),"Débil",IF(AND(W11&gt;=86,W11&lt;=95),"Moderado",IF(AND(W11&gt;=96,W11&lt;=100),"Fuerte"," "))))</f>
        <v>Fuerte</v>
      </c>
      <c r="Y24" s="896">
        <f>IF(Z11="Siempre se ejecuta", 100,IF(Z11="Algunas veces se ejecuta",50,IF(Z11="No se ejecuta",0,"")))</f>
        <v>100</v>
      </c>
      <c r="Z24" s="895" t="s">
        <v>1645</v>
      </c>
      <c r="AA24" s="896" t="str">
        <f>IF(Z11="Siempre se ejecuta","Fuerte",IF(Z11="Algunas veces se ejecuta","Moderado",IF(Z11="No se ejecuta", "Débil","")))</f>
        <v>Fuerte</v>
      </c>
      <c r="AB24" s="896" t="str">
        <f>IF(AND(X11="Fuerte",AA11="Fuerte"),"Fuerte",IF(AND(X11="Fuerte",AA11="Moderado"),"Moderado",IF(AND(X11="Fuerte",AA11="Débil"),"Débil",IF(AND(X11="Moderado",AA11="Moderado"),"Moderado",IF(AND(X11="Moderado",AA11="Fuerte"),"Moderado",IF(AND(X11="Moderado",AA11="Débil"),"Débil",IF(X11="Débil","Débil"," ")))))))</f>
        <v>Fuerte</v>
      </c>
      <c r="AC24" s="896" t="str">
        <f>IF(AB11="Fuerte","No",IF(AB11="Moderado","Sí",IF(AB11="Débil","Sí","")))</f>
        <v>No</v>
      </c>
      <c r="AD24" s="896">
        <f>IFERROR(IF(Y11=" "," ",IF(Y11&gt;=0,(W11+Y11)/2))," ")</f>
        <v>100</v>
      </c>
      <c r="AE24" s="905">
        <f>IFERROR(IF(AD11=" "," ",IF(AVERAGE($AD$10:$AD$247)&gt;=0,AVERAGEIFS($AD$10:$AD$246,$C$10:$C$246,C11))),"  ")</f>
        <v>100</v>
      </c>
      <c r="AF24" s="896" t="str">
        <f>IF(AE11=" "," ",IF(AE11=100,"Fuerte",IF(AE11&lt;50,"Débil",IF(AE11&gt;49,"Moderado"," "))))</f>
        <v>Fuerte</v>
      </c>
      <c r="AG24" s="900">
        <f>IF(OR(AND(AF24="Fuerte",G24="No disminuye"),AND(AF24="Moderado",G24="No disminuye")),0,IF(AND(AF24="Fuerte",G24="Directamente"),2,IF(AND(AF24="Moderado",G24="Directamente"),1,0)))</f>
        <v>2</v>
      </c>
      <c r="AH24" s="900">
        <f>IFERROR(AVERAGEIFS($AG$10:$AG$246,$C$10:$C$246,C11)," ")</f>
        <v>2</v>
      </c>
      <c r="AI24" s="902" t="s">
        <v>1079</v>
      </c>
      <c r="AJ24" s="896">
        <v>2</v>
      </c>
      <c r="AK24" s="896">
        <f t="shared" si="19"/>
        <v>2</v>
      </c>
      <c r="AL24" s="896" t="s">
        <v>395</v>
      </c>
      <c r="AM24" s="941" t="str">
        <f>IF(OR(AND(AI11="Rara vez",AL11="Insignificante"),AND(AI11="Rara vez",AL11="Menor"),AND(AI11="Improbable",AL11="Menor"),AND(AI11="Improbable",AL11="Insignificante"),AND(AI11="Posible",AL11="Insignificante")),"Zona Baja",IF(OR(AND(AI11="Probable",AL11="Insignificante"),AND(AI11="Posible",AL11="Menor"),AND(AI11="Improbable",AL11="Moderado"),AND(AI11="Rara vez",AL11="Moderado")),"Zona Moderada",IF(OR(AND(AI11="Casi seguro",AL11="Insignificante"),AND(AI11="Casi seguro",AL11="Menor"),AND(AI11="Probable",AL11="Menor"),AND(AI11="Probable",AL11="Moderado"),AND(AI11="Posible",AL11="Moderado"),AND(AI11="Improbable",AL11="Mayor"),AND(AI11="Rara vez",AL11="Mayor")),"Zona Alta",IF(OR(AND(AI11="Casi seguro",AL11="Moderado"),AND(AI11="Casi seguro",AL11="Mayor"),AND(AI11="Casi seguro",AL11="Catastrófico"),AND(AI11="Probable",AL11="Mayor"),AND(AI11="Probable",AL11="Catastrófico"),AND(AI11="Posible",AL11="Mayor"),AND(AI11="Posible",AL11="Catastrófico"),AND(AI11="Improbable",AL11="Catastrófico"),AND(AI11="Rara vez",AL11="Catastrófico")),"Zona Extrema"," "))))</f>
        <v>Zona Moderada</v>
      </c>
      <c r="AN24" s="941" t="str">
        <f>IF(AM11="Zona Moderada","Reducir riesgo",IF(AM11="Zona Alta","Compartir riesgo",IF(AM11="Zona Extrema","Evitar riesgo"," ")))</f>
        <v>Reducir riesgo</v>
      </c>
      <c r="AO24" s="962" t="s">
        <v>1724</v>
      </c>
      <c r="AP24" s="968" t="s">
        <v>1733</v>
      </c>
      <c r="AQ24" s="968" t="s">
        <v>1734</v>
      </c>
      <c r="AR24" s="909" t="s">
        <v>583</v>
      </c>
      <c r="AS24" s="943" t="s">
        <v>1735</v>
      </c>
      <c r="AT24" s="943" t="s">
        <v>1728</v>
      </c>
      <c r="AU24" s="943" t="s">
        <v>1729</v>
      </c>
      <c r="AV24" s="966" t="s">
        <v>1661</v>
      </c>
      <c r="AW24" s="967" t="s">
        <v>1736</v>
      </c>
      <c r="AX24" s="868" t="s">
        <v>1737</v>
      </c>
      <c r="AY24" s="697"/>
      <c r="AZ24" s="809"/>
    </row>
    <row r="25" spans="1:52" s="514" customFormat="1" ht="56.1">
      <c r="A25" s="515"/>
      <c r="B25" s="515" t="str">
        <f t="shared" si="0"/>
        <v>R9-CO1</v>
      </c>
      <c r="C25" s="1007" t="s">
        <v>398</v>
      </c>
      <c r="D25" s="1004" t="s">
        <v>1077</v>
      </c>
      <c r="E25" s="1005" t="s">
        <v>1076</v>
      </c>
      <c r="F25" s="1016" t="s">
        <v>1738</v>
      </c>
      <c r="G25" s="904" t="s">
        <v>1197</v>
      </c>
      <c r="H25" s="895" t="s">
        <v>1197</v>
      </c>
      <c r="I25" s="895" t="s">
        <v>1638</v>
      </c>
      <c r="J25" s="980"/>
      <c r="K25" s="895" t="s">
        <v>1639</v>
      </c>
      <c r="L25" s="980"/>
      <c r="M25" s="895" t="s">
        <v>1640</v>
      </c>
      <c r="N25" s="980"/>
      <c r="O25" s="895" t="s">
        <v>1641</v>
      </c>
      <c r="P25" s="981"/>
      <c r="Q25" s="895" t="s">
        <v>1642</v>
      </c>
      <c r="R25" s="981"/>
      <c r="S25" s="895" t="s">
        <v>1643</v>
      </c>
      <c r="T25" s="982"/>
      <c r="U25" s="895" t="s">
        <v>1644</v>
      </c>
      <c r="V25" s="983"/>
      <c r="W25" s="896">
        <v>100</v>
      </c>
      <c r="X25" s="896" t="str">
        <f t="shared" ref="X25:X33" si="23">IF(W12=" "," ",IF(AND(W12&gt;=0,W12&lt;=85),"Débil",IF(AND(W12&gt;=86,W12&lt;=95),"Moderado",IF(AND(W12&gt;=96,W12&lt;=100),"Fuerte"," "))))</f>
        <v>Fuerte</v>
      </c>
      <c r="Y25" s="896">
        <f t="shared" ref="Y25:Y33" si="24">IF(Z12="Siempre se ejecuta", 100,IF(Z12="Algunas veces se ejecuta",50,IF(Z12="No se ejecuta",0,"")))</f>
        <v>100</v>
      </c>
      <c r="Z25" s="895" t="s">
        <v>1645</v>
      </c>
      <c r="AA25" s="896" t="str">
        <f t="shared" ref="AA25:AA33" si="25">IF(Z12="Siempre se ejecuta","Fuerte",IF(Z12="Algunas veces se ejecuta","Moderado",IF(Z12="No se ejecuta", "Débil","")))</f>
        <v>Fuerte</v>
      </c>
      <c r="AB25" s="896" t="str">
        <f t="shared" ref="AB25:AB33" si="26">IF(AND(X12="Fuerte",AA12="Fuerte"),"Fuerte",IF(AND(X12="Fuerte",AA12="Moderado"),"Moderado",IF(AND(X12="Fuerte",AA12="Débil"),"Débil",IF(AND(X12="Moderado",AA12="Moderado"),"Moderado",IF(AND(X12="Moderado",AA12="Fuerte"),"Moderado",IF(AND(X12="Moderado",AA12="Débil"),"Débil",IF(X12="Débil","Débil"," ")))))))</f>
        <v>Fuerte</v>
      </c>
      <c r="AC25" s="896" t="str">
        <f t="shared" ref="AC25:AC33" si="27">IF(AB12="Fuerte","No",IF(AB12="Moderado","Sí",IF(AB12="Débil","Sí","")))</f>
        <v>No</v>
      </c>
      <c r="AD25" s="896">
        <f t="shared" ref="AD25:AD33" si="28">IFERROR(IF(Y12=" "," ",IF(Y12&gt;=0,(W12+Y12)/2))," ")</f>
        <v>100</v>
      </c>
      <c r="AE25" s="905">
        <f t="shared" ref="AE25:AE33" si="29">IFERROR(IF(AD12=" "," ",IF(AVERAGE($AD$10:$AD$247)&gt;=0,AVERAGEIFS($AD$10:$AD$246,$C$10:$C$246,C12))),"  ")</f>
        <v>100</v>
      </c>
      <c r="AF25" s="896" t="str">
        <f t="shared" ref="AF25:AF33" si="30">IF(AE12=" "," ",IF(AE12=100,"Fuerte",IF(AE12&lt;50,"Débil",IF(AE12&gt;49,"Moderado"," "))))</f>
        <v>Fuerte</v>
      </c>
      <c r="AG25" s="900">
        <f t="shared" ref="AG25:AG33" si="31">IF(OR(AND(AF25="Fuerte",G25="No disminuye"),AND(AF25="Moderado",G25="No disminuye")),0,IF(AND(AF25="Fuerte",G25="Directamente"),2,IF(AND(AF25="Moderado",G25="Directamente"),1,0)))</f>
        <v>2</v>
      </c>
      <c r="AH25" s="900">
        <f t="shared" ref="AH25:AH33" si="32">IFERROR(AVERAGEIFS($AG$10:$AG$246,$C$10:$C$246,C12)," ")</f>
        <v>2</v>
      </c>
      <c r="AI25" s="902" t="s">
        <v>1079</v>
      </c>
      <c r="AJ25" s="896">
        <v>3</v>
      </c>
      <c r="AK25" s="896">
        <f t="shared" ref="AK25:AK33" si="33">IFERROR(AVERAGEIFS($AJ$10:$AJ$245,$C$10:$C$245,C25)," ")</f>
        <v>3</v>
      </c>
      <c r="AL25" s="896" t="s">
        <v>395</v>
      </c>
      <c r="AM25" s="941" t="str">
        <f t="shared" ref="AM25:AM33" si="34">IF(OR(AND(AI12="Rara vez",AL12="Insignificante"),AND(AI12="Rara vez",AL12="Menor"),AND(AI12="Improbable",AL12="Menor"),AND(AI12="Improbable",AL12="Insignificante"),AND(AI12="Posible",AL12="Insignificante")),"Zona Baja",IF(OR(AND(AI12="Probable",AL12="Insignificante"),AND(AI12="Posible",AL12="Menor"),AND(AI12="Improbable",AL12="Moderado"),AND(AI12="Rara vez",AL12="Moderado")),"Zona Moderada",IF(OR(AND(AI12="Casi seguro",AL12="Insignificante"),AND(AI12="Casi seguro",AL12="Menor"),AND(AI12="Probable",AL12="Menor"),AND(AI12="Probable",AL12="Moderado"),AND(AI12="Posible",AL12="Moderado"),AND(AI12="Improbable",AL12="Mayor"),AND(AI12="Rara vez",AL12="Mayor")),"Zona Alta",IF(OR(AND(AI12="Casi seguro",AL12="Moderado"),AND(AI12="Casi seguro",AL12="Mayor"),AND(AI12="Casi seguro",AL12="Catastrófico"),AND(AI12="Probable",AL12="Mayor"),AND(AI12="Probable",AL12="Catastrófico"),AND(AI12="Posible",AL12="Mayor"),AND(AI12="Posible",AL12="Catastrófico"),AND(AI12="Improbable",AL12="Catastrófico"),AND(AI12="Rara vez",AL12="Catastrófico")),"Zona Extrema"," "))))</f>
        <v>Zona Moderada</v>
      </c>
      <c r="AN25" s="941" t="str">
        <f t="shared" ref="AN25:AN33" si="35">IF(AM12="Zona Moderada","Reducir riesgo",IF(AM12="Zona Alta","Compartir riesgo",IF(AM12="Zona Extrema","Evitar riesgo"," ")))</f>
        <v>Reducir riesgo</v>
      </c>
      <c r="AO25" s="566" t="s">
        <v>1739</v>
      </c>
      <c r="AP25" s="472" t="s">
        <v>1740</v>
      </c>
      <c r="AQ25" s="472" t="s">
        <v>1741</v>
      </c>
      <c r="AR25" s="472" t="s">
        <v>553</v>
      </c>
      <c r="AS25" s="472" t="s">
        <v>1742</v>
      </c>
      <c r="AT25" s="472" t="s">
        <v>1743</v>
      </c>
      <c r="AU25" s="472" t="s">
        <v>1567</v>
      </c>
      <c r="AV25" s="988" t="s">
        <v>1744</v>
      </c>
      <c r="AW25" s="989" t="s">
        <v>1745</v>
      </c>
      <c r="AX25" s="990" t="s">
        <v>1746</v>
      </c>
      <c r="AY25" s="906"/>
      <c r="AZ25" s="810"/>
    </row>
    <row r="26" spans="1:52" s="514" customFormat="1" ht="255" customHeight="1">
      <c r="A26" s="515"/>
      <c r="B26" s="515" t="str">
        <f t="shared" si="0"/>
        <v>R10-CO1</v>
      </c>
      <c r="C26" s="1007" t="s">
        <v>391</v>
      </c>
      <c r="D26" s="1004" t="s">
        <v>1077</v>
      </c>
      <c r="E26" s="1006" t="s">
        <v>1076</v>
      </c>
      <c r="F26" s="1017" t="s">
        <v>1747</v>
      </c>
      <c r="G26" s="904" t="s">
        <v>1197</v>
      </c>
      <c r="H26" s="895" t="s">
        <v>1197</v>
      </c>
      <c r="I26" s="895" t="s">
        <v>1638</v>
      </c>
      <c r="J26" s="984"/>
      <c r="K26" s="895" t="s">
        <v>1639</v>
      </c>
      <c r="L26" s="984"/>
      <c r="M26" s="895" t="s">
        <v>1640</v>
      </c>
      <c r="N26" s="984"/>
      <c r="O26" s="895" t="s">
        <v>1641</v>
      </c>
      <c r="P26" s="981"/>
      <c r="Q26" s="895" t="s">
        <v>1642</v>
      </c>
      <c r="R26" s="981"/>
      <c r="S26" s="895" t="s">
        <v>1643</v>
      </c>
      <c r="T26" s="985"/>
      <c r="U26" s="895" t="s">
        <v>1644</v>
      </c>
      <c r="V26" s="986"/>
      <c r="W26" s="896">
        <v>100</v>
      </c>
      <c r="X26" s="896" t="str">
        <f t="shared" si="23"/>
        <v>Fuerte</v>
      </c>
      <c r="Y26" s="896">
        <f t="shared" si="24"/>
        <v>100</v>
      </c>
      <c r="Z26" s="895" t="s">
        <v>1645</v>
      </c>
      <c r="AA26" s="896" t="str">
        <f t="shared" si="25"/>
        <v>Fuerte</v>
      </c>
      <c r="AB26" s="896" t="str">
        <f t="shared" si="26"/>
        <v>Fuerte</v>
      </c>
      <c r="AC26" s="896" t="str">
        <f t="shared" si="27"/>
        <v>No</v>
      </c>
      <c r="AD26" s="896">
        <f t="shared" si="28"/>
        <v>100</v>
      </c>
      <c r="AE26" s="905">
        <f t="shared" si="29"/>
        <v>100</v>
      </c>
      <c r="AF26" s="896" t="str">
        <f t="shared" si="30"/>
        <v>Fuerte</v>
      </c>
      <c r="AG26" s="900">
        <f t="shared" si="31"/>
        <v>2</v>
      </c>
      <c r="AH26" s="900">
        <f t="shared" si="32"/>
        <v>2</v>
      </c>
      <c r="AI26" s="902" t="s">
        <v>1079</v>
      </c>
      <c r="AJ26" s="896">
        <v>4</v>
      </c>
      <c r="AK26" s="896">
        <f t="shared" si="33"/>
        <v>5</v>
      </c>
      <c r="AL26" s="896" t="s">
        <v>395</v>
      </c>
      <c r="AM26" s="941" t="str">
        <f t="shared" si="34"/>
        <v>Zona Moderada</v>
      </c>
      <c r="AN26" s="941" t="str">
        <f t="shared" si="35"/>
        <v>Reducir riesgo</v>
      </c>
      <c r="AO26" s="633" t="s">
        <v>1748</v>
      </c>
      <c r="AP26" s="361" t="s">
        <v>1749</v>
      </c>
      <c r="AQ26" s="465" t="s">
        <v>1750</v>
      </c>
      <c r="AR26" s="634" t="s">
        <v>1667</v>
      </c>
      <c r="AS26" s="991" t="s">
        <v>1751</v>
      </c>
      <c r="AT26" s="634" t="s">
        <v>1752</v>
      </c>
      <c r="AU26" s="634" t="s">
        <v>1753</v>
      </c>
      <c r="AV26" s="634" t="s">
        <v>1754</v>
      </c>
      <c r="AW26" s="635" t="s">
        <v>1755</v>
      </c>
      <c r="AX26" s="999" t="s">
        <v>1756</v>
      </c>
      <c r="AY26" s="908"/>
      <c r="AZ26" s="815"/>
    </row>
    <row r="27" spans="1:52" s="514" customFormat="1" ht="236.25" customHeight="1">
      <c r="A27" s="515"/>
      <c r="B27" s="515" t="str">
        <f t="shared" si="0"/>
        <v>R10-CO1</v>
      </c>
      <c r="C27" s="1007" t="s">
        <v>391</v>
      </c>
      <c r="D27" s="1004" t="s">
        <v>1081</v>
      </c>
      <c r="E27" s="1006" t="s">
        <v>1076</v>
      </c>
      <c r="F27" s="1017" t="s">
        <v>1757</v>
      </c>
      <c r="G27" s="904" t="s">
        <v>1197</v>
      </c>
      <c r="H27" s="895" t="s">
        <v>1197</v>
      </c>
      <c r="I27" s="895" t="s">
        <v>1638</v>
      </c>
      <c r="J27" s="984"/>
      <c r="K27" s="895" t="s">
        <v>1639</v>
      </c>
      <c r="L27" s="984"/>
      <c r="M27" s="895" t="s">
        <v>1640</v>
      </c>
      <c r="N27" s="984"/>
      <c r="O27" s="895" t="s">
        <v>1641</v>
      </c>
      <c r="P27" s="981"/>
      <c r="Q27" s="895" t="s">
        <v>1642</v>
      </c>
      <c r="R27" s="981"/>
      <c r="S27" s="895" t="s">
        <v>1643</v>
      </c>
      <c r="T27" s="985"/>
      <c r="U27" s="895" t="s">
        <v>1644</v>
      </c>
      <c r="V27" s="986"/>
      <c r="W27" s="896">
        <v>100</v>
      </c>
      <c r="X27" s="896" t="str">
        <f t="shared" si="23"/>
        <v>Fuerte</v>
      </c>
      <c r="Y27" s="896">
        <f t="shared" si="24"/>
        <v>100</v>
      </c>
      <c r="Z27" s="895" t="s">
        <v>1645</v>
      </c>
      <c r="AA27" s="896" t="str">
        <f t="shared" si="25"/>
        <v>Fuerte</v>
      </c>
      <c r="AB27" s="896" t="str">
        <f t="shared" si="26"/>
        <v>Fuerte</v>
      </c>
      <c r="AC27" s="896" t="str">
        <f t="shared" si="27"/>
        <v>No</v>
      </c>
      <c r="AD27" s="896">
        <f t="shared" si="28"/>
        <v>100</v>
      </c>
      <c r="AE27" s="905">
        <f t="shared" si="29"/>
        <v>100</v>
      </c>
      <c r="AF27" s="896" t="str">
        <f t="shared" si="30"/>
        <v>Fuerte</v>
      </c>
      <c r="AG27" s="900">
        <f t="shared" si="31"/>
        <v>2</v>
      </c>
      <c r="AH27" s="900">
        <f t="shared" si="32"/>
        <v>2</v>
      </c>
      <c r="AI27" s="902" t="s">
        <v>1079</v>
      </c>
      <c r="AJ27" s="896">
        <v>5</v>
      </c>
      <c r="AK27" s="896">
        <f t="shared" si="33"/>
        <v>5</v>
      </c>
      <c r="AL27" s="896" t="s">
        <v>395</v>
      </c>
      <c r="AM27" s="941" t="str">
        <f t="shared" si="34"/>
        <v>Zona Moderada</v>
      </c>
      <c r="AN27" s="941" t="str">
        <f t="shared" si="35"/>
        <v>Reducir riesgo</v>
      </c>
      <c r="AO27" s="635" t="s">
        <v>1748</v>
      </c>
      <c r="AP27" s="465" t="s">
        <v>1749</v>
      </c>
      <c r="AQ27" s="465" t="s">
        <v>1750</v>
      </c>
      <c r="AR27" s="634" t="s">
        <v>1667</v>
      </c>
      <c r="AS27" s="991" t="s">
        <v>1751</v>
      </c>
      <c r="AT27" s="634" t="s">
        <v>1752</v>
      </c>
      <c r="AU27" s="634" t="s">
        <v>1753</v>
      </c>
      <c r="AV27" s="634" t="s">
        <v>1754</v>
      </c>
      <c r="AW27" s="635" t="s">
        <v>1755</v>
      </c>
      <c r="AX27" s="999" t="s">
        <v>1758</v>
      </c>
      <c r="AY27" s="908"/>
      <c r="AZ27" s="808"/>
    </row>
    <row r="28" spans="1:52" s="514" customFormat="1" ht="224.25" customHeight="1">
      <c r="A28" s="515"/>
      <c r="B28" s="515" t="str">
        <f t="shared" si="0"/>
        <v>R10-CO2</v>
      </c>
      <c r="C28" s="1007" t="s">
        <v>391</v>
      </c>
      <c r="D28" s="1004" t="s">
        <v>1085</v>
      </c>
      <c r="E28" s="1006" t="s">
        <v>1080</v>
      </c>
      <c r="F28" s="1017" t="s">
        <v>1759</v>
      </c>
      <c r="G28" s="904" t="s">
        <v>1197</v>
      </c>
      <c r="H28" s="895" t="s">
        <v>1197</v>
      </c>
      <c r="I28" s="895" t="s">
        <v>1638</v>
      </c>
      <c r="J28" s="984"/>
      <c r="K28" s="895" t="s">
        <v>1639</v>
      </c>
      <c r="L28" s="984"/>
      <c r="M28" s="895" t="s">
        <v>1640</v>
      </c>
      <c r="N28" s="984"/>
      <c r="O28" s="895" t="s">
        <v>1641</v>
      </c>
      <c r="P28" s="981"/>
      <c r="Q28" s="895" t="s">
        <v>1642</v>
      </c>
      <c r="R28" s="981"/>
      <c r="S28" s="895" t="s">
        <v>1643</v>
      </c>
      <c r="T28" s="985"/>
      <c r="U28" s="895" t="s">
        <v>1644</v>
      </c>
      <c r="V28" s="986"/>
      <c r="W28" s="896">
        <v>100</v>
      </c>
      <c r="X28" s="896" t="str">
        <f t="shared" si="23"/>
        <v>Fuerte</v>
      </c>
      <c r="Y28" s="896">
        <f t="shared" si="24"/>
        <v>100</v>
      </c>
      <c r="Z28" s="895" t="s">
        <v>1645</v>
      </c>
      <c r="AA28" s="896" t="str">
        <f t="shared" si="25"/>
        <v>Fuerte</v>
      </c>
      <c r="AB28" s="896" t="str">
        <f t="shared" si="26"/>
        <v>Fuerte</v>
      </c>
      <c r="AC28" s="896" t="str">
        <f t="shared" si="27"/>
        <v>No</v>
      </c>
      <c r="AD28" s="896">
        <f t="shared" si="28"/>
        <v>100</v>
      </c>
      <c r="AE28" s="905">
        <f t="shared" si="29"/>
        <v>100</v>
      </c>
      <c r="AF28" s="896" t="str">
        <f t="shared" si="30"/>
        <v>Fuerte</v>
      </c>
      <c r="AG28" s="900">
        <f t="shared" si="31"/>
        <v>2</v>
      </c>
      <c r="AH28" s="900">
        <f t="shared" si="32"/>
        <v>2</v>
      </c>
      <c r="AI28" s="902" t="s">
        <v>1079</v>
      </c>
      <c r="AJ28" s="896">
        <v>6</v>
      </c>
      <c r="AK28" s="896">
        <f t="shared" si="33"/>
        <v>5</v>
      </c>
      <c r="AL28" s="896" t="s">
        <v>395</v>
      </c>
      <c r="AM28" s="941" t="str">
        <f t="shared" si="34"/>
        <v>Zona Moderada</v>
      </c>
      <c r="AN28" s="941" t="str">
        <f t="shared" si="35"/>
        <v>Reducir riesgo</v>
      </c>
      <c r="AO28" s="635" t="s">
        <v>1760</v>
      </c>
      <c r="AP28" s="635" t="s">
        <v>1761</v>
      </c>
      <c r="AQ28" s="465" t="s">
        <v>1750</v>
      </c>
      <c r="AR28" s="634" t="s">
        <v>1667</v>
      </c>
      <c r="AS28" s="991" t="s">
        <v>1751</v>
      </c>
      <c r="AT28" s="634" t="s">
        <v>1752</v>
      </c>
      <c r="AU28" s="634" t="s">
        <v>1753</v>
      </c>
      <c r="AV28" s="634" t="s">
        <v>1754</v>
      </c>
      <c r="AW28" s="635" t="s">
        <v>1755</v>
      </c>
      <c r="AX28" s="1001" t="s">
        <v>1762</v>
      </c>
      <c r="AY28" s="908"/>
      <c r="AZ28" s="808"/>
    </row>
    <row r="29" spans="1:52" s="514" customFormat="1" ht="195.95">
      <c r="A29" s="515"/>
      <c r="B29" s="515" t="str">
        <f t="shared" si="0"/>
        <v>R11-CO3</v>
      </c>
      <c r="C29" s="1007" t="s">
        <v>388</v>
      </c>
      <c r="D29" s="1004" t="s">
        <v>1091</v>
      </c>
      <c r="E29" s="1006" t="s">
        <v>1084</v>
      </c>
      <c r="F29" s="1017" t="s">
        <v>1763</v>
      </c>
      <c r="G29" s="904" t="s">
        <v>1197</v>
      </c>
      <c r="H29" s="895" t="s">
        <v>1197</v>
      </c>
      <c r="I29" s="895" t="s">
        <v>1638</v>
      </c>
      <c r="J29" s="984"/>
      <c r="K29" s="895" t="s">
        <v>1639</v>
      </c>
      <c r="L29" s="984"/>
      <c r="M29" s="895" t="s">
        <v>1640</v>
      </c>
      <c r="N29" s="984"/>
      <c r="O29" s="895" t="s">
        <v>1641</v>
      </c>
      <c r="P29" s="981"/>
      <c r="Q29" s="895" t="s">
        <v>1642</v>
      </c>
      <c r="R29" s="981"/>
      <c r="S29" s="895" t="s">
        <v>1643</v>
      </c>
      <c r="T29" s="985"/>
      <c r="U29" s="895" t="s">
        <v>1644</v>
      </c>
      <c r="V29" s="986"/>
      <c r="W29" s="896">
        <v>100</v>
      </c>
      <c r="X29" s="896" t="str">
        <f t="shared" si="23"/>
        <v>Fuerte</v>
      </c>
      <c r="Y29" s="896">
        <f t="shared" si="24"/>
        <v>100</v>
      </c>
      <c r="Z29" s="895" t="s">
        <v>1645</v>
      </c>
      <c r="AA29" s="896" t="str">
        <f t="shared" si="25"/>
        <v>Fuerte</v>
      </c>
      <c r="AB29" s="896" t="str">
        <f t="shared" si="26"/>
        <v>Fuerte</v>
      </c>
      <c r="AC29" s="896" t="str">
        <f t="shared" si="27"/>
        <v>No</v>
      </c>
      <c r="AD29" s="896">
        <f t="shared" si="28"/>
        <v>100</v>
      </c>
      <c r="AE29" s="905">
        <f t="shared" si="29"/>
        <v>100</v>
      </c>
      <c r="AF29" s="896" t="str">
        <f t="shared" si="30"/>
        <v>Fuerte</v>
      </c>
      <c r="AG29" s="900">
        <f t="shared" si="31"/>
        <v>2</v>
      </c>
      <c r="AH29" s="900">
        <f t="shared" si="32"/>
        <v>2</v>
      </c>
      <c r="AI29" s="902" t="s">
        <v>1079</v>
      </c>
      <c r="AJ29" s="896">
        <v>7</v>
      </c>
      <c r="AK29" s="896">
        <f t="shared" si="33"/>
        <v>9</v>
      </c>
      <c r="AL29" s="896" t="s">
        <v>395</v>
      </c>
      <c r="AM29" s="941" t="str">
        <f t="shared" si="34"/>
        <v>Zona Moderada</v>
      </c>
      <c r="AN29" s="941" t="str">
        <f t="shared" si="35"/>
        <v>Reducir riesgo</v>
      </c>
      <c r="AO29" s="635" t="s">
        <v>1764</v>
      </c>
      <c r="AP29" s="635" t="s">
        <v>1765</v>
      </c>
      <c r="AQ29" s="465" t="s">
        <v>1750</v>
      </c>
      <c r="AR29" s="634" t="s">
        <v>1667</v>
      </c>
      <c r="AS29" s="991" t="s">
        <v>1751</v>
      </c>
      <c r="AT29" s="634" t="s">
        <v>1752</v>
      </c>
      <c r="AU29" s="634" t="s">
        <v>1766</v>
      </c>
      <c r="AV29" s="634" t="s">
        <v>1754</v>
      </c>
      <c r="AW29" s="635" t="s">
        <v>1767</v>
      </c>
      <c r="AX29" s="1032" t="s">
        <v>1768</v>
      </c>
      <c r="AY29" s="910"/>
      <c r="AZ29" s="808"/>
    </row>
    <row r="30" spans="1:52" s="514" customFormat="1" ht="168">
      <c r="A30" s="515"/>
      <c r="B30" s="515" t="str">
        <f t="shared" si="0"/>
        <v>R11-CO1</v>
      </c>
      <c r="C30" s="1007" t="s">
        <v>388</v>
      </c>
      <c r="D30" s="1004" t="s">
        <v>1077</v>
      </c>
      <c r="E30" s="1006" t="s">
        <v>1076</v>
      </c>
      <c r="F30" s="1018" t="s">
        <v>1769</v>
      </c>
      <c r="G30" s="904" t="s">
        <v>1197</v>
      </c>
      <c r="H30" s="895" t="s">
        <v>1197</v>
      </c>
      <c r="I30" s="895" t="s">
        <v>1638</v>
      </c>
      <c r="J30" s="984"/>
      <c r="K30" s="895" t="s">
        <v>1639</v>
      </c>
      <c r="L30" s="984"/>
      <c r="M30" s="895" t="s">
        <v>1640</v>
      </c>
      <c r="N30" s="984"/>
      <c r="O30" s="895" t="s">
        <v>1641</v>
      </c>
      <c r="P30" s="981"/>
      <c r="Q30" s="895" t="s">
        <v>1642</v>
      </c>
      <c r="R30" s="981"/>
      <c r="S30" s="895" t="s">
        <v>1643</v>
      </c>
      <c r="T30" s="985"/>
      <c r="U30" s="895" t="s">
        <v>1644</v>
      </c>
      <c r="V30" s="986"/>
      <c r="W30" s="896">
        <v>100</v>
      </c>
      <c r="X30" s="896" t="str">
        <f t="shared" si="23"/>
        <v>Fuerte</v>
      </c>
      <c r="Y30" s="896">
        <f t="shared" si="24"/>
        <v>100</v>
      </c>
      <c r="Z30" s="895" t="s">
        <v>1645</v>
      </c>
      <c r="AA30" s="896" t="str">
        <f t="shared" si="25"/>
        <v>Fuerte</v>
      </c>
      <c r="AB30" s="896" t="str">
        <f t="shared" si="26"/>
        <v>Fuerte</v>
      </c>
      <c r="AC30" s="896" t="str">
        <f t="shared" si="27"/>
        <v>No</v>
      </c>
      <c r="AD30" s="896">
        <f t="shared" si="28"/>
        <v>100</v>
      </c>
      <c r="AE30" s="905">
        <f t="shared" si="29"/>
        <v>100</v>
      </c>
      <c r="AF30" s="896" t="str">
        <f t="shared" si="30"/>
        <v>Fuerte</v>
      </c>
      <c r="AG30" s="900">
        <f t="shared" si="31"/>
        <v>2</v>
      </c>
      <c r="AH30" s="900">
        <f t="shared" si="32"/>
        <v>2</v>
      </c>
      <c r="AI30" s="902" t="s">
        <v>1079</v>
      </c>
      <c r="AJ30" s="896">
        <v>8</v>
      </c>
      <c r="AK30" s="896">
        <f t="shared" si="33"/>
        <v>9</v>
      </c>
      <c r="AL30" s="896" t="s">
        <v>395</v>
      </c>
      <c r="AM30" s="941" t="str">
        <f t="shared" si="34"/>
        <v>Zona Moderada</v>
      </c>
      <c r="AN30" s="941" t="str">
        <f t="shared" si="35"/>
        <v>Reducir riesgo</v>
      </c>
      <c r="AO30" s="635" t="s">
        <v>1770</v>
      </c>
      <c r="AP30" s="465" t="s">
        <v>1771</v>
      </c>
      <c r="AQ30" s="636" t="s">
        <v>1772</v>
      </c>
      <c r="AR30" s="992" t="s">
        <v>1773</v>
      </c>
      <c r="AS30" s="991" t="s">
        <v>1774</v>
      </c>
      <c r="AT30" s="634" t="s">
        <v>1775</v>
      </c>
      <c r="AU30" s="634" t="s">
        <v>1753</v>
      </c>
      <c r="AV30" s="634" t="s">
        <v>1776</v>
      </c>
      <c r="AW30" s="993" t="s">
        <v>1777</v>
      </c>
      <c r="AX30" s="1002" t="s">
        <v>1778</v>
      </c>
      <c r="AY30" s="910"/>
      <c r="AZ30" s="808"/>
    </row>
    <row r="31" spans="1:52" s="514" customFormat="1" ht="168.95" thickBot="1">
      <c r="A31" s="515"/>
      <c r="B31" s="515" t="str">
        <f t="shared" si="0"/>
        <v>R11-CO1</v>
      </c>
      <c r="C31" s="1007" t="s">
        <v>388</v>
      </c>
      <c r="D31" s="1004" t="s">
        <v>1081</v>
      </c>
      <c r="E31" s="1006" t="s">
        <v>1076</v>
      </c>
      <c r="F31" s="1019" t="s">
        <v>1769</v>
      </c>
      <c r="G31" s="904" t="s">
        <v>1197</v>
      </c>
      <c r="H31" s="895" t="s">
        <v>1197</v>
      </c>
      <c r="I31" s="895" t="s">
        <v>1638</v>
      </c>
      <c r="J31" s="984"/>
      <c r="K31" s="895" t="s">
        <v>1639</v>
      </c>
      <c r="L31" s="984"/>
      <c r="M31" s="895" t="s">
        <v>1640</v>
      </c>
      <c r="N31" s="984"/>
      <c r="O31" s="895" t="s">
        <v>1641</v>
      </c>
      <c r="P31" s="981"/>
      <c r="Q31" s="895" t="s">
        <v>1642</v>
      </c>
      <c r="R31" s="981"/>
      <c r="S31" s="895" t="s">
        <v>1643</v>
      </c>
      <c r="T31" s="985"/>
      <c r="U31" s="895" t="s">
        <v>1644</v>
      </c>
      <c r="V31" s="986"/>
      <c r="W31" s="896">
        <v>100</v>
      </c>
      <c r="X31" s="896" t="str">
        <f t="shared" si="23"/>
        <v>Fuerte</v>
      </c>
      <c r="Y31" s="896">
        <f t="shared" si="24"/>
        <v>100</v>
      </c>
      <c r="Z31" s="895" t="s">
        <v>1645</v>
      </c>
      <c r="AA31" s="896" t="str">
        <f t="shared" si="25"/>
        <v>Fuerte</v>
      </c>
      <c r="AB31" s="896" t="str">
        <f t="shared" si="26"/>
        <v>Fuerte</v>
      </c>
      <c r="AC31" s="896" t="str">
        <f t="shared" si="27"/>
        <v>No</v>
      </c>
      <c r="AD31" s="896">
        <f t="shared" si="28"/>
        <v>100</v>
      </c>
      <c r="AE31" s="905">
        <f t="shared" si="29"/>
        <v>100</v>
      </c>
      <c r="AF31" s="896" t="str">
        <f t="shared" si="30"/>
        <v>Fuerte</v>
      </c>
      <c r="AG31" s="900">
        <f t="shared" si="31"/>
        <v>2</v>
      </c>
      <c r="AH31" s="900">
        <f t="shared" si="32"/>
        <v>2</v>
      </c>
      <c r="AI31" s="902" t="s">
        <v>1079</v>
      </c>
      <c r="AJ31" s="896">
        <v>9</v>
      </c>
      <c r="AK31" s="896">
        <f t="shared" si="33"/>
        <v>9</v>
      </c>
      <c r="AL31" s="896" t="s">
        <v>395</v>
      </c>
      <c r="AM31" s="941" t="str">
        <f t="shared" si="34"/>
        <v>Zona Moderada</v>
      </c>
      <c r="AN31" s="941" t="str">
        <f t="shared" si="35"/>
        <v>Reducir riesgo</v>
      </c>
      <c r="AO31" s="635" t="s">
        <v>1770</v>
      </c>
      <c r="AP31" s="465" t="s">
        <v>1771</v>
      </c>
      <c r="AQ31" s="636" t="s">
        <v>1772</v>
      </c>
      <c r="AR31" s="992" t="s">
        <v>1773</v>
      </c>
      <c r="AS31" s="991" t="s">
        <v>1774</v>
      </c>
      <c r="AT31" s="634" t="s">
        <v>1775</v>
      </c>
      <c r="AU31" s="634" t="s">
        <v>1753</v>
      </c>
      <c r="AV31" s="634" t="s">
        <v>1776</v>
      </c>
      <c r="AW31" s="993" t="s">
        <v>1777</v>
      </c>
      <c r="AX31" s="1003" t="s">
        <v>1779</v>
      </c>
      <c r="AY31" s="910"/>
      <c r="AZ31" s="808"/>
    </row>
    <row r="32" spans="1:52" s="514" customFormat="1" ht="168">
      <c r="A32" s="515"/>
      <c r="B32" s="515" t="str">
        <f t="shared" si="0"/>
        <v>R11-CO1</v>
      </c>
      <c r="C32" s="1007" t="s">
        <v>388</v>
      </c>
      <c r="D32" s="1004" t="s">
        <v>1085</v>
      </c>
      <c r="E32" s="1006" t="s">
        <v>1076</v>
      </c>
      <c r="F32" s="1019" t="s">
        <v>1769</v>
      </c>
      <c r="G32" s="904" t="s">
        <v>1197</v>
      </c>
      <c r="H32" s="895" t="s">
        <v>1197</v>
      </c>
      <c r="I32" s="895" t="s">
        <v>1638</v>
      </c>
      <c r="J32" s="984"/>
      <c r="K32" s="895" t="s">
        <v>1639</v>
      </c>
      <c r="L32" s="984"/>
      <c r="M32" s="895" t="s">
        <v>1640</v>
      </c>
      <c r="N32" s="984"/>
      <c r="O32" s="895" t="s">
        <v>1641</v>
      </c>
      <c r="P32" s="981"/>
      <c r="Q32" s="895" t="s">
        <v>1642</v>
      </c>
      <c r="R32" s="981"/>
      <c r="S32" s="895" t="s">
        <v>1643</v>
      </c>
      <c r="T32" s="985"/>
      <c r="U32" s="895" t="s">
        <v>1644</v>
      </c>
      <c r="V32" s="986"/>
      <c r="W32" s="896">
        <v>100</v>
      </c>
      <c r="X32" s="896" t="str">
        <f t="shared" si="23"/>
        <v>Fuerte</v>
      </c>
      <c r="Y32" s="896">
        <f t="shared" si="24"/>
        <v>100</v>
      </c>
      <c r="Z32" s="895" t="s">
        <v>1645</v>
      </c>
      <c r="AA32" s="896" t="str">
        <f t="shared" si="25"/>
        <v>Fuerte</v>
      </c>
      <c r="AB32" s="896" t="str">
        <f t="shared" si="26"/>
        <v>Fuerte</v>
      </c>
      <c r="AC32" s="896" t="str">
        <f t="shared" si="27"/>
        <v>No</v>
      </c>
      <c r="AD32" s="896">
        <f t="shared" si="28"/>
        <v>100</v>
      </c>
      <c r="AE32" s="905">
        <f t="shared" si="29"/>
        <v>100</v>
      </c>
      <c r="AF32" s="896" t="str">
        <f t="shared" si="30"/>
        <v>Fuerte</v>
      </c>
      <c r="AG32" s="900">
        <f t="shared" si="31"/>
        <v>2</v>
      </c>
      <c r="AH32" s="900">
        <f t="shared" si="32"/>
        <v>2</v>
      </c>
      <c r="AI32" s="902" t="s">
        <v>1079</v>
      </c>
      <c r="AJ32" s="896">
        <v>10</v>
      </c>
      <c r="AK32" s="896">
        <f t="shared" si="33"/>
        <v>9</v>
      </c>
      <c r="AL32" s="896" t="s">
        <v>395</v>
      </c>
      <c r="AM32" s="941" t="str">
        <f t="shared" si="34"/>
        <v>Zona Moderada</v>
      </c>
      <c r="AN32" s="941" t="str">
        <f t="shared" si="35"/>
        <v>Reducir riesgo</v>
      </c>
      <c r="AO32" s="635" t="s">
        <v>1770</v>
      </c>
      <c r="AP32" s="465" t="s">
        <v>1771</v>
      </c>
      <c r="AQ32" s="636" t="s">
        <v>1772</v>
      </c>
      <c r="AR32" s="992" t="s">
        <v>1773</v>
      </c>
      <c r="AS32" s="991" t="s">
        <v>1774</v>
      </c>
      <c r="AT32" s="634" t="s">
        <v>1775</v>
      </c>
      <c r="AU32" s="634" t="s">
        <v>1753</v>
      </c>
      <c r="AV32" s="634" t="s">
        <v>1776</v>
      </c>
      <c r="AW32" s="993" t="s">
        <v>1777</v>
      </c>
      <c r="AX32" s="1002" t="s">
        <v>1780</v>
      </c>
      <c r="AY32" s="910"/>
      <c r="AZ32" s="816"/>
    </row>
    <row r="33" spans="1:52" s="514" customFormat="1" ht="111.95">
      <c r="A33" s="515"/>
      <c r="B33" s="515"/>
      <c r="C33" s="1007" t="s">
        <v>388</v>
      </c>
      <c r="D33" s="1004" t="s">
        <v>1091</v>
      </c>
      <c r="E33" s="1006" t="s">
        <v>1080</v>
      </c>
      <c r="F33" s="1018" t="s">
        <v>1781</v>
      </c>
      <c r="G33" s="904" t="s">
        <v>1197</v>
      </c>
      <c r="H33" s="895" t="s">
        <v>1197</v>
      </c>
      <c r="I33" s="895" t="s">
        <v>1638</v>
      </c>
      <c r="J33" s="984"/>
      <c r="K33" s="895" t="s">
        <v>1639</v>
      </c>
      <c r="L33" s="984"/>
      <c r="M33" s="895" t="s">
        <v>1640</v>
      </c>
      <c r="N33" s="984"/>
      <c r="O33" s="895" t="s">
        <v>1641</v>
      </c>
      <c r="P33" s="981"/>
      <c r="Q33" s="895" t="s">
        <v>1642</v>
      </c>
      <c r="R33" s="981"/>
      <c r="S33" s="895" t="s">
        <v>1643</v>
      </c>
      <c r="T33" s="985"/>
      <c r="U33" s="895" t="s">
        <v>1644</v>
      </c>
      <c r="V33" s="986"/>
      <c r="W33" s="896">
        <v>100</v>
      </c>
      <c r="X33" s="896" t="str">
        <f t="shared" si="23"/>
        <v>Fuerte</v>
      </c>
      <c r="Y33" s="896">
        <f t="shared" si="24"/>
        <v>100</v>
      </c>
      <c r="Z33" s="895" t="s">
        <v>1645</v>
      </c>
      <c r="AA33" s="896" t="str">
        <f t="shared" si="25"/>
        <v>Fuerte</v>
      </c>
      <c r="AB33" s="896" t="str">
        <f t="shared" si="26"/>
        <v>Fuerte</v>
      </c>
      <c r="AC33" s="896" t="str">
        <f t="shared" si="27"/>
        <v>No</v>
      </c>
      <c r="AD33" s="896">
        <f t="shared" si="28"/>
        <v>100</v>
      </c>
      <c r="AE33" s="905">
        <f t="shared" si="29"/>
        <v>100</v>
      </c>
      <c r="AF33" s="896" t="str">
        <f t="shared" si="30"/>
        <v>Fuerte</v>
      </c>
      <c r="AG33" s="900">
        <f t="shared" si="31"/>
        <v>2</v>
      </c>
      <c r="AH33" s="900">
        <f t="shared" si="32"/>
        <v>2</v>
      </c>
      <c r="AI33" s="902" t="s">
        <v>1079</v>
      </c>
      <c r="AJ33" s="896">
        <v>11</v>
      </c>
      <c r="AK33" s="896">
        <f t="shared" si="33"/>
        <v>9</v>
      </c>
      <c r="AL33" s="896" t="s">
        <v>395</v>
      </c>
      <c r="AM33" s="941" t="str">
        <f t="shared" si="34"/>
        <v>Zona Moderada</v>
      </c>
      <c r="AN33" s="941" t="str">
        <f t="shared" si="35"/>
        <v>Reducir riesgo</v>
      </c>
      <c r="AO33" s="994" t="s">
        <v>1782</v>
      </c>
      <c r="AP33" s="995" t="s">
        <v>1783</v>
      </c>
      <c r="AQ33" s="636" t="s">
        <v>1772</v>
      </c>
      <c r="AR33" s="996" t="s">
        <v>553</v>
      </c>
      <c r="AS33" s="997" t="s">
        <v>1774</v>
      </c>
      <c r="AT33" s="998" t="s">
        <v>1775</v>
      </c>
      <c r="AU33" s="634" t="s">
        <v>1753</v>
      </c>
      <c r="AV33" s="998" t="s">
        <v>1776</v>
      </c>
      <c r="AW33" s="993" t="s">
        <v>1784</v>
      </c>
      <c r="AX33" s="1000" t="s">
        <v>1785</v>
      </c>
      <c r="AY33" s="910"/>
      <c r="AZ33" s="979"/>
    </row>
    <row r="34" spans="1:52" s="514" customFormat="1" ht="237.95">
      <c r="A34" s="515"/>
      <c r="B34" s="515"/>
      <c r="C34" s="1007" t="s">
        <v>399</v>
      </c>
      <c r="D34" s="1007" t="s">
        <v>1077</v>
      </c>
      <c r="E34" s="1007" t="s">
        <v>1076</v>
      </c>
      <c r="F34" s="910" t="s">
        <v>1786</v>
      </c>
      <c r="G34" s="904" t="s">
        <v>1197</v>
      </c>
      <c r="H34" s="895" t="s">
        <v>1197</v>
      </c>
      <c r="I34" s="895" t="s">
        <v>1638</v>
      </c>
      <c r="J34" s="896">
        <f>IF(I34="Asignado",15,IF(I34="No asignado",0,IF(I34=0,0)))</f>
        <v>15</v>
      </c>
      <c r="K34" s="895" t="s">
        <v>1639</v>
      </c>
      <c r="L34" s="896">
        <f>IF(K34="Adecuado",15,IF(K34="Inadecuado",0,IF(I34=0,0)))</f>
        <v>15</v>
      </c>
      <c r="M34" s="895" t="s">
        <v>1640</v>
      </c>
      <c r="N34" s="896">
        <f>IF(M34="Oportuna",15,IF(M34="Inoportuna",0,IF(I34=0,0)))</f>
        <v>15</v>
      </c>
      <c r="O34" s="895" t="s">
        <v>1641</v>
      </c>
      <c r="P34" s="896">
        <f>IF(O34="Prevenir",15,IF(O34="Detectar",10,IF(O34="No es un control",0,IF(I34=0,0))))</f>
        <v>15</v>
      </c>
      <c r="Q34" s="895" t="s">
        <v>1642</v>
      </c>
      <c r="R34" s="896">
        <f>IF(Q34="Confiable",15,IF(Q34="No confiable",0,IF(I34=0,0)))</f>
        <v>15</v>
      </c>
      <c r="S34" s="895" t="s">
        <v>1643</v>
      </c>
      <c r="T34" s="896">
        <f>IF(S34="Se investigan y resuelven oportunamente",15,IF(S34="No se investigan y resuelven oportunamente",0,IF(I34=0,0)))</f>
        <v>15</v>
      </c>
      <c r="U34" s="895" t="s">
        <v>1644</v>
      </c>
      <c r="V34" s="896">
        <f>IF(U34="Completa",10,IF(U34="Incompleta",5,IF(U34="No existe",0,IF(I34=0,0))))</f>
        <v>10</v>
      </c>
      <c r="W34" s="896">
        <f>IF(G34=0," ",IF((J34+L34+N34+P34+R34+T34+V34)&gt;=0,(J34+L34+N34+P34+R34+T34+V34)))</f>
        <v>100</v>
      </c>
      <c r="X34" s="896" t="str">
        <f>IF(W34=" "," ",IF(AND(W34&gt;=0,W34&lt;=85),"Débil",IF(AND(W34&gt;=86,W34&lt;=95),"Moderado",IF(AND(W34&gt;=96,W34&lt;=100),"Fuerte"," "))))</f>
        <v>Fuerte</v>
      </c>
      <c r="Y34" s="896">
        <f>IF(Z34="Siempre se ejecuta", 100,IF(Z34="Algunas veces se ejecuta",50,IF(Z34="No se ejecuta",0,"")))</f>
        <v>100</v>
      </c>
      <c r="Z34" s="895" t="s">
        <v>1645</v>
      </c>
      <c r="AA34" s="896" t="str">
        <f>IF(Z34="Siempre se ejecuta","Fuerte",IF(Z34="Algunas veces se ejecuta","Moderado",IF(Z34="No se ejecuta", "Débil","")))</f>
        <v>Fuerte</v>
      </c>
      <c r="AB34" s="896" t="str">
        <f>IF(AND(X34="Fuerte",AA34="Fuerte"),"Fuerte",IF(AND(X34="Fuerte",AA34="Moderado"),"Moderado",IF(AND(X34="Fuerte",AA34="Débil"),"Débil",IF(AND(X34="Moderado",AA34="Moderado"),"Moderado",IF(AND(X34="Moderado",AA34="Fuerte"),"Moderado",IF(AND(X34="Moderado",AA34="Débil"),"Débil",IF(X34="Débil","Débil"," ")))))))</f>
        <v>Fuerte</v>
      </c>
      <c r="AC34" s="896" t="str">
        <f>IF(AB34="Fuerte","No",IF(AB34="Moderado","Sí",IF(AB34="Débil","Sí","")))</f>
        <v>No</v>
      </c>
      <c r="AD34" s="896">
        <f>IFERROR(IF(Y34=" "," ",IF(Y34&gt;=0,(W34+Y34)/2))," ")</f>
        <v>100</v>
      </c>
      <c r="AE34" s="900">
        <f t="shared" ref="AE34:AE36" si="36">IFERROR(IF(AD34=" "," ",IF(AVERAGE($AD$10:$AD$248)&gt;=0,AVERAGEIFS($AD$10:$AD$247,$C$10:$C$247,C34))),"  ")</f>
        <v>100</v>
      </c>
      <c r="AF34" s="896" t="str">
        <f>IF(AE34=" "," ",IF(AE34=100,"Fuerte",IF(AE34&lt;50,"Débil",IF(AE34&gt;49,"Moderado"," "))))</f>
        <v>Fuerte</v>
      </c>
      <c r="AG34" s="900">
        <f>IF(OR(AND(AF34="Fuerte",G34="No disminuye"),AND(AF34="Moderado",G34="No disminuye")),0,IF(AND(AF34="Fuerte",G34="Directamente"),2,IF(AND(AF34="Moderado",G34="Directamente"),1,0)))</f>
        <v>2</v>
      </c>
      <c r="AH34" s="900">
        <f t="shared" ref="AH34:AH36" si="37">IFERROR(AVERAGEIFS($AG$10:$AG$247,$C$10:$C$247,C34)," ")</f>
        <v>2</v>
      </c>
      <c r="AI34" s="902" t="s">
        <v>1079</v>
      </c>
      <c r="AJ34" s="896">
        <v>2</v>
      </c>
      <c r="AK34" s="896">
        <f t="shared" si="19"/>
        <v>2</v>
      </c>
      <c r="AL34" s="896" t="s">
        <v>395</v>
      </c>
      <c r="AM34" s="896" t="str">
        <f>IF(OR(AND(AI34="Rara vez",AL34="Insignificante"),AND(AI34="Rara vez",AL34="Menor"),AND(AI34="Improbable",AL34="Menor"),AND(AI34="Improbable",AL34="Insignificante"),AND(AI34="Posible",AL34="Insignificante")),"Zona Baja",IF(OR(AND(AI34="Probable",AL34="Insignificante"),AND(AI34="Posible",AL34="Menor"),AND(AI34="Improbable",AL34="Moderado"),AND(AI34="Rara vez",AL34="Moderado")),"Zona Moderada",IF(OR(AND(AI34="Casi seguro",AL34="Insignificante"),AND(AI34="Casi seguro",AL34="Menor"),AND(AI34="Probable",AL34="Menor"),AND(AI34="Probable",AL34="Moderado"),AND(AI34="Posible",AL34="Moderado"),AND(AI34="Improbable",AL34="Mayor"),AND(AI34="Rara vez",AL34="Mayor")),"Zona Alta",IF(OR(AND(AI34="Casi seguro",AL34="Moderado"),AND(AI34="Casi seguro",AL34="Mayor"),AND(AI34="Casi seguro",AL34="Catastrófico"),AND(AI34="Probable",AL34="Mayor"),AND(AI34="Probable",AL34="Catastrófico"),AND(AI34="Posible",AL34="Mayor"),AND(AI34="Posible",AL34="Catastrófico"),AND(AI34="Improbable",AL34="Catastrófico"),AND(AI34="Rara vez",AL34="Catastrófico")),"Zona Extrema"," "))))</f>
        <v>Zona Moderada</v>
      </c>
      <c r="AN34" s="896" t="str">
        <f>IF(AM34="Zona Moderada","Reducir riesgo",IF(AM34="Zona Alta","Compartir riesgo",IF(AM34="Zona Extrema","Evitar riesgo"," ")))</f>
        <v>Reducir riesgo</v>
      </c>
      <c r="AO34" s="972" t="s">
        <v>1787</v>
      </c>
      <c r="AP34" s="895" t="s">
        <v>1788</v>
      </c>
      <c r="AQ34" s="973" t="s">
        <v>1789</v>
      </c>
      <c r="AR34" s="956" t="s">
        <v>1790</v>
      </c>
      <c r="AS34" s="974" t="s">
        <v>1791</v>
      </c>
      <c r="AT34" s="975" t="s">
        <v>1788</v>
      </c>
      <c r="AU34" s="947" t="s">
        <v>1792</v>
      </c>
      <c r="AV34" s="974" t="s">
        <v>1712</v>
      </c>
      <c r="AW34" s="975" t="s">
        <v>1793</v>
      </c>
      <c r="AX34" s="1033" t="s">
        <v>1794</v>
      </c>
      <c r="AY34" s="934"/>
      <c r="AZ34" s="817"/>
    </row>
    <row r="35" spans="1:52" s="378" customFormat="1" ht="195.95">
      <c r="A35" s="517"/>
      <c r="B35" s="381" t="str">
        <f t="shared" si="0"/>
        <v>R12-CO2</v>
      </c>
      <c r="C35" s="1007" t="s">
        <v>399</v>
      </c>
      <c r="D35" s="1007" t="s">
        <v>1081</v>
      </c>
      <c r="E35" s="1007" t="s">
        <v>1080</v>
      </c>
      <c r="F35" s="1020" t="s">
        <v>1795</v>
      </c>
      <c r="G35" s="904" t="s">
        <v>1197</v>
      </c>
      <c r="H35" s="895" t="s">
        <v>1197</v>
      </c>
      <c r="I35" s="895" t="s">
        <v>1638</v>
      </c>
      <c r="J35" s="896">
        <f t="shared" ref="J35:J38" si="38">IF(I35="Asignado",15,IF(I35="No asignado",0,IF(I35=0,0)))</f>
        <v>15</v>
      </c>
      <c r="K35" s="895" t="s">
        <v>1639</v>
      </c>
      <c r="L35" s="896">
        <f t="shared" ref="L35:L38" si="39">IF(K35="Adecuado",15,IF(K35="Inadecuado",0,IF(I35=0,0)))</f>
        <v>15</v>
      </c>
      <c r="M35" s="895" t="s">
        <v>1640</v>
      </c>
      <c r="N35" s="896">
        <f t="shared" ref="N35:N38" si="40">IF(M35="Oportuna",15,IF(M35="Inoportuna",0,IF(I35=0,0)))</f>
        <v>15</v>
      </c>
      <c r="O35" s="895" t="s">
        <v>1641</v>
      </c>
      <c r="P35" s="896">
        <f t="shared" ref="P35:P38" si="41">IF(O35="Prevenir",15,IF(O35="Detectar",10,IF(O35="No es un control",0,IF(I35=0,0))))</f>
        <v>15</v>
      </c>
      <c r="Q35" s="895" t="s">
        <v>1642</v>
      </c>
      <c r="R35" s="896">
        <f t="shared" ref="R35:R38" si="42">IF(Q35="Confiable",15,IF(Q35="No confiable",0,IF(I35=0,0)))</f>
        <v>15</v>
      </c>
      <c r="S35" s="895" t="s">
        <v>1643</v>
      </c>
      <c r="T35" s="896">
        <f t="shared" ref="T35:T38" si="43">IF(S35="Se investigan y resuelven oportunamente",15,IF(S35="No se investigan y resuelven oportunamente",0,IF(I35=0,0)))</f>
        <v>15</v>
      </c>
      <c r="U35" s="895" t="s">
        <v>1644</v>
      </c>
      <c r="V35" s="896">
        <f t="shared" ref="V35:V38" si="44">IF(U35="Completa",10,IF(U35="Incompleta",5,IF(U35="No existe",0,IF(I35=0,0))))</f>
        <v>10</v>
      </c>
      <c r="W35" s="896">
        <f t="shared" ref="W35:W38" si="45">IF(G35=0," ",IF((J35+L35+N35+P35+R35+T35+V35)&gt;=0,(J35+L35+N35+P35+R35+T35+V35)))</f>
        <v>100</v>
      </c>
      <c r="X35" s="896" t="str">
        <f t="shared" ref="X35:X38" si="46">IF(W35=" "," ",IF(AND(W35&gt;=0,W35&lt;=85),"Débil",IF(AND(W35&gt;=86,W35&lt;=95),"Moderado",IF(AND(W35&gt;=96,W35&lt;=100),"Fuerte"," "))))</f>
        <v>Fuerte</v>
      </c>
      <c r="Y35" s="896">
        <f t="shared" ref="Y35:Y38" si="47">IF(Z35="Siempre se ejecuta", 100,IF(Z35="Algunas veces se ejecuta",50,IF(Z35="No se ejecuta",0,"")))</f>
        <v>100</v>
      </c>
      <c r="Z35" s="895" t="s">
        <v>1645</v>
      </c>
      <c r="AA35" s="896" t="str">
        <f t="shared" ref="AA35:AA38" si="48">IF(Z35="Siempre se ejecuta","Fuerte",IF(Z35="Algunas veces se ejecuta","Moderado",IF(Z35="No se ejecuta", "Débil","")))</f>
        <v>Fuerte</v>
      </c>
      <c r="AB35" s="896" t="str">
        <f t="shared" ref="AB35:AB38" si="49">IF(AND(X35="Fuerte",AA35="Fuerte"),"Fuerte",IF(AND(X35="Fuerte",AA35="Moderado"),"Moderado",IF(AND(X35="Fuerte",AA35="Débil"),"Débil",IF(AND(X35="Moderado",AA35="Moderado"),"Moderado",IF(AND(X35="Moderado",AA35="Fuerte"),"Moderado",IF(AND(X35="Moderado",AA35="Débil"),"Débil",IF(X35="Débil","Débil"," ")))))))</f>
        <v>Fuerte</v>
      </c>
      <c r="AC35" s="896" t="str">
        <f t="shared" ref="AC35:AC38" si="50">IF(AB35="Fuerte","No",IF(AB35="Moderado","Sí",IF(AB35="Débil","Sí","")))</f>
        <v>No</v>
      </c>
      <c r="AD35" s="896">
        <f t="shared" ref="AD35:AD38" si="51">IFERROR(IF(Y35=" "," ",IF(Y35&gt;=0,(W35+Y35)/2))," ")</f>
        <v>100</v>
      </c>
      <c r="AE35" s="900">
        <f t="shared" si="36"/>
        <v>100</v>
      </c>
      <c r="AF35" s="896" t="str">
        <f t="shared" ref="AF35:AF38" si="52">IF(AE35=" "," ",IF(AE35=100,"Fuerte",IF(AE35&lt;50,"Débil",IF(AE35&gt;49,"Moderado"," "))))</f>
        <v>Fuerte</v>
      </c>
      <c r="AG35" s="900">
        <f t="shared" ref="AG35:AG38" si="53">IF(OR(AND(AF35="Fuerte",G35="No disminuye"),AND(AF35="Moderado",G35="No disminuye")),0,IF(AND(AF35="Fuerte",G35="Directamente"),2,IF(AND(AF35="Moderado",G35="Directamente"),1,0)))</f>
        <v>2</v>
      </c>
      <c r="AH35" s="900">
        <f t="shared" si="37"/>
        <v>2</v>
      </c>
      <c r="AI35" s="902" t="s">
        <v>1079</v>
      </c>
      <c r="AJ35" s="896">
        <v>2</v>
      </c>
      <c r="AK35" s="896">
        <f t="shared" si="19"/>
        <v>2</v>
      </c>
      <c r="AL35" s="896" t="s">
        <v>395</v>
      </c>
      <c r="AM35" s="896" t="str">
        <f t="shared" ref="AM35:AM38" si="54">IF(OR(AND(AI35="Rara vez",AL35="Insignificante"),AND(AI35="Rara vez",AL35="Menor"),AND(AI35="Improbable",AL35="Menor"),AND(AI35="Improbable",AL35="Insignificante"),AND(AI35="Posible",AL35="Insignificante")),"Zona Baja",IF(OR(AND(AI35="Probable",AL35="Insignificante"),AND(AI35="Posible",AL35="Menor"),AND(AI35="Improbable",AL35="Moderado"),AND(AI35="Rara vez",AL35="Moderado")),"Zona Moderada",IF(OR(AND(AI35="Casi seguro",AL35="Insignificante"),AND(AI35="Casi seguro",AL35="Menor"),AND(AI35="Probable",AL35="Menor"),AND(AI35="Probable",AL35="Moderado"),AND(AI35="Posible",AL35="Moderado"),AND(AI35="Improbable",AL35="Mayor"),AND(AI35="Rara vez",AL35="Mayor")),"Zona Alta",IF(OR(AND(AI35="Casi seguro",AL35="Moderado"),AND(AI35="Casi seguro",AL35="Mayor"),AND(AI35="Casi seguro",AL35="Catastrófico"),AND(AI35="Probable",AL35="Mayor"),AND(AI35="Probable",AL35="Catastrófico"),AND(AI35="Posible",AL35="Mayor"),AND(AI35="Posible",AL35="Catastrófico"),AND(AI35="Improbable",AL35="Catastrófico"),AND(AI35="Rara vez",AL35="Catastrófico")),"Zona Extrema"," "))))</f>
        <v>Zona Moderada</v>
      </c>
      <c r="AN35" s="896" t="str">
        <f t="shared" ref="AN35:AN38" si="55">IF(AM35="Zona Moderada","Reducir riesgo",IF(AM35="Zona Alta","Compartir riesgo",IF(AM35="Zona Extrema","Evitar riesgo"," ")))</f>
        <v>Reducir riesgo</v>
      </c>
      <c r="AO35" s="971" t="s">
        <v>1796</v>
      </c>
      <c r="AP35" s="976" t="s">
        <v>1783</v>
      </c>
      <c r="AQ35" s="973" t="s">
        <v>1797</v>
      </c>
      <c r="AR35" s="956" t="s">
        <v>553</v>
      </c>
      <c r="AS35" s="975" t="s">
        <v>1791</v>
      </c>
      <c r="AT35" s="975" t="s">
        <v>1788</v>
      </c>
      <c r="AU35" s="947" t="s">
        <v>1798</v>
      </c>
      <c r="AV35" s="975" t="s">
        <v>1712</v>
      </c>
      <c r="AW35" s="975" t="s">
        <v>1799</v>
      </c>
      <c r="AX35" s="830" t="s">
        <v>1800</v>
      </c>
      <c r="AY35" s="367"/>
      <c r="AZ35" s="818"/>
    </row>
    <row r="36" spans="1:52" s="378" customFormat="1" ht="197.1" thickBot="1">
      <c r="A36" s="517"/>
      <c r="B36" s="381" t="str">
        <f t="shared" si="0"/>
        <v>R12-CO2</v>
      </c>
      <c r="C36" s="1007" t="s">
        <v>399</v>
      </c>
      <c r="D36" s="1007" t="s">
        <v>1085</v>
      </c>
      <c r="E36" s="1007" t="s">
        <v>1080</v>
      </c>
      <c r="F36" s="1020" t="s">
        <v>1801</v>
      </c>
      <c r="G36" s="904" t="s">
        <v>1197</v>
      </c>
      <c r="H36" s="895" t="s">
        <v>1197</v>
      </c>
      <c r="I36" s="895" t="s">
        <v>1638</v>
      </c>
      <c r="J36" s="896">
        <f t="shared" si="38"/>
        <v>15</v>
      </c>
      <c r="K36" s="895" t="s">
        <v>1639</v>
      </c>
      <c r="L36" s="896">
        <f t="shared" si="39"/>
        <v>15</v>
      </c>
      <c r="M36" s="895" t="s">
        <v>1640</v>
      </c>
      <c r="N36" s="896">
        <f t="shared" si="40"/>
        <v>15</v>
      </c>
      <c r="O36" s="895" t="s">
        <v>1641</v>
      </c>
      <c r="P36" s="896">
        <f t="shared" si="41"/>
        <v>15</v>
      </c>
      <c r="Q36" s="895" t="s">
        <v>1642</v>
      </c>
      <c r="R36" s="896">
        <f t="shared" si="42"/>
        <v>15</v>
      </c>
      <c r="S36" s="895" t="s">
        <v>1643</v>
      </c>
      <c r="T36" s="896">
        <f t="shared" si="43"/>
        <v>15</v>
      </c>
      <c r="U36" s="895" t="s">
        <v>1644</v>
      </c>
      <c r="V36" s="896">
        <f t="shared" si="44"/>
        <v>10</v>
      </c>
      <c r="W36" s="896">
        <f t="shared" si="45"/>
        <v>100</v>
      </c>
      <c r="X36" s="896" t="str">
        <f t="shared" si="46"/>
        <v>Fuerte</v>
      </c>
      <c r="Y36" s="896">
        <f t="shared" si="47"/>
        <v>100</v>
      </c>
      <c r="Z36" s="895" t="s">
        <v>1645</v>
      </c>
      <c r="AA36" s="896" t="str">
        <f t="shared" si="48"/>
        <v>Fuerte</v>
      </c>
      <c r="AB36" s="896" t="str">
        <f t="shared" si="49"/>
        <v>Fuerte</v>
      </c>
      <c r="AC36" s="896" t="str">
        <f t="shared" si="50"/>
        <v>No</v>
      </c>
      <c r="AD36" s="896">
        <f t="shared" si="51"/>
        <v>100</v>
      </c>
      <c r="AE36" s="900">
        <f t="shared" si="36"/>
        <v>100</v>
      </c>
      <c r="AF36" s="896" t="str">
        <f t="shared" si="52"/>
        <v>Fuerte</v>
      </c>
      <c r="AG36" s="900">
        <f t="shared" si="53"/>
        <v>2</v>
      </c>
      <c r="AH36" s="900">
        <f t="shared" si="37"/>
        <v>2</v>
      </c>
      <c r="AI36" s="902" t="s">
        <v>1079</v>
      </c>
      <c r="AJ36" s="896">
        <v>2</v>
      </c>
      <c r="AK36" s="896">
        <f t="shared" si="19"/>
        <v>2</v>
      </c>
      <c r="AL36" s="896" t="s">
        <v>395</v>
      </c>
      <c r="AM36" s="896" t="str">
        <f t="shared" si="54"/>
        <v>Zona Moderada</v>
      </c>
      <c r="AN36" s="896" t="str">
        <f t="shared" si="55"/>
        <v>Reducir riesgo</v>
      </c>
      <c r="AO36" s="971" t="s">
        <v>1802</v>
      </c>
      <c r="AP36" s="976" t="s">
        <v>1783</v>
      </c>
      <c r="AQ36" s="973" t="s">
        <v>1797</v>
      </c>
      <c r="AR36" s="956" t="s">
        <v>553</v>
      </c>
      <c r="AS36" s="975" t="s">
        <v>1791</v>
      </c>
      <c r="AT36" s="975" t="s">
        <v>1788</v>
      </c>
      <c r="AU36" s="947" t="s">
        <v>1766</v>
      </c>
      <c r="AV36" s="975" t="s">
        <v>1712</v>
      </c>
      <c r="AW36" s="975" t="s">
        <v>1799</v>
      </c>
      <c r="AX36" s="830" t="s">
        <v>1803</v>
      </c>
      <c r="AY36" s="367"/>
      <c r="AZ36" s="819"/>
    </row>
    <row r="37" spans="1:52" s="378" customFormat="1" ht="267.75" customHeight="1">
      <c r="A37" s="517"/>
      <c r="B37" s="381"/>
      <c r="C37" s="1007" t="s">
        <v>400</v>
      </c>
      <c r="D37" s="1007" t="s">
        <v>1077</v>
      </c>
      <c r="E37" s="1007" t="s">
        <v>1076</v>
      </c>
      <c r="F37" s="1014" t="s">
        <v>1804</v>
      </c>
      <c r="G37" s="824" t="s">
        <v>1197</v>
      </c>
      <c r="H37" s="20" t="s">
        <v>1197</v>
      </c>
      <c r="I37" s="16" t="s">
        <v>1638</v>
      </c>
      <c r="J37" s="915">
        <f t="shared" si="38"/>
        <v>15</v>
      </c>
      <c r="K37" s="16" t="s">
        <v>1639</v>
      </c>
      <c r="L37" s="915">
        <f t="shared" si="39"/>
        <v>15</v>
      </c>
      <c r="M37" s="16" t="s">
        <v>1640</v>
      </c>
      <c r="N37" s="915">
        <f t="shared" si="40"/>
        <v>15</v>
      </c>
      <c r="O37" s="16" t="s">
        <v>1641</v>
      </c>
      <c r="P37" s="915">
        <f t="shared" si="41"/>
        <v>15</v>
      </c>
      <c r="Q37" s="16" t="s">
        <v>1642</v>
      </c>
      <c r="R37" s="915">
        <f t="shared" si="42"/>
        <v>15</v>
      </c>
      <c r="S37" s="16" t="s">
        <v>1643</v>
      </c>
      <c r="T37" s="915">
        <f t="shared" si="43"/>
        <v>15</v>
      </c>
      <c r="U37" s="16" t="s">
        <v>1644</v>
      </c>
      <c r="V37" s="915">
        <f t="shared" si="44"/>
        <v>10</v>
      </c>
      <c r="W37" s="19">
        <f t="shared" si="45"/>
        <v>100</v>
      </c>
      <c r="X37" s="19" t="str">
        <f t="shared" si="46"/>
        <v>Fuerte</v>
      </c>
      <c r="Y37" s="19">
        <f t="shared" si="47"/>
        <v>100</v>
      </c>
      <c r="Z37" s="21" t="s">
        <v>1645</v>
      </c>
      <c r="AA37" s="19" t="str">
        <f t="shared" si="48"/>
        <v>Fuerte</v>
      </c>
      <c r="AB37" s="19" t="str">
        <f t="shared" si="49"/>
        <v>Fuerte</v>
      </c>
      <c r="AC37" s="19" t="str">
        <f t="shared" si="50"/>
        <v>No</v>
      </c>
      <c r="AD37" s="19">
        <f t="shared" si="51"/>
        <v>100</v>
      </c>
      <c r="AE37" s="925">
        <f t="shared" ref="AE37:AE38" si="56">IFERROR(IF(AD37=" "," ",IF(AVERAGE($AD$10:$AD$253)&gt;=0,AVERAGEIFS($AD$10:$AD$252,$C$10:$C$252,C37))),"  ")</f>
        <v>100</v>
      </c>
      <c r="AF37" s="19" t="str">
        <f t="shared" si="52"/>
        <v>Fuerte</v>
      </c>
      <c r="AG37" s="41">
        <f t="shared" si="53"/>
        <v>2</v>
      </c>
      <c r="AH37" s="926">
        <f t="shared" ref="AH37:AH38" si="57">IFERROR(AVERAGEIFS($AG$10:$AG$252,$C$10:$C$252,C37)," ")</f>
        <v>2</v>
      </c>
      <c r="AI37" s="902" t="s">
        <v>1079</v>
      </c>
      <c r="AJ37" s="896">
        <v>3</v>
      </c>
      <c r="AK37" s="896">
        <f t="shared" ref="AK37:AK38" si="58">IFERROR(AVERAGEIFS($AJ$10:$AJ$245,$C$10:$C$245,C37)," ")</f>
        <v>3.5</v>
      </c>
      <c r="AL37" s="896" t="s">
        <v>395</v>
      </c>
      <c r="AM37" s="19" t="str">
        <f t="shared" si="54"/>
        <v>Zona Moderada</v>
      </c>
      <c r="AN37" s="19" t="str">
        <f t="shared" si="55"/>
        <v>Reducir riesgo</v>
      </c>
      <c r="AO37" s="927" t="s">
        <v>1805</v>
      </c>
      <c r="AP37" s="928" t="s">
        <v>1806</v>
      </c>
      <c r="AQ37" s="929" t="s">
        <v>1807</v>
      </c>
      <c r="AR37" s="929" t="s">
        <v>485</v>
      </c>
      <c r="AS37" s="930" t="s">
        <v>1808</v>
      </c>
      <c r="AT37" s="929" t="s">
        <v>1809</v>
      </c>
      <c r="AU37" s="929" t="s">
        <v>1810</v>
      </c>
      <c r="AV37" s="929" t="s">
        <v>1811</v>
      </c>
      <c r="AW37" s="931" t="s">
        <v>1812</v>
      </c>
      <c r="AX37" s="1021" t="s">
        <v>1813</v>
      </c>
      <c r="AY37" s="367"/>
      <c r="AZ37" s="819"/>
    </row>
    <row r="38" spans="1:52" s="378" customFormat="1" ht="267.75" customHeight="1">
      <c r="A38" s="517"/>
      <c r="B38" s="381"/>
      <c r="C38" s="1007" t="s">
        <v>400</v>
      </c>
      <c r="D38" s="1007" t="s">
        <v>1081</v>
      </c>
      <c r="E38" s="1007" t="s">
        <v>1076</v>
      </c>
      <c r="F38" s="1015" t="s">
        <v>1804</v>
      </c>
      <c r="G38" s="31" t="s">
        <v>1197</v>
      </c>
      <c r="H38" s="20" t="s">
        <v>1197</v>
      </c>
      <c r="I38" s="16" t="s">
        <v>1638</v>
      </c>
      <c r="J38" s="915">
        <f t="shared" si="38"/>
        <v>15</v>
      </c>
      <c r="K38" s="16" t="s">
        <v>1639</v>
      </c>
      <c r="L38" s="915">
        <f t="shared" si="39"/>
        <v>15</v>
      </c>
      <c r="M38" s="16" t="s">
        <v>1640</v>
      </c>
      <c r="N38" s="915">
        <f t="shared" si="40"/>
        <v>15</v>
      </c>
      <c r="O38" s="16" t="s">
        <v>1641</v>
      </c>
      <c r="P38" s="915">
        <f t="shared" si="41"/>
        <v>15</v>
      </c>
      <c r="Q38" s="16" t="s">
        <v>1642</v>
      </c>
      <c r="R38" s="915">
        <f t="shared" si="42"/>
        <v>15</v>
      </c>
      <c r="S38" s="16" t="s">
        <v>1643</v>
      </c>
      <c r="T38" s="915">
        <f t="shared" si="43"/>
        <v>15</v>
      </c>
      <c r="U38" s="16" t="s">
        <v>1644</v>
      </c>
      <c r="V38" s="915">
        <f t="shared" si="44"/>
        <v>10</v>
      </c>
      <c r="W38" s="17">
        <f t="shared" si="45"/>
        <v>100</v>
      </c>
      <c r="X38" s="17" t="str">
        <f t="shared" si="46"/>
        <v>Fuerte</v>
      </c>
      <c r="Y38" s="17">
        <f t="shared" si="47"/>
        <v>100</v>
      </c>
      <c r="Z38" s="20" t="s">
        <v>1645</v>
      </c>
      <c r="AA38" s="17" t="str">
        <f t="shared" si="48"/>
        <v>Fuerte</v>
      </c>
      <c r="AB38" s="17" t="str">
        <f t="shared" si="49"/>
        <v>Fuerte</v>
      </c>
      <c r="AC38" s="17" t="str">
        <f t="shared" si="50"/>
        <v>No</v>
      </c>
      <c r="AD38" s="17">
        <f t="shared" si="51"/>
        <v>100</v>
      </c>
      <c r="AE38" s="106">
        <f t="shared" si="56"/>
        <v>100</v>
      </c>
      <c r="AF38" s="17" t="str">
        <f t="shared" si="52"/>
        <v>Fuerte</v>
      </c>
      <c r="AG38" s="41">
        <f t="shared" si="53"/>
        <v>2</v>
      </c>
      <c r="AH38" s="41">
        <f t="shared" si="57"/>
        <v>2</v>
      </c>
      <c r="AI38" s="902" t="s">
        <v>1079</v>
      </c>
      <c r="AJ38" s="896">
        <v>4</v>
      </c>
      <c r="AK38" s="896">
        <f t="shared" si="58"/>
        <v>3.5</v>
      </c>
      <c r="AL38" s="896" t="s">
        <v>395</v>
      </c>
      <c r="AM38" s="17" t="str">
        <f t="shared" si="54"/>
        <v>Zona Moderada</v>
      </c>
      <c r="AN38" s="19" t="str">
        <f t="shared" si="55"/>
        <v>Reducir riesgo</v>
      </c>
      <c r="AO38" s="927" t="s">
        <v>1805</v>
      </c>
      <c r="AP38" s="928" t="s">
        <v>1806</v>
      </c>
      <c r="AQ38" s="929" t="s">
        <v>1807</v>
      </c>
      <c r="AR38" s="929" t="s">
        <v>485</v>
      </c>
      <c r="AS38" s="930" t="s">
        <v>1808</v>
      </c>
      <c r="AT38" s="929" t="s">
        <v>1809</v>
      </c>
      <c r="AU38" s="929" t="s">
        <v>1810</v>
      </c>
      <c r="AV38" s="929" t="s">
        <v>1811</v>
      </c>
      <c r="AW38" s="931" t="s">
        <v>1814</v>
      </c>
      <c r="AX38" s="1022" t="s">
        <v>1815</v>
      </c>
      <c r="AY38" s="367"/>
      <c r="AZ38" s="819"/>
    </row>
    <row r="39" spans="1:52" s="378" customFormat="1" ht="224.1">
      <c r="A39" s="517"/>
      <c r="B39" s="381" t="str">
        <f>C39&amp;"-"&amp;E39</f>
        <v>R14-CO1</v>
      </c>
      <c r="C39" s="1007" t="s">
        <v>392</v>
      </c>
      <c r="D39" s="1007" t="s">
        <v>1077</v>
      </c>
      <c r="E39" s="1007" t="s">
        <v>1076</v>
      </c>
      <c r="F39" s="1020" t="s">
        <v>1816</v>
      </c>
      <c r="G39" s="904" t="s">
        <v>1197</v>
      </c>
      <c r="H39" s="895" t="s">
        <v>1197</v>
      </c>
      <c r="I39" s="895" t="s">
        <v>1638</v>
      </c>
      <c r="J39" s="896">
        <f t="shared" ref="J39:J41" si="59">IF(I39="Asignado",15,IF(I39="No asignado",0,IF(I39=0,0)))</f>
        <v>15</v>
      </c>
      <c r="K39" s="895" t="s">
        <v>1639</v>
      </c>
      <c r="L39" s="896">
        <f t="shared" ref="L39:L41" si="60">IF(K39="Adecuado",15,IF(K39="Inadecuado",0,IF(I39=0,0)))</f>
        <v>15</v>
      </c>
      <c r="M39" s="895" t="s">
        <v>1640</v>
      </c>
      <c r="N39" s="896">
        <f t="shared" ref="N39:N41" si="61">IF(M39="Oportuna",15,IF(M39="Inoportuna",0,IF(I39=0,0)))</f>
        <v>15</v>
      </c>
      <c r="O39" s="895" t="s">
        <v>1641</v>
      </c>
      <c r="P39" s="896">
        <f t="shared" ref="P39:P41" si="62">IF(O39="Prevenir",15,IF(O39="Detectar",10,IF(O39="No es un control",0,IF(I39=0,0))))</f>
        <v>15</v>
      </c>
      <c r="Q39" s="895" t="s">
        <v>1642</v>
      </c>
      <c r="R39" s="896">
        <f t="shared" ref="R39:R41" si="63">IF(Q39="Confiable",15,IF(Q39="No confiable",0,IF(I39=0,0)))</f>
        <v>15</v>
      </c>
      <c r="S39" s="895" t="s">
        <v>1643</v>
      </c>
      <c r="T39" s="896">
        <f t="shared" ref="T39:T41" si="64">IF(S39="Se investigan y resuelven oportunamente",15,IF(S39="No se investigan y resuelven oportunamente",0,IF(I39=0,0)))</f>
        <v>15</v>
      </c>
      <c r="U39" s="895" t="s">
        <v>1644</v>
      </c>
      <c r="V39" s="896">
        <f t="shared" ref="V39:V41" si="65">IF(U39="Completa",10,IF(U39="Incompleta",5,IF(U39="No existe",0,IF(I39=0,0))))</f>
        <v>10</v>
      </c>
      <c r="W39" s="896">
        <f t="shared" ref="W39:W41" si="66">IF(G39=0," ",IF((J39+L39+N39+P39+R39+T39+V39)&gt;=0,(J39+L39+N39+P39+R39+T39+V39)))</f>
        <v>100</v>
      </c>
      <c r="X39" s="896" t="str">
        <f t="shared" ref="X39:X41" si="67">IF(W39=" "," ",IF(AND(W39&gt;=0,W39&lt;=85),"Débil",IF(AND(W39&gt;=86,W39&lt;=95),"Moderado",IF(AND(W39&gt;=96,W39&lt;=100),"Fuerte"," "))))</f>
        <v>Fuerte</v>
      </c>
      <c r="Y39" s="896">
        <f t="shared" ref="Y39:Y41" si="68">IF(Z39="Siempre se ejecuta", 100,IF(Z39="Algunas veces se ejecuta",50,IF(Z39="No se ejecuta",0,"")))</f>
        <v>100</v>
      </c>
      <c r="Z39" s="895" t="s">
        <v>1645</v>
      </c>
      <c r="AA39" s="896" t="str">
        <f t="shared" ref="AA39:AA41" si="69">IF(Z39="Siempre se ejecuta","Fuerte",IF(Z39="Algunas veces se ejecuta","Moderado",IF(Z39="No se ejecuta", "Débil","")))</f>
        <v>Fuerte</v>
      </c>
      <c r="AB39" s="896" t="str">
        <f t="shared" ref="AB39:AB41" si="70">IF(AND(X39="Fuerte",AA39="Fuerte"),"Fuerte",IF(AND(X39="Fuerte",AA39="Moderado"),"Moderado",IF(AND(X39="Fuerte",AA39="Débil"),"Débil",IF(AND(X39="Moderado",AA39="Moderado"),"Moderado",IF(AND(X39="Moderado",AA39="Fuerte"),"Moderado",IF(AND(X39="Moderado",AA39="Débil"),"Débil",IF(X39="Débil","Débil"," ")))))))</f>
        <v>Fuerte</v>
      </c>
      <c r="AC39" s="896" t="str">
        <f t="shared" ref="AC39:AC41" si="71">IF(AB39="Fuerte","No",IF(AB39="Moderado","Sí",IF(AB39="Débil","Sí","")))</f>
        <v>No</v>
      </c>
      <c r="AD39" s="896">
        <f t="shared" ref="AD39:AD41" si="72">IFERROR(IF(Y39=" "," ",IF(Y39&gt;=0,(W39+Y39)/2))," ")</f>
        <v>100</v>
      </c>
      <c r="AE39" s="900">
        <v>100</v>
      </c>
      <c r="AF39" s="896" t="str">
        <f t="shared" ref="AF39:AF41" si="73">IF(AE39=" "," ",IF(AE39=100,"Fuerte",IF(AE39&lt;50,"Débil",IF(AE39&gt;49,"Moderado"," "))))</f>
        <v>Fuerte</v>
      </c>
      <c r="AG39" s="900">
        <f t="shared" ref="AG39" si="74">IF(OR(AND(AF39="Fuerte",G39="No disminuye"),AND(AF39="Moderado",G39="No disminuye")),0,IF(AND(AF39="Fuerte",G39="Directamente"),2,IF(AND(AF39="Moderado",G39="Directamente"),1,0)))</f>
        <v>2</v>
      </c>
      <c r="AH39" s="900">
        <f>IFERROR(AVERAGEIFS($AG$10:$AG$247,$C$10:$C$247,C39)," ")</f>
        <v>2</v>
      </c>
      <c r="AI39" s="902" t="s">
        <v>1079</v>
      </c>
      <c r="AJ39" s="896">
        <v>2</v>
      </c>
      <c r="AK39" s="896">
        <f>IFERROR(AVERAGEIFS($AJ$10:$AJ$245,$C$10:$C$245,C39)," ")</f>
        <v>2</v>
      </c>
      <c r="AL39" s="896" t="s">
        <v>395</v>
      </c>
      <c r="AM39" s="896" t="str">
        <f t="shared" ref="AM39:AM41" si="75">IF(OR(AND(AI39="Rara vez",AL39="Insignificante"),AND(AI39="Rara vez",AL39="Menor"),AND(AI39="Improbable",AL39="Menor"),AND(AI39="Improbable",AL39="Insignificante"),AND(AI39="Posible",AL39="Insignificante")),"Zona Baja",IF(OR(AND(AI39="Probable",AL39="Insignificante"),AND(AI39="Posible",AL39="Menor"),AND(AI39="Improbable",AL39="Moderado"),AND(AI39="Rara vez",AL39="Moderado")),"Zona Moderada",IF(OR(AND(AI39="Casi seguro",AL39="Insignificante"),AND(AI39="Casi seguro",AL39="Menor"),AND(AI39="Probable",AL39="Menor"),AND(AI39="Probable",AL39="Moderado"),AND(AI39="Posible",AL39="Moderado"),AND(AI39="Improbable",AL39="Mayor"),AND(AI39="Rara vez",AL39="Mayor")),"Zona Alta",IF(OR(AND(AI39="Casi seguro",AL39="Moderado"),AND(AI39="Casi seguro",AL39="Mayor"),AND(AI39="Casi seguro",AL39="Catastrófico"),AND(AI39="Probable",AL39="Mayor"),AND(AI39="Probable",AL39="Catastrófico"),AND(AI39="Posible",AL39="Mayor"),AND(AI39="Posible",AL39="Catastrófico"),AND(AI39="Improbable",AL39="Catastrófico"),AND(AI39="Rara vez",AL39="Catastrófico")),"Zona Extrema"," "))))</f>
        <v>Zona Moderada</v>
      </c>
      <c r="AN39" s="896" t="str">
        <f t="shared" ref="AN39:AN41" si="76">IF(AM39="Zona Moderada","Reducir riesgo",IF(AM39="Zona Alta","Compartir riesgo",IF(AM39="Zona Extrema","Evitar riesgo"," ")))</f>
        <v>Reducir riesgo</v>
      </c>
      <c r="AO39" s="969" t="s">
        <v>1817</v>
      </c>
      <c r="AP39" s="969" t="s">
        <v>1818</v>
      </c>
      <c r="AQ39" s="955" t="s">
        <v>1819</v>
      </c>
      <c r="AR39" s="969" t="s">
        <v>485</v>
      </c>
      <c r="AS39" s="969" t="s">
        <v>1820</v>
      </c>
      <c r="AT39" s="969" t="s">
        <v>1821</v>
      </c>
      <c r="AU39" s="955" t="s">
        <v>1819</v>
      </c>
      <c r="AV39" s="969" t="s">
        <v>1822</v>
      </c>
      <c r="AW39" s="969" t="s">
        <v>1823</v>
      </c>
      <c r="AX39" s="987" t="s">
        <v>1824</v>
      </c>
      <c r="AY39" s="698"/>
      <c r="AZ39" s="810"/>
    </row>
    <row r="40" spans="1:52" s="378" customFormat="1" ht="195.95">
      <c r="B40" s="381" t="str">
        <f t="shared" si="0"/>
        <v>R14-CO2</v>
      </c>
      <c r="C40" s="1007" t="s">
        <v>392</v>
      </c>
      <c r="D40" s="1007" t="s">
        <v>1081</v>
      </c>
      <c r="E40" s="1007" t="s">
        <v>1080</v>
      </c>
      <c r="F40" s="1020" t="s">
        <v>1825</v>
      </c>
      <c r="G40" s="904" t="s">
        <v>1197</v>
      </c>
      <c r="H40" s="895" t="s">
        <v>1197</v>
      </c>
      <c r="I40" s="895" t="s">
        <v>1638</v>
      </c>
      <c r="J40" s="896">
        <f t="shared" si="59"/>
        <v>15</v>
      </c>
      <c r="K40" s="895" t="s">
        <v>1639</v>
      </c>
      <c r="L40" s="896">
        <f t="shared" si="60"/>
        <v>15</v>
      </c>
      <c r="M40" s="895" t="s">
        <v>1640</v>
      </c>
      <c r="N40" s="896">
        <f t="shared" si="61"/>
        <v>15</v>
      </c>
      <c r="O40" s="895" t="s">
        <v>1641</v>
      </c>
      <c r="P40" s="896">
        <f t="shared" si="62"/>
        <v>15</v>
      </c>
      <c r="Q40" s="895" t="s">
        <v>1642</v>
      </c>
      <c r="R40" s="896">
        <f t="shared" si="63"/>
        <v>15</v>
      </c>
      <c r="S40" s="895" t="s">
        <v>1643</v>
      </c>
      <c r="T40" s="896">
        <f t="shared" si="64"/>
        <v>15</v>
      </c>
      <c r="U40" s="895" t="s">
        <v>1644</v>
      </c>
      <c r="V40" s="896">
        <f t="shared" si="65"/>
        <v>10</v>
      </c>
      <c r="W40" s="896">
        <f t="shared" si="66"/>
        <v>100</v>
      </c>
      <c r="X40" s="896" t="str">
        <f t="shared" si="67"/>
        <v>Fuerte</v>
      </c>
      <c r="Y40" s="896">
        <f t="shared" si="68"/>
        <v>100</v>
      </c>
      <c r="Z40" s="895" t="s">
        <v>1645</v>
      </c>
      <c r="AA40" s="896" t="str">
        <f t="shared" si="69"/>
        <v>Fuerte</v>
      </c>
      <c r="AB40" s="896" t="str">
        <f t="shared" si="70"/>
        <v>Fuerte</v>
      </c>
      <c r="AC40" s="896" t="str">
        <f t="shared" si="71"/>
        <v>No</v>
      </c>
      <c r="AD40" s="896">
        <f t="shared" si="72"/>
        <v>100</v>
      </c>
      <c r="AE40" s="900">
        <v>100</v>
      </c>
      <c r="AF40" s="896" t="str">
        <f t="shared" si="73"/>
        <v>Fuerte</v>
      </c>
      <c r="AG40" s="900"/>
      <c r="AH40" s="900"/>
      <c r="AI40" s="902" t="s">
        <v>1079</v>
      </c>
      <c r="AJ40" s="896"/>
      <c r="AK40" s="896"/>
      <c r="AL40" s="896" t="s">
        <v>395</v>
      </c>
      <c r="AM40" s="896" t="str">
        <f t="shared" si="75"/>
        <v>Zona Moderada</v>
      </c>
      <c r="AN40" s="896" t="str">
        <f t="shared" si="76"/>
        <v>Reducir riesgo</v>
      </c>
      <c r="AO40" s="969" t="s">
        <v>1817</v>
      </c>
      <c r="AP40" s="977" t="s">
        <v>1826</v>
      </c>
      <c r="AQ40" s="955" t="s">
        <v>1819</v>
      </c>
      <c r="AR40" s="970" t="s">
        <v>1827</v>
      </c>
      <c r="AS40" s="969" t="s">
        <v>1820</v>
      </c>
      <c r="AT40" s="969" t="s">
        <v>1821</v>
      </c>
      <c r="AU40" s="955" t="s">
        <v>1819</v>
      </c>
      <c r="AV40" s="969" t="s">
        <v>1822</v>
      </c>
      <c r="AW40" s="978" t="s">
        <v>1828</v>
      </c>
      <c r="AX40" s="830" t="s">
        <v>1829</v>
      </c>
      <c r="AY40" s="566"/>
      <c r="AZ40" s="357"/>
    </row>
    <row r="41" spans="1:52" ht="197.1" thickBot="1">
      <c r="B41" s="381" t="str">
        <f t="shared" si="0"/>
        <v>R14-CO3</v>
      </c>
      <c r="C41" s="1007" t="s">
        <v>392</v>
      </c>
      <c r="D41" s="1007" t="s">
        <v>1085</v>
      </c>
      <c r="E41" s="1007" t="s">
        <v>1084</v>
      </c>
      <c r="F41" s="1020" t="s">
        <v>1830</v>
      </c>
      <c r="G41" s="904" t="s">
        <v>1197</v>
      </c>
      <c r="H41" s="895" t="s">
        <v>1197</v>
      </c>
      <c r="I41" s="895" t="s">
        <v>1638</v>
      </c>
      <c r="J41" s="896">
        <f t="shared" si="59"/>
        <v>15</v>
      </c>
      <c r="K41" s="895" t="s">
        <v>1639</v>
      </c>
      <c r="L41" s="896">
        <f t="shared" si="60"/>
        <v>15</v>
      </c>
      <c r="M41" s="895" t="s">
        <v>1640</v>
      </c>
      <c r="N41" s="896">
        <f t="shared" si="61"/>
        <v>15</v>
      </c>
      <c r="O41" s="895" t="s">
        <v>1641</v>
      </c>
      <c r="P41" s="896">
        <f t="shared" si="62"/>
        <v>15</v>
      </c>
      <c r="Q41" s="895" t="s">
        <v>1642</v>
      </c>
      <c r="R41" s="896">
        <f t="shared" si="63"/>
        <v>15</v>
      </c>
      <c r="S41" s="895" t="s">
        <v>1643</v>
      </c>
      <c r="T41" s="896">
        <f t="shared" si="64"/>
        <v>15</v>
      </c>
      <c r="U41" s="895" t="s">
        <v>1644</v>
      </c>
      <c r="V41" s="896">
        <f t="shared" si="65"/>
        <v>10</v>
      </c>
      <c r="W41" s="896">
        <f t="shared" si="66"/>
        <v>100</v>
      </c>
      <c r="X41" s="896" t="str">
        <f t="shared" si="67"/>
        <v>Fuerte</v>
      </c>
      <c r="Y41" s="896">
        <f t="shared" si="68"/>
        <v>100</v>
      </c>
      <c r="Z41" s="895" t="s">
        <v>1645</v>
      </c>
      <c r="AA41" s="896" t="str">
        <f t="shared" si="69"/>
        <v>Fuerte</v>
      </c>
      <c r="AB41" s="896" t="str">
        <f t="shared" si="70"/>
        <v>Fuerte</v>
      </c>
      <c r="AC41" s="896" t="str">
        <f t="shared" si="71"/>
        <v>No</v>
      </c>
      <c r="AD41" s="896">
        <f t="shared" si="72"/>
        <v>100</v>
      </c>
      <c r="AE41" s="900">
        <v>100</v>
      </c>
      <c r="AF41" s="896" t="str">
        <f t="shared" si="73"/>
        <v>Fuerte</v>
      </c>
      <c r="AG41" s="900"/>
      <c r="AH41" s="900"/>
      <c r="AI41" s="902" t="s">
        <v>1079</v>
      </c>
      <c r="AJ41" s="896"/>
      <c r="AK41" s="896"/>
      <c r="AL41" s="896" t="s">
        <v>395</v>
      </c>
      <c r="AM41" s="896" t="str">
        <f t="shared" si="75"/>
        <v>Zona Moderada</v>
      </c>
      <c r="AN41" s="896" t="str">
        <f t="shared" si="76"/>
        <v>Reducir riesgo</v>
      </c>
      <c r="AO41" s="969" t="s">
        <v>1817</v>
      </c>
      <c r="AP41" s="977" t="s">
        <v>1826</v>
      </c>
      <c r="AQ41" s="955" t="s">
        <v>1819</v>
      </c>
      <c r="AR41" s="970" t="s">
        <v>1827</v>
      </c>
      <c r="AS41" s="969" t="s">
        <v>1820</v>
      </c>
      <c r="AT41" s="969" t="s">
        <v>1821</v>
      </c>
      <c r="AU41" s="955" t="s">
        <v>1819</v>
      </c>
      <c r="AV41" s="969" t="s">
        <v>1822</v>
      </c>
      <c r="AW41" s="978" t="s">
        <v>1828</v>
      </c>
      <c r="AX41" s="830" t="s">
        <v>1831</v>
      </c>
      <c r="AY41" s="327"/>
      <c r="AZ41" s="359"/>
    </row>
    <row r="42" spans="1:52" ht="17.100000000000001">
      <c r="B42" s="381"/>
      <c r="C42" s="16"/>
      <c r="D42" s="23"/>
      <c r="E42" s="16"/>
      <c r="F42" s="906"/>
      <c r="G42" s="904"/>
      <c r="H42" s="895"/>
      <c r="I42" s="895"/>
      <c r="J42" s="896"/>
      <c r="K42" s="895"/>
      <c r="L42" s="896"/>
      <c r="M42" s="895"/>
      <c r="N42" s="896"/>
      <c r="O42" s="895"/>
      <c r="P42" s="896"/>
      <c r="Q42" s="895"/>
      <c r="R42" s="896"/>
      <c r="S42" s="895"/>
      <c r="T42" s="896"/>
      <c r="U42" s="895"/>
      <c r="V42" s="896"/>
      <c r="W42" s="897"/>
      <c r="X42" s="897"/>
      <c r="Y42" s="897"/>
      <c r="Z42" s="895"/>
      <c r="AA42" s="897"/>
      <c r="AB42" s="897"/>
      <c r="AC42" s="897"/>
      <c r="AD42" s="897"/>
      <c r="AE42" s="911"/>
      <c r="AF42" s="897"/>
      <c r="AG42" s="900"/>
      <c r="AH42" s="901"/>
      <c r="AI42" s="902"/>
      <c r="AJ42" s="907"/>
      <c r="AK42" s="900"/>
      <c r="AL42" s="896"/>
      <c r="AM42" s="935"/>
      <c r="AN42" s="935"/>
      <c r="AO42" s="962"/>
      <c r="AP42" s="963"/>
      <c r="AQ42" s="964"/>
      <c r="AR42" s="965"/>
      <c r="AS42" s="943"/>
      <c r="AT42" s="943"/>
      <c r="AU42" s="943"/>
      <c r="AV42" s="966"/>
      <c r="AW42" s="967"/>
      <c r="AX42" s="867"/>
      <c r="AY42" s="327"/>
      <c r="AZ42" s="359"/>
    </row>
    <row r="43" spans="1:52" ht="17.100000000000001">
      <c r="B43" s="381"/>
      <c r="C43" s="923"/>
      <c r="D43" s="23"/>
      <c r="E43" s="16"/>
      <c r="F43" s="906"/>
      <c r="G43" s="904"/>
      <c r="H43" s="895"/>
      <c r="I43" s="895"/>
      <c r="J43" s="896"/>
      <c r="K43" s="895"/>
      <c r="L43" s="896"/>
      <c r="M43" s="895"/>
      <c r="N43" s="896"/>
      <c r="O43" s="895"/>
      <c r="P43" s="896"/>
      <c r="Q43" s="895"/>
      <c r="R43" s="896"/>
      <c r="S43" s="895"/>
      <c r="T43" s="896"/>
      <c r="U43" s="895"/>
      <c r="V43" s="896"/>
      <c r="W43" s="896"/>
      <c r="X43" s="896"/>
      <c r="Y43" s="896"/>
      <c r="Z43" s="895"/>
      <c r="AA43" s="896"/>
      <c r="AB43" s="896"/>
      <c r="AC43" s="896"/>
      <c r="AD43" s="896"/>
      <c r="AE43" s="912"/>
      <c r="AF43" s="896"/>
      <c r="AG43" s="900"/>
      <c r="AH43" s="900"/>
      <c r="AI43" s="902"/>
      <c r="AJ43" s="907"/>
      <c r="AK43" s="900"/>
      <c r="AL43" s="896"/>
      <c r="AM43" s="941"/>
      <c r="AN43" s="935"/>
      <c r="AO43" s="962"/>
      <c r="AP43" s="968"/>
      <c r="AQ43" s="968"/>
      <c r="AR43" s="909"/>
      <c r="AS43" s="943"/>
      <c r="AT43" s="943"/>
      <c r="AU43" s="943"/>
      <c r="AV43" s="966"/>
      <c r="AW43" s="967"/>
      <c r="AX43" s="868"/>
      <c r="AY43" s="327"/>
      <c r="AZ43" s="359"/>
    </row>
    <row r="44" spans="1:52">
      <c r="B44" s="381"/>
      <c r="C44" s="923"/>
      <c r="D44" s="23"/>
      <c r="E44" s="16"/>
      <c r="F44" s="913"/>
      <c r="G44" s="914"/>
      <c r="H44" s="16"/>
      <c r="I44" s="16"/>
      <c r="J44" s="323"/>
      <c r="K44" s="16"/>
      <c r="L44" s="323"/>
      <c r="M44" s="16"/>
      <c r="N44" s="323"/>
      <c r="O44" s="16"/>
      <c r="P44" s="323"/>
      <c r="Q44" s="16"/>
      <c r="R44" s="323"/>
      <c r="S44" s="16"/>
      <c r="T44" s="323"/>
      <c r="U44" s="16"/>
      <c r="V44" s="323"/>
      <c r="W44" s="915"/>
      <c r="X44" s="916"/>
      <c r="Y44" s="915"/>
      <c r="Z44" s="16"/>
      <c r="AA44" s="916"/>
      <c r="AB44" s="916"/>
      <c r="AC44" s="917"/>
      <c r="AD44" s="915"/>
      <c r="AE44" s="918"/>
      <c r="AF44" s="916"/>
      <c r="AG44" s="467"/>
      <c r="AH44" s="467" t="s">
        <v>1832</v>
      </c>
      <c r="AI44" s="919" t="s">
        <v>1833</v>
      </c>
      <c r="AJ44" s="323" t="s">
        <v>1833</v>
      </c>
      <c r="AK44" s="915"/>
      <c r="AL44" s="323" t="s">
        <v>1833</v>
      </c>
      <c r="AM44" s="324"/>
      <c r="AN44" s="19"/>
      <c r="AO44" s="141"/>
      <c r="AP44" s="18"/>
      <c r="AQ44" s="20"/>
      <c r="AR44" s="18"/>
      <c r="AS44" s="18"/>
      <c r="AT44" s="18"/>
      <c r="AU44" s="18"/>
      <c r="AV44" s="18"/>
      <c r="AW44" s="366"/>
      <c r="AX44" s="328"/>
      <c r="AY44" s="130"/>
      <c r="AZ44" s="65"/>
    </row>
    <row r="45" spans="1:52">
      <c r="B45" s="381"/>
      <c r="C45" s="924"/>
      <c r="D45" s="23"/>
      <c r="E45" s="16"/>
      <c r="F45" s="913"/>
      <c r="G45" s="914"/>
      <c r="H45" s="16"/>
      <c r="I45" s="16"/>
      <c r="J45" s="323"/>
      <c r="K45" s="16"/>
      <c r="L45" s="323"/>
      <c r="M45" s="16"/>
      <c r="N45" s="323"/>
      <c r="O45" s="16"/>
      <c r="P45" s="323"/>
      <c r="Q45" s="16"/>
      <c r="R45" s="323"/>
      <c r="S45" s="16"/>
      <c r="T45" s="323"/>
      <c r="U45" s="16"/>
      <c r="V45" s="323"/>
      <c r="W45" s="915"/>
      <c r="X45" s="916"/>
      <c r="Y45" s="915"/>
      <c r="Z45" s="16"/>
      <c r="AA45" s="916"/>
      <c r="AB45" s="916"/>
      <c r="AC45" s="917"/>
      <c r="AD45" s="915"/>
      <c r="AE45" s="918"/>
      <c r="AF45" s="916"/>
      <c r="AG45" s="467"/>
      <c r="AH45" s="467"/>
      <c r="AI45" s="919" t="s">
        <v>1833</v>
      </c>
      <c r="AJ45" s="323" t="s">
        <v>1833</v>
      </c>
      <c r="AK45" s="915"/>
      <c r="AL45" s="323" t="s">
        <v>1833</v>
      </c>
      <c r="AM45" s="324"/>
      <c r="AN45" s="19"/>
      <c r="AO45" s="326"/>
      <c r="AP45" s="20"/>
      <c r="AQ45" s="20"/>
      <c r="AR45" s="20"/>
      <c r="AS45" s="20"/>
      <c r="AT45" s="20"/>
      <c r="AU45" s="20"/>
      <c r="AV45" s="20"/>
      <c r="AW45" s="367"/>
      <c r="AX45" s="328"/>
      <c r="AY45" s="130"/>
      <c r="AZ45" s="65"/>
    </row>
    <row r="46" spans="1:52">
      <c r="B46" s="381"/>
      <c r="C46" s="923"/>
      <c r="D46" s="23"/>
      <c r="E46" s="16"/>
      <c r="F46" s="913"/>
      <c r="G46" s="914"/>
      <c r="H46" s="16"/>
      <c r="I46" s="16"/>
      <c r="J46" s="323"/>
      <c r="K46" s="16"/>
      <c r="L46" s="323"/>
      <c r="M46" s="16"/>
      <c r="N46" s="323"/>
      <c r="O46" s="16"/>
      <c r="P46" s="323"/>
      <c r="Q46" s="16"/>
      <c r="R46" s="323"/>
      <c r="S46" s="16"/>
      <c r="T46" s="323"/>
      <c r="U46" s="16"/>
      <c r="V46" s="323"/>
      <c r="W46" s="915"/>
      <c r="X46" s="916"/>
      <c r="Y46" s="915"/>
      <c r="Z46" s="16"/>
      <c r="AA46" s="916"/>
      <c r="AB46" s="916"/>
      <c r="AC46" s="917"/>
      <c r="AD46" s="915"/>
      <c r="AE46" s="918"/>
      <c r="AF46" s="916"/>
      <c r="AG46" s="467"/>
      <c r="AH46" s="467"/>
      <c r="AI46" s="919" t="s">
        <v>1833</v>
      </c>
      <c r="AJ46" s="323" t="s">
        <v>1833</v>
      </c>
      <c r="AK46" s="915"/>
      <c r="AL46" s="323" t="s">
        <v>1833</v>
      </c>
      <c r="AM46" s="324"/>
      <c r="AN46" s="19"/>
      <c r="AO46" s="326"/>
      <c r="AP46" s="20"/>
      <c r="AQ46" s="20"/>
      <c r="AR46" s="20"/>
      <c r="AS46" s="20"/>
      <c r="AT46" s="20"/>
      <c r="AU46" s="20"/>
      <c r="AV46" s="20"/>
      <c r="AW46" s="367"/>
      <c r="AX46" s="328"/>
      <c r="AY46" s="130"/>
      <c r="AZ46" s="65"/>
    </row>
    <row r="47" spans="1:52">
      <c r="B47" s="381"/>
      <c r="C47" s="924"/>
      <c r="D47" s="23"/>
      <c r="E47" s="16"/>
      <c r="F47" s="913"/>
      <c r="G47" s="920"/>
      <c r="H47" s="16"/>
      <c r="I47" s="16"/>
      <c r="J47" s="323"/>
      <c r="K47" s="16"/>
      <c r="L47" s="323"/>
      <c r="M47" s="16"/>
      <c r="N47" s="323"/>
      <c r="O47" s="16"/>
      <c r="P47" s="323"/>
      <c r="Q47" s="16"/>
      <c r="R47" s="323"/>
      <c r="S47" s="16"/>
      <c r="T47" s="323"/>
      <c r="U47" s="16"/>
      <c r="V47" s="323"/>
      <c r="W47" s="915"/>
      <c r="X47" s="916"/>
      <c r="Y47" s="915"/>
      <c r="Z47" s="16"/>
      <c r="AA47" s="916"/>
      <c r="AB47" s="916"/>
      <c r="AC47" s="917"/>
      <c r="AD47" s="915"/>
      <c r="AE47" s="918"/>
      <c r="AF47" s="916"/>
      <c r="AG47" s="467"/>
      <c r="AH47" s="467"/>
      <c r="AI47" s="919" t="s">
        <v>1833</v>
      </c>
      <c r="AJ47" s="323" t="s">
        <v>1833</v>
      </c>
      <c r="AK47" s="915"/>
      <c r="AL47" s="323" t="s">
        <v>1833</v>
      </c>
      <c r="AM47" s="324"/>
      <c r="AN47" s="19"/>
      <c r="AO47" s="130"/>
      <c r="AP47" s="20"/>
      <c r="AQ47" s="20"/>
      <c r="AR47" s="20"/>
      <c r="AS47" s="20"/>
      <c r="AT47" s="20"/>
      <c r="AU47" s="20"/>
      <c r="AV47" s="20"/>
      <c r="AW47" s="367"/>
      <c r="AX47" s="328"/>
      <c r="AY47" s="130"/>
      <c r="AZ47" s="65"/>
    </row>
    <row r="48" spans="1:52">
      <c r="B48" s="381"/>
      <c r="C48" s="923"/>
      <c r="D48" s="23"/>
      <c r="E48" s="16"/>
      <c r="F48" s="913"/>
      <c r="G48" s="920"/>
      <c r="H48" s="16"/>
      <c r="I48" s="16"/>
      <c r="J48" s="323"/>
      <c r="K48" s="16"/>
      <c r="L48" s="323"/>
      <c r="M48" s="16"/>
      <c r="N48" s="323"/>
      <c r="O48" s="16"/>
      <c r="P48" s="323"/>
      <c r="Q48" s="16"/>
      <c r="R48" s="323"/>
      <c r="S48" s="16"/>
      <c r="T48" s="323"/>
      <c r="U48" s="16"/>
      <c r="V48" s="323"/>
      <c r="W48" s="915"/>
      <c r="X48" s="916"/>
      <c r="Y48" s="915"/>
      <c r="Z48" s="16"/>
      <c r="AA48" s="916"/>
      <c r="AB48" s="916"/>
      <c r="AC48" s="917"/>
      <c r="AD48" s="915"/>
      <c r="AE48" s="918"/>
      <c r="AF48" s="916"/>
      <c r="AG48" s="467"/>
      <c r="AH48" s="467"/>
      <c r="AI48" s="919" t="s">
        <v>1833</v>
      </c>
      <c r="AJ48" s="323" t="s">
        <v>1833</v>
      </c>
      <c r="AK48" s="915"/>
      <c r="AL48" s="323" t="s">
        <v>1833</v>
      </c>
      <c r="AM48" s="324"/>
      <c r="AN48" s="19"/>
      <c r="AO48" s="326"/>
      <c r="AP48" s="20"/>
      <c r="AQ48" s="20"/>
      <c r="AR48" s="20"/>
      <c r="AS48" s="20"/>
      <c r="AT48" s="20"/>
      <c r="AU48" s="20"/>
      <c r="AV48" s="20"/>
      <c r="AW48" s="367"/>
      <c r="AX48" s="328"/>
      <c r="AY48" s="130"/>
      <c r="AZ48" s="65"/>
    </row>
    <row r="49" spans="2:52">
      <c r="B49" s="381"/>
      <c r="C49" s="924"/>
      <c r="D49" s="23"/>
      <c r="E49" s="16"/>
      <c r="F49" s="913"/>
      <c r="G49" s="920"/>
      <c r="H49" s="16"/>
      <c r="I49" s="16"/>
      <c r="J49" s="323"/>
      <c r="K49" s="16"/>
      <c r="L49" s="323"/>
      <c r="M49" s="16"/>
      <c r="N49" s="323"/>
      <c r="O49" s="16"/>
      <c r="P49" s="323"/>
      <c r="Q49" s="16"/>
      <c r="R49" s="323"/>
      <c r="S49" s="16"/>
      <c r="T49" s="323"/>
      <c r="U49" s="16"/>
      <c r="V49" s="323"/>
      <c r="W49" s="915"/>
      <c r="X49" s="916"/>
      <c r="Y49" s="915"/>
      <c r="Z49" s="16"/>
      <c r="AA49" s="916"/>
      <c r="AB49" s="916"/>
      <c r="AC49" s="917"/>
      <c r="AD49" s="915"/>
      <c r="AE49" s="918"/>
      <c r="AF49" s="916"/>
      <c r="AG49" s="467"/>
      <c r="AH49" s="467"/>
      <c r="AI49" s="919" t="s">
        <v>1833</v>
      </c>
      <c r="AJ49" s="323" t="s">
        <v>1833</v>
      </c>
      <c r="AK49" s="915"/>
      <c r="AL49" s="323" t="s">
        <v>1833</v>
      </c>
      <c r="AM49" s="324"/>
      <c r="AN49" s="19"/>
      <c r="AO49" s="326"/>
      <c r="AP49" s="20"/>
      <c r="AQ49" s="20"/>
      <c r="AR49" s="20"/>
      <c r="AS49" s="20"/>
      <c r="AT49" s="20"/>
      <c r="AU49" s="20"/>
      <c r="AV49" s="20"/>
      <c r="AW49" s="367"/>
      <c r="AX49" s="328"/>
      <c r="AY49" s="130"/>
      <c r="AZ49" s="65"/>
    </row>
    <row r="50" spans="2:52">
      <c r="B50" s="381"/>
      <c r="C50" s="923"/>
      <c r="D50" s="23"/>
      <c r="E50" s="16"/>
      <c r="F50" s="913"/>
      <c r="G50" s="920"/>
      <c r="H50" s="16"/>
      <c r="I50" s="16"/>
      <c r="J50" s="323"/>
      <c r="K50" s="16"/>
      <c r="L50" s="323"/>
      <c r="M50" s="16"/>
      <c r="N50" s="323"/>
      <c r="O50" s="16"/>
      <c r="P50" s="323"/>
      <c r="Q50" s="16"/>
      <c r="R50" s="323"/>
      <c r="S50" s="16"/>
      <c r="T50" s="323"/>
      <c r="U50" s="16"/>
      <c r="V50" s="323"/>
      <c r="W50" s="915"/>
      <c r="X50" s="916"/>
      <c r="Y50" s="915"/>
      <c r="Z50" s="16"/>
      <c r="AA50" s="916"/>
      <c r="AB50" s="916"/>
      <c r="AC50" s="917"/>
      <c r="AD50" s="915"/>
      <c r="AE50" s="918"/>
      <c r="AF50" s="916"/>
      <c r="AG50" s="467"/>
      <c r="AH50" s="467"/>
      <c r="AI50" s="919" t="s">
        <v>1833</v>
      </c>
      <c r="AJ50" s="323" t="s">
        <v>1833</v>
      </c>
      <c r="AK50" s="915"/>
      <c r="AL50" s="323" t="s">
        <v>1833</v>
      </c>
      <c r="AM50" s="324"/>
      <c r="AN50" s="19"/>
      <c r="AO50" s="326"/>
      <c r="AP50" s="20"/>
      <c r="AQ50" s="20"/>
      <c r="AR50" s="20"/>
      <c r="AS50" s="20"/>
      <c r="AT50" s="20"/>
      <c r="AU50" s="20"/>
      <c r="AV50" s="20"/>
      <c r="AW50" s="367"/>
      <c r="AX50" s="328"/>
      <c r="AY50" s="130"/>
      <c r="AZ50" s="65"/>
    </row>
    <row r="51" spans="2:52">
      <c r="B51" s="381"/>
      <c r="C51" s="924"/>
      <c r="D51" s="23"/>
      <c r="E51" s="16"/>
      <c r="F51" s="913"/>
      <c r="G51" s="920"/>
      <c r="H51" s="16"/>
      <c r="I51" s="16"/>
      <c r="J51" s="323"/>
      <c r="K51" s="16"/>
      <c r="L51" s="323"/>
      <c r="M51" s="16"/>
      <c r="N51" s="323"/>
      <c r="O51" s="16"/>
      <c r="P51" s="323"/>
      <c r="Q51" s="16"/>
      <c r="R51" s="323"/>
      <c r="S51" s="16"/>
      <c r="T51" s="323"/>
      <c r="U51" s="16"/>
      <c r="V51" s="323"/>
      <c r="W51" s="915"/>
      <c r="X51" s="916"/>
      <c r="Y51" s="915"/>
      <c r="Z51" s="16"/>
      <c r="AA51" s="916"/>
      <c r="AB51" s="916"/>
      <c r="AC51" s="917"/>
      <c r="AD51" s="915"/>
      <c r="AE51" s="918"/>
      <c r="AF51" s="916"/>
      <c r="AG51" s="467"/>
      <c r="AH51" s="467"/>
      <c r="AI51" s="919" t="s">
        <v>1833</v>
      </c>
      <c r="AJ51" s="323" t="s">
        <v>1833</v>
      </c>
      <c r="AK51" s="915"/>
      <c r="AL51" s="323" t="s">
        <v>1833</v>
      </c>
      <c r="AM51" s="324"/>
      <c r="AN51" s="19"/>
      <c r="AO51" s="326"/>
      <c r="AP51" s="20"/>
      <c r="AQ51" s="20"/>
      <c r="AR51" s="20"/>
      <c r="AS51" s="20"/>
      <c r="AT51" s="20"/>
      <c r="AU51" s="20"/>
      <c r="AV51" s="20"/>
      <c r="AW51" s="367"/>
      <c r="AX51" s="328"/>
      <c r="AY51" s="130"/>
      <c r="AZ51" s="65"/>
    </row>
    <row r="52" spans="2:52">
      <c r="B52" s="381"/>
      <c r="C52" s="923"/>
      <c r="D52" s="23"/>
      <c r="E52" s="16"/>
      <c r="F52" s="913"/>
      <c r="G52" s="920"/>
      <c r="H52" s="16"/>
      <c r="I52" s="16"/>
      <c r="J52" s="323"/>
      <c r="K52" s="16"/>
      <c r="L52" s="323"/>
      <c r="M52" s="16"/>
      <c r="N52" s="323"/>
      <c r="O52" s="16"/>
      <c r="P52" s="323"/>
      <c r="Q52" s="16"/>
      <c r="R52" s="323"/>
      <c r="S52" s="16"/>
      <c r="T52" s="323"/>
      <c r="U52" s="16"/>
      <c r="V52" s="323"/>
      <c r="W52" s="915"/>
      <c r="X52" s="916"/>
      <c r="Y52" s="915"/>
      <c r="Z52" s="16"/>
      <c r="AA52" s="916"/>
      <c r="AB52" s="916"/>
      <c r="AC52" s="917"/>
      <c r="AD52" s="915"/>
      <c r="AE52" s="918"/>
      <c r="AF52" s="916"/>
      <c r="AG52" s="467"/>
      <c r="AH52" s="467"/>
      <c r="AI52" s="919" t="s">
        <v>1833</v>
      </c>
      <c r="AJ52" s="323" t="s">
        <v>1833</v>
      </c>
      <c r="AK52" s="915"/>
      <c r="AL52" s="323" t="s">
        <v>1833</v>
      </c>
      <c r="AM52" s="324"/>
      <c r="AN52" s="19"/>
      <c r="AO52" s="326"/>
      <c r="AP52" s="20"/>
      <c r="AQ52" s="20"/>
      <c r="AR52" s="20"/>
      <c r="AS52" s="20"/>
      <c r="AT52" s="20"/>
      <c r="AU52" s="20"/>
      <c r="AV52" s="20"/>
      <c r="AW52" s="367"/>
      <c r="AX52" s="328"/>
      <c r="AY52" s="130"/>
      <c r="AZ52" s="65"/>
    </row>
    <row r="53" spans="2:52">
      <c r="B53" s="381"/>
      <c r="C53" s="924"/>
      <c r="D53" s="23"/>
      <c r="E53" s="16"/>
      <c r="F53" s="913"/>
      <c r="G53" s="920"/>
      <c r="H53" s="16"/>
      <c r="I53" s="16"/>
      <c r="J53" s="323"/>
      <c r="K53" s="16"/>
      <c r="L53" s="323"/>
      <c r="M53" s="16"/>
      <c r="N53" s="323"/>
      <c r="O53" s="16"/>
      <c r="P53" s="323"/>
      <c r="Q53" s="16"/>
      <c r="R53" s="323"/>
      <c r="S53" s="16"/>
      <c r="T53" s="323"/>
      <c r="U53" s="16"/>
      <c r="V53" s="323"/>
      <c r="W53" s="915"/>
      <c r="X53" s="916"/>
      <c r="Y53" s="915"/>
      <c r="Z53" s="16"/>
      <c r="AA53" s="916"/>
      <c r="AB53" s="916"/>
      <c r="AC53" s="917"/>
      <c r="AD53" s="915"/>
      <c r="AE53" s="918"/>
      <c r="AF53" s="916"/>
      <c r="AG53" s="467"/>
      <c r="AH53" s="467"/>
      <c r="AI53" s="919" t="s">
        <v>1833</v>
      </c>
      <c r="AJ53" s="323" t="s">
        <v>1833</v>
      </c>
      <c r="AK53" s="915"/>
      <c r="AL53" s="323" t="s">
        <v>1833</v>
      </c>
      <c r="AM53" s="324"/>
      <c r="AN53" s="19"/>
      <c r="AO53" s="326"/>
      <c r="AP53" s="20"/>
      <c r="AQ53" s="20"/>
      <c r="AR53" s="20"/>
      <c r="AS53" s="20"/>
      <c r="AT53" s="20"/>
      <c r="AU53" s="20"/>
      <c r="AV53" s="20"/>
      <c r="AW53" s="367"/>
      <c r="AX53" s="328"/>
      <c r="AY53" s="65"/>
      <c r="AZ53" s="65"/>
    </row>
    <row r="54" spans="2:52">
      <c r="B54" s="381"/>
      <c r="C54" s="923"/>
      <c r="D54" s="23"/>
      <c r="E54" s="16"/>
      <c r="F54" s="913"/>
      <c r="G54" s="920"/>
      <c r="H54" s="16"/>
      <c r="I54" s="16"/>
      <c r="J54" s="323"/>
      <c r="K54" s="16"/>
      <c r="L54" s="323"/>
      <c r="M54" s="16"/>
      <c r="N54" s="323"/>
      <c r="O54" s="16"/>
      <c r="P54" s="323"/>
      <c r="Q54" s="16"/>
      <c r="R54" s="323"/>
      <c r="S54" s="16"/>
      <c r="T54" s="323"/>
      <c r="U54" s="16"/>
      <c r="V54" s="323"/>
      <c r="W54" s="915"/>
      <c r="X54" s="916"/>
      <c r="Y54" s="915"/>
      <c r="Z54" s="16"/>
      <c r="AA54" s="916"/>
      <c r="AB54" s="916"/>
      <c r="AC54" s="917"/>
      <c r="AD54" s="915"/>
      <c r="AE54" s="918"/>
      <c r="AF54" s="916"/>
      <c r="AG54" s="467"/>
      <c r="AH54" s="467"/>
      <c r="AI54" s="919" t="s">
        <v>1833</v>
      </c>
      <c r="AJ54" s="323" t="s">
        <v>1833</v>
      </c>
      <c r="AK54" s="915"/>
      <c r="AL54" s="323" t="s">
        <v>1833</v>
      </c>
      <c r="AM54" s="324"/>
      <c r="AN54" s="19"/>
      <c r="AO54" s="326"/>
      <c r="AP54" s="20"/>
      <c r="AQ54" s="20"/>
      <c r="AR54" s="20"/>
      <c r="AS54" s="20"/>
      <c r="AT54" s="20"/>
      <c r="AU54" s="20"/>
      <c r="AV54" s="20"/>
      <c r="AW54" s="367"/>
      <c r="AX54" s="328"/>
      <c r="AY54" s="65"/>
      <c r="AZ54" s="65"/>
    </row>
    <row r="55" spans="2:52">
      <c r="B55" s="381"/>
      <c r="C55" s="924"/>
      <c r="D55" s="23"/>
      <c r="E55" s="16"/>
      <c r="F55" s="913"/>
      <c r="G55" s="920"/>
      <c r="H55" s="16"/>
      <c r="I55" s="16"/>
      <c r="J55" s="323"/>
      <c r="K55" s="16"/>
      <c r="L55" s="323"/>
      <c r="M55" s="16"/>
      <c r="N55" s="323"/>
      <c r="O55" s="16"/>
      <c r="P55" s="323"/>
      <c r="Q55" s="16"/>
      <c r="R55" s="323"/>
      <c r="S55" s="16"/>
      <c r="T55" s="323"/>
      <c r="U55" s="16"/>
      <c r="V55" s="323"/>
      <c r="W55" s="915"/>
      <c r="X55" s="916"/>
      <c r="Y55" s="915"/>
      <c r="Z55" s="16"/>
      <c r="AA55" s="916"/>
      <c r="AB55" s="916"/>
      <c r="AC55" s="917"/>
      <c r="AD55" s="915"/>
      <c r="AE55" s="918"/>
      <c r="AF55" s="916"/>
      <c r="AG55" s="467"/>
      <c r="AH55" s="467"/>
      <c r="AI55" s="919" t="s">
        <v>1833</v>
      </c>
      <c r="AJ55" s="323" t="s">
        <v>1833</v>
      </c>
      <c r="AK55" s="915"/>
      <c r="AL55" s="323" t="s">
        <v>1833</v>
      </c>
      <c r="AM55" s="324"/>
      <c r="AN55" s="19"/>
      <c r="AO55" s="326"/>
      <c r="AP55" s="20"/>
      <c r="AQ55" s="20"/>
      <c r="AR55" s="20"/>
      <c r="AS55" s="20"/>
      <c r="AT55" s="20"/>
      <c r="AU55" s="20"/>
      <c r="AV55" s="20"/>
      <c r="AW55" s="367"/>
      <c r="AX55" s="328"/>
      <c r="AY55" s="65"/>
      <c r="AZ55" s="65"/>
    </row>
    <row r="56" spans="2:52">
      <c r="B56" s="381"/>
      <c r="C56" s="923"/>
      <c r="D56" s="23"/>
      <c r="E56" s="16"/>
      <c r="F56" s="913"/>
      <c r="G56" s="920"/>
      <c r="H56" s="16"/>
      <c r="I56" s="16"/>
      <c r="J56" s="323"/>
      <c r="K56" s="16"/>
      <c r="L56" s="323"/>
      <c r="M56" s="16"/>
      <c r="N56" s="323"/>
      <c r="O56" s="16"/>
      <c r="P56" s="323"/>
      <c r="Q56" s="16"/>
      <c r="R56" s="323"/>
      <c r="S56" s="16"/>
      <c r="T56" s="323"/>
      <c r="U56" s="16"/>
      <c r="V56" s="323"/>
      <c r="W56" s="915"/>
      <c r="X56" s="916"/>
      <c r="Y56" s="915"/>
      <c r="Z56" s="16"/>
      <c r="AA56" s="916"/>
      <c r="AB56" s="916"/>
      <c r="AC56" s="917"/>
      <c r="AD56" s="915"/>
      <c r="AE56" s="918"/>
      <c r="AF56" s="916"/>
      <c r="AG56" s="467"/>
      <c r="AH56" s="467"/>
      <c r="AI56" s="919" t="s">
        <v>1833</v>
      </c>
      <c r="AJ56" s="323" t="s">
        <v>1833</v>
      </c>
      <c r="AK56" s="915"/>
      <c r="AL56" s="323" t="s">
        <v>1833</v>
      </c>
      <c r="AM56" s="324"/>
      <c r="AN56" s="19"/>
      <c r="AO56" s="326"/>
      <c r="AP56" s="20"/>
      <c r="AQ56" s="20"/>
      <c r="AR56" s="20"/>
      <c r="AS56" s="20"/>
      <c r="AT56" s="20"/>
      <c r="AU56" s="20"/>
      <c r="AV56" s="20"/>
      <c r="AW56" s="367"/>
      <c r="AX56" s="328"/>
      <c r="AY56" s="65"/>
      <c r="AZ56" s="65"/>
    </row>
    <row r="57" spans="2:52">
      <c r="B57" s="381"/>
      <c r="C57" s="924"/>
      <c r="D57" s="23"/>
      <c r="E57" s="16"/>
      <c r="F57" s="913"/>
      <c r="G57" s="920"/>
      <c r="H57" s="16"/>
      <c r="I57" s="16"/>
      <c r="J57" s="323"/>
      <c r="K57" s="16"/>
      <c r="L57" s="323"/>
      <c r="M57" s="16"/>
      <c r="N57" s="323"/>
      <c r="O57" s="16"/>
      <c r="P57" s="323"/>
      <c r="Q57" s="16"/>
      <c r="R57" s="323"/>
      <c r="S57" s="16"/>
      <c r="T57" s="323"/>
      <c r="U57" s="16"/>
      <c r="V57" s="323"/>
      <c r="W57" s="915"/>
      <c r="X57" s="916"/>
      <c r="Y57" s="915"/>
      <c r="Z57" s="16"/>
      <c r="AA57" s="916"/>
      <c r="AB57" s="916"/>
      <c r="AC57" s="917"/>
      <c r="AD57" s="915"/>
      <c r="AE57" s="918"/>
      <c r="AF57" s="916"/>
      <c r="AG57" s="467"/>
      <c r="AH57" s="467"/>
      <c r="AI57" s="919" t="s">
        <v>1833</v>
      </c>
      <c r="AJ57" s="323" t="s">
        <v>1833</v>
      </c>
      <c r="AK57" s="915"/>
      <c r="AL57" s="323" t="s">
        <v>1833</v>
      </c>
      <c r="AM57" s="324"/>
      <c r="AN57" s="19"/>
      <c r="AO57" s="326"/>
      <c r="AP57" s="20"/>
      <c r="AQ57" s="20"/>
      <c r="AR57" s="20"/>
      <c r="AS57" s="20"/>
      <c r="AT57" s="20"/>
      <c r="AU57" s="20"/>
      <c r="AV57" s="20"/>
      <c r="AW57" s="367"/>
      <c r="AX57" s="328"/>
      <c r="AY57" s="65"/>
      <c r="AZ57" s="65"/>
    </row>
    <row r="58" spans="2:52">
      <c r="B58" s="381"/>
      <c r="C58" s="923"/>
      <c r="D58" s="23"/>
      <c r="E58" s="16"/>
      <c r="F58" s="913"/>
      <c r="G58" s="920"/>
      <c r="H58" s="16"/>
      <c r="I58" s="16"/>
      <c r="J58" s="323"/>
      <c r="K58" s="16"/>
      <c r="L58" s="323"/>
      <c r="M58" s="16"/>
      <c r="N58" s="323"/>
      <c r="O58" s="16"/>
      <c r="P58" s="323"/>
      <c r="Q58" s="16"/>
      <c r="R58" s="323"/>
      <c r="S58" s="16"/>
      <c r="T58" s="323"/>
      <c r="U58" s="16"/>
      <c r="V58" s="323"/>
      <c r="W58" s="915"/>
      <c r="X58" s="916"/>
      <c r="Y58" s="915"/>
      <c r="Z58" s="16"/>
      <c r="AA58" s="916"/>
      <c r="AB58" s="916"/>
      <c r="AC58" s="917"/>
      <c r="AD58" s="915"/>
      <c r="AE58" s="918"/>
      <c r="AF58" s="916"/>
      <c r="AG58" s="467"/>
      <c r="AH58" s="467"/>
      <c r="AI58" s="919" t="s">
        <v>1833</v>
      </c>
      <c r="AJ58" s="323" t="s">
        <v>1833</v>
      </c>
      <c r="AK58" s="915"/>
      <c r="AL58" s="323" t="s">
        <v>1833</v>
      </c>
      <c r="AM58" s="324"/>
      <c r="AN58" s="19"/>
      <c r="AO58" s="326"/>
      <c r="AP58" s="20"/>
      <c r="AQ58" s="20"/>
      <c r="AR58" s="20"/>
      <c r="AS58" s="20"/>
      <c r="AT58" s="20"/>
      <c r="AU58" s="20"/>
      <c r="AV58" s="20"/>
      <c r="AW58" s="367"/>
      <c r="AX58" s="328"/>
      <c r="AY58" s="65"/>
      <c r="AZ58" s="65"/>
    </row>
    <row r="59" spans="2:52">
      <c r="B59" s="381"/>
      <c r="C59" s="924"/>
      <c r="D59" s="23"/>
      <c r="E59" s="16"/>
      <c r="F59" s="913"/>
      <c r="G59" s="920"/>
      <c r="H59" s="16"/>
      <c r="I59" s="16"/>
      <c r="J59" s="323"/>
      <c r="K59" s="16"/>
      <c r="L59" s="323"/>
      <c r="M59" s="16"/>
      <c r="N59" s="323"/>
      <c r="O59" s="16"/>
      <c r="P59" s="323"/>
      <c r="Q59" s="16"/>
      <c r="R59" s="323"/>
      <c r="S59" s="16"/>
      <c r="T59" s="323"/>
      <c r="U59" s="16"/>
      <c r="V59" s="323"/>
      <c r="W59" s="915"/>
      <c r="X59" s="916"/>
      <c r="Y59" s="915"/>
      <c r="Z59" s="16"/>
      <c r="AA59" s="916"/>
      <c r="AB59" s="916"/>
      <c r="AC59" s="917"/>
      <c r="AD59" s="915"/>
      <c r="AE59" s="918"/>
      <c r="AF59" s="916"/>
      <c r="AG59" s="467"/>
      <c r="AH59" s="467"/>
      <c r="AI59" s="919" t="s">
        <v>1833</v>
      </c>
      <c r="AJ59" s="323" t="s">
        <v>1833</v>
      </c>
      <c r="AK59" s="915"/>
      <c r="AL59" s="323" t="s">
        <v>1833</v>
      </c>
      <c r="AM59" s="324"/>
      <c r="AN59" s="19"/>
      <c r="AO59" s="326"/>
      <c r="AP59" s="20"/>
      <c r="AQ59" s="20"/>
      <c r="AR59" s="20"/>
      <c r="AS59" s="20"/>
      <c r="AT59" s="20"/>
      <c r="AU59" s="20"/>
      <c r="AV59" s="20"/>
      <c r="AW59" s="367"/>
      <c r="AX59" s="328"/>
      <c r="AY59" s="65"/>
      <c r="AZ59" s="65"/>
    </row>
    <row r="60" spans="2:52">
      <c r="B60" s="381"/>
      <c r="C60" s="16"/>
      <c r="D60" s="23"/>
      <c r="E60" s="16"/>
      <c r="F60" s="921"/>
      <c r="G60" s="920"/>
      <c r="H60" s="16"/>
      <c r="I60" s="16"/>
      <c r="J60" s="323"/>
      <c r="K60" s="16"/>
      <c r="L60" s="323"/>
      <c r="M60" s="16"/>
      <c r="N60" s="323"/>
      <c r="O60" s="16"/>
      <c r="P60" s="323"/>
      <c r="Q60" s="16"/>
      <c r="R60" s="323"/>
      <c r="S60" s="16"/>
      <c r="T60" s="323"/>
      <c r="U60" s="16"/>
      <c r="V60" s="323"/>
      <c r="W60" s="915"/>
      <c r="X60" s="915"/>
      <c r="Y60" s="915"/>
      <c r="Z60" s="16"/>
      <c r="AA60" s="915"/>
      <c r="AB60" s="916"/>
      <c r="AC60" s="917"/>
      <c r="AD60" s="915"/>
      <c r="AE60" s="918"/>
      <c r="AF60" s="916"/>
      <c r="AG60" s="467"/>
      <c r="AH60" s="467"/>
      <c r="AI60" s="919" t="s">
        <v>1833</v>
      </c>
      <c r="AJ60" s="323" t="s">
        <v>1833</v>
      </c>
      <c r="AK60" s="915"/>
      <c r="AL60" s="323" t="s">
        <v>1833</v>
      </c>
      <c r="AM60" s="324"/>
      <c r="AN60" s="19"/>
      <c r="AO60" s="329"/>
      <c r="AP60" s="390"/>
      <c r="AQ60" s="390"/>
      <c r="AR60" s="390"/>
      <c r="AS60" s="390"/>
      <c r="AT60" s="390"/>
      <c r="AU60" s="390"/>
      <c r="AV60" s="390"/>
      <c r="AW60" s="368"/>
      <c r="AX60" s="328"/>
      <c r="AY60" s="65"/>
      <c r="AZ60" s="65"/>
    </row>
    <row r="61" spans="2:52">
      <c r="B61" s="381"/>
      <c r="C61" s="16"/>
      <c r="D61" s="23"/>
      <c r="E61" s="16"/>
      <c r="F61" s="921"/>
      <c r="G61" s="920"/>
      <c r="H61" s="16"/>
      <c r="I61" s="16"/>
      <c r="J61" s="323"/>
      <c r="K61" s="16"/>
      <c r="L61" s="323"/>
      <c r="M61" s="16"/>
      <c r="N61" s="323"/>
      <c r="O61" s="16"/>
      <c r="P61" s="323"/>
      <c r="Q61" s="16"/>
      <c r="R61" s="323"/>
      <c r="S61" s="16"/>
      <c r="T61" s="323"/>
      <c r="U61" s="16"/>
      <c r="V61" s="323"/>
      <c r="W61" s="915"/>
      <c r="X61" s="915"/>
      <c r="Y61" s="915"/>
      <c r="Z61" s="16"/>
      <c r="AA61" s="915"/>
      <c r="AB61" s="916"/>
      <c r="AC61" s="917"/>
      <c r="AD61" s="915"/>
      <c r="AE61" s="918"/>
      <c r="AF61" s="915"/>
      <c r="AG61" s="467"/>
      <c r="AH61" s="467"/>
      <c r="AI61" s="919" t="s">
        <v>1833</v>
      </c>
      <c r="AJ61" s="323" t="s">
        <v>1833</v>
      </c>
      <c r="AK61" s="915"/>
      <c r="AL61" s="323" t="s">
        <v>1833</v>
      </c>
      <c r="AM61" s="324"/>
      <c r="AN61" s="19"/>
      <c r="AO61" s="329"/>
      <c r="AP61" s="390"/>
      <c r="AQ61" s="390"/>
      <c r="AR61" s="390"/>
      <c r="AS61" s="390"/>
      <c r="AT61" s="390"/>
      <c r="AU61" s="390"/>
      <c r="AV61" s="390"/>
      <c r="AW61" s="368"/>
      <c r="AX61" s="328"/>
      <c r="AY61" s="65"/>
      <c r="AZ61" s="65"/>
    </row>
    <row r="62" spans="2:52">
      <c r="B62" s="381"/>
      <c r="C62" s="16"/>
      <c r="D62" s="23"/>
      <c r="E62" s="16"/>
      <c r="F62" s="921"/>
      <c r="G62" s="920"/>
      <c r="H62" s="16"/>
      <c r="I62" s="16"/>
      <c r="J62" s="323"/>
      <c r="K62" s="16"/>
      <c r="L62" s="323"/>
      <c r="M62" s="16"/>
      <c r="N62" s="323"/>
      <c r="O62" s="16"/>
      <c r="P62" s="323"/>
      <c r="Q62" s="16"/>
      <c r="R62" s="323"/>
      <c r="S62" s="16"/>
      <c r="T62" s="323"/>
      <c r="U62" s="16"/>
      <c r="V62" s="323"/>
      <c r="W62" s="915"/>
      <c r="X62" s="915"/>
      <c r="Y62" s="915"/>
      <c r="Z62" s="16"/>
      <c r="AA62" s="915"/>
      <c r="AB62" s="916"/>
      <c r="AC62" s="917"/>
      <c r="AD62" s="915"/>
      <c r="AE62" s="918"/>
      <c r="AF62" s="915"/>
      <c r="AG62" s="467"/>
      <c r="AH62" s="467"/>
      <c r="AI62" s="919" t="s">
        <v>1833</v>
      </c>
      <c r="AJ62" s="323" t="s">
        <v>1833</v>
      </c>
      <c r="AK62" s="915"/>
      <c r="AL62" s="323" t="s">
        <v>1833</v>
      </c>
      <c r="AM62" s="324"/>
      <c r="AN62" s="19"/>
      <c r="AO62" s="329"/>
      <c r="AP62" s="390"/>
      <c r="AQ62" s="390"/>
      <c r="AR62" s="390"/>
      <c r="AS62" s="390"/>
      <c r="AT62" s="390"/>
      <c r="AU62" s="390"/>
      <c r="AV62" s="390"/>
      <c r="AW62" s="368"/>
      <c r="AX62" s="328"/>
      <c r="AY62" s="65"/>
      <c r="AZ62" s="65"/>
    </row>
    <row r="63" spans="2:52">
      <c r="B63" s="381"/>
      <c r="C63" s="16"/>
      <c r="D63" s="23"/>
      <c r="E63" s="16"/>
      <c r="F63" s="921"/>
      <c r="G63" s="920"/>
      <c r="H63" s="16"/>
      <c r="I63" s="16"/>
      <c r="J63" s="323"/>
      <c r="K63" s="16"/>
      <c r="L63" s="323"/>
      <c r="M63" s="16"/>
      <c r="N63" s="323"/>
      <c r="O63" s="16"/>
      <c r="P63" s="323"/>
      <c r="Q63" s="16"/>
      <c r="R63" s="323"/>
      <c r="S63" s="16"/>
      <c r="T63" s="323"/>
      <c r="U63" s="16"/>
      <c r="V63" s="323"/>
      <c r="W63" s="915"/>
      <c r="X63" s="915"/>
      <c r="Y63" s="915"/>
      <c r="Z63" s="16"/>
      <c r="AA63" s="915"/>
      <c r="AB63" s="916"/>
      <c r="AC63" s="917"/>
      <c r="AD63" s="915"/>
      <c r="AE63" s="918"/>
      <c r="AF63" s="915"/>
      <c r="AG63" s="467"/>
      <c r="AH63" s="467"/>
      <c r="AI63" s="919" t="s">
        <v>1833</v>
      </c>
      <c r="AJ63" s="323" t="s">
        <v>1833</v>
      </c>
      <c r="AK63" s="915"/>
      <c r="AL63" s="323" t="s">
        <v>1833</v>
      </c>
      <c r="AM63" s="324"/>
      <c r="AN63" s="19"/>
      <c r="AO63" s="329"/>
      <c r="AP63" s="390"/>
      <c r="AQ63" s="390"/>
      <c r="AR63" s="390"/>
      <c r="AS63" s="390"/>
      <c r="AT63" s="390"/>
      <c r="AU63" s="390"/>
      <c r="AV63" s="390"/>
      <c r="AW63" s="368"/>
      <c r="AX63" s="328"/>
      <c r="AY63" s="65"/>
      <c r="AZ63" s="65"/>
    </row>
    <row r="64" spans="2:52">
      <c r="B64" s="381"/>
      <c r="C64" s="16"/>
      <c r="D64" s="23"/>
      <c r="E64" s="16"/>
      <c r="F64" s="921"/>
      <c r="G64" s="920"/>
      <c r="H64" s="16"/>
      <c r="I64" s="16"/>
      <c r="J64" s="323"/>
      <c r="K64" s="16"/>
      <c r="L64" s="323"/>
      <c r="M64" s="16"/>
      <c r="N64" s="323"/>
      <c r="O64" s="16"/>
      <c r="P64" s="323"/>
      <c r="Q64" s="16"/>
      <c r="R64" s="323"/>
      <c r="S64" s="16"/>
      <c r="T64" s="323"/>
      <c r="U64" s="16"/>
      <c r="V64" s="323"/>
      <c r="W64" s="915"/>
      <c r="X64" s="915"/>
      <c r="Y64" s="915"/>
      <c r="Z64" s="16"/>
      <c r="AA64" s="915"/>
      <c r="AB64" s="916"/>
      <c r="AC64" s="917"/>
      <c r="AD64" s="915"/>
      <c r="AE64" s="918"/>
      <c r="AF64" s="915"/>
      <c r="AG64" s="467"/>
      <c r="AH64" s="467"/>
      <c r="AI64" s="919" t="s">
        <v>1833</v>
      </c>
      <c r="AJ64" s="323" t="s">
        <v>1833</v>
      </c>
      <c r="AK64" s="915"/>
      <c r="AL64" s="323" t="s">
        <v>1833</v>
      </c>
      <c r="AM64" s="324"/>
      <c r="AN64" s="19"/>
      <c r="AO64" s="329"/>
      <c r="AP64" s="390"/>
      <c r="AQ64" s="390"/>
      <c r="AR64" s="390"/>
      <c r="AS64" s="390"/>
      <c r="AT64" s="390"/>
      <c r="AU64" s="390"/>
      <c r="AV64" s="390"/>
      <c r="AW64" s="368"/>
      <c r="AX64" s="328"/>
      <c r="AY64" s="65"/>
      <c r="AZ64" s="65"/>
    </row>
    <row r="65" spans="2:52">
      <c r="B65" s="381"/>
      <c r="C65" s="16"/>
      <c r="D65" s="23"/>
      <c r="E65" s="16"/>
      <c r="F65" s="921"/>
      <c r="G65" s="920"/>
      <c r="H65" s="16"/>
      <c r="I65" s="16"/>
      <c r="J65" s="323"/>
      <c r="K65" s="16"/>
      <c r="L65" s="323"/>
      <c r="M65" s="16"/>
      <c r="N65" s="323"/>
      <c r="O65" s="16"/>
      <c r="P65" s="323"/>
      <c r="Q65" s="16"/>
      <c r="R65" s="323"/>
      <c r="S65" s="16"/>
      <c r="T65" s="323"/>
      <c r="U65" s="16"/>
      <c r="V65" s="323"/>
      <c r="W65" s="915"/>
      <c r="X65" s="915"/>
      <c r="Y65" s="915"/>
      <c r="Z65" s="16"/>
      <c r="AA65" s="915"/>
      <c r="AB65" s="916"/>
      <c r="AC65" s="917"/>
      <c r="AD65" s="915"/>
      <c r="AE65" s="918"/>
      <c r="AF65" s="915"/>
      <c r="AG65" s="467"/>
      <c r="AH65" s="467"/>
      <c r="AI65" s="919" t="s">
        <v>1833</v>
      </c>
      <c r="AJ65" s="323" t="s">
        <v>1833</v>
      </c>
      <c r="AK65" s="915"/>
      <c r="AL65" s="323" t="s">
        <v>1833</v>
      </c>
      <c r="AM65" s="324"/>
      <c r="AN65" s="19"/>
      <c r="AO65" s="329"/>
      <c r="AP65" s="390"/>
      <c r="AQ65" s="390"/>
      <c r="AR65" s="390"/>
      <c r="AS65" s="390"/>
      <c r="AT65" s="390"/>
      <c r="AU65" s="390"/>
      <c r="AV65" s="390"/>
      <c r="AW65" s="368"/>
      <c r="AX65" s="328"/>
      <c r="AY65" s="65"/>
      <c r="AZ65" s="65"/>
    </row>
    <row r="66" spans="2:52">
      <c r="B66" s="381"/>
      <c r="C66" s="16"/>
      <c r="D66" s="23"/>
      <c r="E66" s="16"/>
      <c r="F66" s="921"/>
      <c r="G66" s="920"/>
      <c r="H66" s="16"/>
      <c r="I66" s="16"/>
      <c r="J66" s="323"/>
      <c r="K66" s="16"/>
      <c r="L66" s="323"/>
      <c r="M66" s="16"/>
      <c r="N66" s="323"/>
      <c r="O66" s="16"/>
      <c r="P66" s="323"/>
      <c r="Q66" s="16"/>
      <c r="R66" s="323"/>
      <c r="S66" s="16"/>
      <c r="T66" s="323"/>
      <c r="U66" s="16"/>
      <c r="V66" s="323"/>
      <c r="W66" s="915"/>
      <c r="X66" s="915"/>
      <c r="Y66" s="915"/>
      <c r="Z66" s="16"/>
      <c r="AA66" s="915"/>
      <c r="AB66" s="916"/>
      <c r="AC66" s="917"/>
      <c r="AD66" s="915"/>
      <c r="AE66" s="918"/>
      <c r="AF66" s="915"/>
      <c r="AG66" s="467"/>
      <c r="AH66" s="467"/>
      <c r="AI66" s="919" t="s">
        <v>1833</v>
      </c>
      <c r="AJ66" s="323" t="s">
        <v>1833</v>
      </c>
      <c r="AK66" s="915"/>
      <c r="AL66" s="323" t="s">
        <v>1833</v>
      </c>
      <c r="AM66" s="324"/>
      <c r="AN66" s="19"/>
      <c r="AO66" s="329"/>
      <c r="AP66" s="390"/>
      <c r="AQ66" s="390"/>
      <c r="AR66" s="390"/>
      <c r="AS66" s="390"/>
      <c r="AT66" s="390"/>
      <c r="AU66" s="390"/>
      <c r="AV66" s="390"/>
      <c r="AW66" s="368"/>
      <c r="AX66" s="328"/>
      <c r="AY66" s="65"/>
      <c r="AZ66" s="65"/>
    </row>
    <row r="67" spans="2:52">
      <c r="B67" s="381"/>
      <c r="C67" s="16"/>
      <c r="D67" s="23"/>
      <c r="E67" s="16"/>
      <c r="F67" s="921"/>
      <c r="G67" s="920"/>
      <c r="H67" s="16"/>
      <c r="I67" s="16"/>
      <c r="J67" s="323"/>
      <c r="K67" s="16"/>
      <c r="L67" s="323"/>
      <c r="M67" s="16"/>
      <c r="N67" s="323"/>
      <c r="O67" s="16"/>
      <c r="P67" s="323"/>
      <c r="Q67" s="16"/>
      <c r="R67" s="323"/>
      <c r="S67" s="16"/>
      <c r="T67" s="323"/>
      <c r="U67" s="16"/>
      <c r="V67" s="323"/>
      <c r="W67" s="915"/>
      <c r="X67" s="915"/>
      <c r="Y67" s="915"/>
      <c r="Z67" s="16"/>
      <c r="AA67" s="915"/>
      <c r="AB67" s="916"/>
      <c r="AC67" s="917"/>
      <c r="AD67" s="915"/>
      <c r="AE67" s="918"/>
      <c r="AF67" s="915"/>
      <c r="AG67" s="467"/>
      <c r="AH67" s="467"/>
      <c r="AI67" s="919" t="s">
        <v>1833</v>
      </c>
      <c r="AJ67" s="323" t="s">
        <v>1833</v>
      </c>
      <c r="AK67" s="915"/>
      <c r="AL67" s="323" t="s">
        <v>1833</v>
      </c>
      <c r="AM67" s="324"/>
      <c r="AN67" s="19"/>
      <c r="AO67" s="329"/>
      <c r="AP67" s="390"/>
      <c r="AQ67" s="390"/>
      <c r="AR67" s="390"/>
      <c r="AS67" s="390"/>
      <c r="AT67" s="390"/>
      <c r="AU67" s="390"/>
      <c r="AV67" s="390"/>
      <c r="AW67" s="368"/>
      <c r="AX67" s="328"/>
      <c r="AY67" s="65"/>
      <c r="AZ67" s="65"/>
    </row>
    <row r="68" spans="2:52">
      <c r="B68" s="381"/>
      <c r="C68" s="16"/>
      <c r="D68" s="23"/>
      <c r="E68" s="16"/>
      <c r="F68" s="921"/>
      <c r="G68" s="920"/>
      <c r="H68" s="16"/>
      <c r="I68" s="16"/>
      <c r="J68" s="323"/>
      <c r="K68" s="16"/>
      <c r="L68" s="323"/>
      <c r="M68" s="16"/>
      <c r="N68" s="323"/>
      <c r="O68" s="16"/>
      <c r="P68" s="323"/>
      <c r="Q68" s="16"/>
      <c r="R68" s="323"/>
      <c r="S68" s="16"/>
      <c r="T68" s="323"/>
      <c r="U68" s="16"/>
      <c r="V68" s="323"/>
      <c r="W68" s="915"/>
      <c r="X68" s="915"/>
      <c r="Y68" s="915"/>
      <c r="Z68" s="16"/>
      <c r="AA68" s="915"/>
      <c r="AB68" s="916"/>
      <c r="AC68" s="917"/>
      <c r="AD68" s="915"/>
      <c r="AE68" s="918"/>
      <c r="AF68" s="915"/>
      <c r="AG68" s="467"/>
      <c r="AH68" s="467"/>
      <c r="AI68" s="919" t="s">
        <v>1833</v>
      </c>
      <c r="AJ68" s="323" t="s">
        <v>1833</v>
      </c>
      <c r="AK68" s="915"/>
      <c r="AL68" s="323" t="s">
        <v>1833</v>
      </c>
      <c r="AM68" s="324"/>
      <c r="AN68" s="19"/>
      <c r="AO68" s="329"/>
      <c r="AP68" s="390"/>
      <c r="AQ68" s="390"/>
      <c r="AR68" s="390"/>
      <c r="AS68" s="390"/>
      <c r="AT68" s="390"/>
      <c r="AU68" s="390"/>
      <c r="AV68" s="390"/>
      <c r="AW68" s="368"/>
      <c r="AX68" s="328"/>
      <c r="AY68" s="65"/>
      <c r="AZ68" s="65"/>
    </row>
    <row r="69" spans="2:52">
      <c r="B69" s="381"/>
      <c r="C69" s="16"/>
      <c r="D69" s="23"/>
      <c r="E69" s="16"/>
      <c r="F69" s="921"/>
      <c r="G69" s="920"/>
      <c r="H69" s="16"/>
      <c r="I69" s="16"/>
      <c r="J69" s="323"/>
      <c r="K69" s="16"/>
      <c r="L69" s="323"/>
      <c r="M69" s="16"/>
      <c r="N69" s="323"/>
      <c r="O69" s="16"/>
      <c r="P69" s="323"/>
      <c r="Q69" s="16"/>
      <c r="R69" s="323"/>
      <c r="S69" s="16"/>
      <c r="T69" s="323"/>
      <c r="U69" s="16"/>
      <c r="V69" s="323"/>
      <c r="W69" s="915"/>
      <c r="X69" s="915"/>
      <c r="Y69" s="915"/>
      <c r="Z69" s="16"/>
      <c r="AA69" s="915"/>
      <c r="AB69" s="916"/>
      <c r="AC69" s="917"/>
      <c r="AD69" s="915"/>
      <c r="AE69" s="918"/>
      <c r="AF69" s="915"/>
      <c r="AG69" s="467"/>
      <c r="AH69" s="467"/>
      <c r="AI69" s="919" t="s">
        <v>1833</v>
      </c>
      <c r="AJ69" s="323" t="s">
        <v>1833</v>
      </c>
      <c r="AK69" s="915"/>
      <c r="AL69" s="323" t="s">
        <v>1833</v>
      </c>
      <c r="AM69" s="324"/>
      <c r="AN69" s="19"/>
      <c r="AO69" s="329"/>
      <c r="AP69" s="390"/>
      <c r="AQ69" s="390"/>
      <c r="AR69" s="390"/>
      <c r="AS69" s="390"/>
      <c r="AT69" s="390"/>
      <c r="AU69" s="390"/>
      <c r="AV69" s="390"/>
      <c r="AW69" s="368"/>
      <c r="AX69" s="328"/>
      <c r="AY69" s="65"/>
      <c r="AZ69" s="65"/>
    </row>
    <row r="70" spans="2:52">
      <c r="B70" s="381"/>
      <c r="C70" s="16"/>
      <c r="D70" s="23"/>
      <c r="E70" s="16"/>
      <c r="F70" s="921"/>
      <c r="G70" s="920"/>
      <c r="H70" s="16"/>
      <c r="I70" s="16"/>
      <c r="J70" s="323"/>
      <c r="K70" s="16"/>
      <c r="L70" s="323"/>
      <c r="M70" s="16"/>
      <c r="N70" s="323"/>
      <c r="O70" s="16"/>
      <c r="P70" s="323"/>
      <c r="Q70" s="16"/>
      <c r="R70" s="323"/>
      <c r="S70" s="16"/>
      <c r="T70" s="323"/>
      <c r="U70" s="16"/>
      <c r="V70" s="323"/>
      <c r="W70" s="915"/>
      <c r="X70" s="915"/>
      <c r="Y70" s="915"/>
      <c r="Z70" s="16"/>
      <c r="AA70" s="915"/>
      <c r="AB70" s="916"/>
      <c r="AC70" s="917"/>
      <c r="AD70" s="915"/>
      <c r="AE70" s="918"/>
      <c r="AF70" s="915"/>
      <c r="AG70" s="467"/>
      <c r="AH70" s="467"/>
      <c r="AI70" s="919" t="s">
        <v>1833</v>
      </c>
      <c r="AJ70" s="323" t="s">
        <v>1833</v>
      </c>
      <c r="AK70" s="915"/>
      <c r="AL70" s="323" t="s">
        <v>1833</v>
      </c>
      <c r="AM70" s="324"/>
      <c r="AN70" s="19"/>
      <c r="AO70" s="329"/>
      <c r="AP70" s="390"/>
      <c r="AQ70" s="390"/>
      <c r="AR70" s="390"/>
      <c r="AS70" s="390"/>
      <c r="AT70" s="390"/>
      <c r="AU70" s="390"/>
      <c r="AV70" s="390"/>
      <c r="AW70" s="368"/>
      <c r="AX70" s="328"/>
      <c r="AY70" s="65"/>
      <c r="AZ70" s="65"/>
    </row>
    <row r="71" spans="2:52">
      <c r="B71" s="381"/>
      <c r="C71" s="16"/>
      <c r="D71" s="23"/>
      <c r="E71" s="16"/>
      <c r="F71" s="921"/>
      <c r="G71" s="920"/>
      <c r="H71" s="16"/>
      <c r="I71" s="16"/>
      <c r="J71" s="323"/>
      <c r="K71" s="16"/>
      <c r="L71" s="323"/>
      <c r="M71" s="16"/>
      <c r="N71" s="323"/>
      <c r="O71" s="16"/>
      <c r="P71" s="323"/>
      <c r="Q71" s="16"/>
      <c r="R71" s="323"/>
      <c r="S71" s="16"/>
      <c r="T71" s="323"/>
      <c r="U71" s="16"/>
      <c r="V71" s="323"/>
      <c r="W71" s="915"/>
      <c r="X71" s="915"/>
      <c r="Y71" s="915"/>
      <c r="Z71" s="16"/>
      <c r="AA71" s="915"/>
      <c r="AB71" s="916"/>
      <c r="AC71" s="917"/>
      <c r="AD71" s="915"/>
      <c r="AE71" s="918"/>
      <c r="AF71" s="915"/>
      <c r="AG71" s="467"/>
      <c r="AH71" s="467"/>
      <c r="AI71" s="919" t="s">
        <v>1833</v>
      </c>
      <c r="AJ71" s="323" t="s">
        <v>1833</v>
      </c>
      <c r="AK71" s="915"/>
      <c r="AL71" s="323" t="s">
        <v>1833</v>
      </c>
      <c r="AM71" s="17"/>
      <c r="AN71" s="19"/>
      <c r="AO71" s="329"/>
      <c r="AP71" s="390"/>
      <c r="AQ71" s="390"/>
      <c r="AR71" s="390"/>
      <c r="AS71" s="390"/>
      <c r="AT71" s="390"/>
      <c r="AU71" s="390"/>
      <c r="AV71" s="390"/>
      <c r="AW71" s="368"/>
      <c r="AX71" s="328"/>
      <c r="AY71" s="65"/>
      <c r="AZ71" s="65"/>
    </row>
    <row r="72" spans="2:52">
      <c r="B72" s="381"/>
      <c r="C72" s="16"/>
      <c r="D72" s="23"/>
      <c r="E72" s="16"/>
      <c r="F72" s="921"/>
      <c r="G72" s="920"/>
      <c r="H72" s="16"/>
      <c r="I72" s="16"/>
      <c r="J72" s="323"/>
      <c r="K72" s="16"/>
      <c r="L72" s="323"/>
      <c r="M72" s="16"/>
      <c r="N72" s="323"/>
      <c r="O72" s="16"/>
      <c r="P72" s="323"/>
      <c r="Q72" s="16"/>
      <c r="R72" s="323"/>
      <c r="S72" s="16"/>
      <c r="T72" s="323"/>
      <c r="U72" s="16"/>
      <c r="V72" s="323"/>
      <c r="W72" s="915"/>
      <c r="X72" s="915"/>
      <c r="Y72" s="915"/>
      <c r="Z72" s="16"/>
      <c r="AA72" s="915"/>
      <c r="AB72" s="916"/>
      <c r="AC72" s="917"/>
      <c r="AD72" s="915"/>
      <c r="AE72" s="918"/>
      <c r="AF72" s="915"/>
      <c r="AG72" s="467"/>
      <c r="AH72" s="467"/>
      <c r="AI72" s="919" t="s">
        <v>1833</v>
      </c>
      <c r="AJ72" s="323" t="s">
        <v>1833</v>
      </c>
      <c r="AK72" s="915"/>
      <c r="AL72" s="323" t="s">
        <v>1833</v>
      </c>
      <c r="AM72" s="17"/>
      <c r="AN72" s="19"/>
      <c r="AO72" s="329"/>
      <c r="AP72" s="390"/>
      <c r="AQ72" s="390"/>
      <c r="AR72" s="390"/>
      <c r="AS72" s="390"/>
      <c r="AT72" s="390"/>
      <c r="AU72" s="390"/>
      <c r="AV72" s="390"/>
      <c r="AW72" s="368"/>
      <c r="AX72" s="328"/>
      <c r="AY72" s="65"/>
      <c r="AZ72" s="65"/>
    </row>
    <row r="73" spans="2:52">
      <c r="B73" s="381"/>
      <c r="C73" s="16"/>
      <c r="D73" s="23"/>
      <c r="E73" s="16"/>
      <c r="F73" s="921"/>
      <c r="G73" s="920"/>
      <c r="H73" s="16"/>
      <c r="I73" s="16"/>
      <c r="J73" s="323"/>
      <c r="K73" s="16"/>
      <c r="L73" s="323"/>
      <c r="M73" s="16"/>
      <c r="N73" s="323"/>
      <c r="O73" s="16"/>
      <c r="P73" s="323"/>
      <c r="Q73" s="16"/>
      <c r="R73" s="323"/>
      <c r="S73" s="16"/>
      <c r="T73" s="323"/>
      <c r="U73" s="16"/>
      <c r="V73" s="323"/>
      <c r="W73" s="915"/>
      <c r="X73" s="915"/>
      <c r="Y73" s="915"/>
      <c r="Z73" s="16"/>
      <c r="AA73" s="915"/>
      <c r="AB73" s="916"/>
      <c r="AC73" s="917"/>
      <c r="AD73" s="915"/>
      <c r="AE73" s="918"/>
      <c r="AF73" s="915"/>
      <c r="AG73" s="467"/>
      <c r="AH73" s="467"/>
      <c r="AI73" s="919" t="s">
        <v>1833</v>
      </c>
      <c r="AJ73" s="323" t="s">
        <v>1833</v>
      </c>
      <c r="AK73" s="915"/>
      <c r="AL73" s="323" t="s">
        <v>1833</v>
      </c>
      <c r="AM73" s="17"/>
      <c r="AN73" s="19"/>
      <c r="AO73" s="329"/>
      <c r="AP73" s="390"/>
      <c r="AQ73" s="390"/>
      <c r="AR73" s="390"/>
      <c r="AS73" s="390"/>
      <c r="AT73" s="390"/>
      <c r="AU73" s="390"/>
      <c r="AV73" s="390"/>
      <c r="AW73" s="368"/>
      <c r="AX73" s="328"/>
      <c r="AY73" s="65"/>
      <c r="AZ73" s="65"/>
    </row>
    <row r="74" spans="2:52">
      <c r="B74" s="381"/>
      <c r="C74" s="16"/>
      <c r="D74" s="23"/>
      <c r="E74" s="16"/>
      <c r="F74" s="922"/>
      <c r="G74" s="920"/>
      <c r="H74" s="16"/>
      <c r="I74" s="16"/>
      <c r="J74" s="323"/>
      <c r="K74" s="16"/>
      <c r="L74" s="323"/>
      <c r="M74" s="16"/>
      <c r="N74" s="323"/>
      <c r="O74" s="16"/>
      <c r="P74" s="323"/>
      <c r="Q74" s="16"/>
      <c r="R74" s="323"/>
      <c r="S74" s="16"/>
      <c r="T74" s="323"/>
      <c r="U74" s="16"/>
      <c r="V74" s="323"/>
      <c r="W74" s="915"/>
      <c r="X74" s="915"/>
      <c r="Y74" s="915"/>
      <c r="Z74" s="16"/>
      <c r="AA74" s="915"/>
      <c r="AB74" s="916"/>
      <c r="AC74" s="917"/>
      <c r="AD74" s="915"/>
      <c r="AE74" s="918"/>
      <c r="AF74" s="915"/>
      <c r="AG74" s="467"/>
      <c r="AH74" s="467"/>
      <c r="AI74" s="919" t="s">
        <v>1833</v>
      </c>
      <c r="AJ74" s="323" t="s">
        <v>1833</v>
      </c>
      <c r="AK74" s="915"/>
      <c r="AL74" s="323" t="s">
        <v>1833</v>
      </c>
      <c r="AM74" s="17"/>
      <c r="AN74" s="19"/>
      <c r="AO74" s="329"/>
      <c r="AP74" s="390"/>
      <c r="AQ74" s="390"/>
      <c r="AR74" s="390"/>
      <c r="AS74" s="390"/>
      <c r="AT74" s="390"/>
      <c r="AU74" s="390"/>
      <c r="AV74" s="390"/>
      <c r="AW74" s="368"/>
      <c r="AX74" s="328"/>
      <c r="AY74" s="65"/>
      <c r="AZ74" s="65"/>
    </row>
    <row r="75" spans="2:52">
      <c r="B75" s="381"/>
      <c r="C75" s="16"/>
      <c r="D75" s="23"/>
      <c r="E75" s="16"/>
      <c r="F75" s="922"/>
      <c r="G75" s="920"/>
      <c r="H75" s="16"/>
      <c r="I75" s="16"/>
      <c r="J75" s="323"/>
      <c r="K75" s="16"/>
      <c r="L75" s="323"/>
      <c r="M75" s="16"/>
      <c r="N75" s="323"/>
      <c r="O75" s="16"/>
      <c r="P75" s="323"/>
      <c r="Q75" s="16"/>
      <c r="R75" s="323"/>
      <c r="S75" s="16"/>
      <c r="T75" s="323"/>
      <c r="U75" s="16"/>
      <c r="V75" s="323"/>
      <c r="W75" s="915"/>
      <c r="X75" s="915"/>
      <c r="Y75" s="915"/>
      <c r="Z75" s="16"/>
      <c r="AA75" s="915"/>
      <c r="AB75" s="916"/>
      <c r="AC75" s="917"/>
      <c r="AD75" s="915"/>
      <c r="AE75" s="918"/>
      <c r="AF75" s="915"/>
      <c r="AG75" s="467"/>
      <c r="AH75" s="467"/>
      <c r="AI75" s="919" t="s">
        <v>1833</v>
      </c>
      <c r="AJ75" s="323" t="s">
        <v>1833</v>
      </c>
      <c r="AK75" s="915"/>
      <c r="AL75" s="323" t="s">
        <v>1833</v>
      </c>
      <c r="AM75" s="17"/>
      <c r="AN75" s="19"/>
      <c r="AO75" s="329"/>
      <c r="AP75" s="390"/>
      <c r="AQ75" s="390"/>
      <c r="AR75" s="390"/>
      <c r="AS75" s="390"/>
      <c r="AT75" s="390"/>
      <c r="AU75" s="390"/>
      <c r="AV75" s="390"/>
      <c r="AW75" s="368"/>
      <c r="AX75" s="328"/>
      <c r="AY75" s="65"/>
      <c r="AZ75" s="65"/>
    </row>
    <row r="76" spans="2:52">
      <c r="B76" s="381"/>
      <c r="C76" s="16"/>
      <c r="D76" s="23"/>
      <c r="E76" s="16"/>
      <c r="F76" s="922"/>
      <c r="G76" s="920"/>
      <c r="H76" s="16"/>
      <c r="I76" s="16"/>
      <c r="J76" s="323"/>
      <c r="K76" s="16"/>
      <c r="L76" s="323"/>
      <c r="M76" s="16"/>
      <c r="N76" s="323"/>
      <c r="O76" s="16"/>
      <c r="P76" s="323"/>
      <c r="Q76" s="16"/>
      <c r="R76" s="323"/>
      <c r="S76" s="16"/>
      <c r="T76" s="323"/>
      <c r="U76" s="16"/>
      <c r="V76" s="323"/>
      <c r="W76" s="915"/>
      <c r="X76" s="915"/>
      <c r="Y76" s="915"/>
      <c r="Z76" s="16"/>
      <c r="AA76" s="915"/>
      <c r="AB76" s="916"/>
      <c r="AC76" s="917"/>
      <c r="AD76" s="915"/>
      <c r="AE76" s="918"/>
      <c r="AF76" s="915"/>
      <c r="AG76" s="467"/>
      <c r="AH76" s="467"/>
      <c r="AI76" s="919" t="s">
        <v>1833</v>
      </c>
      <c r="AJ76" s="323" t="s">
        <v>1833</v>
      </c>
      <c r="AK76" s="915"/>
      <c r="AL76" s="323" t="s">
        <v>1833</v>
      </c>
      <c r="AM76" s="17"/>
      <c r="AN76" s="19"/>
      <c r="AO76" s="329"/>
      <c r="AP76" s="390"/>
      <c r="AQ76" s="390"/>
      <c r="AR76" s="390"/>
      <c r="AS76" s="390"/>
      <c r="AT76" s="390"/>
      <c r="AU76" s="390"/>
      <c r="AV76" s="390"/>
      <c r="AW76" s="368"/>
      <c r="AX76" s="328"/>
      <c r="AY76" s="65"/>
      <c r="AZ76" s="65"/>
    </row>
    <row r="77" spans="2:52">
      <c r="B77" s="381"/>
      <c r="C77" s="16"/>
      <c r="D77" s="23"/>
      <c r="E77" s="16"/>
      <c r="F77" s="922"/>
      <c r="G77" s="920"/>
      <c r="H77" s="16"/>
      <c r="I77" s="16"/>
      <c r="J77" s="323"/>
      <c r="K77" s="16"/>
      <c r="L77" s="323"/>
      <c r="M77" s="16"/>
      <c r="N77" s="323"/>
      <c r="O77" s="16"/>
      <c r="P77" s="323"/>
      <c r="Q77" s="16"/>
      <c r="R77" s="323"/>
      <c r="S77" s="16"/>
      <c r="T77" s="323"/>
      <c r="U77" s="16"/>
      <c r="V77" s="323"/>
      <c r="W77" s="915"/>
      <c r="X77" s="915"/>
      <c r="Y77" s="915"/>
      <c r="Z77" s="16"/>
      <c r="AA77" s="915"/>
      <c r="AB77" s="916"/>
      <c r="AC77" s="917"/>
      <c r="AD77" s="915"/>
      <c r="AE77" s="918"/>
      <c r="AF77" s="915"/>
      <c r="AG77" s="467"/>
      <c r="AH77" s="467"/>
      <c r="AI77" s="919" t="s">
        <v>1833</v>
      </c>
      <c r="AJ77" s="323" t="s">
        <v>1833</v>
      </c>
      <c r="AK77" s="915"/>
      <c r="AL77" s="323" t="s">
        <v>1833</v>
      </c>
      <c r="AM77" s="17"/>
      <c r="AN77" s="19"/>
      <c r="AO77" s="65"/>
      <c r="AP77" s="389"/>
      <c r="AQ77" s="389"/>
      <c r="AR77" s="389"/>
      <c r="AS77" s="389"/>
      <c r="AT77" s="389"/>
      <c r="AU77" s="389"/>
      <c r="AV77" s="389"/>
      <c r="AW77" s="369"/>
      <c r="AX77" s="328"/>
      <c r="AY77" s="65"/>
      <c r="AZ77" s="65"/>
    </row>
    <row r="78" spans="2:52">
      <c r="B78" s="381"/>
      <c r="C78" s="16"/>
      <c r="D78" s="23"/>
      <c r="E78" s="16"/>
      <c r="F78" s="922"/>
      <c r="G78" s="920"/>
      <c r="H78" s="16"/>
      <c r="I78" s="16"/>
      <c r="J78" s="323"/>
      <c r="K78" s="16"/>
      <c r="L78" s="323"/>
      <c r="M78" s="16"/>
      <c r="N78" s="323"/>
      <c r="O78" s="16"/>
      <c r="P78" s="323"/>
      <c r="Q78" s="16"/>
      <c r="R78" s="323"/>
      <c r="S78" s="16"/>
      <c r="T78" s="323"/>
      <c r="U78" s="16"/>
      <c r="V78" s="323"/>
      <c r="W78" s="915"/>
      <c r="X78" s="915"/>
      <c r="Y78" s="915"/>
      <c r="Z78" s="16"/>
      <c r="AA78" s="915"/>
      <c r="AB78" s="916"/>
      <c r="AC78" s="917"/>
      <c r="AD78" s="915"/>
      <c r="AE78" s="918"/>
      <c r="AF78" s="915"/>
      <c r="AG78" s="467"/>
      <c r="AH78" s="467"/>
      <c r="AI78" s="919" t="s">
        <v>1833</v>
      </c>
      <c r="AJ78" s="323" t="s">
        <v>1833</v>
      </c>
      <c r="AK78" s="915"/>
      <c r="AL78" s="323" t="s">
        <v>1833</v>
      </c>
      <c r="AM78" s="17"/>
      <c r="AN78" s="19"/>
      <c r="AO78" s="65"/>
      <c r="AP78" s="389"/>
      <c r="AQ78" s="389"/>
      <c r="AR78" s="389"/>
      <c r="AS78" s="389"/>
      <c r="AT78" s="389"/>
      <c r="AU78" s="389"/>
      <c r="AV78" s="389"/>
      <c r="AW78" s="369"/>
      <c r="AX78" s="328"/>
      <c r="AY78" s="65"/>
      <c r="AZ78" s="65"/>
    </row>
    <row r="79" spans="2:52">
      <c r="B79" s="381"/>
      <c r="C79" s="16"/>
      <c r="D79" s="23"/>
      <c r="E79" s="16"/>
      <c r="F79" s="922"/>
      <c r="G79" s="920"/>
      <c r="H79" s="16"/>
      <c r="I79" s="16"/>
      <c r="J79" s="323"/>
      <c r="K79" s="16"/>
      <c r="L79" s="323"/>
      <c r="M79" s="16"/>
      <c r="N79" s="323"/>
      <c r="O79" s="16"/>
      <c r="P79" s="323"/>
      <c r="Q79" s="16"/>
      <c r="R79" s="323"/>
      <c r="S79" s="16"/>
      <c r="T79" s="323"/>
      <c r="U79" s="16"/>
      <c r="V79" s="323"/>
      <c r="W79" s="915"/>
      <c r="X79" s="915"/>
      <c r="Y79" s="915"/>
      <c r="Z79" s="16"/>
      <c r="AA79" s="915"/>
      <c r="AB79" s="916"/>
      <c r="AC79" s="917"/>
      <c r="AD79" s="915"/>
      <c r="AE79" s="918"/>
      <c r="AF79" s="915"/>
      <c r="AG79" s="467"/>
      <c r="AH79" s="467"/>
      <c r="AI79" s="919" t="s">
        <v>1833</v>
      </c>
      <c r="AJ79" s="323" t="s">
        <v>1833</v>
      </c>
      <c r="AK79" s="915"/>
      <c r="AL79" s="323" t="s">
        <v>1833</v>
      </c>
      <c r="AM79" s="17"/>
      <c r="AN79" s="19"/>
      <c r="AO79" s="65"/>
      <c r="AP79" s="389"/>
      <c r="AQ79" s="389"/>
      <c r="AR79" s="389"/>
      <c r="AS79" s="389"/>
      <c r="AT79" s="389"/>
      <c r="AU79" s="389"/>
      <c r="AV79" s="389"/>
      <c r="AW79" s="369"/>
      <c r="AX79" s="328"/>
      <c r="AY79" s="65"/>
      <c r="AZ79" s="65"/>
    </row>
    <row r="80" spans="2:52">
      <c r="B80" s="381"/>
      <c r="C80" s="16"/>
      <c r="D80" s="23"/>
      <c r="E80" s="16"/>
      <c r="F80" s="922"/>
      <c r="G80" s="920"/>
      <c r="H80" s="16"/>
      <c r="I80" s="16"/>
      <c r="J80" s="323"/>
      <c r="K80" s="16"/>
      <c r="L80" s="323"/>
      <c r="M80" s="16"/>
      <c r="N80" s="323"/>
      <c r="O80" s="16"/>
      <c r="P80" s="323"/>
      <c r="Q80" s="16"/>
      <c r="R80" s="323"/>
      <c r="S80" s="16"/>
      <c r="T80" s="323"/>
      <c r="U80" s="16"/>
      <c r="V80" s="323"/>
      <c r="W80" s="915"/>
      <c r="X80" s="915"/>
      <c r="Y80" s="915"/>
      <c r="Z80" s="16"/>
      <c r="AA80" s="915"/>
      <c r="AB80" s="916"/>
      <c r="AC80" s="917"/>
      <c r="AD80" s="915"/>
      <c r="AE80" s="918"/>
      <c r="AF80" s="915"/>
      <c r="AG80" s="467"/>
      <c r="AH80" s="467"/>
      <c r="AI80" s="919" t="s">
        <v>1833</v>
      </c>
      <c r="AJ80" s="323" t="s">
        <v>1833</v>
      </c>
      <c r="AK80" s="915"/>
      <c r="AL80" s="323" t="s">
        <v>1833</v>
      </c>
      <c r="AM80" s="17"/>
      <c r="AN80" s="19"/>
      <c r="AO80" s="65"/>
      <c r="AP80" s="389"/>
      <c r="AQ80" s="389"/>
      <c r="AR80" s="389"/>
      <c r="AS80" s="389"/>
      <c r="AT80" s="389"/>
      <c r="AU80" s="389"/>
      <c r="AV80" s="389"/>
      <c r="AW80" s="369"/>
      <c r="AX80" s="328"/>
      <c r="AY80" s="65"/>
      <c r="AZ80" s="65"/>
    </row>
    <row r="81" spans="2:52">
      <c r="B81" s="381"/>
      <c r="C81" s="16"/>
      <c r="D81" s="23"/>
      <c r="E81" s="16"/>
      <c r="F81" s="922"/>
      <c r="G81" s="920"/>
      <c r="H81" s="16"/>
      <c r="I81" s="16"/>
      <c r="J81" s="323"/>
      <c r="K81" s="16"/>
      <c r="L81" s="323"/>
      <c r="M81" s="16"/>
      <c r="N81" s="323"/>
      <c r="O81" s="16"/>
      <c r="P81" s="323"/>
      <c r="Q81" s="16"/>
      <c r="R81" s="323"/>
      <c r="S81" s="16"/>
      <c r="T81" s="323"/>
      <c r="U81" s="16"/>
      <c r="V81" s="323"/>
      <c r="W81" s="915"/>
      <c r="X81" s="915"/>
      <c r="Y81" s="915"/>
      <c r="Z81" s="16"/>
      <c r="AA81" s="915"/>
      <c r="AB81" s="916"/>
      <c r="AC81" s="917"/>
      <c r="AD81" s="915"/>
      <c r="AE81" s="918"/>
      <c r="AF81" s="915"/>
      <c r="AG81" s="467"/>
      <c r="AH81" s="467"/>
      <c r="AI81" s="919" t="s">
        <v>1833</v>
      </c>
      <c r="AJ81" s="323" t="s">
        <v>1833</v>
      </c>
      <c r="AK81" s="915"/>
      <c r="AL81" s="323" t="s">
        <v>1833</v>
      </c>
      <c r="AM81" s="17"/>
      <c r="AN81" s="19"/>
      <c r="AO81" s="65"/>
      <c r="AP81" s="389"/>
      <c r="AQ81" s="389"/>
      <c r="AR81" s="389"/>
      <c r="AS81" s="389"/>
      <c r="AT81" s="389"/>
      <c r="AU81" s="389"/>
      <c r="AV81" s="389"/>
      <c r="AW81" s="369"/>
      <c r="AX81" s="328"/>
      <c r="AY81" s="65"/>
      <c r="AZ81" s="65"/>
    </row>
    <row r="82" spans="2:52">
      <c r="B82" s="381"/>
      <c r="C82" s="16"/>
      <c r="D82" s="23"/>
      <c r="E82" s="16"/>
      <c r="F82" s="922"/>
      <c r="G82" s="920"/>
      <c r="H82" s="16"/>
      <c r="I82" s="16"/>
      <c r="J82" s="323"/>
      <c r="K82" s="16"/>
      <c r="L82" s="323"/>
      <c r="M82" s="16"/>
      <c r="N82" s="323"/>
      <c r="O82" s="16"/>
      <c r="P82" s="323"/>
      <c r="Q82" s="16"/>
      <c r="R82" s="323"/>
      <c r="S82" s="16"/>
      <c r="T82" s="323"/>
      <c r="U82" s="16"/>
      <c r="V82" s="323"/>
      <c r="W82" s="915"/>
      <c r="X82" s="915"/>
      <c r="Y82" s="915"/>
      <c r="Z82" s="16"/>
      <c r="AA82" s="915"/>
      <c r="AB82" s="916"/>
      <c r="AC82" s="917"/>
      <c r="AD82" s="915"/>
      <c r="AE82" s="918"/>
      <c r="AF82" s="915"/>
      <c r="AG82" s="467"/>
      <c r="AH82" s="467"/>
      <c r="AI82" s="919" t="s">
        <v>1833</v>
      </c>
      <c r="AJ82" s="323" t="s">
        <v>1833</v>
      </c>
      <c r="AK82" s="915"/>
      <c r="AL82" s="323" t="s">
        <v>1833</v>
      </c>
      <c r="AM82" s="17"/>
      <c r="AN82" s="19"/>
      <c r="AO82" s="65"/>
      <c r="AP82" s="389"/>
      <c r="AQ82" s="389"/>
      <c r="AR82" s="389"/>
      <c r="AS82" s="389"/>
      <c r="AT82" s="389"/>
      <c r="AU82" s="389"/>
      <c r="AV82" s="389"/>
      <c r="AW82" s="369"/>
      <c r="AX82" s="328"/>
      <c r="AY82" s="65"/>
      <c r="AZ82" s="65"/>
    </row>
    <row r="83" spans="2:52">
      <c r="B83" s="381"/>
      <c r="C83" s="16"/>
      <c r="D83" s="23"/>
      <c r="E83" s="16"/>
      <c r="F83" s="922"/>
      <c r="G83" s="920"/>
      <c r="H83" s="16"/>
      <c r="I83" s="16"/>
      <c r="J83" s="323"/>
      <c r="K83" s="16"/>
      <c r="L83" s="323"/>
      <c r="M83" s="16"/>
      <c r="N83" s="323"/>
      <c r="O83" s="16"/>
      <c r="P83" s="323"/>
      <c r="Q83" s="16"/>
      <c r="R83" s="323"/>
      <c r="S83" s="16"/>
      <c r="T83" s="323"/>
      <c r="U83" s="16"/>
      <c r="V83" s="323"/>
      <c r="W83" s="915"/>
      <c r="X83" s="915"/>
      <c r="Y83" s="915"/>
      <c r="Z83" s="16"/>
      <c r="AA83" s="915"/>
      <c r="AB83" s="916"/>
      <c r="AC83" s="917"/>
      <c r="AD83" s="915"/>
      <c r="AE83" s="918"/>
      <c r="AF83" s="915"/>
      <c r="AG83" s="467"/>
      <c r="AH83" s="467"/>
      <c r="AI83" s="919" t="s">
        <v>1833</v>
      </c>
      <c r="AJ83" s="323" t="s">
        <v>1833</v>
      </c>
      <c r="AK83" s="915"/>
      <c r="AL83" s="323" t="s">
        <v>1833</v>
      </c>
      <c r="AM83" s="17"/>
      <c r="AN83" s="19"/>
      <c r="AO83" s="65"/>
      <c r="AP83" s="389"/>
      <c r="AQ83" s="389"/>
      <c r="AR83" s="389"/>
      <c r="AS83" s="389"/>
      <c r="AT83" s="389"/>
      <c r="AU83" s="389"/>
      <c r="AV83" s="389"/>
      <c r="AW83" s="369"/>
      <c r="AX83" s="328"/>
      <c r="AY83" s="65"/>
      <c r="AZ83" s="65"/>
    </row>
    <row r="84" spans="2:52">
      <c r="B84" s="381"/>
      <c r="C84" s="16"/>
      <c r="D84" s="23"/>
      <c r="E84" s="16"/>
      <c r="F84" s="922"/>
      <c r="G84" s="920"/>
      <c r="H84" s="16"/>
      <c r="I84" s="16"/>
      <c r="J84" s="323"/>
      <c r="K84" s="16"/>
      <c r="L84" s="323"/>
      <c r="M84" s="16"/>
      <c r="N84" s="323"/>
      <c r="O84" s="16"/>
      <c r="P84" s="323"/>
      <c r="Q84" s="16"/>
      <c r="R84" s="323"/>
      <c r="S84" s="16"/>
      <c r="T84" s="323"/>
      <c r="U84" s="16"/>
      <c r="V84" s="323"/>
      <c r="W84" s="915"/>
      <c r="X84" s="915"/>
      <c r="Y84" s="915"/>
      <c r="Z84" s="16"/>
      <c r="AA84" s="915"/>
      <c r="AB84" s="916"/>
      <c r="AC84" s="917"/>
      <c r="AD84" s="915"/>
      <c r="AE84" s="918"/>
      <c r="AF84" s="915"/>
      <c r="AG84" s="467"/>
      <c r="AH84" s="467"/>
      <c r="AI84" s="919" t="s">
        <v>1833</v>
      </c>
      <c r="AJ84" s="323" t="s">
        <v>1833</v>
      </c>
      <c r="AK84" s="915"/>
      <c r="AL84" s="323" t="s">
        <v>1833</v>
      </c>
      <c r="AM84" s="17"/>
      <c r="AN84" s="19"/>
      <c r="AO84" s="65"/>
      <c r="AP84" s="389"/>
      <c r="AQ84" s="389"/>
      <c r="AR84" s="389"/>
      <c r="AS84" s="389"/>
      <c r="AT84" s="389"/>
      <c r="AU84" s="389"/>
      <c r="AV84" s="389"/>
      <c r="AW84" s="369"/>
      <c r="AX84" s="328"/>
      <c r="AY84" s="65"/>
      <c r="AZ84" s="65"/>
    </row>
    <row r="85" spans="2:52">
      <c r="B85" s="381"/>
      <c r="C85" s="16"/>
      <c r="D85" s="23"/>
      <c r="E85" s="16"/>
      <c r="F85" s="922"/>
      <c r="G85" s="920"/>
      <c r="H85" s="16"/>
      <c r="I85" s="16"/>
      <c r="J85" s="323"/>
      <c r="K85" s="16"/>
      <c r="L85" s="323"/>
      <c r="M85" s="16"/>
      <c r="N85" s="323"/>
      <c r="O85" s="16"/>
      <c r="P85" s="323"/>
      <c r="Q85" s="16"/>
      <c r="R85" s="323"/>
      <c r="S85" s="16"/>
      <c r="T85" s="323"/>
      <c r="U85" s="16"/>
      <c r="V85" s="323"/>
      <c r="W85" s="915"/>
      <c r="X85" s="915"/>
      <c r="Y85" s="915"/>
      <c r="Z85" s="16"/>
      <c r="AA85" s="915"/>
      <c r="AB85" s="916"/>
      <c r="AC85" s="917"/>
      <c r="AD85" s="915"/>
      <c r="AE85" s="918"/>
      <c r="AF85" s="915"/>
      <c r="AG85" s="467"/>
      <c r="AH85" s="467"/>
      <c r="AI85" s="919" t="s">
        <v>1833</v>
      </c>
      <c r="AJ85" s="323" t="s">
        <v>1833</v>
      </c>
      <c r="AK85" s="915"/>
      <c r="AL85" s="323" t="s">
        <v>1833</v>
      </c>
      <c r="AM85" s="17"/>
      <c r="AN85" s="19"/>
      <c r="AO85" s="65"/>
      <c r="AP85" s="389"/>
      <c r="AQ85" s="389"/>
      <c r="AR85" s="389"/>
      <c r="AS85" s="389"/>
      <c r="AT85" s="389"/>
      <c r="AU85" s="389"/>
      <c r="AV85" s="389"/>
      <c r="AW85" s="369"/>
      <c r="AX85" s="328"/>
      <c r="AY85" s="65"/>
      <c r="AZ85" s="65"/>
    </row>
    <row r="86" spans="2:52">
      <c r="B86" s="381"/>
      <c r="C86" s="16"/>
      <c r="D86" s="23"/>
      <c r="E86" s="16"/>
      <c r="F86" s="922"/>
      <c r="G86" s="920"/>
      <c r="H86" s="16"/>
      <c r="I86" s="16"/>
      <c r="J86" s="323"/>
      <c r="K86" s="16"/>
      <c r="L86" s="323"/>
      <c r="M86" s="16"/>
      <c r="N86" s="323"/>
      <c r="O86" s="16"/>
      <c r="P86" s="323"/>
      <c r="Q86" s="16"/>
      <c r="R86" s="323"/>
      <c r="S86" s="16"/>
      <c r="T86" s="323"/>
      <c r="U86" s="16"/>
      <c r="V86" s="323"/>
      <c r="W86" s="915"/>
      <c r="X86" s="915"/>
      <c r="Y86" s="915"/>
      <c r="Z86" s="16"/>
      <c r="AA86" s="915"/>
      <c r="AB86" s="915"/>
      <c r="AC86" s="917"/>
      <c r="AD86" s="915"/>
      <c r="AE86" s="918"/>
      <c r="AF86" s="915"/>
      <c r="AG86" s="467"/>
      <c r="AH86" s="467"/>
      <c r="AI86" s="919" t="s">
        <v>1833</v>
      </c>
      <c r="AJ86" s="323" t="s">
        <v>1833</v>
      </c>
      <c r="AK86" s="915"/>
      <c r="AL86" s="323" t="s">
        <v>1833</v>
      </c>
      <c r="AM86" s="17"/>
      <c r="AN86" s="19"/>
      <c r="AO86" s="65"/>
      <c r="AP86" s="389"/>
      <c r="AQ86" s="389"/>
      <c r="AR86" s="389"/>
      <c r="AS86" s="389"/>
      <c r="AT86" s="389"/>
      <c r="AU86" s="389"/>
      <c r="AV86" s="389"/>
      <c r="AW86" s="369"/>
      <c r="AX86" s="328"/>
      <c r="AY86" s="65"/>
      <c r="AZ86" s="65"/>
    </row>
    <row r="87" spans="2:52">
      <c r="B87" s="381"/>
      <c r="C87" s="16"/>
      <c r="D87" s="23"/>
      <c r="E87" s="16"/>
      <c r="F87" s="922"/>
      <c r="G87" s="920"/>
      <c r="H87" s="16"/>
      <c r="I87" s="16"/>
      <c r="J87" s="323"/>
      <c r="K87" s="16"/>
      <c r="L87" s="323"/>
      <c r="M87" s="16"/>
      <c r="N87" s="323"/>
      <c r="O87" s="16"/>
      <c r="P87" s="323"/>
      <c r="Q87" s="16"/>
      <c r="R87" s="323"/>
      <c r="S87" s="16"/>
      <c r="T87" s="323"/>
      <c r="U87" s="16"/>
      <c r="V87" s="323"/>
      <c r="W87" s="915"/>
      <c r="X87" s="915"/>
      <c r="Y87" s="915"/>
      <c r="Z87" s="16"/>
      <c r="AA87" s="915"/>
      <c r="AB87" s="915"/>
      <c r="AC87" s="917"/>
      <c r="AD87" s="915"/>
      <c r="AE87" s="918"/>
      <c r="AF87" s="915"/>
      <c r="AG87" s="467"/>
      <c r="AH87" s="467"/>
      <c r="AI87" s="919" t="s">
        <v>1833</v>
      </c>
      <c r="AJ87" s="323" t="s">
        <v>1833</v>
      </c>
      <c r="AK87" s="915"/>
      <c r="AL87" s="323" t="s">
        <v>1833</v>
      </c>
      <c r="AM87" s="17"/>
      <c r="AN87" s="19"/>
      <c r="AO87" s="65"/>
      <c r="AP87" s="389"/>
      <c r="AQ87" s="389"/>
      <c r="AR87" s="389"/>
      <c r="AS87" s="389"/>
      <c r="AT87" s="389"/>
      <c r="AU87" s="389"/>
      <c r="AV87" s="389"/>
      <c r="AW87" s="369"/>
      <c r="AX87" s="328"/>
      <c r="AY87" s="65"/>
      <c r="AZ87" s="65"/>
    </row>
    <row r="88" spans="2:52">
      <c r="B88" s="381"/>
      <c r="C88" s="16"/>
      <c r="D88" s="23"/>
      <c r="E88" s="16"/>
      <c r="F88" s="922"/>
      <c r="G88" s="920"/>
      <c r="H88" s="16"/>
      <c r="I88" s="16"/>
      <c r="J88" s="323"/>
      <c r="K88" s="16"/>
      <c r="L88" s="323"/>
      <c r="M88" s="16"/>
      <c r="N88" s="323"/>
      <c r="O88" s="16"/>
      <c r="P88" s="323"/>
      <c r="Q88" s="16"/>
      <c r="R88" s="323"/>
      <c r="S88" s="16"/>
      <c r="T88" s="323"/>
      <c r="U88" s="16"/>
      <c r="V88" s="323"/>
      <c r="W88" s="915"/>
      <c r="X88" s="915"/>
      <c r="Y88" s="915"/>
      <c r="Z88" s="16"/>
      <c r="AA88" s="915"/>
      <c r="AB88" s="915"/>
      <c r="AC88" s="917"/>
      <c r="AD88" s="915"/>
      <c r="AE88" s="918"/>
      <c r="AF88" s="915"/>
      <c r="AG88" s="467"/>
      <c r="AH88" s="467"/>
      <c r="AI88" s="919" t="s">
        <v>1833</v>
      </c>
      <c r="AJ88" s="323" t="s">
        <v>1833</v>
      </c>
      <c r="AK88" s="915"/>
      <c r="AL88" s="323" t="s">
        <v>1833</v>
      </c>
      <c r="AM88" s="17"/>
      <c r="AN88" s="19"/>
      <c r="AO88" s="65"/>
      <c r="AP88" s="389"/>
      <c r="AQ88" s="389"/>
      <c r="AR88" s="389"/>
      <c r="AS88" s="389"/>
      <c r="AT88" s="389"/>
      <c r="AU88" s="389"/>
      <c r="AV88" s="389"/>
      <c r="AW88" s="369"/>
      <c r="AX88" s="328"/>
      <c r="AY88" s="65"/>
      <c r="AZ88" s="65"/>
    </row>
    <row r="89" spans="2:52">
      <c r="B89" s="381"/>
      <c r="C89" s="16"/>
      <c r="D89" s="23"/>
      <c r="E89" s="16"/>
      <c r="F89" s="922"/>
      <c r="G89" s="920"/>
      <c r="H89" s="16"/>
      <c r="I89" s="16"/>
      <c r="J89" s="323"/>
      <c r="K89" s="16"/>
      <c r="L89" s="323"/>
      <c r="M89" s="16"/>
      <c r="N89" s="323"/>
      <c r="O89" s="16"/>
      <c r="P89" s="323"/>
      <c r="Q89" s="16"/>
      <c r="R89" s="323"/>
      <c r="S89" s="16"/>
      <c r="T89" s="323"/>
      <c r="U89" s="16"/>
      <c r="V89" s="323"/>
      <c r="W89" s="915"/>
      <c r="X89" s="915"/>
      <c r="Y89" s="915"/>
      <c r="Z89" s="16"/>
      <c r="AA89" s="915"/>
      <c r="AB89" s="915"/>
      <c r="AC89" s="917"/>
      <c r="AD89" s="915"/>
      <c r="AE89" s="918"/>
      <c r="AF89" s="915"/>
      <c r="AG89" s="467"/>
      <c r="AH89" s="467"/>
      <c r="AI89" s="919" t="s">
        <v>1833</v>
      </c>
      <c r="AJ89" s="323" t="s">
        <v>1833</v>
      </c>
      <c r="AK89" s="915"/>
      <c r="AL89" s="323" t="s">
        <v>1833</v>
      </c>
      <c r="AM89" s="17"/>
      <c r="AN89" s="19"/>
      <c r="AO89" s="65"/>
      <c r="AP89" s="389"/>
      <c r="AQ89" s="389"/>
      <c r="AR89" s="389"/>
      <c r="AS89" s="389"/>
      <c r="AT89" s="389"/>
      <c r="AU89" s="389"/>
      <c r="AV89" s="389"/>
      <c r="AW89" s="369"/>
      <c r="AX89" s="328"/>
      <c r="AY89" s="65"/>
      <c r="AZ89" s="65"/>
    </row>
    <row r="90" spans="2:52">
      <c r="B90" s="381"/>
      <c r="C90" s="16"/>
      <c r="D90" s="23"/>
      <c r="E90" s="16"/>
      <c r="F90" s="922"/>
      <c r="G90" s="920"/>
      <c r="H90" s="16"/>
      <c r="I90" s="16"/>
      <c r="J90" s="323"/>
      <c r="K90" s="16"/>
      <c r="L90" s="323"/>
      <c r="M90" s="16"/>
      <c r="N90" s="323"/>
      <c r="O90" s="16"/>
      <c r="P90" s="323"/>
      <c r="Q90" s="16"/>
      <c r="R90" s="323"/>
      <c r="S90" s="16"/>
      <c r="T90" s="323"/>
      <c r="U90" s="16"/>
      <c r="V90" s="323"/>
      <c r="W90" s="915"/>
      <c r="X90" s="915"/>
      <c r="Y90" s="915"/>
      <c r="Z90" s="16"/>
      <c r="AA90" s="915"/>
      <c r="AB90" s="915"/>
      <c r="AC90" s="917"/>
      <c r="AD90" s="915"/>
      <c r="AE90" s="918"/>
      <c r="AF90" s="915"/>
      <c r="AG90" s="467"/>
      <c r="AH90" s="467"/>
      <c r="AI90" s="919" t="s">
        <v>1833</v>
      </c>
      <c r="AJ90" s="323" t="s">
        <v>1833</v>
      </c>
      <c r="AK90" s="915"/>
      <c r="AL90" s="323" t="s">
        <v>1833</v>
      </c>
      <c r="AM90" s="17"/>
      <c r="AN90" s="19"/>
      <c r="AO90" s="65"/>
      <c r="AP90" s="389"/>
      <c r="AQ90" s="389"/>
      <c r="AR90" s="389"/>
      <c r="AS90" s="389"/>
      <c r="AT90" s="389"/>
      <c r="AU90" s="389"/>
      <c r="AV90" s="389"/>
      <c r="AW90" s="369"/>
      <c r="AX90" s="328"/>
      <c r="AY90" s="65"/>
      <c r="AZ90" s="65"/>
    </row>
    <row r="91" spans="2:52">
      <c r="B91" s="381"/>
      <c r="C91" s="16"/>
      <c r="D91" s="23"/>
      <c r="E91" s="16"/>
      <c r="F91" s="922"/>
      <c r="G91" s="920"/>
      <c r="H91" s="16"/>
      <c r="I91" s="16"/>
      <c r="J91" s="323"/>
      <c r="K91" s="16"/>
      <c r="L91" s="323"/>
      <c r="M91" s="16"/>
      <c r="N91" s="323"/>
      <c r="O91" s="16"/>
      <c r="P91" s="323"/>
      <c r="Q91" s="16"/>
      <c r="R91" s="323"/>
      <c r="S91" s="16"/>
      <c r="T91" s="323"/>
      <c r="U91" s="16"/>
      <c r="V91" s="323"/>
      <c r="W91" s="915"/>
      <c r="X91" s="915"/>
      <c r="Y91" s="915"/>
      <c r="Z91" s="16"/>
      <c r="AA91" s="915"/>
      <c r="AB91" s="915"/>
      <c r="AC91" s="917"/>
      <c r="AD91" s="915"/>
      <c r="AE91" s="918"/>
      <c r="AF91" s="915"/>
      <c r="AG91" s="467"/>
      <c r="AH91" s="467"/>
      <c r="AI91" s="919" t="s">
        <v>1833</v>
      </c>
      <c r="AJ91" s="323" t="s">
        <v>1833</v>
      </c>
      <c r="AK91" s="915"/>
      <c r="AL91" s="323" t="s">
        <v>1833</v>
      </c>
      <c r="AM91" s="17"/>
      <c r="AN91" s="19"/>
      <c r="AO91" s="65"/>
      <c r="AP91" s="389"/>
      <c r="AQ91" s="389"/>
      <c r="AR91" s="389"/>
      <c r="AS91" s="389"/>
      <c r="AT91" s="389"/>
      <c r="AU91" s="389"/>
      <c r="AV91" s="389"/>
      <c r="AW91" s="369"/>
      <c r="AX91" s="328"/>
      <c r="AY91" s="65"/>
      <c r="AZ91" s="65"/>
    </row>
    <row r="92" spans="2:52">
      <c r="B92" s="381"/>
      <c r="C92" s="16"/>
      <c r="D92" s="23"/>
      <c r="E92" s="16"/>
      <c r="F92" s="922"/>
      <c r="G92" s="920"/>
      <c r="H92" s="16"/>
      <c r="I92" s="16"/>
      <c r="J92" s="323"/>
      <c r="K92" s="16"/>
      <c r="L92" s="323"/>
      <c r="M92" s="16"/>
      <c r="N92" s="323"/>
      <c r="O92" s="16"/>
      <c r="P92" s="323"/>
      <c r="Q92" s="16"/>
      <c r="R92" s="323"/>
      <c r="S92" s="16"/>
      <c r="T92" s="323"/>
      <c r="U92" s="16"/>
      <c r="V92" s="323"/>
      <c r="W92" s="915"/>
      <c r="X92" s="915"/>
      <c r="Y92" s="915"/>
      <c r="Z92" s="16"/>
      <c r="AA92" s="915"/>
      <c r="AB92" s="915"/>
      <c r="AC92" s="917"/>
      <c r="AD92" s="915"/>
      <c r="AE92" s="918"/>
      <c r="AF92" s="915"/>
      <c r="AG92" s="467"/>
      <c r="AH92" s="467"/>
      <c r="AI92" s="919" t="s">
        <v>1833</v>
      </c>
      <c r="AJ92" s="323" t="s">
        <v>1833</v>
      </c>
      <c r="AK92" s="915"/>
      <c r="AL92" s="323" t="s">
        <v>1833</v>
      </c>
      <c r="AM92" s="17"/>
      <c r="AN92" s="19"/>
      <c r="AO92" s="65"/>
      <c r="AP92" s="389"/>
      <c r="AQ92" s="389"/>
      <c r="AR92" s="389"/>
      <c r="AS92" s="389"/>
      <c r="AT92" s="389"/>
      <c r="AU92" s="389"/>
      <c r="AV92" s="389"/>
      <c r="AW92" s="369"/>
      <c r="AX92" s="328"/>
      <c r="AY92" s="65"/>
      <c r="AZ92" s="65"/>
    </row>
    <row r="93" spans="2:52">
      <c r="B93" s="381"/>
      <c r="C93" s="16"/>
      <c r="D93" s="23"/>
      <c r="E93" s="16"/>
      <c r="F93" s="922"/>
      <c r="G93" s="920"/>
      <c r="H93" s="16"/>
      <c r="I93" s="16"/>
      <c r="J93" s="323"/>
      <c r="K93" s="16"/>
      <c r="L93" s="323"/>
      <c r="M93" s="16"/>
      <c r="N93" s="323"/>
      <c r="O93" s="16"/>
      <c r="P93" s="323"/>
      <c r="Q93" s="16"/>
      <c r="R93" s="323"/>
      <c r="S93" s="16"/>
      <c r="T93" s="323"/>
      <c r="U93" s="16"/>
      <c r="V93" s="323"/>
      <c r="W93" s="915"/>
      <c r="X93" s="915"/>
      <c r="Y93" s="915"/>
      <c r="Z93" s="16"/>
      <c r="AA93" s="915"/>
      <c r="AB93" s="915"/>
      <c r="AC93" s="917"/>
      <c r="AD93" s="915"/>
      <c r="AE93" s="918"/>
      <c r="AF93" s="915"/>
      <c r="AG93" s="467"/>
      <c r="AH93" s="467"/>
      <c r="AI93" s="919" t="s">
        <v>1833</v>
      </c>
      <c r="AJ93" s="323" t="s">
        <v>1833</v>
      </c>
      <c r="AK93" s="915"/>
      <c r="AL93" s="323" t="s">
        <v>1833</v>
      </c>
      <c r="AM93" s="17"/>
      <c r="AN93" s="19"/>
      <c r="AO93" s="65"/>
      <c r="AP93" s="389"/>
      <c r="AQ93" s="389"/>
      <c r="AR93" s="389"/>
      <c r="AS93" s="389"/>
      <c r="AT93" s="389"/>
      <c r="AU93" s="389"/>
      <c r="AV93" s="389"/>
      <c r="AW93" s="369"/>
      <c r="AX93" s="328"/>
      <c r="AY93" s="65"/>
      <c r="AZ93" s="65"/>
    </row>
    <row r="94" spans="2:52">
      <c r="B94" s="381"/>
      <c r="C94" s="16"/>
      <c r="D94" s="23"/>
      <c r="E94" s="16"/>
      <c r="F94" s="922"/>
      <c r="G94" s="920"/>
      <c r="H94" s="16"/>
      <c r="I94" s="16"/>
      <c r="J94" s="323"/>
      <c r="K94" s="16"/>
      <c r="L94" s="323"/>
      <c r="M94" s="16"/>
      <c r="N94" s="323"/>
      <c r="O94" s="16"/>
      <c r="P94" s="323"/>
      <c r="Q94" s="16"/>
      <c r="R94" s="323"/>
      <c r="S94" s="16"/>
      <c r="T94" s="323"/>
      <c r="U94" s="16"/>
      <c r="V94" s="323"/>
      <c r="W94" s="915"/>
      <c r="X94" s="915"/>
      <c r="Y94" s="915"/>
      <c r="Z94" s="16"/>
      <c r="AA94" s="915"/>
      <c r="AB94" s="915"/>
      <c r="AC94" s="917"/>
      <c r="AD94" s="915"/>
      <c r="AE94" s="918"/>
      <c r="AF94" s="915"/>
      <c r="AG94" s="467"/>
      <c r="AH94" s="467"/>
      <c r="AI94" s="919" t="s">
        <v>1833</v>
      </c>
      <c r="AJ94" s="323" t="s">
        <v>1833</v>
      </c>
      <c r="AK94" s="915"/>
      <c r="AL94" s="323" t="s">
        <v>1833</v>
      </c>
      <c r="AM94" s="17"/>
      <c r="AN94" s="19"/>
      <c r="AO94" s="65"/>
      <c r="AP94" s="389"/>
      <c r="AQ94" s="389"/>
      <c r="AR94" s="389"/>
      <c r="AS94" s="389"/>
      <c r="AT94" s="389"/>
      <c r="AU94" s="389"/>
      <c r="AV94" s="389"/>
      <c r="AW94" s="369"/>
      <c r="AX94" s="328"/>
      <c r="AY94" s="65"/>
      <c r="AZ94" s="65"/>
    </row>
    <row r="95" spans="2:52">
      <c r="B95" s="381"/>
      <c r="C95" s="16"/>
      <c r="D95" s="23"/>
      <c r="E95" s="16"/>
      <c r="F95" s="922"/>
      <c r="G95" s="920"/>
      <c r="H95" s="16"/>
      <c r="I95" s="16"/>
      <c r="J95" s="323"/>
      <c r="K95" s="16"/>
      <c r="L95" s="323"/>
      <c r="M95" s="16"/>
      <c r="N95" s="323"/>
      <c r="O95" s="16"/>
      <c r="P95" s="323"/>
      <c r="Q95" s="16"/>
      <c r="R95" s="323"/>
      <c r="S95" s="16"/>
      <c r="T95" s="323"/>
      <c r="U95" s="16"/>
      <c r="V95" s="323"/>
      <c r="W95" s="915"/>
      <c r="X95" s="915"/>
      <c r="Y95" s="915"/>
      <c r="Z95" s="16"/>
      <c r="AA95" s="915"/>
      <c r="AB95" s="915"/>
      <c r="AC95" s="917"/>
      <c r="AD95" s="915"/>
      <c r="AE95" s="918"/>
      <c r="AF95" s="915"/>
      <c r="AG95" s="467"/>
      <c r="AH95" s="467"/>
      <c r="AI95" s="919" t="s">
        <v>1833</v>
      </c>
      <c r="AJ95" s="323" t="s">
        <v>1833</v>
      </c>
      <c r="AK95" s="915"/>
      <c r="AL95" s="323" t="s">
        <v>1833</v>
      </c>
      <c r="AM95" s="17"/>
      <c r="AN95" s="19"/>
      <c r="AO95" s="65"/>
      <c r="AP95" s="389"/>
      <c r="AQ95" s="389"/>
      <c r="AR95" s="389"/>
      <c r="AS95" s="389"/>
      <c r="AT95" s="389"/>
      <c r="AU95" s="389"/>
      <c r="AV95" s="389"/>
      <c r="AW95" s="369"/>
      <c r="AX95" s="328"/>
      <c r="AY95" s="65"/>
      <c r="AZ95" s="65"/>
    </row>
    <row r="96" spans="2:52">
      <c r="B96" s="381"/>
      <c r="C96" s="16"/>
      <c r="D96" s="23"/>
      <c r="E96" s="16"/>
      <c r="F96" s="922"/>
      <c r="G96" s="920"/>
      <c r="H96" s="16"/>
      <c r="I96" s="16"/>
      <c r="J96" s="323"/>
      <c r="K96" s="16"/>
      <c r="L96" s="323"/>
      <c r="M96" s="16"/>
      <c r="N96" s="323"/>
      <c r="O96" s="16"/>
      <c r="P96" s="323"/>
      <c r="Q96" s="16"/>
      <c r="R96" s="323"/>
      <c r="S96" s="16"/>
      <c r="T96" s="323"/>
      <c r="U96" s="16"/>
      <c r="V96" s="323"/>
      <c r="W96" s="915"/>
      <c r="X96" s="915"/>
      <c r="Y96" s="915"/>
      <c r="Z96" s="16"/>
      <c r="AA96" s="915"/>
      <c r="AB96" s="915"/>
      <c r="AC96" s="917"/>
      <c r="AD96" s="915"/>
      <c r="AE96" s="918"/>
      <c r="AF96" s="915"/>
      <c r="AG96" s="467"/>
      <c r="AH96" s="467"/>
      <c r="AI96" s="919" t="s">
        <v>1833</v>
      </c>
      <c r="AJ96" s="323" t="s">
        <v>1833</v>
      </c>
      <c r="AK96" s="915"/>
      <c r="AL96" s="323" t="s">
        <v>1833</v>
      </c>
      <c r="AM96" s="17"/>
      <c r="AN96" s="19"/>
      <c r="AO96" s="65"/>
      <c r="AP96" s="389"/>
      <c r="AQ96" s="389"/>
      <c r="AR96" s="389"/>
      <c r="AS96" s="389"/>
      <c r="AT96" s="389"/>
      <c r="AU96" s="389"/>
      <c r="AV96" s="389"/>
      <c r="AW96" s="369"/>
      <c r="AX96" s="328"/>
      <c r="AY96" s="65"/>
      <c r="AZ96" s="65"/>
    </row>
    <row r="97" spans="2:52">
      <c r="B97" s="381" t="str">
        <f t="shared" ref="B97:B160" si="77">C97&amp;"-"&amp;E97</f>
        <v>-</v>
      </c>
      <c r="C97" s="16"/>
      <c r="D97" s="23"/>
      <c r="E97" s="16"/>
      <c r="F97" s="922"/>
      <c r="G97" s="920"/>
      <c r="H97" s="16"/>
      <c r="I97" s="16"/>
      <c r="J97" s="323">
        <f t="shared" ref="J97:J160" si="78">IF(I97="Asignado",15,IF(I97="No asignado",0,IF(I97=0,0)))</f>
        <v>0</v>
      </c>
      <c r="K97" s="16"/>
      <c r="L97" s="323">
        <f t="shared" ref="L97:L160" si="79">IF(K97="Adecuado",15,IF(K97="Inadecuado",0,IF(I97=0,0)))</f>
        <v>0</v>
      </c>
      <c r="M97" s="16"/>
      <c r="N97" s="323">
        <f t="shared" ref="N97:N160" si="80">IF(M97="Oportuna",15,IF(M97="Inoportuna",0,IF(I97=0,0)))</f>
        <v>0</v>
      </c>
      <c r="O97" s="16"/>
      <c r="P97" s="323">
        <f t="shared" ref="P97:P160" si="81">IF(O97="Prevenir",15,IF(O97="Detectar",10,IF(O97="No es un control",0,IF(I97=0,0))))</f>
        <v>0</v>
      </c>
      <c r="Q97" s="16"/>
      <c r="R97" s="323">
        <f t="shared" ref="R97:R160" si="82">IF(Q97="Confiable",15,IF(Q97="No confiable",0,IF(I97=0,0)))</f>
        <v>0</v>
      </c>
      <c r="S97" s="16"/>
      <c r="T97" s="323">
        <f t="shared" ref="T97:T160" si="83">IF(S97="Se investigan y resuelven oportunamente",15,IF(S97="No se investigan y resuelven oportunamente",0,IF(I97=0,0)))</f>
        <v>0</v>
      </c>
      <c r="U97" s="16"/>
      <c r="V97" s="323">
        <f t="shared" ref="V97:V160" si="84">IF(U97="Completa",10,IF(U97="Incompleta",5,IF(U97="No existe",0,IF(I97=0,0))))</f>
        <v>0</v>
      </c>
      <c r="W97" s="915" t="str">
        <f t="shared" ref="W97:W160" si="85">IF(G97=0," ",IF((J97+L97+N97+P97+R97+T97+V97)&gt;=0,(J97+L97+N97+P97+R97+T97+V97)))</f>
        <v xml:space="preserve"> </v>
      </c>
      <c r="X97" s="915" t="str">
        <f t="shared" ref="X97:X160" si="86">IF(W97=" "," ",IF(AND(W97&gt;=0,W97&lt;=85),"Débil",IF(AND(W97&gt;=86,W97&lt;=95),"Moderado",IF(AND(W97&gt;=96,W97&lt;=100),"Fuerte"," "))))</f>
        <v xml:space="preserve"> </v>
      </c>
      <c r="Y97" s="915" t="str">
        <f t="shared" ref="Y97:Y160" si="87">IF(Z97="Siempre se ejecuta", 100,IF(Z97="Algunas veces se ejecuta",50,IF(Z97="No se ejecuta",0,"")))</f>
        <v/>
      </c>
      <c r="Z97" s="16"/>
      <c r="AA97" s="915" t="str">
        <f t="shared" ref="AA97:AA160" si="88">IF(Z97="Siempre se ejecuta","Fuerte",IF(Z97="Algunas veces se ejecuta","Moderado",IF(Z97="No se ejecuta", "Débil","")))</f>
        <v/>
      </c>
      <c r="AB97" s="915" t="str">
        <f t="shared" ref="AB97:AB160" si="89">IF(AND(X97="Fuerte",AA97="Fuerte"),"Fuerte",IF(AND(X97="Fuerte",AA97="Moderado"),"Moderado",IF(AND(X97="Fuerte",AA97="Débil"),"Débil",IF(AND(X97="Moderado",AA97="Moderado"),"Moderado",IF(AND(X97="Moderado",AA97="Fuerte"),"Moderado",IF(AND(X97="Moderado",AA97="Débil"),"Débil",IF(X97="Débil","Débil"," ")))))))</f>
        <v xml:space="preserve"> </v>
      </c>
      <c r="AC97" s="917" t="str">
        <f t="shared" ref="AC97:AC160" si="90">IF(AB97="Fuerte","No",IF(AB97="Moderado","Sí",IF(AB97="Débil","Sí","")))</f>
        <v/>
      </c>
      <c r="AD97" s="915" t="str">
        <f t="shared" ref="AD97:AD160" si="91">IFERROR(IF(Y97=" "," ",IF(Y97&gt;=0,(W97+Y97)/2))," ")</f>
        <v xml:space="preserve"> </v>
      </c>
      <c r="AE97" s="918" t="str">
        <f t="shared" ref="AE97:AE128" si="92">IFERROR(IF(AD97=" "," ",IF(AVERAGE($AD$10:$AD$246)&gt;=0,AVERAGEIFS($AD$10:$AD$245,$C$10:$C$245,C97))),"  ")</f>
        <v xml:space="preserve"> </v>
      </c>
      <c r="AF97" s="915" t="str">
        <f t="shared" ref="AF97:AF160" si="93">IF(AE97=" "," ",IF(AE97=100,"Fuerte",IF(AE97&lt;50,"Débil",IF(AE97&gt;49,"Moderado"," "))))</f>
        <v xml:space="preserve"> </v>
      </c>
      <c r="AG97" s="467">
        <f t="shared" ref="AG97:AG160" si="94">IF(OR(AND(AF97="Fuerte",G97="No disminuye"),AND(AF97="Moderado",G97="No disminuye")),0,IF(AND(AF97="Fuerte",G97="Directamente"),2,IF(AND(AF97="Moderado",G97="Directamente"),1,0)))</f>
        <v>0</v>
      </c>
      <c r="AH97" s="467" t="str">
        <f t="shared" ref="AH97:AH128" si="95">IFERROR(AVERAGEIFS($AG$10:$AG$245,$C$10:$C$245,C97)," ")</f>
        <v xml:space="preserve"> </v>
      </c>
      <c r="AI97" s="919" t="s">
        <v>1833</v>
      </c>
      <c r="AJ97" s="323" t="s">
        <v>1833</v>
      </c>
      <c r="AK97" s="915" t="str">
        <f t="shared" ref="AK97:AK128" si="96">IFERROR(AVERAGEIFS($AJ$10:$AJ$245,$C$10:$C$245,C97)," ")</f>
        <v xml:space="preserve"> </v>
      </c>
      <c r="AL97" s="323" t="s">
        <v>1833</v>
      </c>
      <c r="AM97" s="17" t="str">
        <f t="shared" ref="AM97:AM160" si="97">IF(OR(AND(AI97="Rara vez",AL97="Insignificante"),AND(AI97="Rara vez",AL97="Menor"),AND(AI97="Improbable",AL97="Menor"),AND(AI97="Improbable",AL97="Insignificante"),AND(AI97="Posible",AL97="Insignificante")),"Zona Baja",IF(OR(AND(AI97="Probable",AL97="Insignificante"),AND(AI97="Posible",AL97="Menor"),AND(AI97="Improbable",AL97="Moderado"),AND(AI97="Rara vez",AL97="Moderado")),"Zona Moderada",IF(OR(AND(AI97="Casi seguro",AL97="Insignificante"),AND(AI97="Casi seguro",AL97="Menor"),AND(AI97="Probable",AL97="Menor"),AND(AI97="Probable",AL97="Moderado"),AND(AI97="Posible",AL97="Moderado"),AND(AI97="Improbable",AL97="Mayor"),AND(AI97="Rara vez",AL97="Mayor")),"Zona Alta",IF(OR(AND(AI97="Casi seguro",AL97="Moderado"),AND(AI97="Casi seguro",AL97="Mayor"),AND(AI97="Casi seguro",AL97="Catastrófico"),AND(AI97="Probable",AL97="Mayor"),AND(AI97="Probable",AL97="Catastrófico"),AND(AI97="Posible",AL97="Mayor"),AND(AI97="Posible",AL97="Catastrófico"),AND(AI97="Improbable",AL97="Catastrófico"),AND(AI97="Rara vez",AL97="Catastrófico")),"Zona Extrema"," "))))</f>
        <v xml:space="preserve"> </v>
      </c>
      <c r="AN97" s="19" t="str">
        <f t="shared" ref="AN97:AN160" si="98">IF(AM97="Zona Moderada","Reducir riesgo",IF(AM97="Zona Alta","Compartir riesgo",IF(AM97="Zona Extrema","Evitar riesgo"," ")))</f>
        <v xml:space="preserve"> </v>
      </c>
      <c r="AO97" s="65"/>
      <c r="AP97" s="389"/>
      <c r="AQ97" s="389"/>
      <c r="AR97" s="389"/>
      <c r="AS97" s="389"/>
      <c r="AT97" s="389"/>
      <c r="AU97" s="389"/>
      <c r="AV97" s="389"/>
      <c r="AW97" s="369"/>
      <c r="AX97" s="328"/>
      <c r="AY97" s="65"/>
      <c r="AZ97" s="65"/>
    </row>
    <row r="98" spans="2:52">
      <c r="B98" s="381" t="str">
        <f t="shared" si="77"/>
        <v>-</v>
      </c>
      <c r="C98" s="16"/>
      <c r="D98" s="23"/>
      <c r="E98" s="16"/>
      <c r="F98" s="922"/>
      <c r="G98" s="920"/>
      <c r="H98" s="16"/>
      <c r="I98" s="16"/>
      <c r="J98" s="323">
        <f t="shared" si="78"/>
        <v>0</v>
      </c>
      <c r="K98" s="16"/>
      <c r="L98" s="323">
        <f t="shared" si="79"/>
        <v>0</v>
      </c>
      <c r="M98" s="16"/>
      <c r="N98" s="323">
        <f t="shared" si="80"/>
        <v>0</v>
      </c>
      <c r="O98" s="16"/>
      <c r="P98" s="323">
        <f t="shared" si="81"/>
        <v>0</v>
      </c>
      <c r="Q98" s="16"/>
      <c r="R98" s="323">
        <f t="shared" si="82"/>
        <v>0</v>
      </c>
      <c r="S98" s="16"/>
      <c r="T98" s="323">
        <f t="shared" si="83"/>
        <v>0</v>
      </c>
      <c r="U98" s="16"/>
      <c r="V98" s="323">
        <f t="shared" si="84"/>
        <v>0</v>
      </c>
      <c r="W98" s="915" t="str">
        <f t="shared" si="85"/>
        <v xml:space="preserve"> </v>
      </c>
      <c r="X98" s="915" t="str">
        <f t="shared" si="86"/>
        <v xml:space="preserve"> </v>
      </c>
      <c r="Y98" s="915" t="str">
        <f t="shared" si="87"/>
        <v/>
      </c>
      <c r="Z98" s="16"/>
      <c r="AA98" s="915" t="str">
        <f t="shared" si="88"/>
        <v/>
      </c>
      <c r="AB98" s="915" t="str">
        <f t="shared" si="89"/>
        <v xml:space="preserve"> </v>
      </c>
      <c r="AC98" s="917" t="str">
        <f t="shared" si="90"/>
        <v/>
      </c>
      <c r="AD98" s="915" t="str">
        <f t="shared" si="91"/>
        <v xml:space="preserve"> </v>
      </c>
      <c r="AE98" s="918" t="str">
        <f t="shared" si="92"/>
        <v xml:space="preserve"> </v>
      </c>
      <c r="AF98" s="915" t="str">
        <f t="shared" si="93"/>
        <v xml:space="preserve"> </v>
      </c>
      <c r="AG98" s="467">
        <f t="shared" si="94"/>
        <v>0</v>
      </c>
      <c r="AH98" s="467" t="str">
        <f t="shared" si="95"/>
        <v xml:space="preserve"> </v>
      </c>
      <c r="AI98" s="919" t="s">
        <v>1833</v>
      </c>
      <c r="AJ98" s="323" t="s">
        <v>1833</v>
      </c>
      <c r="AK98" s="915" t="str">
        <f t="shared" si="96"/>
        <v xml:space="preserve"> </v>
      </c>
      <c r="AL98" s="323" t="s">
        <v>1833</v>
      </c>
      <c r="AM98" s="17" t="str">
        <f t="shared" si="97"/>
        <v xml:space="preserve"> </v>
      </c>
      <c r="AN98" s="19" t="str">
        <f t="shared" si="98"/>
        <v xml:space="preserve"> </v>
      </c>
      <c r="AO98" s="65"/>
      <c r="AP98" s="389"/>
      <c r="AQ98" s="389"/>
      <c r="AR98" s="389"/>
      <c r="AS98" s="389"/>
      <c r="AT98" s="389"/>
      <c r="AU98" s="389"/>
      <c r="AV98" s="389"/>
      <c r="AW98" s="369"/>
      <c r="AX98" s="328"/>
      <c r="AY98" s="65"/>
      <c r="AZ98" s="65"/>
    </row>
    <row r="99" spans="2:52">
      <c r="B99" s="381" t="str">
        <f t="shared" si="77"/>
        <v>-</v>
      </c>
      <c r="C99" s="16"/>
      <c r="D99" s="23"/>
      <c r="E99" s="16"/>
      <c r="F99" s="922"/>
      <c r="G99" s="920"/>
      <c r="H99" s="16"/>
      <c r="I99" s="16"/>
      <c r="J99" s="323">
        <f t="shared" si="78"/>
        <v>0</v>
      </c>
      <c r="K99" s="16"/>
      <c r="L99" s="323">
        <f t="shared" si="79"/>
        <v>0</v>
      </c>
      <c r="M99" s="16"/>
      <c r="N99" s="323">
        <f t="shared" si="80"/>
        <v>0</v>
      </c>
      <c r="O99" s="16"/>
      <c r="P99" s="323">
        <f t="shared" si="81"/>
        <v>0</v>
      </c>
      <c r="Q99" s="16"/>
      <c r="R99" s="323">
        <f t="shared" si="82"/>
        <v>0</v>
      </c>
      <c r="S99" s="16"/>
      <c r="T99" s="323">
        <f t="shared" si="83"/>
        <v>0</v>
      </c>
      <c r="U99" s="16"/>
      <c r="V99" s="323">
        <f t="shared" si="84"/>
        <v>0</v>
      </c>
      <c r="W99" s="915" t="str">
        <f t="shared" si="85"/>
        <v xml:space="preserve"> </v>
      </c>
      <c r="X99" s="915" t="str">
        <f t="shared" si="86"/>
        <v xml:space="preserve"> </v>
      </c>
      <c r="Y99" s="915" t="str">
        <f t="shared" si="87"/>
        <v/>
      </c>
      <c r="Z99" s="16"/>
      <c r="AA99" s="915" t="str">
        <f t="shared" si="88"/>
        <v/>
      </c>
      <c r="AB99" s="915" t="str">
        <f t="shared" si="89"/>
        <v xml:space="preserve"> </v>
      </c>
      <c r="AC99" s="917" t="str">
        <f t="shared" si="90"/>
        <v/>
      </c>
      <c r="AD99" s="915" t="str">
        <f t="shared" si="91"/>
        <v xml:space="preserve"> </v>
      </c>
      <c r="AE99" s="918" t="str">
        <f t="shared" si="92"/>
        <v xml:space="preserve"> </v>
      </c>
      <c r="AF99" s="915" t="str">
        <f t="shared" si="93"/>
        <v xml:space="preserve"> </v>
      </c>
      <c r="AG99" s="467">
        <f t="shared" si="94"/>
        <v>0</v>
      </c>
      <c r="AH99" s="467" t="str">
        <f t="shared" si="95"/>
        <v xml:space="preserve"> </v>
      </c>
      <c r="AI99" s="919" t="s">
        <v>1833</v>
      </c>
      <c r="AJ99" s="323" t="s">
        <v>1833</v>
      </c>
      <c r="AK99" s="915" t="str">
        <f t="shared" si="96"/>
        <v xml:space="preserve"> </v>
      </c>
      <c r="AL99" s="323" t="s">
        <v>1833</v>
      </c>
      <c r="AM99" s="17" t="str">
        <f t="shared" si="97"/>
        <v xml:space="preserve"> </v>
      </c>
      <c r="AN99" s="19" t="str">
        <f t="shared" si="98"/>
        <v xml:space="preserve"> </v>
      </c>
      <c r="AO99" s="65"/>
      <c r="AP99" s="389"/>
      <c r="AQ99" s="389"/>
      <c r="AR99" s="389"/>
      <c r="AS99" s="389"/>
      <c r="AT99" s="389"/>
      <c r="AU99" s="389"/>
      <c r="AV99" s="389"/>
      <c r="AW99" s="369"/>
      <c r="AX99" s="328"/>
      <c r="AY99" s="65"/>
      <c r="AZ99" s="65"/>
    </row>
    <row r="100" spans="2:52">
      <c r="B100" s="381" t="str">
        <f t="shared" si="77"/>
        <v>-</v>
      </c>
      <c r="C100" s="16"/>
      <c r="D100" s="23"/>
      <c r="E100" s="16"/>
      <c r="F100" s="922"/>
      <c r="G100" s="920"/>
      <c r="H100" s="16"/>
      <c r="I100" s="16"/>
      <c r="J100" s="323">
        <f t="shared" si="78"/>
        <v>0</v>
      </c>
      <c r="K100" s="16"/>
      <c r="L100" s="323">
        <f t="shared" si="79"/>
        <v>0</v>
      </c>
      <c r="M100" s="16"/>
      <c r="N100" s="323">
        <f t="shared" si="80"/>
        <v>0</v>
      </c>
      <c r="O100" s="16"/>
      <c r="P100" s="323">
        <f t="shared" si="81"/>
        <v>0</v>
      </c>
      <c r="Q100" s="16"/>
      <c r="R100" s="323">
        <f t="shared" si="82"/>
        <v>0</v>
      </c>
      <c r="S100" s="16"/>
      <c r="T100" s="323">
        <f t="shared" si="83"/>
        <v>0</v>
      </c>
      <c r="U100" s="16"/>
      <c r="V100" s="323">
        <f t="shared" si="84"/>
        <v>0</v>
      </c>
      <c r="W100" s="915" t="str">
        <f t="shared" si="85"/>
        <v xml:space="preserve"> </v>
      </c>
      <c r="X100" s="915" t="str">
        <f t="shared" si="86"/>
        <v xml:space="preserve"> </v>
      </c>
      <c r="Y100" s="915" t="str">
        <f t="shared" si="87"/>
        <v/>
      </c>
      <c r="Z100" s="16"/>
      <c r="AA100" s="915" t="str">
        <f t="shared" si="88"/>
        <v/>
      </c>
      <c r="AB100" s="915" t="str">
        <f t="shared" si="89"/>
        <v xml:space="preserve"> </v>
      </c>
      <c r="AC100" s="917" t="str">
        <f t="shared" si="90"/>
        <v/>
      </c>
      <c r="AD100" s="915" t="str">
        <f t="shared" si="91"/>
        <v xml:space="preserve"> </v>
      </c>
      <c r="AE100" s="918" t="str">
        <f t="shared" si="92"/>
        <v xml:space="preserve"> </v>
      </c>
      <c r="AF100" s="915" t="str">
        <f t="shared" si="93"/>
        <v xml:space="preserve"> </v>
      </c>
      <c r="AG100" s="467">
        <f t="shared" si="94"/>
        <v>0</v>
      </c>
      <c r="AH100" s="467" t="str">
        <f t="shared" si="95"/>
        <v xml:space="preserve"> </v>
      </c>
      <c r="AI100" s="919" t="s">
        <v>1833</v>
      </c>
      <c r="AJ100" s="323" t="s">
        <v>1833</v>
      </c>
      <c r="AK100" s="915" t="str">
        <f t="shared" si="96"/>
        <v xml:space="preserve"> </v>
      </c>
      <c r="AL100" s="323" t="s">
        <v>1833</v>
      </c>
      <c r="AM100" s="17" t="str">
        <f t="shared" si="97"/>
        <v xml:space="preserve"> </v>
      </c>
      <c r="AN100" s="19" t="str">
        <f t="shared" si="98"/>
        <v xml:space="preserve"> </v>
      </c>
      <c r="AO100" s="65"/>
      <c r="AP100" s="389"/>
      <c r="AQ100" s="389"/>
      <c r="AR100" s="389"/>
      <c r="AS100" s="389"/>
      <c r="AT100" s="389"/>
      <c r="AU100" s="389"/>
      <c r="AV100" s="389"/>
      <c r="AW100" s="369"/>
      <c r="AX100" s="328"/>
      <c r="AY100" s="65"/>
      <c r="AZ100" s="65"/>
    </row>
    <row r="101" spans="2:52">
      <c r="B101" s="381" t="str">
        <f t="shared" si="77"/>
        <v>-</v>
      </c>
      <c r="C101" s="16"/>
      <c r="D101" s="23"/>
      <c r="E101" s="16"/>
      <c r="F101" s="922"/>
      <c r="G101" s="920"/>
      <c r="H101" s="16"/>
      <c r="I101" s="16"/>
      <c r="J101" s="323">
        <f t="shared" si="78"/>
        <v>0</v>
      </c>
      <c r="K101" s="16"/>
      <c r="L101" s="323">
        <f t="shared" si="79"/>
        <v>0</v>
      </c>
      <c r="M101" s="16"/>
      <c r="N101" s="323">
        <f t="shared" si="80"/>
        <v>0</v>
      </c>
      <c r="O101" s="16"/>
      <c r="P101" s="323">
        <f t="shared" si="81"/>
        <v>0</v>
      </c>
      <c r="Q101" s="16"/>
      <c r="R101" s="323">
        <f t="shared" si="82"/>
        <v>0</v>
      </c>
      <c r="S101" s="16"/>
      <c r="T101" s="323">
        <f t="shared" si="83"/>
        <v>0</v>
      </c>
      <c r="U101" s="16"/>
      <c r="V101" s="323">
        <f t="shared" si="84"/>
        <v>0</v>
      </c>
      <c r="W101" s="915" t="str">
        <f t="shared" si="85"/>
        <v xml:space="preserve"> </v>
      </c>
      <c r="X101" s="915" t="str">
        <f t="shared" si="86"/>
        <v xml:space="preserve"> </v>
      </c>
      <c r="Y101" s="915" t="str">
        <f t="shared" si="87"/>
        <v/>
      </c>
      <c r="Z101" s="16"/>
      <c r="AA101" s="915" t="str">
        <f t="shared" si="88"/>
        <v/>
      </c>
      <c r="AB101" s="915" t="str">
        <f t="shared" si="89"/>
        <v xml:space="preserve"> </v>
      </c>
      <c r="AC101" s="917" t="str">
        <f t="shared" si="90"/>
        <v/>
      </c>
      <c r="AD101" s="915" t="str">
        <f t="shared" si="91"/>
        <v xml:space="preserve"> </v>
      </c>
      <c r="AE101" s="918" t="str">
        <f t="shared" si="92"/>
        <v xml:space="preserve"> </v>
      </c>
      <c r="AF101" s="915" t="str">
        <f t="shared" si="93"/>
        <v xml:space="preserve"> </v>
      </c>
      <c r="AG101" s="467">
        <f t="shared" si="94"/>
        <v>0</v>
      </c>
      <c r="AH101" s="467" t="str">
        <f t="shared" si="95"/>
        <v xml:space="preserve"> </v>
      </c>
      <c r="AI101" s="919" t="s">
        <v>1833</v>
      </c>
      <c r="AJ101" s="323" t="s">
        <v>1833</v>
      </c>
      <c r="AK101" s="915" t="str">
        <f t="shared" si="96"/>
        <v xml:space="preserve"> </v>
      </c>
      <c r="AL101" s="323" t="s">
        <v>1833</v>
      </c>
      <c r="AM101" s="17" t="str">
        <f t="shared" si="97"/>
        <v xml:space="preserve"> </v>
      </c>
      <c r="AN101" s="19" t="str">
        <f t="shared" si="98"/>
        <v xml:space="preserve"> </v>
      </c>
      <c r="AO101" s="65"/>
      <c r="AP101" s="389"/>
      <c r="AQ101" s="389"/>
      <c r="AR101" s="389"/>
      <c r="AS101" s="389"/>
      <c r="AT101" s="389"/>
      <c r="AU101" s="389"/>
      <c r="AV101" s="389"/>
      <c r="AW101" s="369"/>
      <c r="AX101" s="328"/>
      <c r="AY101" s="65"/>
      <c r="AZ101" s="65"/>
    </row>
    <row r="102" spans="2:52">
      <c r="B102" s="381" t="str">
        <f t="shared" si="77"/>
        <v>-</v>
      </c>
      <c r="C102" s="16"/>
      <c r="D102" s="23"/>
      <c r="E102" s="16"/>
      <c r="F102" s="922"/>
      <c r="G102" s="920"/>
      <c r="H102" s="16"/>
      <c r="I102" s="16"/>
      <c r="J102" s="323">
        <f t="shared" si="78"/>
        <v>0</v>
      </c>
      <c r="K102" s="16"/>
      <c r="L102" s="323">
        <f t="shared" si="79"/>
        <v>0</v>
      </c>
      <c r="M102" s="16"/>
      <c r="N102" s="323">
        <f t="shared" si="80"/>
        <v>0</v>
      </c>
      <c r="O102" s="16"/>
      <c r="P102" s="323">
        <f t="shared" si="81"/>
        <v>0</v>
      </c>
      <c r="Q102" s="16"/>
      <c r="R102" s="323">
        <f t="shared" si="82"/>
        <v>0</v>
      </c>
      <c r="S102" s="16"/>
      <c r="T102" s="323">
        <f t="shared" si="83"/>
        <v>0</v>
      </c>
      <c r="U102" s="16"/>
      <c r="V102" s="323">
        <f t="shared" si="84"/>
        <v>0</v>
      </c>
      <c r="W102" s="915" t="str">
        <f t="shared" si="85"/>
        <v xml:space="preserve"> </v>
      </c>
      <c r="X102" s="915" t="str">
        <f t="shared" si="86"/>
        <v xml:space="preserve"> </v>
      </c>
      <c r="Y102" s="915" t="str">
        <f t="shared" si="87"/>
        <v/>
      </c>
      <c r="Z102" s="16"/>
      <c r="AA102" s="915" t="str">
        <f t="shared" si="88"/>
        <v/>
      </c>
      <c r="AB102" s="915" t="str">
        <f t="shared" si="89"/>
        <v xml:space="preserve"> </v>
      </c>
      <c r="AC102" s="917" t="str">
        <f t="shared" si="90"/>
        <v/>
      </c>
      <c r="AD102" s="915" t="str">
        <f t="shared" si="91"/>
        <v xml:space="preserve"> </v>
      </c>
      <c r="AE102" s="918" t="str">
        <f t="shared" si="92"/>
        <v xml:space="preserve"> </v>
      </c>
      <c r="AF102" s="915" t="str">
        <f t="shared" si="93"/>
        <v xml:space="preserve"> </v>
      </c>
      <c r="AG102" s="467">
        <f t="shared" si="94"/>
        <v>0</v>
      </c>
      <c r="AH102" s="467" t="str">
        <f t="shared" si="95"/>
        <v xml:space="preserve"> </v>
      </c>
      <c r="AI102" s="919" t="s">
        <v>1833</v>
      </c>
      <c r="AJ102" s="323" t="s">
        <v>1833</v>
      </c>
      <c r="AK102" s="915" t="str">
        <f t="shared" si="96"/>
        <v xml:space="preserve"> </v>
      </c>
      <c r="AL102" s="323" t="s">
        <v>1833</v>
      </c>
      <c r="AM102" s="17" t="str">
        <f t="shared" si="97"/>
        <v xml:space="preserve"> </v>
      </c>
      <c r="AN102" s="19" t="str">
        <f t="shared" si="98"/>
        <v xml:space="preserve"> </v>
      </c>
      <c r="AO102" s="65"/>
      <c r="AP102" s="389"/>
      <c r="AQ102" s="389"/>
      <c r="AR102" s="389"/>
      <c r="AS102" s="389"/>
      <c r="AT102" s="389"/>
      <c r="AU102" s="389"/>
      <c r="AV102" s="389"/>
      <c r="AW102" s="369"/>
      <c r="AX102" s="328"/>
      <c r="AY102" s="65"/>
      <c r="AZ102" s="65"/>
    </row>
    <row r="103" spans="2:52">
      <c r="B103" s="381" t="str">
        <f t="shared" si="77"/>
        <v>-</v>
      </c>
      <c r="C103" s="16"/>
      <c r="D103" s="23"/>
      <c r="E103" s="16"/>
      <c r="F103" s="922"/>
      <c r="G103" s="920"/>
      <c r="H103" s="16"/>
      <c r="I103" s="16"/>
      <c r="J103" s="323">
        <f t="shared" si="78"/>
        <v>0</v>
      </c>
      <c r="K103" s="16"/>
      <c r="L103" s="323">
        <f t="shared" si="79"/>
        <v>0</v>
      </c>
      <c r="M103" s="16"/>
      <c r="N103" s="323">
        <f t="shared" si="80"/>
        <v>0</v>
      </c>
      <c r="O103" s="16"/>
      <c r="P103" s="323">
        <f t="shared" si="81"/>
        <v>0</v>
      </c>
      <c r="Q103" s="16"/>
      <c r="R103" s="323">
        <f t="shared" si="82"/>
        <v>0</v>
      </c>
      <c r="S103" s="16"/>
      <c r="T103" s="323">
        <f t="shared" si="83"/>
        <v>0</v>
      </c>
      <c r="U103" s="16"/>
      <c r="V103" s="323">
        <f t="shared" si="84"/>
        <v>0</v>
      </c>
      <c r="W103" s="915" t="str">
        <f t="shared" si="85"/>
        <v xml:space="preserve"> </v>
      </c>
      <c r="X103" s="915" t="str">
        <f t="shared" si="86"/>
        <v xml:space="preserve"> </v>
      </c>
      <c r="Y103" s="915" t="str">
        <f t="shared" si="87"/>
        <v/>
      </c>
      <c r="Z103" s="16"/>
      <c r="AA103" s="915" t="str">
        <f t="shared" si="88"/>
        <v/>
      </c>
      <c r="AB103" s="915" t="str">
        <f t="shared" si="89"/>
        <v xml:space="preserve"> </v>
      </c>
      <c r="AC103" s="917" t="str">
        <f t="shared" si="90"/>
        <v/>
      </c>
      <c r="AD103" s="915" t="str">
        <f t="shared" si="91"/>
        <v xml:space="preserve"> </v>
      </c>
      <c r="AE103" s="918" t="str">
        <f t="shared" si="92"/>
        <v xml:space="preserve"> </v>
      </c>
      <c r="AF103" s="915" t="str">
        <f t="shared" si="93"/>
        <v xml:space="preserve"> </v>
      </c>
      <c r="AG103" s="467">
        <f t="shared" si="94"/>
        <v>0</v>
      </c>
      <c r="AH103" s="467" t="str">
        <f t="shared" si="95"/>
        <v xml:space="preserve"> </v>
      </c>
      <c r="AI103" s="919" t="s">
        <v>1833</v>
      </c>
      <c r="AJ103" s="323" t="s">
        <v>1833</v>
      </c>
      <c r="AK103" s="915" t="str">
        <f t="shared" si="96"/>
        <v xml:space="preserve"> </v>
      </c>
      <c r="AL103" s="323" t="s">
        <v>1833</v>
      </c>
      <c r="AM103" s="17" t="str">
        <f t="shared" si="97"/>
        <v xml:space="preserve"> </v>
      </c>
      <c r="AN103" s="19" t="str">
        <f t="shared" si="98"/>
        <v xml:space="preserve"> </v>
      </c>
      <c r="AO103" s="65"/>
      <c r="AP103" s="389"/>
      <c r="AQ103" s="389"/>
      <c r="AR103" s="389"/>
      <c r="AS103" s="389"/>
      <c r="AT103" s="389"/>
      <c r="AU103" s="389"/>
      <c r="AV103" s="389"/>
      <c r="AW103" s="369"/>
      <c r="AX103" s="328"/>
      <c r="AY103" s="65"/>
      <c r="AZ103" s="65"/>
    </row>
    <row r="104" spans="2:52">
      <c r="B104" s="381" t="str">
        <f t="shared" si="77"/>
        <v>-</v>
      </c>
      <c r="C104" s="16"/>
      <c r="D104" s="23"/>
      <c r="E104" s="16"/>
      <c r="F104" s="922"/>
      <c r="G104" s="920"/>
      <c r="H104" s="16"/>
      <c r="I104" s="16"/>
      <c r="J104" s="323">
        <f t="shared" si="78"/>
        <v>0</v>
      </c>
      <c r="K104" s="16"/>
      <c r="L104" s="323">
        <f t="shared" si="79"/>
        <v>0</v>
      </c>
      <c r="M104" s="16"/>
      <c r="N104" s="323">
        <f t="shared" si="80"/>
        <v>0</v>
      </c>
      <c r="O104" s="16"/>
      <c r="P104" s="323">
        <f t="shared" si="81"/>
        <v>0</v>
      </c>
      <c r="Q104" s="16"/>
      <c r="R104" s="323">
        <f t="shared" si="82"/>
        <v>0</v>
      </c>
      <c r="S104" s="16"/>
      <c r="T104" s="323">
        <f t="shared" si="83"/>
        <v>0</v>
      </c>
      <c r="U104" s="16"/>
      <c r="V104" s="323">
        <f t="shared" si="84"/>
        <v>0</v>
      </c>
      <c r="W104" s="915" t="str">
        <f t="shared" si="85"/>
        <v xml:space="preserve"> </v>
      </c>
      <c r="X104" s="915" t="str">
        <f t="shared" si="86"/>
        <v xml:space="preserve"> </v>
      </c>
      <c r="Y104" s="915" t="str">
        <f t="shared" si="87"/>
        <v/>
      </c>
      <c r="Z104" s="16"/>
      <c r="AA104" s="915" t="str">
        <f t="shared" si="88"/>
        <v/>
      </c>
      <c r="AB104" s="915" t="str">
        <f t="shared" si="89"/>
        <v xml:space="preserve"> </v>
      </c>
      <c r="AC104" s="917" t="str">
        <f t="shared" si="90"/>
        <v/>
      </c>
      <c r="AD104" s="915" t="str">
        <f t="shared" si="91"/>
        <v xml:space="preserve"> </v>
      </c>
      <c r="AE104" s="918" t="str">
        <f t="shared" si="92"/>
        <v xml:space="preserve"> </v>
      </c>
      <c r="AF104" s="915" t="str">
        <f t="shared" si="93"/>
        <v xml:space="preserve"> </v>
      </c>
      <c r="AG104" s="467">
        <f t="shared" si="94"/>
        <v>0</v>
      </c>
      <c r="AH104" s="467" t="str">
        <f t="shared" si="95"/>
        <v xml:space="preserve"> </v>
      </c>
      <c r="AI104" s="919" t="s">
        <v>1833</v>
      </c>
      <c r="AJ104" s="323" t="s">
        <v>1833</v>
      </c>
      <c r="AK104" s="915" t="str">
        <f t="shared" si="96"/>
        <v xml:space="preserve"> </v>
      </c>
      <c r="AL104" s="323" t="s">
        <v>1833</v>
      </c>
      <c r="AM104" s="17" t="str">
        <f t="shared" si="97"/>
        <v xml:space="preserve"> </v>
      </c>
      <c r="AN104" s="19" t="str">
        <f t="shared" si="98"/>
        <v xml:space="preserve"> </v>
      </c>
      <c r="AO104" s="65"/>
      <c r="AP104" s="389"/>
      <c r="AQ104" s="389"/>
      <c r="AR104" s="389"/>
      <c r="AS104" s="389"/>
      <c r="AT104" s="389"/>
      <c r="AU104" s="389"/>
      <c r="AV104" s="389"/>
      <c r="AW104" s="369"/>
      <c r="AX104" s="328"/>
      <c r="AY104" s="65"/>
      <c r="AZ104" s="65"/>
    </row>
    <row r="105" spans="2:52">
      <c r="B105" s="381" t="str">
        <f t="shared" si="77"/>
        <v>-</v>
      </c>
      <c r="C105" s="16"/>
      <c r="D105" s="23"/>
      <c r="E105" s="16"/>
      <c r="F105" s="922"/>
      <c r="G105" s="920"/>
      <c r="H105" s="16"/>
      <c r="I105" s="16"/>
      <c r="J105" s="323">
        <f t="shared" si="78"/>
        <v>0</v>
      </c>
      <c r="K105" s="16"/>
      <c r="L105" s="323">
        <f t="shared" si="79"/>
        <v>0</v>
      </c>
      <c r="M105" s="16"/>
      <c r="N105" s="323">
        <f t="shared" si="80"/>
        <v>0</v>
      </c>
      <c r="O105" s="16"/>
      <c r="P105" s="323">
        <f t="shared" si="81"/>
        <v>0</v>
      </c>
      <c r="Q105" s="16"/>
      <c r="R105" s="323">
        <f t="shared" si="82"/>
        <v>0</v>
      </c>
      <c r="S105" s="16"/>
      <c r="T105" s="323">
        <f t="shared" si="83"/>
        <v>0</v>
      </c>
      <c r="U105" s="16"/>
      <c r="V105" s="323">
        <f t="shared" si="84"/>
        <v>0</v>
      </c>
      <c r="W105" s="915" t="str">
        <f t="shared" si="85"/>
        <v xml:space="preserve"> </v>
      </c>
      <c r="X105" s="915" t="str">
        <f t="shared" si="86"/>
        <v xml:space="preserve"> </v>
      </c>
      <c r="Y105" s="915" t="str">
        <f t="shared" si="87"/>
        <v/>
      </c>
      <c r="Z105" s="16"/>
      <c r="AA105" s="915" t="str">
        <f t="shared" si="88"/>
        <v/>
      </c>
      <c r="AB105" s="915" t="str">
        <f t="shared" si="89"/>
        <v xml:space="preserve"> </v>
      </c>
      <c r="AC105" s="917" t="str">
        <f t="shared" si="90"/>
        <v/>
      </c>
      <c r="AD105" s="915" t="str">
        <f t="shared" si="91"/>
        <v xml:space="preserve"> </v>
      </c>
      <c r="AE105" s="918" t="str">
        <f t="shared" si="92"/>
        <v xml:space="preserve"> </v>
      </c>
      <c r="AF105" s="915" t="str">
        <f t="shared" si="93"/>
        <v xml:space="preserve"> </v>
      </c>
      <c r="AG105" s="467">
        <f t="shared" si="94"/>
        <v>0</v>
      </c>
      <c r="AH105" s="467" t="str">
        <f t="shared" si="95"/>
        <v xml:space="preserve"> </v>
      </c>
      <c r="AI105" s="919" t="s">
        <v>1833</v>
      </c>
      <c r="AJ105" s="323" t="s">
        <v>1833</v>
      </c>
      <c r="AK105" s="915" t="str">
        <f t="shared" si="96"/>
        <v xml:space="preserve"> </v>
      </c>
      <c r="AL105" s="323" t="s">
        <v>1833</v>
      </c>
      <c r="AM105" s="17" t="str">
        <f t="shared" si="97"/>
        <v xml:space="preserve"> </v>
      </c>
      <c r="AN105" s="19" t="str">
        <f t="shared" si="98"/>
        <v xml:space="preserve"> </v>
      </c>
      <c r="AO105" s="65"/>
      <c r="AP105" s="389"/>
      <c r="AQ105" s="389"/>
      <c r="AR105" s="389"/>
      <c r="AS105" s="389"/>
      <c r="AT105" s="389"/>
      <c r="AU105" s="389"/>
      <c r="AV105" s="389"/>
      <c r="AW105" s="369"/>
      <c r="AX105" s="328"/>
      <c r="AY105" s="65"/>
      <c r="AZ105" s="65"/>
    </row>
    <row r="106" spans="2:52">
      <c r="B106" s="381" t="str">
        <f t="shared" si="77"/>
        <v>-</v>
      </c>
      <c r="C106" s="16"/>
      <c r="D106" s="23"/>
      <c r="E106" s="16"/>
      <c r="F106" s="922"/>
      <c r="G106" s="920"/>
      <c r="H106" s="16"/>
      <c r="I106" s="16"/>
      <c r="J106" s="323">
        <f t="shared" si="78"/>
        <v>0</v>
      </c>
      <c r="K106" s="16"/>
      <c r="L106" s="323">
        <f t="shared" si="79"/>
        <v>0</v>
      </c>
      <c r="M106" s="16"/>
      <c r="N106" s="323">
        <f t="shared" si="80"/>
        <v>0</v>
      </c>
      <c r="O106" s="16"/>
      <c r="P106" s="323">
        <f t="shared" si="81"/>
        <v>0</v>
      </c>
      <c r="Q106" s="16"/>
      <c r="R106" s="323">
        <f t="shared" si="82"/>
        <v>0</v>
      </c>
      <c r="S106" s="16"/>
      <c r="T106" s="323">
        <f t="shared" si="83"/>
        <v>0</v>
      </c>
      <c r="U106" s="16"/>
      <c r="V106" s="323">
        <f t="shared" si="84"/>
        <v>0</v>
      </c>
      <c r="W106" s="915" t="str">
        <f t="shared" si="85"/>
        <v xml:space="preserve"> </v>
      </c>
      <c r="X106" s="915" t="str">
        <f t="shared" si="86"/>
        <v xml:space="preserve"> </v>
      </c>
      <c r="Y106" s="915" t="str">
        <f t="shared" si="87"/>
        <v/>
      </c>
      <c r="Z106" s="16"/>
      <c r="AA106" s="915" t="str">
        <f t="shared" si="88"/>
        <v/>
      </c>
      <c r="AB106" s="915" t="str">
        <f t="shared" si="89"/>
        <v xml:space="preserve"> </v>
      </c>
      <c r="AC106" s="917" t="str">
        <f t="shared" si="90"/>
        <v/>
      </c>
      <c r="AD106" s="915" t="str">
        <f t="shared" si="91"/>
        <v xml:space="preserve"> </v>
      </c>
      <c r="AE106" s="918" t="str">
        <f t="shared" si="92"/>
        <v xml:space="preserve"> </v>
      </c>
      <c r="AF106" s="915" t="str">
        <f t="shared" si="93"/>
        <v xml:space="preserve"> </v>
      </c>
      <c r="AG106" s="467">
        <f t="shared" si="94"/>
        <v>0</v>
      </c>
      <c r="AH106" s="467" t="str">
        <f t="shared" si="95"/>
        <v xml:space="preserve"> </v>
      </c>
      <c r="AI106" s="919" t="s">
        <v>1833</v>
      </c>
      <c r="AJ106" s="323" t="s">
        <v>1833</v>
      </c>
      <c r="AK106" s="915" t="str">
        <f t="shared" si="96"/>
        <v xml:space="preserve"> </v>
      </c>
      <c r="AL106" s="323" t="s">
        <v>1833</v>
      </c>
      <c r="AM106" s="17" t="str">
        <f t="shared" si="97"/>
        <v xml:space="preserve"> </v>
      </c>
      <c r="AN106" s="19" t="str">
        <f t="shared" si="98"/>
        <v xml:space="preserve"> </v>
      </c>
      <c r="AO106" s="65"/>
      <c r="AP106" s="389"/>
      <c r="AQ106" s="389"/>
      <c r="AR106" s="389"/>
      <c r="AS106" s="389"/>
      <c r="AT106" s="389"/>
      <c r="AU106" s="389"/>
      <c r="AV106" s="389"/>
      <c r="AW106" s="369"/>
      <c r="AX106" s="328"/>
      <c r="AY106" s="65"/>
      <c r="AZ106" s="65"/>
    </row>
    <row r="107" spans="2:52">
      <c r="B107" s="381" t="str">
        <f t="shared" si="77"/>
        <v>-</v>
      </c>
      <c r="C107" s="16"/>
      <c r="D107" s="23"/>
      <c r="E107" s="16"/>
      <c r="F107" s="922"/>
      <c r="G107" s="920"/>
      <c r="H107" s="16"/>
      <c r="I107" s="16"/>
      <c r="J107" s="323">
        <f t="shared" si="78"/>
        <v>0</v>
      </c>
      <c r="K107" s="16"/>
      <c r="L107" s="323">
        <f t="shared" si="79"/>
        <v>0</v>
      </c>
      <c r="M107" s="16"/>
      <c r="N107" s="323">
        <f t="shared" si="80"/>
        <v>0</v>
      </c>
      <c r="O107" s="16"/>
      <c r="P107" s="323">
        <f t="shared" si="81"/>
        <v>0</v>
      </c>
      <c r="Q107" s="16"/>
      <c r="R107" s="323">
        <f t="shared" si="82"/>
        <v>0</v>
      </c>
      <c r="S107" s="16"/>
      <c r="T107" s="323">
        <f t="shared" si="83"/>
        <v>0</v>
      </c>
      <c r="U107" s="16"/>
      <c r="V107" s="323">
        <f t="shared" si="84"/>
        <v>0</v>
      </c>
      <c r="W107" s="915" t="str">
        <f t="shared" si="85"/>
        <v xml:space="preserve"> </v>
      </c>
      <c r="X107" s="915" t="str">
        <f t="shared" si="86"/>
        <v xml:space="preserve"> </v>
      </c>
      <c r="Y107" s="915" t="str">
        <f t="shared" si="87"/>
        <v/>
      </c>
      <c r="Z107" s="16"/>
      <c r="AA107" s="915" t="str">
        <f t="shared" si="88"/>
        <v/>
      </c>
      <c r="AB107" s="915" t="str">
        <f t="shared" si="89"/>
        <v xml:space="preserve"> </v>
      </c>
      <c r="AC107" s="917" t="str">
        <f t="shared" si="90"/>
        <v/>
      </c>
      <c r="AD107" s="915" t="str">
        <f t="shared" si="91"/>
        <v xml:space="preserve"> </v>
      </c>
      <c r="AE107" s="918" t="str">
        <f t="shared" si="92"/>
        <v xml:space="preserve"> </v>
      </c>
      <c r="AF107" s="915" t="str">
        <f t="shared" si="93"/>
        <v xml:space="preserve"> </v>
      </c>
      <c r="AG107" s="467">
        <f t="shared" si="94"/>
        <v>0</v>
      </c>
      <c r="AH107" s="467" t="str">
        <f t="shared" si="95"/>
        <v xml:space="preserve"> </v>
      </c>
      <c r="AI107" s="919" t="s">
        <v>1833</v>
      </c>
      <c r="AJ107" s="323" t="s">
        <v>1833</v>
      </c>
      <c r="AK107" s="915" t="str">
        <f t="shared" si="96"/>
        <v xml:space="preserve"> </v>
      </c>
      <c r="AL107" s="323" t="s">
        <v>1833</v>
      </c>
      <c r="AM107" s="17" t="str">
        <f t="shared" si="97"/>
        <v xml:space="preserve"> </v>
      </c>
      <c r="AN107" s="19" t="str">
        <f t="shared" si="98"/>
        <v xml:space="preserve"> </v>
      </c>
      <c r="AO107" s="65"/>
      <c r="AP107" s="389"/>
      <c r="AQ107" s="389"/>
      <c r="AR107" s="389"/>
      <c r="AS107" s="389"/>
      <c r="AT107" s="389"/>
      <c r="AU107" s="389"/>
      <c r="AV107" s="389"/>
      <c r="AW107" s="369"/>
      <c r="AX107" s="328"/>
      <c r="AY107" s="65"/>
      <c r="AZ107" s="65"/>
    </row>
    <row r="108" spans="2:52">
      <c r="B108" s="381" t="str">
        <f t="shared" si="77"/>
        <v>-</v>
      </c>
      <c r="C108" s="16"/>
      <c r="D108" s="23"/>
      <c r="E108" s="16"/>
      <c r="F108" s="922"/>
      <c r="G108" s="920"/>
      <c r="H108" s="16"/>
      <c r="I108" s="16"/>
      <c r="J108" s="323">
        <f t="shared" si="78"/>
        <v>0</v>
      </c>
      <c r="K108" s="16"/>
      <c r="L108" s="323">
        <f t="shared" si="79"/>
        <v>0</v>
      </c>
      <c r="M108" s="16"/>
      <c r="N108" s="323">
        <f t="shared" si="80"/>
        <v>0</v>
      </c>
      <c r="O108" s="16"/>
      <c r="P108" s="323">
        <f t="shared" si="81"/>
        <v>0</v>
      </c>
      <c r="Q108" s="16"/>
      <c r="R108" s="323">
        <f t="shared" si="82"/>
        <v>0</v>
      </c>
      <c r="S108" s="16"/>
      <c r="T108" s="323">
        <f t="shared" si="83"/>
        <v>0</v>
      </c>
      <c r="U108" s="16"/>
      <c r="V108" s="323">
        <f t="shared" si="84"/>
        <v>0</v>
      </c>
      <c r="W108" s="915" t="str">
        <f t="shared" si="85"/>
        <v xml:space="preserve"> </v>
      </c>
      <c r="X108" s="915" t="str">
        <f t="shared" si="86"/>
        <v xml:space="preserve"> </v>
      </c>
      <c r="Y108" s="915" t="str">
        <f t="shared" si="87"/>
        <v/>
      </c>
      <c r="Z108" s="16"/>
      <c r="AA108" s="915" t="str">
        <f t="shared" si="88"/>
        <v/>
      </c>
      <c r="AB108" s="915" t="str">
        <f t="shared" si="89"/>
        <v xml:space="preserve"> </v>
      </c>
      <c r="AC108" s="917" t="str">
        <f t="shared" si="90"/>
        <v/>
      </c>
      <c r="AD108" s="915" t="str">
        <f t="shared" si="91"/>
        <v xml:space="preserve"> </v>
      </c>
      <c r="AE108" s="918" t="str">
        <f t="shared" si="92"/>
        <v xml:space="preserve"> </v>
      </c>
      <c r="AF108" s="915" t="str">
        <f t="shared" si="93"/>
        <v xml:space="preserve"> </v>
      </c>
      <c r="AG108" s="467">
        <f t="shared" si="94"/>
        <v>0</v>
      </c>
      <c r="AH108" s="467" t="str">
        <f t="shared" si="95"/>
        <v xml:space="preserve"> </v>
      </c>
      <c r="AI108" s="919" t="s">
        <v>1833</v>
      </c>
      <c r="AJ108" s="323" t="s">
        <v>1833</v>
      </c>
      <c r="AK108" s="915" t="str">
        <f t="shared" si="96"/>
        <v xml:space="preserve"> </v>
      </c>
      <c r="AL108" s="323" t="s">
        <v>1833</v>
      </c>
      <c r="AM108" s="17" t="str">
        <f t="shared" si="97"/>
        <v xml:space="preserve"> </v>
      </c>
      <c r="AN108" s="19" t="str">
        <f t="shared" si="98"/>
        <v xml:space="preserve"> </v>
      </c>
      <c r="AO108" s="65"/>
      <c r="AP108" s="389"/>
      <c r="AQ108" s="389"/>
      <c r="AR108" s="389"/>
      <c r="AS108" s="389"/>
      <c r="AT108" s="389"/>
      <c r="AU108" s="389"/>
      <c r="AV108" s="389"/>
      <c r="AW108" s="369"/>
      <c r="AX108" s="328"/>
      <c r="AY108" s="65"/>
      <c r="AZ108" s="65"/>
    </row>
    <row r="109" spans="2:52">
      <c r="B109" s="381" t="str">
        <f t="shared" si="77"/>
        <v>-</v>
      </c>
      <c r="C109" s="16"/>
      <c r="D109" s="23"/>
      <c r="E109" s="16"/>
      <c r="F109" s="922"/>
      <c r="G109" s="920"/>
      <c r="H109" s="16"/>
      <c r="I109" s="16"/>
      <c r="J109" s="323">
        <f t="shared" si="78"/>
        <v>0</v>
      </c>
      <c r="K109" s="16"/>
      <c r="L109" s="323">
        <f t="shared" si="79"/>
        <v>0</v>
      </c>
      <c r="M109" s="16"/>
      <c r="N109" s="323">
        <f t="shared" si="80"/>
        <v>0</v>
      </c>
      <c r="O109" s="16"/>
      <c r="P109" s="323">
        <f t="shared" si="81"/>
        <v>0</v>
      </c>
      <c r="Q109" s="16"/>
      <c r="R109" s="323">
        <f t="shared" si="82"/>
        <v>0</v>
      </c>
      <c r="S109" s="16"/>
      <c r="T109" s="323">
        <f t="shared" si="83"/>
        <v>0</v>
      </c>
      <c r="U109" s="16"/>
      <c r="V109" s="323">
        <f t="shared" si="84"/>
        <v>0</v>
      </c>
      <c r="W109" s="915" t="str">
        <f t="shared" si="85"/>
        <v xml:space="preserve"> </v>
      </c>
      <c r="X109" s="915" t="str">
        <f t="shared" si="86"/>
        <v xml:space="preserve"> </v>
      </c>
      <c r="Y109" s="915" t="str">
        <f t="shared" si="87"/>
        <v/>
      </c>
      <c r="Z109" s="16"/>
      <c r="AA109" s="915" t="str">
        <f t="shared" si="88"/>
        <v/>
      </c>
      <c r="AB109" s="915" t="str">
        <f t="shared" si="89"/>
        <v xml:space="preserve"> </v>
      </c>
      <c r="AC109" s="917" t="str">
        <f t="shared" si="90"/>
        <v/>
      </c>
      <c r="AD109" s="915" t="str">
        <f t="shared" si="91"/>
        <v xml:space="preserve"> </v>
      </c>
      <c r="AE109" s="918" t="str">
        <f t="shared" si="92"/>
        <v xml:space="preserve"> </v>
      </c>
      <c r="AF109" s="915" t="str">
        <f t="shared" si="93"/>
        <v xml:space="preserve"> </v>
      </c>
      <c r="AG109" s="467">
        <f t="shared" si="94"/>
        <v>0</v>
      </c>
      <c r="AH109" s="467" t="str">
        <f t="shared" si="95"/>
        <v xml:space="preserve"> </v>
      </c>
      <c r="AI109" s="919" t="s">
        <v>1833</v>
      </c>
      <c r="AJ109" s="323" t="s">
        <v>1833</v>
      </c>
      <c r="AK109" s="915" t="str">
        <f t="shared" si="96"/>
        <v xml:space="preserve"> </v>
      </c>
      <c r="AL109" s="323" t="s">
        <v>1833</v>
      </c>
      <c r="AM109" s="17" t="str">
        <f t="shared" si="97"/>
        <v xml:space="preserve"> </v>
      </c>
      <c r="AN109" s="19" t="str">
        <f t="shared" si="98"/>
        <v xml:space="preserve"> </v>
      </c>
      <c r="AO109" s="65"/>
      <c r="AP109" s="389"/>
      <c r="AQ109" s="389"/>
      <c r="AR109" s="389"/>
      <c r="AS109" s="389"/>
      <c r="AT109" s="389"/>
      <c r="AU109" s="389"/>
      <c r="AV109" s="389"/>
      <c r="AW109" s="369"/>
      <c r="AX109" s="328"/>
      <c r="AY109" s="65"/>
      <c r="AZ109" s="65"/>
    </row>
    <row r="110" spans="2:52">
      <c r="B110" s="381" t="str">
        <f t="shared" si="77"/>
        <v>-</v>
      </c>
      <c r="C110" s="16"/>
      <c r="D110" s="23"/>
      <c r="E110" s="16"/>
      <c r="F110" s="922"/>
      <c r="G110" s="920"/>
      <c r="H110" s="16"/>
      <c r="I110" s="16"/>
      <c r="J110" s="323">
        <f t="shared" si="78"/>
        <v>0</v>
      </c>
      <c r="K110" s="16"/>
      <c r="L110" s="323">
        <f t="shared" si="79"/>
        <v>0</v>
      </c>
      <c r="M110" s="16"/>
      <c r="N110" s="323">
        <f t="shared" si="80"/>
        <v>0</v>
      </c>
      <c r="O110" s="16"/>
      <c r="P110" s="323">
        <f t="shared" si="81"/>
        <v>0</v>
      </c>
      <c r="Q110" s="16"/>
      <c r="R110" s="323">
        <f t="shared" si="82"/>
        <v>0</v>
      </c>
      <c r="S110" s="16"/>
      <c r="T110" s="323">
        <f t="shared" si="83"/>
        <v>0</v>
      </c>
      <c r="U110" s="16"/>
      <c r="V110" s="323">
        <f t="shared" si="84"/>
        <v>0</v>
      </c>
      <c r="W110" s="915" t="str">
        <f t="shared" si="85"/>
        <v xml:space="preserve"> </v>
      </c>
      <c r="X110" s="915" t="str">
        <f t="shared" si="86"/>
        <v xml:space="preserve"> </v>
      </c>
      <c r="Y110" s="915" t="str">
        <f t="shared" si="87"/>
        <v/>
      </c>
      <c r="Z110" s="16"/>
      <c r="AA110" s="915" t="str">
        <f t="shared" si="88"/>
        <v/>
      </c>
      <c r="AB110" s="915" t="str">
        <f t="shared" si="89"/>
        <v xml:space="preserve"> </v>
      </c>
      <c r="AC110" s="917" t="str">
        <f t="shared" si="90"/>
        <v/>
      </c>
      <c r="AD110" s="915" t="str">
        <f t="shared" si="91"/>
        <v xml:space="preserve"> </v>
      </c>
      <c r="AE110" s="918" t="str">
        <f t="shared" si="92"/>
        <v xml:space="preserve"> </v>
      </c>
      <c r="AF110" s="915" t="str">
        <f t="shared" si="93"/>
        <v xml:space="preserve"> </v>
      </c>
      <c r="AG110" s="467">
        <f t="shared" si="94"/>
        <v>0</v>
      </c>
      <c r="AH110" s="467" t="str">
        <f t="shared" si="95"/>
        <v xml:space="preserve"> </v>
      </c>
      <c r="AI110" s="919" t="s">
        <v>1833</v>
      </c>
      <c r="AJ110" s="323" t="s">
        <v>1833</v>
      </c>
      <c r="AK110" s="915" t="str">
        <f t="shared" si="96"/>
        <v xml:space="preserve"> </v>
      </c>
      <c r="AL110" s="323" t="s">
        <v>1833</v>
      </c>
      <c r="AM110" s="17" t="str">
        <f t="shared" si="97"/>
        <v xml:space="preserve"> </v>
      </c>
      <c r="AN110" s="19" t="str">
        <f t="shared" si="98"/>
        <v xml:space="preserve"> </v>
      </c>
      <c r="AO110" s="65"/>
      <c r="AP110" s="389"/>
      <c r="AQ110" s="389"/>
      <c r="AR110" s="389"/>
      <c r="AS110" s="389"/>
      <c r="AT110" s="389"/>
      <c r="AU110" s="389"/>
      <c r="AV110" s="389"/>
      <c r="AW110" s="369"/>
      <c r="AX110" s="328"/>
      <c r="AY110" s="65"/>
      <c r="AZ110" s="65"/>
    </row>
    <row r="111" spans="2:52">
      <c r="B111" s="381" t="str">
        <f t="shared" si="77"/>
        <v>-</v>
      </c>
      <c r="C111" s="16"/>
      <c r="D111" s="23"/>
      <c r="E111" s="16"/>
      <c r="F111" s="922"/>
      <c r="G111" s="920"/>
      <c r="H111" s="16"/>
      <c r="I111" s="16"/>
      <c r="J111" s="323">
        <f t="shared" si="78"/>
        <v>0</v>
      </c>
      <c r="K111" s="16"/>
      <c r="L111" s="323">
        <f t="shared" si="79"/>
        <v>0</v>
      </c>
      <c r="M111" s="16"/>
      <c r="N111" s="323">
        <f t="shared" si="80"/>
        <v>0</v>
      </c>
      <c r="O111" s="16"/>
      <c r="P111" s="323">
        <f t="shared" si="81"/>
        <v>0</v>
      </c>
      <c r="Q111" s="16"/>
      <c r="R111" s="323">
        <f t="shared" si="82"/>
        <v>0</v>
      </c>
      <c r="S111" s="16"/>
      <c r="T111" s="323">
        <f t="shared" si="83"/>
        <v>0</v>
      </c>
      <c r="U111" s="16"/>
      <c r="V111" s="323">
        <f t="shared" si="84"/>
        <v>0</v>
      </c>
      <c r="W111" s="915" t="str">
        <f t="shared" si="85"/>
        <v xml:space="preserve"> </v>
      </c>
      <c r="X111" s="915" t="str">
        <f t="shared" si="86"/>
        <v xml:space="preserve"> </v>
      </c>
      <c r="Y111" s="915" t="str">
        <f t="shared" si="87"/>
        <v/>
      </c>
      <c r="Z111" s="16"/>
      <c r="AA111" s="915" t="str">
        <f t="shared" si="88"/>
        <v/>
      </c>
      <c r="AB111" s="915" t="str">
        <f t="shared" si="89"/>
        <v xml:space="preserve"> </v>
      </c>
      <c r="AC111" s="915" t="str">
        <f t="shared" si="90"/>
        <v/>
      </c>
      <c r="AD111" s="915" t="str">
        <f t="shared" si="91"/>
        <v xml:space="preserve"> </v>
      </c>
      <c r="AE111" s="918" t="str">
        <f t="shared" si="92"/>
        <v xml:space="preserve"> </v>
      </c>
      <c r="AF111" s="915" t="str">
        <f t="shared" si="93"/>
        <v xml:space="preserve"> </v>
      </c>
      <c r="AG111" s="467">
        <f t="shared" si="94"/>
        <v>0</v>
      </c>
      <c r="AH111" s="467" t="str">
        <f t="shared" si="95"/>
        <v xml:space="preserve"> </v>
      </c>
      <c r="AI111" s="919" t="s">
        <v>1833</v>
      </c>
      <c r="AJ111" s="323" t="s">
        <v>1833</v>
      </c>
      <c r="AK111" s="915" t="str">
        <f t="shared" si="96"/>
        <v xml:space="preserve"> </v>
      </c>
      <c r="AL111" s="323" t="s">
        <v>1833</v>
      </c>
      <c r="AM111" s="17" t="str">
        <f t="shared" si="97"/>
        <v xml:space="preserve"> </v>
      </c>
      <c r="AN111" s="19" t="str">
        <f t="shared" si="98"/>
        <v xml:space="preserve"> </v>
      </c>
      <c r="AO111" s="65"/>
      <c r="AP111" s="389"/>
      <c r="AQ111" s="389"/>
      <c r="AR111" s="389"/>
      <c r="AS111" s="389"/>
      <c r="AT111" s="389"/>
      <c r="AU111" s="389"/>
      <c r="AV111" s="389"/>
      <c r="AW111" s="369"/>
      <c r="AX111" s="328"/>
      <c r="AY111" s="65"/>
      <c r="AZ111" s="65"/>
    </row>
    <row r="112" spans="2:52">
      <c r="B112" s="381" t="str">
        <f t="shared" si="77"/>
        <v>-</v>
      </c>
      <c r="C112" s="16"/>
      <c r="D112" s="23"/>
      <c r="E112" s="16"/>
      <c r="F112" s="922"/>
      <c r="G112" s="920"/>
      <c r="H112" s="16"/>
      <c r="I112" s="16"/>
      <c r="J112" s="323">
        <f t="shared" si="78"/>
        <v>0</v>
      </c>
      <c r="K112" s="16"/>
      <c r="L112" s="323">
        <f t="shared" si="79"/>
        <v>0</v>
      </c>
      <c r="M112" s="16"/>
      <c r="N112" s="323">
        <f t="shared" si="80"/>
        <v>0</v>
      </c>
      <c r="O112" s="16"/>
      <c r="P112" s="323">
        <f t="shared" si="81"/>
        <v>0</v>
      </c>
      <c r="Q112" s="16"/>
      <c r="R112" s="323">
        <f t="shared" si="82"/>
        <v>0</v>
      </c>
      <c r="S112" s="16"/>
      <c r="T112" s="323">
        <f t="shared" si="83"/>
        <v>0</v>
      </c>
      <c r="U112" s="16"/>
      <c r="V112" s="323">
        <f t="shared" si="84"/>
        <v>0</v>
      </c>
      <c r="W112" s="915" t="str">
        <f t="shared" si="85"/>
        <v xml:space="preserve"> </v>
      </c>
      <c r="X112" s="915" t="str">
        <f t="shared" si="86"/>
        <v xml:space="preserve"> </v>
      </c>
      <c r="Y112" s="915" t="str">
        <f t="shared" si="87"/>
        <v/>
      </c>
      <c r="Z112" s="16"/>
      <c r="AA112" s="915" t="str">
        <f t="shared" si="88"/>
        <v/>
      </c>
      <c r="AB112" s="915" t="str">
        <f t="shared" si="89"/>
        <v xml:space="preserve"> </v>
      </c>
      <c r="AC112" s="915" t="str">
        <f t="shared" si="90"/>
        <v/>
      </c>
      <c r="AD112" s="915" t="str">
        <f t="shared" si="91"/>
        <v xml:space="preserve"> </v>
      </c>
      <c r="AE112" s="918" t="str">
        <f t="shared" si="92"/>
        <v xml:space="preserve"> </v>
      </c>
      <c r="AF112" s="915" t="str">
        <f t="shared" si="93"/>
        <v xml:space="preserve"> </v>
      </c>
      <c r="AG112" s="467">
        <f t="shared" si="94"/>
        <v>0</v>
      </c>
      <c r="AH112" s="467" t="str">
        <f t="shared" si="95"/>
        <v xml:space="preserve"> </v>
      </c>
      <c r="AI112" s="919" t="s">
        <v>1833</v>
      </c>
      <c r="AJ112" s="323" t="s">
        <v>1833</v>
      </c>
      <c r="AK112" s="915" t="str">
        <f t="shared" si="96"/>
        <v xml:space="preserve"> </v>
      </c>
      <c r="AL112" s="323" t="s">
        <v>1833</v>
      </c>
      <c r="AM112" s="17" t="str">
        <f t="shared" si="97"/>
        <v xml:space="preserve"> </v>
      </c>
      <c r="AN112" s="19" t="str">
        <f t="shared" si="98"/>
        <v xml:space="preserve"> </v>
      </c>
      <c r="AO112" s="65"/>
      <c r="AP112" s="389"/>
      <c r="AQ112" s="389"/>
      <c r="AR112" s="389"/>
      <c r="AS112" s="389"/>
      <c r="AT112" s="389"/>
      <c r="AU112" s="389"/>
      <c r="AV112" s="389"/>
      <c r="AW112" s="369"/>
      <c r="AX112" s="328"/>
      <c r="AY112" s="65"/>
      <c r="AZ112" s="65"/>
    </row>
    <row r="113" spans="2:52">
      <c r="B113" s="381" t="str">
        <f t="shared" si="77"/>
        <v>-</v>
      </c>
      <c r="C113" s="16"/>
      <c r="D113" s="23"/>
      <c r="E113" s="16"/>
      <c r="F113" s="922"/>
      <c r="G113" s="920"/>
      <c r="H113" s="16"/>
      <c r="I113" s="16"/>
      <c r="J113" s="323">
        <f t="shared" si="78"/>
        <v>0</v>
      </c>
      <c r="K113" s="16"/>
      <c r="L113" s="323">
        <f t="shared" si="79"/>
        <v>0</v>
      </c>
      <c r="M113" s="16"/>
      <c r="N113" s="323">
        <f t="shared" si="80"/>
        <v>0</v>
      </c>
      <c r="O113" s="16"/>
      <c r="P113" s="323">
        <f t="shared" si="81"/>
        <v>0</v>
      </c>
      <c r="Q113" s="16"/>
      <c r="R113" s="323">
        <f t="shared" si="82"/>
        <v>0</v>
      </c>
      <c r="S113" s="16"/>
      <c r="T113" s="323">
        <f t="shared" si="83"/>
        <v>0</v>
      </c>
      <c r="U113" s="16"/>
      <c r="V113" s="323">
        <f t="shared" si="84"/>
        <v>0</v>
      </c>
      <c r="W113" s="915" t="str">
        <f t="shared" si="85"/>
        <v xml:space="preserve"> </v>
      </c>
      <c r="X113" s="915" t="str">
        <f t="shared" si="86"/>
        <v xml:space="preserve"> </v>
      </c>
      <c r="Y113" s="915" t="str">
        <f t="shared" si="87"/>
        <v/>
      </c>
      <c r="Z113" s="16"/>
      <c r="AA113" s="915" t="str">
        <f t="shared" si="88"/>
        <v/>
      </c>
      <c r="AB113" s="915" t="str">
        <f t="shared" si="89"/>
        <v xml:space="preserve"> </v>
      </c>
      <c r="AC113" s="915" t="str">
        <f t="shared" si="90"/>
        <v/>
      </c>
      <c r="AD113" s="915" t="str">
        <f t="shared" si="91"/>
        <v xml:space="preserve"> </v>
      </c>
      <c r="AE113" s="918" t="str">
        <f t="shared" si="92"/>
        <v xml:space="preserve"> </v>
      </c>
      <c r="AF113" s="915" t="str">
        <f t="shared" si="93"/>
        <v xml:space="preserve"> </v>
      </c>
      <c r="AG113" s="467">
        <f t="shared" si="94"/>
        <v>0</v>
      </c>
      <c r="AH113" s="467" t="str">
        <f t="shared" si="95"/>
        <v xml:space="preserve"> </v>
      </c>
      <c r="AI113" s="919" t="s">
        <v>1833</v>
      </c>
      <c r="AJ113" s="323" t="s">
        <v>1833</v>
      </c>
      <c r="AK113" s="915" t="str">
        <f t="shared" si="96"/>
        <v xml:space="preserve"> </v>
      </c>
      <c r="AL113" s="323" t="s">
        <v>1833</v>
      </c>
      <c r="AM113" s="17" t="str">
        <f t="shared" si="97"/>
        <v xml:space="preserve"> </v>
      </c>
      <c r="AN113" s="19" t="str">
        <f t="shared" si="98"/>
        <v xml:space="preserve"> </v>
      </c>
      <c r="AO113" s="65"/>
      <c r="AP113" s="389"/>
      <c r="AQ113" s="389"/>
      <c r="AR113" s="389"/>
      <c r="AS113" s="389"/>
      <c r="AT113" s="389"/>
      <c r="AU113" s="389"/>
      <c r="AV113" s="389"/>
      <c r="AW113" s="369"/>
      <c r="AX113" s="328"/>
      <c r="AY113" s="65"/>
      <c r="AZ113" s="65"/>
    </row>
    <row r="114" spans="2:52">
      <c r="B114" s="381" t="str">
        <f t="shared" si="77"/>
        <v>-</v>
      </c>
      <c r="C114" s="16"/>
      <c r="D114" s="23"/>
      <c r="E114" s="16"/>
      <c r="F114" s="922"/>
      <c r="G114" s="920"/>
      <c r="H114" s="16"/>
      <c r="I114" s="16"/>
      <c r="J114" s="323">
        <f t="shared" si="78"/>
        <v>0</v>
      </c>
      <c r="K114" s="16"/>
      <c r="L114" s="323">
        <f t="shared" si="79"/>
        <v>0</v>
      </c>
      <c r="M114" s="16"/>
      <c r="N114" s="323">
        <f t="shared" si="80"/>
        <v>0</v>
      </c>
      <c r="O114" s="16"/>
      <c r="P114" s="323">
        <f t="shared" si="81"/>
        <v>0</v>
      </c>
      <c r="Q114" s="16"/>
      <c r="R114" s="323">
        <f t="shared" si="82"/>
        <v>0</v>
      </c>
      <c r="S114" s="16"/>
      <c r="T114" s="323">
        <f t="shared" si="83"/>
        <v>0</v>
      </c>
      <c r="U114" s="16"/>
      <c r="V114" s="323">
        <f t="shared" si="84"/>
        <v>0</v>
      </c>
      <c r="W114" s="915" t="str">
        <f t="shared" si="85"/>
        <v xml:space="preserve"> </v>
      </c>
      <c r="X114" s="915" t="str">
        <f t="shared" si="86"/>
        <v xml:space="preserve"> </v>
      </c>
      <c r="Y114" s="915" t="str">
        <f t="shared" si="87"/>
        <v/>
      </c>
      <c r="Z114" s="16"/>
      <c r="AA114" s="915" t="str">
        <f t="shared" si="88"/>
        <v/>
      </c>
      <c r="AB114" s="915" t="str">
        <f t="shared" si="89"/>
        <v xml:space="preserve"> </v>
      </c>
      <c r="AC114" s="915" t="str">
        <f t="shared" si="90"/>
        <v/>
      </c>
      <c r="AD114" s="915" t="str">
        <f t="shared" si="91"/>
        <v xml:space="preserve"> </v>
      </c>
      <c r="AE114" s="918" t="str">
        <f t="shared" si="92"/>
        <v xml:space="preserve"> </v>
      </c>
      <c r="AF114" s="915" t="str">
        <f t="shared" si="93"/>
        <v xml:space="preserve"> </v>
      </c>
      <c r="AG114" s="467">
        <f t="shared" si="94"/>
        <v>0</v>
      </c>
      <c r="AH114" s="467" t="str">
        <f t="shared" si="95"/>
        <v xml:space="preserve"> </v>
      </c>
      <c r="AI114" s="919" t="s">
        <v>1833</v>
      </c>
      <c r="AJ114" s="323" t="s">
        <v>1833</v>
      </c>
      <c r="AK114" s="915" t="str">
        <f t="shared" si="96"/>
        <v xml:space="preserve"> </v>
      </c>
      <c r="AL114" s="323" t="s">
        <v>1833</v>
      </c>
      <c r="AM114" s="17" t="str">
        <f t="shared" si="97"/>
        <v xml:space="preserve"> </v>
      </c>
      <c r="AN114" s="19" t="str">
        <f t="shared" si="98"/>
        <v xml:space="preserve"> </v>
      </c>
      <c r="AO114" s="65"/>
      <c r="AP114" s="389"/>
      <c r="AQ114" s="389"/>
      <c r="AR114" s="389"/>
      <c r="AS114" s="389"/>
      <c r="AT114" s="389"/>
      <c r="AU114" s="389"/>
      <c r="AV114" s="389"/>
      <c r="AW114" s="369"/>
      <c r="AX114" s="328"/>
      <c r="AY114" s="65"/>
      <c r="AZ114" s="65"/>
    </row>
    <row r="115" spans="2:52">
      <c r="B115" s="381" t="str">
        <f t="shared" si="77"/>
        <v>-</v>
      </c>
      <c r="C115" s="16"/>
      <c r="D115" s="23"/>
      <c r="E115" s="16"/>
      <c r="F115" s="922"/>
      <c r="G115" s="920"/>
      <c r="H115" s="16"/>
      <c r="I115" s="16"/>
      <c r="J115" s="323">
        <f t="shared" si="78"/>
        <v>0</v>
      </c>
      <c r="K115" s="16"/>
      <c r="L115" s="323">
        <f t="shared" si="79"/>
        <v>0</v>
      </c>
      <c r="M115" s="16"/>
      <c r="N115" s="323">
        <f t="shared" si="80"/>
        <v>0</v>
      </c>
      <c r="O115" s="16"/>
      <c r="P115" s="323">
        <f t="shared" si="81"/>
        <v>0</v>
      </c>
      <c r="Q115" s="16"/>
      <c r="R115" s="323">
        <f t="shared" si="82"/>
        <v>0</v>
      </c>
      <c r="S115" s="16"/>
      <c r="T115" s="323">
        <f t="shared" si="83"/>
        <v>0</v>
      </c>
      <c r="U115" s="16"/>
      <c r="V115" s="323">
        <f t="shared" si="84"/>
        <v>0</v>
      </c>
      <c r="W115" s="915" t="str">
        <f t="shared" si="85"/>
        <v xml:space="preserve"> </v>
      </c>
      <c r="X115" s="915" t="str">
        <f t="shared" si="86"/>
        <v xml:space="preserve"> </v>
      </c>
      <c r="Y115" s="915" t="str">
        <f t="shared" si="87"/>
        <v/>
      </c>
      <c r="Z115" s="16"/>
      <c r="AA115" s="915" t="str">
        <f t="shared" si="88"/>
        <v/>
      </c>
      <c r="AB115" s="915" t="str">
        <f t="shared" si="89"/>
        <v xml:space="preserve"> </v>
      </c>
      <c r="AC115" s="915" t="str">
        <f t="shared" si="90"/>
        <v/>
      </c>
      <c r="AD115" s="915" t="str">
        <f t="shared" si="91"/>
        <v xml:space="preserve"> </v>
      </c>
      <c r="AE115" s="918" t="str">
        <f t="shared" si="92"/>
        <v xml:space="preserve"> </v>
      </c>
      <c r="AF115" s="915" t="str">
        <f t="shared" si="93"/>
        <v xml:space="preserve"> </v>
      </c>
      <c r="AG115" s="467">
        <f t="shared" si="94"/>
        <v>0</v>
      </c>
      <c r="AH115" s="467" t="str">
        <f t="shared" si="95"/>
        <v xml:space="preserve"> </v>
      </c>
      <c r="AI115" s="919" t="s">
        <v>1833</v>
      </c>
      <c r="AJ115" s="323" t="s">
        <v>1833</v>
      </c>
      <c r="AK115" s="915" t="str">
        <f t="shared" si="96"/>
        <v xml:space="preserve"> </v>
      </c>
      <c r="AL115" s="323" t="s">
        <v>1833</v>
      </c>
      <c r="AM115" s="17" t="str">
        <f t="shared" si="97"/>
        <v xml:space="preserve"> </v>
      </c>
      <c r="AN115" s="19" t="str">
        <f t="shared" si="98"/>
        <v xml:space="preserve"> </v>
      </c>
      <c r="AO115" s="65"/>
      <c r="AP115" s="389"/>
      <c r="AQ115" s="389"/>
      <c r="AR115" s="389"/>
      <c r="AS115" s="389"/>
      <c r="AT115" s="389"/>
      <c r="AU115" s="389"/>
      <c r="AV115" s="389"/>
      <c r="AW115" s="369"/>
      <c r="AX115" s="328"/>
      <c r="AY115" s="65"/>
      <c r="AZ115" s="65"/>
    </row>
    <row r="116" spans="2:52">
      <c r="B116" s="381" t="str">
        <f t="shared" si="77"/>
        <v>-</v>
      </c>
      <c r="C116" s="16"/>
      <c r="D116" s="23"/>
      <c r="E116" s="16"/>
      <c r="F116" s="922"/>
      <c r="G116" s="920"/>
      <c r="H116" s="16"/>
      <c r="I116" s="16"/>
      <c r="J116" s="323">
        <f t="shared" si="78"/>
        <v>0</v>
      </c>
      <c r="K116" s="16"/>
      <c r="L116" s="323">
        <f t="shared" si="79"/>
        <v>0</v>
      </c>
      <c r="M116" s="16"/>
      <c r="N116" s="323">
        <f t="shared" si="80"/>
        <v>0</v>
      </c>
      <c r="O116" s="16"/>
      <c r="P116" s="323">
        <f t="shared" si="81"/>
        <v>0</v>
      </c>
      <c r="Q116" s="16"/>
      <c r="R116" s="323">
        <f t="shared" si="82"/>
        <v>0</v>
      </c>
      <c r="S116" s="16"/>
      <c r="T116" s="323">
        <f t="shared" si="83"/>
        <v>0</v>
      </c>
      <c r="U116" s="16"/>
      <c r="V116" s="323">
        <f t="shared" si="84"/>
        <v>0</v>
      </c>
      <c r="W116" s="915" t="str">
        <f t="shared" si="85"/>
        <v xml:space="preserve"> </v>
      </c>
      <c r="X116" s="915" t="str">
        <f t="shared" si="86"/>
        <v xml:space="preserve"> </v>
      </c>
      <c r="Y116" s="915" t="str">
        <f t="shared" si="87"/>
        <v/>
      </c>
      <c r="Z116" s="16"/>
      <c r="AA116" s="915" t="str">
        <f t="shared" si="88"/>
        <v/>
      </c>
      <c r="AB116" s="915" t="str">
        <f t="shared" si="89"/>
        <v xml:space="preserve"> </v>
      </c>
      <c r="AC116" s="915" t="str">
        <f t="shared" si="90"/>
        <v/>
      </c>
      <c r="AD116" s="915" t="str">
        <f t="shared" si="91"/>
        <v xml:space="preserve"> </v>
      </c>
      <c r="AE116" s="918" t="str">
        <f t="shared" si="92"/>
        <v xml:space="preserve"> </v>
      </c>
      <c r="AF116" s="915" t="str">
        <f t="shared" si="93"/>
        <v xml:space="preserve"> </v>
      </c>
      <c r="AG116" s="467">
        <f t="shared" si="94"/>
        <v>0</v>
      </c>
      <c r="AH116" s="467" t="str">
        <f t="shared" si="95"/>
        <v xml:space="preserve"> </v>
      </c>
      <c r="AI116" s="919" t="s">
        <v>1833</v>
      </c>
      <c r="AJ116" s="323" t="s">
        <v>1833</v>
      </c>
      <c r="AK116" s="915" t="str">
        <f t="shared" si="96"/>
        <v xml:space="preserve"> </v>
      </c>
      <c r="AL116" s="323" t="s">
        <v>1833</v>
      </c>
      <c r="AM116" s="17" t="str">
        <f t="shared" si="97"/>
        <v xml:space="preserve"> </v>
      </c>
      <c r="AN116" s="19" t="str">
        <f t="shared" si="98"/>
        <v xml:space="preserve"> </v>
      </c>
      <c r="AO116" s="65"/>
      <c r="AP116" s="389"/>
      <c r="AQ116" s="389"/>
      <c r="AR116" s="389"/>
      <c r="AS116" s="389"/>
      <c r="AT116" s="389"/>
      <c r="AU116" s="389"/>
      <c r="AV116" s="389"/>
      <c r="AW116" s="369"/>
      <c r="AX116" s="328"/>
      <c r="AY116" s="65"/>
      <c r="AZ116" s="65"/>
    </row>
    <row r="117" spans="2:52">
      <c r="B117" s="381" t="str">
        <f t="shared" si="77"/>
        <v>-</v>
      </c>
      <c r="C117" s="16"/>
      <c r="D117" s="23"/>
      <c r="E117" s="16"/>
      <c r="F117" s="922"/>
      <c r="G117" s="920"/>
      <c r="H117" s="16"/>
      <c r="I117" s="16"/>
      <c r="J117" s="323">
        <f t="shared" si="78"/>
        <v>0</v>
      </c>
      <c r="K117" s="16"/>
      <c r="L117" s="323">
        <f t="shared" si="79"/>
        <v>0</v>
      </c>
      <c r="M117" s="16"/>
      <c r="N117" s="323">
        <f t="shared" si="80"/>
        <v>0</v>
      </c>
      <c r="O117" s="16"/>
      <c r="P117" s="323">
        <f t="shared" si="81"/>
        <v>0</v>
      </c>
      <c r="Q117" s="16"/>
      <c r="R117" s="323">
        <f t="shared" si="82"/>
        <v>0</v>
      </c>
      <c r="S117" s="16"/>
      <c r="T117" s="323">
        <f t="shared" si="83"/>
        <v>0</v>
      </c>
      <c r="U117" s="16"/>
      <c r="V117" s="323">
        <f t="shared" si="84"/>
        <v>0</v>
      </c>
      <c r="W117" s="915" t="str">
        <f t="shared" si="85"/>
        <v xml:space="preserve"> </v>
      </c>
      <c r="X117" s="915" t="str">
        <f t="shared" si="86"/>
        <v xml:space="preserve"> </v>
      </c>
      <c r="Y117" s="915" t="str">
        <f t="shared" si="87"/>
        <v/>
      </c>
      <c r="Z117" s="16"/>
      <c r="AA117" s="915" t="str">
        <f t="shared" si="88"/>
        <v/>
      </c>
      <c r="AB117" s="915" t="str">
        <f t="shared" si="89"/>
        <v xml:space="preserve"> </v>
      </c>
      <c r="AC117" s="915" t="str">
        <f t="shared" si="90"/>
        <v/>
      </c>
      <c r="AD117" s="915" t="str">
        <f t="shared" si="91"/>
        <v xml:space="preserve"> </v>
      </c>
      <c r="AE117" s="918" t="str">
        <f t="shared" si="92"/>
        <v xml:space="preserve"> </v>
      </c>
      <c r="AF117" s="915" t="str">
        <f t="shared" si="93"/>
        <v xml:space="preserve"> </v>
      </c>
      <c r="AG117" s="467">
        <f t="shared" si="94"/>
        <v>0</v>
      </c>
      <c r="AH117" s="467" t="str">
        <f t="shared" si="95"/>
        <v xml:space="preserve"> </v>
      </c>
      <c r="AI117" s="919" t="s">
        <v>1833</v>
      </c>
      <c r="AJ117" s="323" t="s">
        <v>1833</v>
      </c>
      <c r="AK117" s="915" t="str">
        <f t="shared" si="96"/>
        <v xml:space="preserve"> </v>
      </c>
      <c r="AL117" s="323" t="s">
        <v>1833</v>
      </c>
      <c r="AM117" s="17" t="str">
        <f t="shared" si="97"/>
        <v xml:space="preserve"> </v>
      </c>
      <c r="AN117" s="19" t="str">
        <f t="shared" si="98"/>
        <v xml:space="preserve"> </v>
      </c>
      <c r="AO117" s="65"/>
      <c r="AP117" s="389"/>
      <c r="AQ117" s="389"/>
      <c r="AR117" s="389"/>
      <c r="AS117" s="389"/>
      <c r="AT117" s="389"/>
      <c r="AU117" s="389"/>
      <c r="AV117" s="389"/>
      <c r="AW117" s="369"/>
      <c r="AX117" s="328"/>
      <c r="AY117" s="65"/>
      <c r="AZ117" s="65"/>
    </row>
    <row r="118" spans="2:52">
      <c r="B118" s="381" t="str">
        <f t="shared" si="77"/>
        <v>-</v>
      </c>
      <c r="C118" s="16"/>
      <c r="D118" s="23"/>
      <c r="E118" s="16"/>
      <c r="F118" s="922"/>
      <c r="G118" s="920"/>
      <c r="H118" s="16"/>
      <c r="I118" s="16"/>
      <c r="J118" s="323">
        <f t="shared" si="78"/>
        <v>0</v>
      </c>
      <c r="K118" s="16"/>
      <c r="L118" s="323">
        <f t="shared" si="79"/>
        <v>0</v>
      </c>
      <c r="M118" s="16"/>
      <c r="N118" s="323">
        <f t="shared" si="80"/>
        <v>0</v>
      </c>
      <c r="O118" s="16"/>
      <c r="P118" s="323">
        <f t="shared" si="81"/>
        <v>0</v>
      </c>
      <c r="Q118" s="16"/>
      <c r="R118" s="323">
        <f t="shared" si="82"/>
        <v>0</v>
      </c>
      <c r="S118" s="16"/>
      <c r="T118" s="323">
        <f t="shared" si="83"/>
        <v>0</v>
      </c>
      <c r="U118" s="16"/>
      <c r="V118" s="323">
        <f t="shared" si="84"/>
        <v>0</v>
      </c>
      <c r="W118" s="915" t="str">
        <f t="shared" si="85"/>
        <v xml:space="preserve"> </v>
      </c>
      <c r="X118" s="915" t="str">
        <f t="shared" si="86"/>
        <v xml:space="preserve"> </v>
      </c>
      <c r="Y118" s="915" t="str">
        <f t="shared" si="87"/>
        <v/>
      </c>
      <c r="Z118" s="16"/>
      <c r="AA118" s="915" t="str">
        <f t="shared" si="88"/>
        <v/>
      </c>
      <c r="AB118" s="915" t="str">
        <f t="shared" si="89"/>
        <v xml:space="preserve"> </v>
      </c>
      <c r="AC118" s="915" t="str">
        <f t="shared" si="90"/>
        <v/>
      </c>
      <c r="AD118" s="915" t="str">
        <f t="shared" si="91"/>
        <v xml:space="preserve"> </v>
      </c>
      <c r="AE118" s="918" t="str">
        <f t="shared" si="92"/>
        <v xml:space="preserve"> </v>
      </c>
      <c r="AF118" s="915" t="str">
        <f t="shared" si="93"/>
        <v xml:space="preserve"> </v>
      </c>
      <c r="AG118" s="467">
        <f t="shared" si="94"/>
        <v>0</v>
      </c>
      <c r="AH118" s="467" t="str">
        <f t="shared" si="95"/>
        <v xml:space="preserve"> </v>
      </c>
      <c r="AI118" s="919" t="s">
        <v>1833</v>
      </c>
      <c r="AJ118" s="323" t="s">
        <v>1833</v>
      </c>
      <c r="AK118" s="915" t="str">
        <f t="shared" si="96"/>
        <v xml:space="preserve"> </v>
      </c>
      <c r="AL118" s="323" t="s">
        <v>1833</v>
      </c>
      <c r="AM118" s="17" t="str">
        <f t="shared" si="97"/>
        <v xml:space="preserve"> </v>
      </c>
      <c r="AN118" s="19" t="str">
        <f t="shared" si="98"/>
        <v xml:space="preserve"> </v>
      </c>
      <c r="AO118" s="65"/>
      <c r="AP118" s="389"/>
      <c r="AQ118" s="389"/>
      <c r="AR118" s="389"/>
      <c r="AS118" s="389"/>
      <c r="AT118" s="389"/>
      <c r="AU118" s="389"/>
      <c r="AV118" s="389"/>
      <c r="AW118" s="369"/>
      <c r="AX118" s="328"/>
      <c r="AY118" s="65"/>
      <c r="AZ118" s="65"/>
    </row>
    <row r="119" spans="2:52">
      <c r="B119" s="381" t="str">
        <f t="shared" si="77"/>
        <v>-</v>
      </c>
      <c r="C119" s="16"/>
      <c r="D119" s="23"/>
      <c r="E119" s="16"/>
      <c r="F119" s="922"/>
      <c r="G119" s="920"/>
      <c r="H119" s="16"/>
      <c r="I119" s="16"/>
      <c r="J119" s="323">
        <f t="shared" si="78"/>
        <v>0</v>
      </c>
      <c r="K119" s="16"/>
      <c r="L119" s="323">
        <f t="shared" si="79"/>
        <v>0</v>
      </c>
      <c r="M119" s="16"/>
      <c r="N119" s="323">
        <f t="shared" si="80"/>
        <v>0</v>
      </c>
      <c r="O119" s="16"/>
      <c r="P119" s="323">
        <f t="shared" si="81"/>
        <v>0</v>
      </c>
      <c r="Q119" s="16"/>
      <c r="R119" s="323">
        <f t="shared" si="82"/>
        <v>0</v>
      </c>
      <c r="S119" s="16"/>
      <c r="T119" s="323">
        <f t="shared" si="83"/>
        <v>0</v>
      </c>
      <c r="U119" s="16"/>
      <c r="V119" s="323">
        <f t="shared" si="84"/>
        <v>0</v>
      </c>
      <c r="W119" s="915" t="str">
        <f t="shared" si="85"/>
        <v xml:space="preserve"> </v>
      </c>
      <c r="X119" s="915" t="str">
        <f t="shared" si="86"/>
        <v xml:space="preserve"> </v>
      </c>
      <c r="Y119" s="915" t="str">
        <f t="shared" si="87"/>
        <v/>
      </c>
      <c r="Z119" s="16"/>
      <c r="AA119" s="915" t="str">
        <f t="shared" si="88"/>
        <v/>
      </c>
      <c r="AB119" s="915" t="str">
        <f t="shared" si="89"/>
        <v xml:space="preserve"> </v>
      </c>
      <c r="AC119" s="915" t="str">
        <f t="shared" si="90"/>
        <v/>
      </c>
      <c r="AD119" s="915" t="str">
        <f t="shared" si="91"/>
        <v xml:space="preserve"> </v>
      </c>
      <c r="AE119" s="918" t="str">
        <f t="shared" si="92"/>
        <v xml:space="preserve"> </v>
      </c>
      <c r="AF119" s="915" t="str">
        <f t="shared" si="93"/>
        <v xml:space="preserve"> </v>
      </c>
      <c r="AG119" s="467">
        <f t="shared" si="94"/>
        <v>0</v>
      </c>
      <c r="AH119" s="467" t="str">
        <f t="shared" si="95"/>
        <v xml:space="preserve"> </v>
      </c>
      <c r="AI119" s="919" t="s">
        <v>1833</v>
      </c>
      <c r="AJ119" s="323" t="s">
        <v>1833</v>
      </c>
      <c r="AK119" s="915" t="str">
        <f t="shared" si="96"/>
        <v xml:space="preserve"> </v>
      </c>
      <c r="AL119" s="323" t="s">
        <v>1833</v>
      </c>
      <c r="AM119" s="17" t="str">
        <f t="shared" si="97"/>
        <v xml:space="preserve"> </v>
      </c>
      <c r="AN119" s="19" t="str">
        <f t="shared" si="98"/>
        <v xml:space="preserve"> </v>
      </c>
      <c r="AO119" s="65"/>
      <c r="AP119" s="389"/>
      <c r="AQ119" s="389"/>
      <c r="AR119" s="389"/>
      <c r="AS119" s="389"/>
      <c r="AT119" s="389"/>
      <c r="AU119" s="389"/>
      <c r="AV119" s="389"/>
      <c r="AW119" s="369"/>
      <c r="AX119" s="328"/>
      <c r="AY119" s="65"/>
      <c r="AZ119" s="65"/>
    </row>
    <row r="120" spans="2:52">
      <c r="B120" s="381" t="str">
        <f t="shared" si="77"/>
        <v>-</v>
      </c>
      <c r="C120" s="16"/>
      <c r="D120" s="23"/>
      <c r="E120" s="16"/>
      <c r="F120" s="922"/>
      <c r="G120" s="920"/>
      <c r="H120" s="16"/>
      <c r="I120" s="16"/>
      <c r="J120" s="323">
        <f t="shared" si="78"/>
        <v>0</v>
      </c>
      <c r="K120" s="16"/>
      <c r="L120" s="323">
        <f t="shared" si="79"/>
        <v>0</v>
      </c>
      <c r="M120" s="16"/>
      <c r="N120" s="323">
        <f t="shared" si="80"/>
        <v>0</v>
      </c>
      <c r="O120" s="16"/>
      <c r="P120" s="323">
        <f t="shared" si="81"/>
        <v>0</v>
      </c>
      <c r="Q120" s="16"/>
      <c r="R120" s="323">
        <f t="shared" si="82"/>
        <v>0</v>
      </c>
      <c r="S120" s="16"/>
      <c r="T120" s="323">
        <f t="shared" si="83"/>
        <v>0</v>
      </c>
      <c r="U120" s="16"/>
      <c r="V120" s="323">
        <f t="shared" si="84"/>
        <v>0</v>
      </c>
      <c r="W120" s="915" t="str">
        <f t="shared" si="85"/>
        <v xml:space="preserve"> </v>
      </c>
      <c r="X120" s="915" t="str">
        <f t="shared" si="86"/>
        <v xml:space="preserve"> </v>
      </c>
      <c r="Y120" s="915" t="str">
        <f t="shared" si="87"/>
        <v/>
      </c>
      <c r="Z120" s="16"/>
      <c r="AA120" s="915" t="str">
        <f t="shared" si="88"/>
        <v/>
      </c>
      <c r="AB120" s="915" t="str">
        <f t="shared" si="89"/>
        <v xml:space="preserve"> </v>
      </c>
      <c r="AC120" s="915" t="str">
        <f t="shared" si="90"/>
        <v/>
      </c>
      <c r="AD120" s="915" t="str">
        <f t="shared" si="91"/>
        <v xml:space="preserve"> </v>
      </c>
      <c r="AE120" s="918" t="str">
        <f t="shared" si="92"/>
        <v xml:space="preserve"> </v>
      </c>
      <c r="AF120" s="915" t="str">
        <f t="shared" si="93"/>
        <v xml:space="preserve"> </v>
      </c>
      <c r="AG120" s="467">
        <f t="shared" si="94"/>
        <v>0</v>
      </c>
      <c r="AH120" s="467" t="str">
        <f t="shared" si="95"/>
        <v xml:space="preserve"> </v>
      </c>
      <c r="AI120" s="919" t="s">
        <v>1833</v>
      </c>
      <c r="AJ120" s="323" t="s">
        <v>1833</v>
      </c>
      <c r="AK120" s="915" t="str">
        <f t="shared" si="96"/>
        <v xml:space="preserve"> </v>
      </c>
      <c r="AL120" s="323" t="s">
        <v>1833</v>
      </c>
      <c r="AM120" s="17" t="str">
        <f t="shared" si="97"/>
        <v xml:space="preserve"> </v>
      </c>
      <c r="AN120" s="19" t="str">
        <f t="shared" si="98"/>
        <v xml:space="preserve"> </v>
      </c>
      <c r="AO120" s="65"/>
      <c r="AP120" s="389"/>
      <c r="AQ120" s="389"/>
      <c r="AR120" s="389"/>
      <c r="AS120" s="389"/>
      <c r="AT120" s="389"/>
      <c r="AU120" s="389"/>
      <c r="AV120" s="389"/>
      <c r="AW120" s="369"/>
      <c r="AX120" s="328"/>
      <c r="AY120" s="65"/>
      <c r="AZ120" s="65"/>
    </row>
    <row r="121" spans="2:52">
      <c r="B121" s="381" t="str">
        <f t="shared" si="77"/>
        <v>-</v>
      </c>
      <c r="C121" s="16"/>
      <c r="D121" s="23"/>
      <c r="E121" s="16"/>
      <c r="F121" s="922"/>
      <c r="G121" s="920"/>
      <c r="H121" s="16"/>
      <c r="I121" s="16"/>
      <c r="J121" s="323">
        <f t="shared" si="78"/>
        <v>0</v>
      </c>
      <c r="K121" s="16"/>
      <c r="L121" s="323">
        <f t="shared" si="79"/>
        <v>0</v>
      </c>
      <c r="M121" s="16"/>
      <c r="N121" s="323">
        <f t="shared" si="80"/>
        <v>0</v>
      </c>
      <c r="O121" s="16"/>
      <c r="P121" s="323">
        <f t="shared" si="81"/>
        <v>0</v>
      </c>
      <c r="Q121" s="16"/>
      <c r="R121" s="323">
        <f t="shared" si="82"/>
        <v>0</v>
      </c>
      <c r="S121" s="16"/>
      <c r="T121" s="323">
        <f t="shared" si="83"/>
        <v>0</v>
      </c>
      <c r="U121" s="16"/>
      <c r="V121" s="323">
        <f t="shared" si="84"/>
        <v>0</v>
      </c>
      <c r="W121" s="915" t="str">
        <f t="shared" si="85"/>
        <v xml:space="preserve"> </v>
      </c>
      <c r="X121" s="915" t="str">
        <f t="shared" si="86"/>
        <v xml:space="preserve"> </v>
      </c>
      <c r="Y121" s="915" t="str">
        <f t="shared" si="87"/>
        <v/>
      </c>
      <c r="Z121" s="16"/>
      <c r="AA121" s="915" t="str">
        <f t="shared" si="88"/>
        <v/>
      </c>
      <c r="AB121" s="915" t="str">
        <f t="shared" si="89"/>
        <v xml:space="preserve"> </v>
      </c>
      <c r="AC121" s="915" t="str">
        <f t="shared" si="90"/>
        <v/>
      </c>
      <c r="AD121" s="915" t="str">
        <f t="shared" si="91"/>
        <v xml:space="preserve"> </v>
      </c>
      <c r="AE121" s="918" t="str">
        <f t="shared" si="92"/>
        <v xml:space="preserve"> </v>
      </c>
      <c r="AF121" s="915" t="str">
        <f t="shared" si="93"/>
        <v xml:space="preserve"> </v>
      </c>
      <c r="AG121" s="467">
        <f t="shared" si="94"/>
        <v>0</v>
      </c>
      <c r="AH121" s="467" t="str">
        <f t="shared" si="95"/>
        <v xml:space="preserve"> </v>
      </c>
      <c r="AI121" s="919" t="s">
        <v>1833</v>
      </c>
      <c r="AJ121" s="323" t="s">
        <v>1833</v>
      </c>
      <c r="AK121" s="915" t="str">
        <f t="shared" si="96"/>
        <v xml:space="preserve"> </v>
      </c>
      <c r="AL121" s="323" t="s">
        <v>1833</v>
      </c>
      <c r="AM121" s="17" t="str">
        <f t="shared" si="97"/>
        <v xml:space="preserve"> </v>
      </c>
      <c r="AN121" s="19" t="str">
        <f t="shared" si="98"/>
        <v xml:space="preserve"> </v>
      </c>
      <c r="AO121" s="65"/>
      <c r="AP121" s="389"/>
      <c r="AQ121" s="389"/>
      <c r="AR121" s="389"/>
      <c r="AS121" s="389"/>
      <c r="AT121" s="389"/>
      <c r="AU121" s="389"/>
      <c r="AV121" s="389"/>
      <c r="AW121" s="369"/>
      <c r="AX121" s="328"/>
      <c r="AY121" s="65"/>
      <c r="AZ121" s="65"/>
    </row>
    <row r="122" spans="2:52">
      <c r="B122" s="381" t="str">
        <f t="shared" si="77"/>
        <v>-</v>
      </c>
      <c r="C122" s="16"/>
      <c r="D122" s="23"/>
      <c r="E122" s="16"/>
      <c r="F122" s="922"/>
      <c r="G122" s="920"/>
      <c r="H122" s="16"/>
      <c r="I122" s="16"/>
      <c r="J122" s="323">
        <f t="shared" si="78"/>
        <v>0</v>
      </c>
      <c r="K122" s="16"/>
      <c r="L122" s="323">
        <f t="shared" si="79"/>
        <v>0</v>
      </c>
      <c r="M122" s="16"/>
      <c r="N122" s="323">
        <f t="shared" si="80"/>
        <v>0</v>
      </c>
      <c r="O122" s="16"/>
      <c r="P122" s="323">
        <f t="shared" si="81"/>
        <v>0</v>
      </c>
      <c r="Q122" s="16"/>
      <c r="R122" s="323">
        <f t="shared" si="82"/>
        <v>0</v>
      </c>
      <c r="S122" s="16"/>
      <c r="T122" s="323">
        <f t="shared" si="83"/>
        <v>0</v>
      </c>
      <c r="U122" s="16"/>
      <c r="V122" s="323">
        <f t="shared" si="84"/>
        <v>0</v>
      </c>
      <c r="W122" s="915" t="str">
        <f t="shared" si="85"/>
        <v xml:space="preserve"> </v>
      </c>
      <c r="X122" s="915" t="str">
        <f t="shared" si="86"/>
        <v xml:space="preserve"> </v>
      </c>
      <c r="Y122" s="915" t="str">
        <f t="shared" si="87"/>
        <v/>
      </c>
      <c r="Z122" s="16"/>
      <c r="AA122" s="915" t="str">
        <f t="shared" si="88"/>
        <v/>
      </c>
      <c r="AB122" s="915" t="str">
        <f t="shared" si="89"/>
        <v xml:space="preserve"> </v>
      </c>
      <c r="AC122" s="915" t="str">
        <f t="shared" si="90"/>
        <v/>
      </c>
      <c r="AD122" s="915" t="str">
        <f t="shared" si="91"/>
        <v xml:space="preserve"> </v>
      </c>
      <c r="AE122" s="918" t="str">
        <f t="shared" si="92"/>
        <v xml:space="preserve"> </v>
      </c>
      <c r="AF122" s="915" t="str">
        <f t="shared" si="93"/>
        <v xml:space="preserve"> </v>
      </c>
      <c r="AG122" s="467">
        <f t="shared" si="94"/>
        <v>0</v>
      </c>
      <c r="AH122" s="467" t="str">
        <f t="shared" si="95"/>
        <v xml:space="preserve"> </v>
      </c>
      <c r="AI122" s="919" t="s">
        <v>1833</v>
      </c>
      <c r="AJ122" s="323" t="s">
        <v>1833</v>
      </c>
      <c r="AK122" s="915" t="str">
        <f t="shared" si="96"/>
        <v xml:space="preserve"> </v>
      </c>
      <c r="AL122" s="323" t="s">
        <v>1833</v>
      </c>
      <c r="AM122" s="17" t="str">
        <f t="shared" si="97"/>
        <v xml:space="preserve"> </v>
      </c>
      <c r="AN122" s="19" t="str">
        <f t="shared" si="98"/>
        <v xml:space="preserve"> </v>
      </c>
      <c r="AO122" s="65"/>
      <c r="AP122" s="389"/>
      <c r="AQ122" s="389"/>
      <c r="AR122" s="389"/>
      <c r="AS122" s="389"/>
      <c r="AT122" s="389"/>
      <c r="AU122" s="389"/>
      <c r="AV122" s="389"/>
      <c r="AW122" s="369"/>
      <c r="AX122" s="328"/>
      <c r="AY122" s="65"/>
      <c r="AZ122" s="65"/>
    </row>
    <row r="123" spans="2:52">
      <c r="B123" s="381" t="str">
        <f t="shared" si="77"/>
        <v>-</v>
      </c>
      <c r="C123" s="16"/>
      <c r="D123" s="23"/>
      <c r="E123" s="16"/>
      <c r="F123" s="922"/>
      <c r="G123" s="920"/>
      <c r="H123" s="16"/>
      <c r="I123" s="16"/>
      <c r="J123" s="323">
        <f t="shared" si="78"/>
        <v>0</v>
      </c>
      <c r="K123" s="16"/>
      <c r="L123" s="323">
        <f t="shared" si="79"/>
        <v>0</v>
      </c>
      <c r="M123" s="16"/>
      <c r="N123" s="323">
        <f t="shared" si="80"/>
        <v>0</v>
      </c>
      <c r="O123" s="16"/>
      <c r="P123" s="323">
        <f t="shared" si="81"/>
        <v>0</v>
      </c>
      <c r="Q123" s="16"/>
      <c r="R123" s="323">
        <f t="shared" si="82"/>
        <v>0</v>
      </c>
      <c r="S123" s="16"/>
      <c r="T123" s="323">
        <f t="shared" si="83"/>
        <v>0</v>
      </c>
      <c r="U123" s="16"/>
      <c r="V123" s="323">
        <f t="shared" si="84"/>
        <v>0</v>
      </c>
      <c r="W123" s="915" t="str">
        <f t="shared" si="85"/>
        <v xml:space="preserve"> </v>
      </c>
      <c r="X123" s="915" t="str">
        <f t="shared" si="86"/>
        <v xml:space="preserve"> </v>
      </c>
      <c r="Y123" s="915" t="str">
        <f t="shared" si="87"/>
        <v/>
      </c>
      <c r="Z123" s="16"/>
      <c r="AA123" s="915" t="str">
        <f t="shared" si="88"/>
        <v/>
      </c>
      <c r="AB123" s="915" t="str">
        <f t="shared" si="89"/>
        <v xml:space="preserve"> </v>
      </c>
      <c r="AC123" s="915" t="str">
        <f t="shared" si="90"/>
        <v/>
      </c>
      <c r="AD123" s="915" t="str">
        <f t="shared" si="91"/>
        <v xml:space="preserve"> </v>
      </c>
      <c r="AE123" s="918" t="str">
        <f t="shared" si="92"/>
        <v xml:space="preserve"> </v>
      </c>
      <c r="AF123" s="915" t="str">
        <f t="shared" si="93"/>
        <v xml:space="preserve"> </v>
      </c>
      <c r="AG123" s="467">
        <f t="shared" si="94"/>
        <v>0</v>
      </c>
      <c r="AH123" s="467" t="str">
        <f t="shared" si="95"/>
        <v xml:space="preserve"> </v>
      </c>
      <c r="AI123" s="919" t="s">
        <v>1833</v>
      </c>
      <c r="AJ123" s="323" t="s">
        <v>1833</v>
      </c>
      <c r="AK123" s="915" t="str">
        <f t="shared" si="96"/>
        <v xml:space="preserve"> </v>
      </c>
      <c r="AL123" s="323" t="s">
        <v>1833</v>
      </c>
      <c r="AM123" s="17" t="str">
        <f t="shared" si="97"/>
        <v xml:space="preserve"> </v>
      </c>
      <c r="AN123" s="19" t="str">
        <f t="shared" si="98"/>
        <v xml:space="preserve"> </v>
      </c>
      <c r="AO123" s="65"/>
      <c r="AP123" s="389"/>
      <c r="AQ123" s="389"/>
      <c r="AR123" s="389"/>
      <c r="AS123" s="389"/>
      <c r="AT123" s="389"/>
      <c r="AU123" s="389"/>
      <c r="AV123" s="389"/>
      <c r="AW123" s="369"/>
      <c r="AX123" s="328"/>
      <c r="AY123" s="65"/>
      <c r="AZ123" s="65"/>
    </row>
    <row r="124" spans="2:52">
      <c r="B124" s="381" t="str">
        <f t="shared" si="77"/>
        <v>-</v>
      </c>
      <c r="C124" s="16"/>
      <c r="D124" s="23"/>
      <c r="E124" s="16"/>
      <c r="F124" s="922"/>
      <c r="G124" s="920"/>
      <c r="H124" s="16"/>
      <c r="I124" s="16"/>
      <c r="J124" s="323">
        <f t="shared" si="78"/>
        <v>0</v>
      </c>
      <c r="K124" s="16"/>
      <c r="L124" s="323">
        <f t="shared" si="79"/>
        <v>0</v>
      </c>
      <c r="M124" s="16"/>
      <c r="N124" s="323">
        <f t="shared" si="80"/>
        <v>0</v>
      </c>
      <c r="O124" s="16"/>
      <c r="P124" s="323">
        <f t="shared" si="81"/>
        <v>0</v>
      </c>
      <c r="Q124" s="16"/>
      <c r="R124" s="323">
        <f t="shared" si="82"/>
        <v>0</v>
      </c>
      <c r="S124" s="16"/>
      <c r="T124" s="323">
        <f t="shared" si="83"/>
        <v>0</v>
      </c>
      <c r="U124" s="16"/>
      <c r="V124" s="323">
        <f t="shared" si="84"/>
        <v>0</v>
      </c>
      <c r="W124" s="915" t="str">
        <f t="shared" si="85"/>
        <v xml:space="preserve"> </v>
      </c>
      <c r="X124" s="915" t="str">
        <f t="shared" si="86"/>
        <v xml:space="preserve"> </v>
      </c>
      <c r="Y124" s="915" t="str">
        <f t="shared" si="87"/>
        <v/>
      </c>
      <c r="Z124" s="16"/>
      <c r="AA124" s="915" t="str">
        <f t="shared" si="88"/>
        <v/>
      </c>
      <c r="AB124" s="915" t="str">
        <f t="shared" si="89"/>
        <v xml:space="preserve"> </v>
      </c>
      <c r="AC124" s="915" t="str">
        <f t="shared" si="90"/>
        <v/>
      </c>
      <c r="AD124" s="915" t="str">
        <f t="shared" si="91"/>
        <v xml:space="preserve"> </v>
      </c>
      <c r="AE124" s="918" t="str">
        <f t="shared" si="92"/>
        <v xml:space="preserve"> </v>
      </c>
      <c r="AF124" s="915" t="str">
        <f t="shared" si="93"/>
        <v xml:space="preserve"> </v>
      </c>
      <c r="AG124" s="467">
        <f t="shared" si="94"/>
        <v>0</v>
      </c>
      <c r="AH124" s="467" t="str">
        <f t="shared" si="95"/>
        <v xml:space="preserve"> </v>
      </c>
      <c r="AI124" s="919" t="s">
        <v>1833</v>
      </c>
      <c r="AJ124" s="323" t="s">
        <v>1833</v>
      </c>
      <c r="AK124" s="915" t="str">
        <f t="shared" si="96"/>
        <v xml:space="preserve"> </v>
      </c>
      <c r="AL124" s="323" t="s">
        <v>1833</v>
      </c>
      <c r="AM124" s="17" t="str">
        <f t="shared" si="97"/>
        <v xml:space="preserve"> </v>
      </c>
      <c r="AN124" s="19" t="str">
        <f t="shared" si="98"/>
        <v xml:space="preserve"> </v>
      </c>
      <c r="AO124" s="65"/>
      <c r="AP124" s="389"/>
      <c r="AQ124" s="389"/>
      <c r="AR124" s="389"/>
      <c r="AS124" s="389"/>
      <c r="AT124" s="389"/>
      <c r="AU124" s="389"/>
      <c r="AV124" s="389"/>
      <c r="AW124" s="369"/>
      <c r="AX124" s="328"/>
      <c r="AY124" s="65"/>
      <c r="AZ124" s="65"/>
    </row>
    <row r="125" spans="2:52">
      <c r="B125" s="381" t="str">
        <f t="shared" si="77"/>
        <v>-</v>
      </c>
      <c r="C125" s="16"/>
      <c r="D125" s="23"/>
      <c r="E125" s="16"/>
      <c r="F125" s="922"/>
      <c r="G125" s="920"/>
      <c r="H125" s="16"/>
      <c r="I125" s="16"/>
      <c r="J125" s="323">
        <f t="shared" si="78"/>
        <v>0</v>
      </c>
      <c r="K125" s="16"/>
      <c r="L125" s="323">
        <f t="shared" si="79"/>
        <v>0</v>
      </c>
      <c r="M125" s="16"/>
      <c r="N125" s="323">
        <f t="shared" si="80"/>
        <v>0</v>
      </c>
      <c r="O125" s="16"/>
      <c r="P125" s="323">
        <f t="shared" si="81"/>
        <v>0</v>
      </c>
      <c r="Q125" s="16"/>
      <c r="R125" s="323">
        <f t="shared" si="82"/>
        <v>0</v>
      </c>
      <c r="S125" s="16"/>
      <c r="T125" s="323">
        <f t="shared" si="83"/>
        <v>0</v>
      </c>
      <c r="U125" s="16"/>
      <c r="V125" s="323">
        <f t="shared" si="84"/>
        <v>0</v>
      </c>
      <c r="W125" s="915" t="str">
        <f t="shared" si="85"/>
        <v xml:space="preserve"> </v>
      </c>
      <c r="X125" s="915" t="str">
        <f t="shared" si="86"/>
        <v xml:space="preserve"> </v>
      </c>
      <c r="Y125" s="915" t="str">
        <f t="shared" si="87"/>
        <v/>
      </c>
      <c r="Z125" s="16"/>
      <c r="AA125" s="915" t="str">
        <f t="shared" si="88"/>
        <v/>
      </c>
      <c r="AB125" s="915" t="str">
        <f t="shared" si="89"/>
        <v xml:space="preserve"> </v>
      </c>
      <c r="AC125" s="915" t="str">
        <f t="shared" si="90"/>
        <v/>
      </c>
      <c r="AD125" s="915" t="str">
        <f t="shared" si="91"/>
        <v xml:space="preserve"> </v>
      </c>
      <c r="AE125" s="918" t="str">
        <f t="shared" si="92"/>
        <v xml:space="preserve"> </v>
      </c>
      <c r="AF125" s="915" t="str">
        <f t="shared" si="93"/>
        <v xml:space="preserve"> </v>
      </c>
      <c r="AG125" s="467">
        <f t="shared" si="94"/>
        <v>0</v>
      </c>
      <c r="AH125" s="467" t="str">
        <f t="shared" si="95"/>
        <v xml:space="preserve"> </v>
      </c>
      <c r="AI125" s="919" t="s">
        <v>1833</v>
      </c>
      <c r="AJ125" s="323" t="s">
        <v>1833</v>
      </c>
      <c r="AK125" s="915" t="str">
        <f t="shared" si="96"/>
        <v xml:space="preserve"> </v>
      </c>
      <c r="AL125" s="323" t="s">
        <v>1833</v>
      </c>
      <c r="AM125" s="17" t="str">
        <f t="shared" si="97"/>
        <v xml:space="preserve"> </v>
      </c>
      <c r="AN125" s="19" t="str">
        <f t="shared" si="98"/>
        <v xml:space="preserve"> </v>
      </c>
      <c r="AO125" s="65"/>
      <c r="AP125" s="389"/>
      <c r="AQ125" s="389"/>
      <c r="AR125" s="389"/>
      <c r="AS125" s="389"/>
      <c r="AT125" s="389"/>
      <c r="AU125" s="389"/>
      <c r="AV125" s="389"/>
      <c r="AW125" s="369"/>
      <c r="AX125" s="328"/>
      <c r="AY125" s="65"/>
      <c r="AZ125" s="65"/>
    </row>
    <row r="126" spans="2:52">
      <c r="B126" s="381" t="str">
        <f t="shared" si="77"/>
        <v>-</v>
      </c>
      <c r="C126" s="16"/>
      <c r="D126" s="23"/>
      <c r="E126" s="16"/>
      <c r="F126" s="922"/>
      <c r="G126" s="920"/>
      <c r="H126" s="16"/>
      <c r="I126" s="16"/>
      <c r="J126" s="323">
        <f t="shared" si="78"/>
        <v>0</v>
      </c>
      <c r="K126" s="16"/>
      <c r="L126" s="323">
        <f t="shared" si="79"/>
        <v>0</v>
      </c>
      <c r="M126" s="16"/>
      <c r="N126" s="323">
        <f t="shared" si="80"/>
        <v>0</v>
      </c>
      <c r="O126" s="16"/>
      <c r="P126" s="323">
        <f t="shared" si="81"/>
        <v>0</v>
      </c>
      <c r="Q126" s="16"/>
      <c r="R126" s="323">
        <f t="shared" si="82"/>
        <v>0</v>
      </c>
      <c r="S126" s="16"/>
      <c r="T126" s="323">
        <f t="shared" si="83"/>
        <v>0</v>
      </c>
      <c r="U126" s="16"/>
      <c r="V126" s="323">
        <f t="shared" si="84"/>
        <v>0</v>
      </c>
      <c r="W126" s="915" t="str">
        <f t="shared" si="85"/>
        <v xml:space="preserve"> </v>
      </c>
      <c r="X126" s="915" t="str">
        <f t="shared" si="86"/>
        <v xml:space="preserve"> </v>
      </c>
      <c r="Y126" s="915" t="str">
        <f t="shared" si="87"/>
        <v/>
      </c>
      <c r="Z126" s="16"/>
      <c r="AA126" s="915" t="str">
        <f t="shared" si="88"/>
        <v/>
      </c>
      <c r="AB126" s="915" t="str">
        <f t="shared" si="89"/>
        <v xml:space="preserve"> </v>
      </c>
      <c r="AC126" s="915" t="str">
        <f t="shared" si="90"/>
        <v/>
      </c>
      <c r="AD126" s="915" t="str">
        <f t="shared" si="91"/>
        <v xml:space="preserve"> </v>
      </c>
      <c r="AE126" s="918" t="str">
        <f t="shared" si="92"/>
        <v xml:space="preserve"> </v>
      </c>
      <c r="AF126" s="915" t="str">
        <f t="shared" si="93"/>
        <v xml:space="preserve"> </v>
      </c>
      <c r="AG126" s="467">
        <f t="shared" si="94"/>
        <v>0</v>
      </c>
      <c r="AH126" s="467" t="str">
        <f t="shared" si="95"/>
        <v xml:space="preserve"> </v>
      </c>
      <c r="AI126" s="919" t="s">
        <v>1833</v>
      </c>
      <c r="AJ126" s="323" t="s">
        <v>1833</v>
      </c>
      <c r="AK126" s="915" t="str">
        <f t="shared" si="96"/>
        <v xml:space="preserve"> </v>
      </c>
      <c r="AL126" s="323" t="s">
        <v>1833</v>
      </c>
      <c r="AM126" s="17" t="str">
        <f t="shared" si="97"/>
        <v xml:space="preserve"> </v>
      </c>
      <c r="AN126" s="19" t="str">
        <f t="shared" si="98"/>
        <v xml:space="preserve"> </v>
      </c>
      <c r="AO126" s="65"/>
      <c r="AP126" s="389"/>
      <c r="AQ126" s="389"/>
      <c r="AR126" s="389"/>
      <c r="AS126" s="389"/>
      <c r="AT126" s="389"/>
      <c r="AU126" s="389"/>
      <c r="AV126" s="389"/>
      <c r="AW126" s="369"/>
      <c r="AX126" s="328"/>
      <c r="AY126" s="65"/>
      <c r="AZ126" s="65"/>
    </row>
    <row r="127" spans="2:52">
      <c r="B127" s="381" t="str">
        <f t="shared" si="77"/>
        <v>-</v>
      </c>
      <c r="C127" s="16"/>
      <c r="D127" s="23"/>
      <c r="E127" s="16"/>
      <c r="F127" s="922"/>
      <c r="G127" s="920"/>
      <c r="H127" s="16"/>
      <c r="I127" s="16"/>
      <c r="J127" s="323">
        <f t="shared" si="78"/>
        <v>0</v>
      </c>
      <c r="K127" s="16"/>
      <c r="L127" s="323">
        <f t="shared" si="79"/>
        <v>0</v>
      </c>
      <c r="M127" s="16"/>
      <c r="N127" s="323">
        <f t="shared" si="80"/>
        <v>0</v>
      </c>
      <c r="O127" s="16"/>
      <c r="P127" s="323">
        <f t="shared" si="81"/>
        <v>0</v>
      </c>
      <c r="Q127" s="16"/>
      <c r="R127" s="323">
        <f t="shared" si="82"/>
        <v>0</v>
      </c>
      <c r="S127" s="16"/>
      <c r="T127" s="323">
        <f t="shared" si="83"/>
        <v>0</v>
      </c>
      <c r="U127" s="16"/>
      <c r="V127" s="323">
        <f t="shared" si="84"/>
        <v>0</v>
      </c>
      <c r="W127" s="915" t="str">
        <f t="shared" si="85"/>
        <v xml:space="preserve"> </v>
      </c>
      <c r="X127" s="915" t="str">
        <f t="shared" si="86"/>
        <v xml:space="preserve"> </v>
      </c>
      <c r="Y127" s="915" t="str">
        <f t="shared" si="87"/>
        <v/>
      </c>
      <c r="Z127" s="16"/>
      <c r="AA127" s="915" t="str">
        <f t="shared" si="88"/>
        <v/>
      </c>
      <c r="AB127" s="915" t="str">
        <f t="shared" si="89"/>
        <v xml:space="preserve"> </v>
      </c>
      <c r="AC127" s="915" t="str">
        <f t="shared" si="90"/>
        <v/>
      </c>
      <c r="AD127" s="915" t="str">
        <f t="shared" si="91"/>
        <v xml:space="preserve"> </v>
      </c>
      <c r="AE127" s="918" t="str">
        <f t="shared" si="92"/>
        <v xml:space="preserve"> </v>
      </c>
      <c r="AF127" s="915" t="str">
        <f t="shared" si="93"/>
        <v xml:space="preserve"> </v>
      </c>
      <c r="AG127" s="467">
        <f t="shared" si="94"/>
        <v>0</v>
      </c>
      <c r="AH127" s="467" t="str">
        <f t="shared" si="95"/>
        <v xml:space="preserve"> </v>
      </c>
      <c r="AI127" s="919" t="s">
        <v>1833</v>
      </c>
      <c r="AJ127" s="323" t="s">
        <v>1833</v>
      </c>
      <c r="AK127" s="915" t="str">
        <f t="shared" si="96"/>
        <v xml:space="preserve"> </v>
      </c>
      <c r="AL127" s="323" t="s">
        <v>1833</v>
      </c>
      <c r="AM127" s="17" t="str">
        <f t="shared" si="97"/>
        <v xml:space="preserve"> </v>
      </c>
      <c r="AN127" s="19" t="str">
        <f t="shared" si="98"/>
        <v xml:space="preserve"> </v>
      </c>
      <c r="AO127" s="65"/>
      <c r="AP127" s="389"/>
      <c r="AQ127" s="389"/>
      <c r="AR127" s="389"/>
      <c r="AS127" s="389"/>
      <c r="AT127" s="389"/>
      <c r="AU127" s="389"/>
      <c r="AV127" s="389"/>
      <c r="AW127" s="369"/>
      <c r="AX127" s="328"/>
      <c r="AY127" s="65"/>
      <c r="AZ127" s="65"/>
    </row>
    <row r="128" spans="2:52">
      <c r="B128" s="381" t="str">
        <f t="shared" si="77"/>
        <v>-</v>
      </c>
      <c r="C128" s="16"/>
      <c r="D128" s="23"/>
      <c r="E128" s="16"/>
      <c r="F128" s="922"/>
      <c r="G128" s="920"/>
      <c r="H128" s="16"/>
      <c r="I128" s="16"/>
      <c r="J128" s="323">
        <f t="shared" si="78"/>
        <v>0</v>
      </c>
      <c r="K128" s="16"/>
      <c r="L128" s="323">
        <f t="shared" si="79"/>
        <v>0</v>
      </c>
      <c r="M128" s="16"/>
      <c r="N128" s="323">
        <f t="shared" si="80"/>
        <v>0</v>
      </c>
      <c r="O128" s="16"/>
      <c r="P128" s="323">
        <f t="shared" si="81"/>
        <v>0</v>
      </c>
      <c r="Q128" s="16"/>
      <c r="R128" s="323">
        <f t="shared" si="82"/>
        <v>0</v>
      </c>
      <c r="S128" s="16"/>
      <c r="T128" s="323">
        <f t="shared" si="83"/>
        <v>0</v>
      </c>
      <c r="U128" s="16"/>
      <c r="V128" s="323">
        <f t="shared" si="84"/>
        <v>0</v>
      </c>
      <c r="W128" s="915" t="str">
        <f t="shared" si="85"/>
        <v xml:space="preserve"> </v>
      </c>
      <c r="X128" s="915" t="str">
        <f t="shared" si="86"/>
        <v xml:space="preserve"> </v>
      </c>
      <c r="Y128" s="915" t="str">
        <f t="shared" si="87"/>
        <v/>
      </c>
      <c r="Z128" s="16"/>
      <c r="AA128" s="915" t="str">
        <f t="shared" si="88"/>
        <v/>
      </c>
      <c r="AB128" s="915" t="str">
        <f t="shared" si="89"/>
        <v xml:space="preserve"> </v>
      </c>
      <c r="AC128" s="915" t="str">
        <f t="shared" si="90"/>
        <v/>
      </c>
      <c r="AD128" s="915" t="str">
        <f t="shared" si="91"/>
        <v xml:space="preserve"> </v>
      </c>
      <c r="AE128" s="918" t="str">
        <f t="shared" si="92"/>
        <v xml:space="preserve"> </v>
      </c>
      <c r="AF128" s="915" t="str">
        <f t="shared" si="93"/>
        <v xml:space="preserve"> </v>
      </c>
      <c r="AG128" s="467">
        <f t="shared" si="94"/>
        <v>0</v>
      </c>
      <c r="AH128" s="467" t="str">
        <f t="shared" si="95"/>
        <v xml:space="preserve"> </v>
      </c>
      <c r="AI128" s="919" t="s">
        <v>1833</v>
      </c>
      <c r="AJ128" s="323" t="s">
        <v>1833</v>
      </c>
      <c r="AK128" s="915" t="str">
        <f t="shared" si="96"/>
        <v xml:space="preserve"> </v>
      </c>
      <c r="AL128" s="323" t="s">
        <v>1833</v>
      </c>
      <c r="AM128" s="17" t="str">
        <f t="shared" si="97"/>
        <v xml:space="preserve"> </v>
      </c>
      <c r="AN128" s="19" t="str">
        <f t="shared" si="98"/>
        <v xml:space="preserve"> </v>
      </c>
      <c r="AO128" s="65"/>
      <c r="AP128" s="389"/>
      <c r="AQ128" s="389"/>
      <c r="AR128" s="389"/>
      <c r="AS128" s="389"/>
      <c r="AT128" s="389"/>
      <c r="AU128" s="389"/>
      <c r="AV128" s="389"/>
      <c r="AW128" s="369"/>
      <c r="AX128" s="328"/>
      <c r="AY128" s="65"/>
      <c r="AZ128" s="65"/>
    </row>
    <row r="129" spans="2:52">
      <c r="B129" s="381" t="str">
        <f t="shared" si="77"/>
        <v>-</v>
      </c>
      <c r="C129" s="16"/>
      <c r="D129" s="23"/>
      <c r="E129" s="16"/>
      <c r="F129" s="922"/>
      <c r="G129" s="920"/>
      <c r="H129" s="16"/>
      <c r="I129" s="16"/>
      <c r="J129" s="323">
        <f t="shared" si="78"/>
        <v>0</v>
      </c>
      <c r="K129" s="16"/>
      <c r="L129" s="323">
        <f t="shared" si="79"/>
        <v>0</v>
      </c>
      <c r="M129" s="16"/>
      <c r="N129" s="323">
        <f t="shared" si="80"/>
        <v>0</v>
      </c>
      <c r="O129" s="16"/>
      <c r="P129" s="323">
        <f t="shared" si="81"/>
        <v>0</v>
      </c>
      <c r="Q129" s="16"/>
      <c r="R129" s="323">
        <f t="shared" si="82"/>
        <v>0</v>
      </c>
      <c r="S129" s="16"/>
      <c r="T129" s="323">
        <f t="shared" si="83"/>
        <v>0</v>
      </c>
      <c r="U129" s="16"/>
      <c r="V129" s="323">
        <f t="shared" si="84"/>
        <v>0</v>
      </c>
      <c r="W129" s="915" t="str">
        <f t="shared" si="85"/>
        <v xml:space="preserve"> </v>
      </c>
      <c r="X129" s="915" t="str">
        <f t="shared" si="86"/>
        <v xml:space="preserve"> </v>
      </c>
      <c r="Y129" s="915" t="str">
        <f t="shared" si="87"/>
        <v/>
      </c>
      <c r="Z129" s="16"/>
      <c r="AA129" s="915" t="str">
        <f t="shared" si="88"/>
        <v/>
      </c>
      <c r="AB129" s="915" t="str">
        <f t="shared" si="89"/>
        <v xml:space="preserve"> </v>
      </c>
      <c r="AC129" s="915" t="str">
        <f t="shared" si="90"/>
        <v/>
      </c>
      <c r="AD129" s="915" t="str">
        <f t="shared" si="91"/>
        <v xml:space="preserve"> </v>
      </c>
      <c r="AE129" s="918" t="str">
        <f t="shared" ref="AE129:AE160" si="99">IFERROR(IF(AD129=" "," ",IF(AVERAGE($AD$10:$AD$246)&gt;=0,AVERAGEIFS($AD$10:$AD$245,$C$10:$C$245,C129))),"  ")</f>
        <v xml:space="preserve"> </v>
      </c>
      <c r="AF129" s="915" t="str">
        <f t="shared" si="93"/>
        <v xml:space="preserve"> </v>
      </c>
      <c r="AG129" s="467">
        <f t="shared" si="94"/>
        <v>0</v>
      </c>
      <c r="AH129" s="467" t="str">
        <f t="shared" ref="AH129:AH160" si="100">IFERROR(AVERAGEIFS($AG$10:$AG$245,$C$10:$C$245,C129)," ")</f>
        <v xml:space="preserve"> </v>
      </c>
      <c r="AI129" s="919" t="s">
        <v>1833</v>
      </c>
      <c r="AJ129" s="323" t="s">
        <v>1833</v>
      </c>
      <c r="AK129" s="915" t="str">
        <f t="shared" ref="AK129:AK160" si="101">IFERROR(AVERAGEIFS($AJ$10:$AJ$245,$C$10:$C$245,C129)," ")</f>
        <v xml:space="preserve"> </v>
      </c>
      <c r="AL129" s="323" t="s">
        <v>1833</v>
      </c>
      <c r="AM129" s="17" t="str">
        <f t="shared" si="97"/>
        <v xml:space="preserve"> </v>
      </c>
      <c r="AN129" s="19" t="str">
        <f t="shared" si="98"/>
        <v xml:space="preserve"> </v>
      </c>
      <c r="AO129" s="65"/>
      <c r="AP129" s="389"/>
      <c r="AQ129" s="389"/>
      <c r="AR129" s="389"/>
      <c r="AS129" s="389"/>
      <c r="AT129" s="389"/>
      <c r="AU129" s="389"/>
      <c r="AV129" s="389"/>
      <c r="AW129" s="369"/>
      <c r="AX129" s="328"/>
      <c r="AY129" s="65"/>
      <c r="AZ129" s="65"/>
    </row>
    <row r="130" spans="2:52">
      <c r="B130" s="381" t="str">
        <f t="shared" si="77"/>
        <v>-</v>
      </c>
      <c r="C130" s="16"/>
      <c r="D130" s="23"/>
      <c r="E130" s="16"/>
      <c r="F130" s="922"/>
      <c r="G130" s="920"/>
      <c r="H130" s="16"/>
      <c r="I130" s="16"/>
      <c r="J130" s="323">
        <f t="shared" si="78"/>
        <v>0</v>
      </c>
      <c r="K130" s="16"/>
      <c r="L130" s="323">
        <f t="shared" si="79"/>
        <v>0</v>
      </c>
      <c r="M130" s="16"/>
      <c r="N130" s="323">
        <f t="shared" si="80"/>
        <v>0</v>
      </c>
      <c r="O130" s="16"/>
      <c r="P130" s="323">
        <f t="shared" si="81"/>
        <v>0</v>
      </c>
      <c r="Q130" s="16"/>
      <c r="R130" s="323">
        <f t="shared" si="82"/>
        <v>0</v>
      </c>
      <c r="S130" s="16"/>
      <c r="T130" s="323">
        <f t="shared" si="83"/>
        <v>0</v>
      </c>
      <c r="U130" s="16"/>
      <c r="V130" s="323">
        <f t="shared" si="84"/>
        <v>0</v>
      </c>
      <c r="W130" s="915" t="str">
        <f t="shared" si="85"/>
        <v xml:space="preserve"> </v>
      </c>
      <c r="X130" s="915" t="str">
        <f t="shared" si="86"/>
        <v xml:space="preserve"> </v>
      </c>
      <c r="Y130" s="915" t="str">
        <f t="shared" si="87"/>
        <v/>
      </c>
      <c r="Z130" s="16"/>
      <c r="AA130" s="915" t="str">
        <f t="shared" si="88"/>
        <v/>
      </c>
      <c r="AB130" s="915" t="str">
        <f t="shared" si="89"/>
        <v xml:space="preserve"> </v>
      </c>
      <c r="AC130" s="915" t="str">
        <f t="shared" si="90"/>
        <v/>
      </c>
      <c r="AD130" s="915" t="str">
        <f t="shared" si="91"/>
        <v xml:space="preserve"> </v>
      </c>
      <c r="AE130" s="918" t="str">
        <f t="shared" si="99"/>
        <v xml:space="preserve"> </v>
      </c>
      <c r="AF130" s="915" t="str">
        <f t="shared" si="93"/>
        <v xml:space="preserve"> </v>
      </c>
      <c r="AG130" s="467">
        <f t="shared" si="94"/>
        <v>0</v>
      </c>
      <c r="AH130" s="467" t="str">
        <f t="shared" si="100"/>
        <v xml:space="preserve"> </v>
      </c>
      <c r="AI130" s="919" t="s">
        <v>1833</v>
      </c>
      <c r="AJ130" s="323" t="s">
        <v>1833</v>
      </c>
      <c r="AK130" s="915" t="str">
        <f t="shared" si="101"/>
        <v xml:space="preserve"> </v>
      </c>
      <c r="AL130" s="323" t="s">
        <v>1833</v>
      </c>
      <c r="AM130" s="17" t="str">
        <f t="shared" si="97"/>
        <v xml:space="preserve"> </v>
      </c>
      <c r="AN130" s="19" t="str">
        <f t="shared" si="98"/>
        <v xml:space="preserve"> </v>
      </c>
      <c r="AO130" s="65"/>
      <c r="AP130" s="389"/>
      <c r="AQ130" s="389"/>
      <c r="AR130" s="389"/>
      <c r="AS130" s="389"/>
      <c r="AT130" s="389"/>
      <c r="AU130" s="389"/>
      <c r="AV130" s="389"/>
      <c r="AW130" s="369"/>
      <c r="AX130" s="328"/>
      <c r="AY130" s="65"/>
      <c r="AZ130" s="65"/>
    </row>
    <row r="131" spans="2:52">
      <c r="B131" s="381" t="str">
        <f t="shared" si="77"/>
        <v>-</v>
      </c>
      <c r="C131" s="16"/>
      <c r="D131" s="23"/>
      <c r="E131" s="16"/>
      <c r="F131" s="922"/>
      <c r="G131" s="920"/>
      <c r="H131" s="16"/>
      <c r="I131" s="16"/>
      <c r="J131" s="323">
        <f t="shared" si="78"/>
        <v>0</v>
      </c>
      <c r="K131" s="16"/>
      <c r="L131" s="323">
        <f t="shared" si="79"/>
        <v>0</v>
      </c>
      <c r="M131" s="16"/>
      <c r="N131" s="323">
        <f t="shared" si="80"/>
        <v>0</v>
      </c>
      <c r="O131" s="16"/>
      <c r="P131" s="323">
        <f t="shared" si="81"/>
        <v>0</v>
      </c>
      <c r="Q131" s="16"/>
      <c r="R131" s="323">
        <f t="shared" si="82"/>
        <v>0</v>
      </c>
      <c r="S131" s="16"/>
      <c r="T131" s="323">
        <f t="shared" si="83"/>
        <v>0</v>
      </c>
      <c r="U131" s="16"/>
      <c r="V131" s="323">
        <f t="shared" si="84"/>
        <v>0</v>
      </c>
      <c r="W131" s="915" t="str">
        <f t="shared" si="85"/>
        <v xml:space="preserve"> </v>
      </c>
      <c r="X131" s="915" t="str">
        <f t="shared" si="86"/>
        <v xml:space="preserve"> </v>
      </c>
      <c r="Y131" s="915" t="str">
        <f t="shared" si="87"/>
        <v/>
      </c>
      <c r="Z131" s="16"/>
      <c r="AA131" s="915" t="str">
        <f t="shared" si="88"/>
        <v/>
      </c>
      <c r="AB131" s="915" t="str">
        <f t="shared" si="89"/>
        <v xml:space="preserve"> </v>
      </c>
      <c r="AC131" s="915" t="str">
        <f t="shared" si="90"/>
        <v/>
      </c>
      <c r="AD131" s="915" t="str">
        <f t="shared" si="91"/>
        <v xml:space="preserve"> </v>
      </c>
      <c r="AE131" s="918" t="str">
        <f t="shared" si="99"/>
        <v xml:space="preserve"> </v>
      </c>
      <c r="AF131" s="915" t="str">
        <f t="shared" si="93"/>
        <v xml:space="preserve"> </v>
      </c>
      <c r="AG131" s="467">
        <f t="shared" si="94"/>
        <v>0</v>
      </c>
      <c r="AH131" s="467" t="str">
        <f t="shared" si="100"/>
        <v xml:space="preserve"> </v>
      </c>
      <c r="AI131" s="919" t="s">
        <v>1833</v>
      </c>
      <c r="AJ131" s="323" t="s">
        <v>1833</v>
      </c>
      <c r="AK131" s="915" t="str">
        <f t="shared" si="101"/>
        <v xml:space="preserve"> </v>
      </c>
      <c r="AL131" s="323" t="s">
        <v>1833</v>
      </c>
      <c r="AM131" s="17" t="str">
        <f t="shared" si="97"/>
        <v xml:space="preserve"> </v>
      </c>
      <c r="AN131" s="19" t="str">
        <f t="shared" si="98"/>
        <v xml:space="preserve"> </v>
      </c>
      <c r="AO131" s="65"/>
      <c r="AP131" s="389"/>
      <c r="AQ131" s="389"/>
      <c r="AR131" s="389"/>
      <c r="AS131" s="389"/>
      <c r="AT131" s="389"/>
      <c r="AU131" s="389"/>
      <c r="AV131" s="389"/>
      <c r="AW131" s="369"/>
      <c r="AX131" s="328"/>
      <c r="AY131" s="65"/>
      <c r="AZ131" s="65"/>
    </row>
    <row r="132" spans="2:52">
      <c r="B132" s="381" t="str">
        <f t="shared" si="77"/>
        <v>-</v>
      </c>
      <c r="C132" s="16"/>
      <c r="D132" s="23"/>
      <c r="E132" s="16"/>
      <c r="F132" s="922"/>
      <c r="G132" s="920"/>
      <c r="H132" s="16"/>
      <c r="I132" s="16"/>
      <c r="J132" s="323">
        <f t="shared" si="78"/>
        <v>0</v>
      </c>
      <c r="K132" s="16"/>
      <c r="L132" s="323">
        <f t="shared" si="79"/>
        <v>0</v>
      </c>
      <c r="M132" s="16"/>
      <c r="N132" s="323">
        <f t="shared" si="80"/>
        <v>0</v>
      </c>
      <c r="O132" s="16"/>
      <c r="P132" s="323">
        <f t="shared" si="81"/>
        <v>0</v>
      </c>
      <c r="Q132" s="16"/>
      <c r="R132" s="323">
        <f t="shared" si="82"/>
        <v>0</v>
      </c>
      <c r="S132" s="16"/>
      <c r="T132" s="323">
        <f t="shared" si="83"/>
        <v>0</v>
      </c>
      <c r="U132" s="16"/>
      <c r="V132" s="323">
        <f t="shared" si="84"/>
        <v>0</v>
      </c>
      <c r="W132" s="915" t="str">
        <f t="shared" si="85"/>
        <v xml:space="preserve"> </v>
      </c>
      <c r="X132" s="915" t="str">
        <f t="shared" si="86"/>
        <v xml:space="preserve"> </v>
      </c>
      <c r="Y132" s="915" t="str">
        <f t="shared" si="87"/>
        <v/>
      </c>
      <c r="Z132" s="16"/>
      <c r="AA132" s="915" t="str">
        <f t="shared" si="88"/>
        <v/>
      </c>
      <c r="AB132" s="915" t="str">
        <f t="shared" si="89"/>
        <v xml:space="preserve"> </v>
      </c>
      <c r="AC132" s="915" t="str">
        <f t="shared" si="90"/>
        <v/>
      </c>
      <c r="AD132" s="915" t="str">
        <f t="shared" si="91"/>
        <v xml:space="preserve"> </v>
      </c>
      <c r="AE132" s="918" t="str">
        <f t="shared" si="99"/>
        <v xml:space="preserve"> </v>
      </c>
      <c r="AF132" s="915" t="str">
        <f t="shared" si="93"/>
        <v xml:space="preserve"> </v>
      </c>
      <c r="AG132" s="467">
        <f t="shared" si="94"/>
        <v>0</v>
      </c>
      <c r="AH132" s="467" t="str">
        <f t="shared" si="100"/>
        <v xml:space="preserve"> </v>
      </c>
      <c r="AI132" s="919" t="s">
        <v>1833</v>
      </c>
      <c r="AJ132" s="323" t="s">
        <v>1833</v>
      </c>
      <c r="AK132" s="915" t="str">
        <f t="shared" si="101"/>
        <v xml:space="preserve"> </v>
      </c>
      <c r="AL132" s="323" t="s">
        <v>1833</v>
      </c>
      <c r="AM132" s="17" t="str">
        <f t="shared" si="97"/>
        <v xml:space="preserve"> </v>
      </c>
      <c r="AN132" s="19" t="str">
        <f t="shared" si="98"/>
        <v xml:space="preserve"> </v>
      </c>
      <c r="AO132" s="65"/>
      <c r="AP132" s="389"/>
      <c r="AQ132" s="389"/>
      <c r="AR132" s="389"/>
      <c r="AS132" s="389"/>
      <c r="AT132" s="389"/>
      <c r="AU132" s="389"/>
      <c r="AV132" s="389"/>
      <c r="AW132" s="369"/>
      <c r="AX132" s="328"/>
      <c r="AY132" s="65"/>
      <c r="AZ132" s="65"/>
    </row>
    <row r="133" spans="2:52">
      <c r="B133" s="381" t="str">
        <f t="shared" si="77"/>
        <v>-</v>
      </c>
      <c r="C133" s="16"/>
      <c r="D133" s="23"/>
      <c r="E133" s="16"/>
      <c r="F133" s="922"/>
      <c r="G133" s="920"/>
      <c r="H133" s="16"/>
      <c r="I133" s="16"/>
      <c r="J133" s="323">
        <f t="shared" si="78"/>
        <v>0</v>
      </c>
      <c r="K133" s="16"/>
      <c r="L133" s="323">
        <f t="shared" si="79"/>
        <v>0</v>
      </c>
      <c r="M133" s="16"/>
      <c r="N133" s="323">
        <f t="shared" si="80"/>
        <v>0</v>
      </c>
      <c r="O133" s="16"/>
      <c r="P133" s="323">
        <f t="shared" si="81"/>
        <v>0</v>
      </c>
      <c r="Q133" s="16"/>
      <c r="R133" s="323">
        <f t="shared" si="82"/>
        <v>0</v>
      </c>
      <c r="S133" s="16"/>
      <c r="T133" s="323">
        <f t="shared" si="83"/>
        <v>0</v>
      </c>
      <c r="U133" s="16"/>
      <c r="V133" s="323">
        <f t="shared" si="84"/>
        <v>0</v>
      </c>
      <c r="W133" s="915" t="str">
        <f t="shared" si="85"/>
        <v xml:space="preserve"> </v>
      </c>
      <c r="X133" s="915" t="str">
        <f t="shared" si="86"/>
        <v xml:space="preserve"> </v>
      </c>
      <c r="Y133" s="915" t="str">
        <f t="shared" si="87"/>
        <v/>
      </c>
      <c r="Z133" s="16"/>
      <c r="AA133" s="915" t="str">
        <f t="shared" si="88"/>
        <v/>
      </c>
      <c r="AB133" s="915" t="str">
        <f t="shared" si="89"/>
        <v xml:space="preserve"> </v>
      </c>
      <c r="AC133" s="915" t="str">
        <f t="shared" si="90"/>
        <v/>
      </c>
      <c r="AD133" s="915" t="str">
        <f t="shared" si="91"/>
        <v xml:space="preserve"> </v>
      </c>
      <c r="AE133" s="918" t="str">
        <f t="shared" si="99"/>
        <v xml:space="preserve"> </v>
      </c>
      <c r="AF133" s="915" t="str">
        <f t="shared" si="93"/>
        <v xml:space="preserve"> </v>
      </c>
      <c r="AG133" s="467">
        <f t="shared" si="94"/>
        <v>0</v>
      </c>
      <c r="AH133" s="467" t="str">
        <f t="shared" si="100"/>
        <v xml:space="preserve"> </v>
      </c>
      <c r="AI133" s="919" t="s">
        <v>1833</v>
      </c>
      <c r="AJ133" s="323" t="s">
        <v>1833</v>
      </c>
      <c r="AK133" s="915" t="str">
        <f t="shared" si="101"/>
        <v xml:space="preserve"> </v>
      </c>
      <c r="AL133" s="323" t="s">
        <v>1833</v>
      </c>
      <c r="AM133" s="17" t="str">
        <f t="shared" si="97"/>
        <v xml:space="preserve"> </v>
      </c>
      <c r="AN133" s="19" t="str">
        <f t="shared" si="98"/>
        <v xml:space="preserve"> </v>
      </c>
      <c r="AO133" s="65"/>
      <c r="AP133" s="389"/>
      <c r="AQ133" s="389"/>
      <c r="AR133" s="389"/>
      <c r="AS133" s="389"/>
      <c r="AT133" s="389"/>
      <c r="AU133" s="389"/>
      <c r="AV133" s="389"/>
      <c r="AW133" s="369"/>
      <c r="AX133" s="328"/>
      <c r="AY133" s="65"/>
      <c r="AZ133" s="65"/>
    </row>
    <row r="134" spans="2:52">
      <c r="B134" s="381" t="str">
        <f t="shared" si="77"/>
        <v>-</v>
      </c>
      <c r="C134" s="16"/>
      <c r="D134" s="23"/>
      <c r="E134" s="16"/>
      <c r="F134" s="922"/>
      <c r="G134" s="920"/>
      <c r="H134" s="16"/>
      <c r="I134" s="16"/>
      <c r="J134" s="323">
        <f t="shared" si="78"/>
        <v>0</v>
      </c>
      <c r="K134" s="16"/>
      <c r="L134" s="323">
        <f t="shared" si="79"/>
        <v>0</v>
      </c>
      <c r="M134" s="16"/>
      <c r="N134" s="323">
        <f t="shared" si="80"/>
        <v>0</v>
      </c>
      <c r="O134" s="16"/>
      <c r="P134" s="323">
        <f t="shared" si="81"/>
        <v>0</v>
      </c>
      <c r="Q134" s="16"/>
      <c r="R134" s="323">
        <f t="shared" si="82"/>
        <v>0</v>
      </c>
      <c r="S134" s="16"/>
      <c r="T134" s="323">
        <f t="shared" si="83"/>
        <v>0</v>
      </c>
      <c r="U134" s="16"/>
      <c r="V134" s="323">
        <f t="shared" si="84"/>
        <v>0</v>
      </c>
      <c r="W134" s="915" t="str">
        <f t="shared" si="85"/>
        <v xml:space="preserve"> </v>
      </c>
      <c r="X134" s="915" t="str">
        <f t="shared" si="86"/>
        <v xml:space="preserve"> </v>
      </c>
      <c r="Y134" s="915" t="str">
        <f t="shared" si="87"/>
        <v/>
      </c>
      <c r="Z134" s="16"/>
      <c r="AA134" s="915" t="str">
        <f t="shared" si="88"/>
        <v/>
      </c>
      <c r="AB134" s="915" t="str">
        <f t="shared" si="89"/>
        <v xml:space="preserve"> </v>
      </c>
      <c r="AC134" s="915" t="str">
        <f t="shared" si="90"/>
        <v/>
      </c>
      <c r="AD134" s="915" t="str">
        <f t="shared" si="91"/>
        <v xml:space="preserve"> </v>
      </c>
      <c r="AE134" s="918" t="str">
        <f t="shared" si="99"/>
        <v xml:space="preserve"> </v>
      </c>
      <c r="AF134" s="915" t="str">
        <f t="shared" si="93"/>
        <v xml:space="preserve"> </v>
      </c>
      <c r="AG134" s="467">
        <f t="shared" si="94"/>
        <v>0</v>
      </c>
      <c r="AH134" s="467" t="str">
        <f t="shared" si="100"/>
        <v xml:space="preserve"> </v>
      </c>
      <c r="AI134" s="919" t="s">
        <v>1833</v>
      </c>
      <c r="AJ134" s="323" t="s">
        <v>1833</v>
      </c>
      <c r="AK134" s="915" t="str">
        <f t="shared" si="101"/>
        <v xml:space="preserve"> </v>
      </c>
      <c r="AL134" s="323" t="s">
        <v>1833</v>
      </c>
      <c r="AM134" s="17" t="str">
        <f t="shared" si="97"/>
        <v xml:space="preserve"> </v>
      </c>
      <c r="AN134" s="19" t="str">
        <f t="shared" si="98"/>
        <v xml:space="preserve"> </v>
      </c>
      <c r="AO134" s="65"/>
      <c r="AP134" s="389"/>
      <c r="AQ134" s="389"/>
      <c r="AR134" s="389"/>
      <c r="AS134" s="389"/>
      <c r="AT134" s="389"/>
      <c r="AU134" s="389"/>
      <c r="AV134" s="389"/>
      <c r="AW134" s="369"/>
      <c r="AX134" s="328"/>
      <c r="AY134" s="65"/>
      <c r="AZ134" s="65"/>
    </row>
    <row r="135" spans="2:52">
      <c r="B135" s="381" t="str">
        <f t="shared" si="77"/>
        <v>-</v>
      </c>
      <c r="C135" s="16"/>
      <c r="D135" s="23"/>
      <c r="E135" s="16"/>
      <c r="F135" s="922"/>
      <c r="G135" s="920"/>
      <c r="H135" s="16"/>
      <c r="I135" s="16"/>
      <c r="J135" s="323">
        <f t="shared" si="78"/>
        <v>0</v>
      </c>
      <c r="K135" s="16"/>
      <c r="L135" s="323">
        <f t="shared" si="79"/>
        <v>0</v>
      </c>
      <c r="M135" s="16"/>
      <c r="N135" s="323">
        <f t="shared" si="80"/>
        <v>0</v>
      </c>
      <c r="O135" s="16"/>
      <c r="P135" s="323">
        <f t="shared" si="81"/>
        <v>0</v>
      </c>
      <c r="Q135" s="16"/>
      <c r="R135" s="323">
        <f t="shared" si="82"/>
        <v>0</v>
      </c>
      <c r="S135" s="16"/>
      <c r="T135" s="323">
        <f t="shared" si="83"/>
        <v>0</v>
      </c>
      <c r="U135" s="16"/>
      <c r="V135" s="323">
        <f t="shared" si="84"/>
        <v>0</v>
      </c>
      <c r="W135" s="915" t="str">
        <f t="shared" si="85"/>
        <v xml:space="preserve"> </v>
      </c>
      <c r="X135" s="915" t="str">
        <f t="shared" si="86"/>
        <v xml:space="preserve"> </v>
      </c>
      <c r="Y135" s="915" t="str">
        <f t="shared" si="87"/>
        <v/>
      </c>
      <c r="Z135" s="16"/>
      <c r="AA135" s="915" t="str">
        <f t="shared" si="88"/>
        <v/>
      </c>
      <c r="AB135" s="915" t="str">
        <f t="shared" si="89"/>
        <v xml:space="preserve"> </v>
      </c>
      <c r="AC135" s="915" t="str">
        <f t="shared" si="90"/>
        <v/>
      </c>
      <c r="AD135" s="915" t="str">
        <f t="shared" si="91"/>
        <v xml:space="preserve"> </v>
      </c>
      <c r="AE135" s="918" t="str">
        <f t="shared" si="99"/>
        <v xml:space="preserve"> </v>
      </c>
      <c r="AF135" s="915" t="str">
        <f t="shared" si="93"/>
        <v xml:space="preserve"> </v>
      </c>
      <c r="AG135" s="467">
        <f t="shared" si="94"/>
        <v>0</v>
      </c>
      <c r="AH135" s="467" t="str">
        <f t="shared" si="100"/>
        <v xml:space="preserve"> </v>
      </c>
      <c r="AI135" s="919" t="s">
        <v>1833</v>
      </c>
      <c r="AJ135" s="323" t="s">
        <v>1833</v>
      </c>
      <c r="AK135" s="915" t="str">
        <f t="shared" si="101"/>
        <v xml:space="preserve"> </v>
      </c>
      <c r="AL135" s="323" t="s">
        <v>1833</v>
      </c>
      <c r="AM135" s="17" t="str">
        <f t="shared" si="97"/>
        <v xml:space="preserve"> </v>
      </c>
      <c r="AN135" s="19" t="str">
        <f t="shared" si="98"/>
        <v xml:space="preserve"> </v>
      </c>
      <c r="AO135" s="65"/>
      <c r="AP135" s="389"/>
      <c r="AQ135" s="389"/>
      <c r="AR135" s="389"/>
      <c r="AS135" s="389"/>
      <c r="AT135" s="389"/>
      <c r="AU135" s="389"/>
      <c r="AV135" s="389"/>
      <c r="AW135" s="369"/>
      <c r="AX135" s="328"/>
      <c r="AY135" s="65"/>
      <c r="AZ135" s="65"/>
    </row>
    <row r="136" spans="2:52">
      <c r="B136" s="381" t="str">
        <f t="shared" si="77"/>
        <v>-</v>
      </c>
      <c r="C136" s="16"/>
      <c r="D136" s="23"/>
      <c r="E136" s="16"/>
      <c r="F136" s="922"/>
      <c r="G136" s="920"/>
      <c r="H136" s="16"/>
      <c r="I136" s="16"/>
      <c r="J136" s="323">
        <f t="shared" si="78"/>
        <v>0</v>
      </c>
      <c r="K136" s="16"/>
      <c r="L136" s="323">
        <f t="shared" si="79"/>
        <v>0</v>
      </c>
      <c r="M136" s="16"/>
      <c r="N136" s="323">
        <f t="shared" si="80"/>
        <v>0</v>
      </c>
      <c r="O136" s="16"/>
      <c r="P136" s="323">
        <f t="shared" si="81"/>
        <v>0</v>
      </c>
      <c r="Q136" s="16"/>
      <c r="R136" s="323">
        <f t="shared" si="82"/>
        <v>0</v>
      </c>
      <c r="S136" s="16"/>
      <c r="T136" s="323">
        <f t="shared" si="83"/>
        <v>0</v>
      </c>
      <c r="U136" s="16"/>
      <c r="V136" s="323">
        <f t="shared" si="84"/>
        <v>0</v>
      </c>
      <c r="W136" s="915" t="str">
        <f t="shared" si="85"/>
        <v xml:space="preserve"> </v>
      </c>
      <c r="X136" s="915" t="str">
        <f t="shared" si="86"/>
        <v xml:space="preserve"> </v>
      </c>
      <c r="Y136" s="915" t="str">
        <f t="shared" si="87"/>
        <v/>
      </c>
      <c r="Z136" s="16"/>
      <c r="AA136" s="915" t="str">
        <f t="shared" si="88"/>
        <v/>
      </c>
      <c r="AB136" s="915" t="str">
        <f t="shared" si="89"/>
        <v xml:space="preserve"> </v>
      </c>
      <c r="AC136" s="915" t="str">
        <f t="shared" si="90"/>
        <v/>
      </c>
      <c r="AD136" s="915" t="str">
        <f t="shared" si="91"/>
        <v xml:space="preserve"> </v>
      </c>
      <c r="AE136" s="918" t="str">
        <f t="shared" si="99"/>
        <v xml:space="preserve"> </v>
      </c>
      <c r="AF136" s="915" t="str">
        <f t="shared" si="93"/>
        <v xml:space="preserve"> </v>
      </c>
      <c r="AG136" s="467">
        <f t="shared" si="94"/>
        <v>0</v>
      </c>
      <c r="AH136" s="467" t="str">
        <f t="shared" si="100"/>
        <v xml:space="preserve"> </v>
      </c>
      <c r="AI136" s="919" t="s">
        <v>1833</v>
      </c>
      <c r="AJ136" s="323" t="s">
        <v>1833</v>
      </c>
      <c r="AK136" s="915" t="str">
        <f t="shared" si="101"/>
        <v xml:space="preserve"> </v>
      </c>
      <c r="AL136" s="323" t="s">
        <v>1833</v>
      </c>
      <c r="AM136" s="17" t="str">
        <f t="shared" si="97"/>
        <v xml:space="preserve"> </v>
      </c>
      <c r="AN136" s="19" t="str">
        <f t="shared" si="98"/>
        <v xml:space="preserve"> </v>
      </c>
      <c r="AO136" s="65"/>
      <c r="AP136" s="389"/>
      <c r="AQ136" s="389"/>
      <c r="AR136" s="389"/>
      <c r="AS136" s="389"/>
      <c r="AT136" s="389"/>
      <c r="AU136" s="389"/>
      <c r="AV136" s="389"/>
      <c r="AW136" s="369"/>
      <c r="AX136" s="328"/>
      <c r="AY136" s="65"/>
      <c r="AZ136" s="65"/>
    </row>
    <row r="137" spans="2:52">
      <c r="B137" s="381" t="str">
        <f t="shared" si="77"/>
        <v>-</v>
      </c>
      <c r="C137" s="16"/>
      <c r="D137" s="23"/>
      <c r="E137" s="16"/>
      <c r="F137" s="922"/>
      <c r="G137" s="920"/>
      <c r="H137" s="16"/>
      <c r="I137" s="16"/>
      <c r="J137" s="323">
        <f t="shared" si="78"/>
        <v>0</v>
      </c>
      <c r="K137" s="16"/>
      <c r="L137" s="323">
        <f t="shared" si="79"/>
        <v>0</v>
      </c>
      <c r="M137" s="16"/>
      <c r="N137" s="323">
        <f t="shared" si="80"/>
        <v>0</v>
      </c>
      <c r="O137" s="16"/>
      <c r="P137" s="323">
        <f t="shared" si="81"/>
        <v>0</v>
      </c>
      <c r="Q137" s="16"/>
      <c r="R137" s="323">
        <f t="shared" si="82"/>
        <v>0</v>
      </c>
      <c r="S137" s="16"/>
      <c r="T137" s="323">
        <f t="shared" si="83"/>
        <v>0</v>
      </c>
      <c r="U137" s="16"/>
      <c r="V137" s="323">
        <f t="shared" si="84"/>
        <v>0</v>
      </c>
      <c r="W137" s="915" t="str">
        <f t="shared" si="85"/>
        <v xml:space="preserve"> </v>
      </c>
      <c r="X137" s="915" t="str">
        <f t="shared" si="86"/>
        <v xml:space="preserve"> </v>
      </c>
      <c r="Y137" s="915" t="str">
        <f t="shared" si="87"/>
        <v/>
      </c>
      <c r="Z137" s="16"/>
      <c r="AA137" s="915" t="str">
        <f t="shared" si="88"/>
        <v/>
      </c>
      <c r="AB137" s="915" t="str">
        <f t="shared" si="89"/>
        <v xml:space="preserve"> </v>
      </c>
      <c r="AC137" s="915" t="str">
        <f t="shared" si="90"/>
        <v/>
      </c>
      <c r="AD137" s="915" t="str">
        <f t="shared" si="91"/>
        <v xml:space="preserve"> </v>
      </c>
      <c r="AE137" s="918" t="str">
        <f t="shared" si="99"/>
        <v xml:space="preserve"> </v>
      </c>
      <c r="AF137" s="915" t="str">
        <f t="shared" si="93"/>
        <v xml:space="preserve"> </v>
      </c>
      <c r="AG137" s="467">
        <f t="shared" si="94"/>
        <v>0</v>
      </c>
      <c r="AH137" s="467" t="str">
        <f t="shared" si="100"/>
        <v xml:space="preserve"> </v>
      </c>
      <c r="AI137" s="919" t="s">
        <v>1833</v>
      </c>
      <c r="AJ137" s="323" t="s">
        <v>1833</v>
      </c>
      <c r="AK137" s="915" t="str">
        <f t="shared" si="101"/>
        <v xml:space="preserve"> </v>
      </c>
      <c r="AL137" s="323" t="s">
        <v>1833</v>
      </c>
      <c r="AM137" s="17" t="str">
        <f t="shared" si="97"/>
        <v xml:space="preserve"> </v>
      </c>
      <c r="AN137" s="19" t="str">
        <f t="shared" si="98"/>
        <v xml:space="preserve"> </v>
      </c>
      <c r="AO137" s="65"/>
      <c r="AP137" s="389"/>
      <c r="AQ137" s="389"/>
      <c r="AR137" s="389"/>
      <c r="AS137" s="389"/>
      <c r="AT137" s="389"/>
      <c r="AU137" s="389"/>
      <c r="AV137" s="389"/>
      <c r="AW137" s="369"/>
      <c r="AX137" s="328"/>
      <c r="AY137" s="65"/>
      <c r="AZ137" s="65"/>
    </row>
    <row r="138" spans="2:52">
      <c r="B138" s="381" t="str">
        <f t="shared" si="77"/>
        <v>-</v>
      </c>
      <c r="C138" s="16"/>
      <c r="D138" s="23"/>
      <c r="E138" s="16"/>
      <c r="F138" s="922"/>
      <c r="G138" s="920"/>
      <c r="H138" s="16"/>
      <c r="I138" s="16"/>
      <c r="J138" s="323">
        <f t="shared" si="78"/>
        <v>0</v>
      </c>
      <c r="K138" s="16"/>
      <c r="L138" s="323">
        <f t="shared" si="79"/>
        <v>0</v>
      </c>
      <c r="M138" s="16"/>
      <c r="N138" s="323">
        <f t="shared" si="80"/>
        <v>0</v>
      </c>
      <c r="O138" s="16"/>
      <c r="P138" s="323">
        <f t="shared" si="81"/>
        <v>0</v>
      </c>
      <c r="Q138" s="16"/>
      <c r="R138" s="323">
        <f t="shared" si="82"/>
        <v>0</v>
      </c>
      <c r="S138" s="16"/>
      <c r="T138" s="323">
        <f t="shared" si="83"/>
        <v>0</v>
      </c>
      <c r="U138" s="16"/>
      <c r="V138" s="323">
        <f t="shared" si="84"/>
        <v>0</v>
      </c>
      <c r="W138" s="915" t="str">
        <f t="shared" si="85"/>
        <v xml:space="preserve"> </v>
      </c>
      <c r="X138" s="915" t="str">
        <f t="shared" si="86"/>
        <v xml:space="preserve"> </v>
      </c>
      <c r="Y138" s="915" t="str">
        <f t="shared" si="87"/>
        <v/>
      </c>
      <c r="Z138" s="16"/>
      <c r="AA138" s="915" t="str">
        <f t="shared" si="88"/>
        <v/>
      </c>
      <c r="AB138" s="915" t="str">
        <f t="shared" si="89"/>
        <v xml:space="preserve"> </v>
      </c>
      <c r="AC138" s="915" t="str">
        <f t="shared" si="90"/>
        <v/>
      </c>
      <c r="AD138" s="915" t="str">
        <f t="shared" si="91"/>
        <v xml:space="preserve"> </v>
      </c>
      <c r="AE138" s="918" t="str">
        <f t="shared" si="99"/>
        <v xml:space="preserve"> </v>
      </c>
      <c r="AF138" s="915" t="str">
        <f t="shared" si="93"/>
        <v xml:space="preserve"> </v>
      </c>
      <c r="AG138" s="467">
        <f t="shared" si="94"/>
        <v>0</v>
      </c>
      <c r="AH138" s="467" t="str">
        <f t="shared" si="100"/>
        <v xml:space="preserve"> </v>
      </c>
      <c r="AI138" s="919" t="s">
        <v>1833</v>
      </c>
      <c r="AJ138" s="323" t="s">
        <v>1833</v>
      </c>
      <c r="AK138" s="915" t="str">
        <f t="shared" si="101"/>
        <v xml:space="preserve"> </v>
      </c>
      <c r="AL138" s="323" t="s">
        <v>1833</v>
      </c>
      <c r="AM138" s="17" t="str">
        <f t="shared" si="97"/>
        <v xml:space="preserve"> </v>
      </c>
      <c r="AN138" s="19" t="str">
        <f t="shared" si="98"/>
        <v xml:space="preserve"> </v>
      </c>
      <c r="AO138" s="65"/>
      <c r="AP138" s="389"/>
      <c r="AQ138" s="389"/>
      <c r="AR138" s="389"/>
      <c r="AS138" s="389"/>
      <c r="AT138" s="389"/>
      <c r="AU138" s="389"/>
      <c r="AV138" s="389"/>
      <c r="AW138" s="369"/>
      <c r="AX138" s="328"/>
      <c r="AY138" s="65"/>
      <c r="AZ138" s="65"/>
    </row>
    <row r="139" spans="2:52" ht="57.75" customHeight="1">
      <c r="B139" s="381" t="str">
        <f t="shared" si="77"/>
        <v>-</v>
      </c>
      <c r="C139" s="16"/>
      <c r="D139" s="23"/>
      <c r="E139" s="16"/>
      <c r="F139" s="922"/>
      <c r="G139" s="920"/>
      <c r="H139" s="16"/>
      <c r="I139" s="16"/>
      <c r="J139" s="323">
        <f t="shared" si="78"/>
        <v>0</v>
      </c>
      <c r="K139" s="16"/>
      <c r="L139" s="323">
        <f t="shared" si="79"/>
        <v>0</v>
      </c>
      <c r="M139" s="16"/>
      <c r="N139" s="323">
        <f t="shared" si="80"/>
        <v>0</v>
      </c>
      <c r="O139" s="16"/>
      <c r="P139" s="323">
        <f t="shared" si="81"/>
        <v>0</v>
      </c>
      <c r="Q139" s="16"/>
      <c r="R139" s="323">
        <f t="shared" si="82"/>
        <v>0</v>
      </c>
      <c r="S139" s="16"/>
      <c r="T139" s="323">
        <f t="shared" si="83"/>
        <v>0</v>
      </c>
      <c r="U139" s="16"/>
      <c r="V139" s="323">
        <f t="shared" si="84"/>
        <v>0</v>
      </c>
      <c r="W139" s="915" t="str">
        <f t="shared" si="85"/>
        <v xml:space="preserve"> </v>
      </c>
      <c r="X139" s="915" t="str">
        <f t="shared" si="86"/>
        <v xml:space="preserve"> </v>
      </c>
      <c r="Y139" s="915" t="str">
        <f t="shared" si="87"/>
        <v/>
      </c>
      <c r="Z139" s="16"/>
      <c r="AA139" s="915" t="str">
        <f t="shared" si="88"/>
        <v/>
      </c>
      <c r="AB139" s="915" t="str">
        <f t="shared" si="89"/>
        <v xml:space="preserve"> </v>
      </c>
      <c r="AC139" s="915" t="str">
        <f t="shared" si="90"/>
        <v/>
      </c>
      <c r="AD139" s="915" t="str">
        <f t="shared" si="91"/>
        <v xml:space="preserve"> </v>
      </c>
      <c r="AE139" s="918" t="str">
        <f t="shared" si="99"/>
        <v xml:space="preserve"> </v>
      </c>
      <c r="AF139" s="915" t="str">
        <f t="shared" si="93"/>
        <v xml:space="preserve"> </v>
      </c>
      <c r="AG139" s="467">
        <f t="shared" si="94"/>
        <v>0</v>
      </c>
      <c r="AH139" s="467" t="str">
        <f t="shared" si="100"/>
        <v xml:space="preserve"> </v>
      </c>
      <c r="AI139" s="919" t="s">
        <v>1833</v>
      </c>
      <c r="AJ139" s="323" t="s">
        <v>1833</v>
      </c>
      <c r="AK139" s="915" t="str">
        <f t="shared" si="101"/>
        <v xml:space="preserve"> </v>
      </c>
      <c r="AL139" s="323" t="s">
        <v>1833</v>
      </c>
      <c r="AM139" s="17" t="str">
        <f t="shared" si="97"/>
        <v xml:space="preserve"> </v>
      </c>
      <c r="AN139" s="19" t="str">
        <f t="shared" si="98"/>
        <v xml:space="preserve"> </v>
      </c>
      <c r="AO139" s="65"/>
      <c r="AP139" s="389"/>
      <c r="AQ139" s="389"/>
      <c r="AR139" s="389"/>
      <c r="AS139" s="389"/>
      <c r="AT139" s="389"/>
      <c r="AU139" s="389"/>
      <c r="AV139" s="389"/>
      <c r="AW139" s="369"/>
      <c r="AX139" s="328"/>
      <c r="AY139" s="65"/>
      <c r="AZ139" s="65"/>
    </row>
    <row r="140" spans="2:52" ht="57.75" customHeight="1">
      <c r="B140" s="381" t="str">
        <f t="shared" si="77"/>
        <v>-</v>
      </c>
      <c r="C140" s="16"/>
      <c r="D140" s="23"/>
      <c r="E140" s="16"/>
      <c r="F140" s="922"/>
      <c r="G140" s="920"/>
      <c r="H140" s="16"/>
      <c r="I140" s="16"/>
      <c r="J140" s="323">
        <f t="shared" si="78"/>
        <v>0</v>
      </c>
      <c r="K140" s="16"/>
      <c r="L140" s="323">
        <f t="shared" si="79"/>
        <v>0</v>
      </c>
      <c r="M140" s="16"/>
      <c r="N140" s="323">
        <f t="shared" si="80"/>
        <v>0</v>
      </c>
      <c r="O140" s="16"/>
      <c r="P140" s="323">
        <f t="shared" si="81"/>
        <v>0</v>
      </c>
      <c r="Q140" s="16"/>
      <c r="R140" s="323">
        <f t="shared" si="82"/>
        <v>0</v>
      </c>
      <c r="S140" s="16"/>
      <c r="T140" s="323">
        <f t="shared" si="83"/>
        <v>0</v>
      </c>
      <c r="U140" s="16"/>
      <c r="V140" s="323">
        <f t="shared" si="84"/>
        <v>0</v>
      </c>
      <c r="W140" s="915" t="str">
        <f t="shared" si="85"/>
        <v xml:space="preserve"> </v>
      </c>
      <c r="X140" s="915" t="str">
        <f t="shared" si="86"/>
        <v xml:space="preserve"> </v>
      </c>
      <c r="Y140" s="915" t="str">
        <f t="shared" si="87"/>
        <v/>
      </c>
      <c r="Z140" s="16"/>
      <c r="AA140" s="915" t="str">
        <f t="shared" si="88"/>
        <v/>
      </c>
      <c r="AB140" s="915" t="str">
        <f t="shared" si="89"/>
        <v xml:space="preserve"> </v>
      </c>
      <c r="AC140" s="915" t="str">
        <f t="shared" si="90"/>
        <v/>
      </c>
      <c r="AD140" s="915" t="str">
        <f t="shared" si="91"/>
        <v xml:space="preserve"> </v>
      </c>
      <c r="AE140" s="918" t="str">
        <f t="shared" si="99"/>
        <v xml:space="preserve"> </v>
      </c>
      <c r="AF140" s="915" t="str">
        <f t="shared" si="93"/>
        <v xml:space="preserve"> </v>
      </c>
      <c r="AG140" s="467">
        <f t="shared" si="94"/>
        <v>0</v>
      </c>
      <c r="AH140" s="467" t="str">
        <f t="shared" si="100"/>
        <v xml:space="preserve"> </v>
      </c>
      <c r="AI140" s="919" t="s">
        <v>1833</v>
      </c>
      <c r="AJ140" s="323" t="s">
        <v>1833</v>
      </c>
      <c r="AK140" s="915" t="str">
        <f t="shared" si="101"/>
        <v xml:space="preserve"> </v>
      </c>
      <c r="AL140" s="323" t="s">
        <v>1833</v>
      </c>
      <c r="AM140" s="17" t="str">
        <f t="shared" si="97"/>
        <v xml:space="preserve"> </v>
      </c>
      <c r="AN140" s="19" t="str">
        <f t="shared" si="98"/>
        <v xml:space="preserve"> </v>
      </c>
      <c r="AO140" s="65"/>
      <c r="AP140" s="389"/>
      <c r="AQ140" s="389"/>
      <c r="AR140" s="389"/>
      <c r="AS140" s="389"/>
      <c r="AT140" s="389"/>
      <c r="AU140" s="389"/>
      <c r="AV140" s="389"/>
      <c r="AW140" s="369"/>
      <c r="AX140" s="328"/>
      <c r="AY140" s="65"/>
      <c r="AZ140" s="65"/>
    </row>
    <row r="141" spans="2:52" ht="57.75" customHeight="1">
      <c r="B141" s="381" t="str">
        <f t="shared" si="77"/>
        <v>-</v>
      </c>
      <c r="C141" s="16"/>
      <c r="D141" s="23"/>
      <c r="E141" s="16"/>
      <c r="F141" s="922"/>
      <c r="G141" s="920"/>
      <c r="H141" s="16"/>
      <c r="I141" s="16"/>
      <c r="J141" s="323">
        <f t="shared" si="78"/>
        <v>0</v>
      </c>
      <c r="K141" s="16"/>
      <c r="L141" s="323">
        <f t="shared" si="79"/>
        <v>0</v>
      </c>
      <c r="M141" s="16"/>
      <c r="N141" s="323">
        <f t="shared" si="80"/>
        <v>0</v>
      </c>
      <c r="O141" s="16"/>
      <c r="P141" s="323">
        <f t="shared" si="81"/>
        <v>0</v>
      </c>
      <c r="Q141" s="16"/>
      <c r="R141" s="323">
        <f t="shared" si="82"/>
        <v>0</v>
      </c>
      <c r="S141" s="16"/>
      <c r="T141" s="323">
        <f t="shared" si="83"/>
        <v>0</v>
      </c>
      <c r="U141" s="16"/>
      <c r="V141" s="323">
        <f t="shared" si="84"/>
        <v>0</v>
      </c>
      <c r="W141" s="915" t="str">
        <f t="shared" si="85"/>
        <v xml:space="preserve"> </v>
      </c>
      <c r="X141" s="915" t="str">
        <f t="shared" si="86"/>
        <v xml:space="preserve"> </v>
      </c>
      <c r="Y141" s="915" t="str">
        <f t="shared" si="87"/>
        <v/>
      </c>
      <c r="Z141" s="16"/>
      <c r="AA141" s="915" t="str">
        <f t="shared" si="88"/>
        <v/>
      </c>
      <c r="AB141" s="915" t="str">
        <f t="shared" si="89"/>
        <v xml:space="preserve"> </v>
      </c>
      <c r="AC141" s="915" t="str">
        <f t="shared" si="90"/>
        <v/>
      </c>
      <c r="AD141" s="915" t="str">
        <f t="shared" si="91"/>
        <v xml:space="preserve"> </v>
      </c>
      <c r="AE141" s="918" t="str">
        <f t="shared" si="99"/>
        <v xml:space="preserve"> </v>
      </c>
      <c r="AF141" s="915" t="str">
        <f t="shared" si="93"/>
        <v xml:space="preserve"> </v>
      </c>
      <c r="AG141" s="467">
        <f t="shared" si="94"/>
        <v>0</v>
      </c>
      <c r="AH141" s="467" t="str">
        <f t="shared" si="100"/>
        <v xml:space="preserve"> </v>
      </c>
      <c r="AI141" s="919" t="s">
        <v>1833</v>
      </c>
      <c r="AJ141" s="323" t="s">
        <v>1833</v>
      </c>
      <c r="AK141" s="915" t="str">
        <f t="shared" si="101"/>
        <v xml:space="preserve"> </v>
      </c>
      <c r="AL141" s="323" t="s">
        <v>1833</v>
      </c>
      <c r="AM141" s="17" t="str">
        <f t="shared" si="97"/>
        <v xml:space="preserve"> </v>
      </c>
      <c r="AN141" s="19" t="str">
        <f t="shared" si="98"/>
        <v xml:space="preserve"> </v>
      </c>
      <c r="AO141" s="65"/>
      <c r="AP141" s="389"/>
      <c r="AQ141" s="389"/>
      <c r="AR141" s="389"/>
      <c r="AS141" s="389"/>
      <c r="AT141" s="389"/>
      <c r="AU141" s="389"/>
      <c r="AV141" s="389"/>
      <c r="AW141" s="369"/>
      <c r="AX141" s="328"/>
      <c r="AY141" s="65"/>
      <c r="AZ141" s="65"/>
    </row>
    <row r="142" spans="2:52" ht="57.75" customHeight="1">
      <c r="B142" s="381" t="str">
        <f t="shared" si="77"/>
        <v>-</v>
      </c>
      <c r="C142" s="16"/>
      <c r="D142" s="23"/>
      <c r="E142" s="16"/>
      <c r="F142" s="922"/>
      <c r="G142" s="920"/>
      <c r="H142" s="16"/>
      <c r="I142" s="16"/>
      <c r="J142" s="323">
        <f t="shared" si="78"/>
        <v>0</v>
      </c>
      <c r="K142" s="16"/>
      <c r="L142" s="323">
        <f t="shared" si="79"/>
        <v>0</v>
      </c>
      <c r="M142" s="16"/>
      <c r="N142" s="323">
        <f t="shared" si="80"/>
        <v>0</v>
      </c>
      <c r="O142" s="16"/>
      <c r="P142" s="323">
        <f t="shared" si="81"/>
        <v>0</v>
      </c>
      <c r="Q142" s="16"/>
      <c r="R142" s="323">
        <f t="shared" si="82"/>
        <v>0</v>
      </c>
      <c r="S142" s="16"/>
      <c r="T142" s="323">
        <f t="shared" si="83"/>
        <v>0</v>
      </c>
      <c r="U142" s="16"/>
      <c r="V142" s="323">
        <f t="shared" si="84"/>
        <v>0</v>
      </c>
      <c r="W142" s="915" t="str">
        <f t="shared" si="85"/>
        <v xml:space="preserve"> </v>
      </c>
      <c r="X142" s="915" t="str">
        <f t="shared" si="86"/>
        <v xml:space="preserve"> </v>
      </c>
      <c r="Y142" s="915" t="str">
        <f t="shared" si="87"/>
        <v/>
      </c>
      <c r="Z142" s="16"/>
      <c r="AA142" s="915" t="str">
        <f t="shared" si="88"/>
        <v/>
      </c>
      <c r="AB142" s="915" t="str">
        <f t="shared" si="89"/>
        <v xml:space="preserve"> </v>
      </c>
      <c r="AC142" s="915" t="str">
        <f t="shared" si="90"/>
        <v/>
      </c>
      <c r="AD142" s="915" t="str">
        <f t="shared" si="91"/>
        <v xml:space="preserve"> </v>
      </c>
      <c r="AE142" s="918" t="str">
        <f t="shared" si="99"/>
        <v xml:space="preserve"> </v>
      </c>
      <c r="AF142" s="915" t="str">
        <f t="shared" si="93"/>
        <v xml:space="preserve"> </v>
      </c>
      <c r="AG142" s="467">
        <f t="shared" si="94"/>
        <v>0</v>
      </c>
      <c r="AH142" s="467" t="str">
        <f t="shared" si="100"/>
        <v xml:space="preserve"> </v>
      </c>
      <c r="AI142" s="919" t="s">
        <v>1833</v>
      </c>
      <c r="AJ142" s="323" t="s">
        <v>1833</v>
      </c>
      <c r="AK142" s="915" t="str">
        <f t="shared" si="101"/>
        <v xml:space="preserve"> </v>
      </c>
      <c r="AL142" s="323" t="s">
        <v>1833</v>
      </c>
      <c r="AM142" s="17" t="str">
        <f t="shared" si="97"/>
        <v xml:space="preserve"> </v>
      </c>
      <c r="AN142" s="19" t="str">
        <f t="shared" si="98"/>
        <v xml:space="preserve"> </v>
      </c>
      <c r="AO142" s="65"/>
      <c r="AP142" s="389"/>
      <c r="AQ142" s="389"/>
      <c r="AR142" s="389"/>
      <c r="AS142" s="389"/>
      <c r="AT142" s="389"/>
      <c r="AU142" s="389"/>
      <c r="AV142" s="389"/>
      <c r="AW142" s="369"/>
      <c r="AX142" s="328"/>
      <c r="AY142" s="65"/>
      <c r="AZ142" s="65"/>
    </row>
    <row r="143" spans="2:52" ht="57.75" customHeight="1">
      <c r="B143" s="381" t="str">
        <f t="shared" si="77"/>
        <v>-</v>
      </c>
      <c r="C143" s="16"/>
      <c r="D143" s="23"/>
      <c r="E143" s="16"/>
      <c r="F143" s="922"/>
      <c r="G143" s="920"/>
      <c r="H143" s="16"/>
      <c r="I143" s="16"/>
      <c r="J143" s="323">
        <f t="shared" si="78"/>
        <v>0</v>
      </c>
      <c r="K143" s="16"/>
      <c r="L143" s="323">
        <f t="shared" si="79"/>
        <v>0</v>
      </c>
      <c r="M143" s="16"/>
      <c r="N143" s="323">
        <f t="shared" si="80"/>
        <v>0</v>
      </c>
      <c r="O143" s="16"/>
      <c r="P143" s="323">
        <f t="shared" si="81"/>
        <v>0</v>
      </c>
      <c r="Q143" s="16"/>
      <c r="R143" s="323">
        <f t="shared" si="82"/>
        <v>0</v>
      </c>
      <c r="S143" s="16"/>
      <c r="T143" s="323">
        <f t="shared" si="83"/>
        <v>0</v>
      </c>
      <c r="U143" s="16"/>
      <c r="V143" s="323">
        <f t="shared" si="84"/>
        <v>0</v>
      </c>
      <c r="W143" s="915" t="str">
        <f t="shared" si="85"/>
        <v xml:space="preserve"> </v>
      </c>
      <c r="X143" s="915" t="str">
        <f t="shared" si="86"/>
        <v xml:space="preserve"> </v>
      </c>
      <c r="Y143" s="915" t="str">
        <f t="shared" si="87"/>
        <v/>
      </c>
      <c r="Z143" s="16"/>
      <c r="AA143" s="915" t="str">
        <f t="shared" si="88"/>
        <v/>
      </c>
      <c r="AB143" s="915" t="str">
        <f t="shared" si="89"/>
        <v xml:space="preserve"> </v>
      </c>
      <c r="AC143" s="915" t="str">
        <f t="shared" si="90"/>
        <v/>
      </c>
      <c r="AD143" s="915" t="str">
        <f t="shared" si="91"/>
        <v xml:space="preserve"> </v>
      </c>
      <c r="AE143" s="918" t="str">
        <f t="shared" si="99"/>
        <v xml:space="preserve"> </v>
      </c>
      <c r="AF143" s="915" t="str">
        <f t="shared" si="93"/>
        <v xml:space="preserve"> </v>
      </c>
      <c r="AG143" s="467">
        <f t="shared" si="94"/>
        <v>0</v>
      </c>
      <c r="AH143" s="467" t="str">
        <f t="shared" si="100"/>
        <v xml:space="preserve"> </v>
      </c>
      <c r="AI143" s="919" t="s">
        <v>1833</v>
      </c>
      <c r="AJ143" s="323" t="s">
        <v>1833</v>
      </c>
      <c r="AK143" s="915" t="str">
        <f t="shared" si="101"/>
        <v xml:space="preserve"> </v>
      </c>
      <c r="AL143" s="323" t="s">
        <v>1833</v>
      </c>
      <c r="AM143" s="17" t="str">
        <f t="shared" si="97"/>
        <v xml:space="preserve"> </v>
      </c>
      <c r="AN143" s="19" t="str">
        <f t="shared" si="98"/>
        <v xml:space="preserve"> </v>
      </c>
      <c r="AO143" s="65"/>
      <c r="AP143" s="389"/>
      <c r="AQ143" s="389"/>
      <c r="AR143" s="389"/>
      <c r="AS143" s="389"/>
      <c r="AT143" s="389"/>
      <c r="AU143" s="389"/>
      <c r="AV143" s="389"/>
      <c r="AW143" s="369"/>
      <c r="AX143" s="328"/>
      <c r="AY143" s="65"/>
      <c r="AZ143" s="65"/>
    </row>
    <row r="144" spans="2:52" ht="57.75" customHeight="1">
      <c r="B144" s="381" t="str">
        <f t="shared" si="77"/>
        <v>-</v>
      </c>
      <c r="C144" s="16"/>
      <c r="D144" s="23"/>
      <c r="E144" s="16"/>
      <c r="F144" s="922"/>
      <c r="G144" s="920"/>
      <c r="H144" s="16"/>
      <c r="I144" s="16"/>
      <c r="J144" s="323">
        <f t="shared" si="78"/>
        <v>0</v>
      </c>
      <c r="K144" s="16"/>
      <c r="L144" s="323">
        <f t="shared" si="79"/>
        <v>0</v>
      </c>
      <c r="M144" s="16"/>
      <c r="N144" s="323">
        <f t="shared" si="80"/>
        <v>0</v>
      </c>
      <c r="O144" s="16"/>
      <c r="P144" s="323">
        <f t="shared" si="81"/>
        <v>0</v>
      </c>
      <c r="Q144" s="16"/>
      <c r="R144" s="323">
        <f t="shared" si="82"/>
        <v>0</v>
      </c>
      <c r="S144" s="16"/>
      <c r="T144" s="323">
        <f t="shared" si="83"/>
        <v>0</v>
      </c>
      <c r="U144" s="16"/>
      <c r="V144" s="323">
        <f t="shared" si="84"/>
        <v>0</v>
      </c>
      <c r="W144" s="915" t="str">
        <f t="shared" si="85"/>
        <v xml:space="preserve"> </v>
      </c>
      <c r="X144" s="915" t="str">
        <f t="shared" si="86"/>
        <v xml:space="preserve"> </v>
      </c>
      <c r="Y144" s="915" t="str">
        <f t="shared" si="87"/>
        <v/>
      </c>
      <c r="Z144" s="16"/>
      <c r="AA144" s="915" t="str">
        <f t="shared" si="88"/>
        <v/>
      </c>
      <c r="AB144" s="915" t="str">
        <f t="shared" si="89"/>
        <v xml:space="preserve"> </v>
      </c>
      <c r="AC144" s="915" t="str">
        <f t="shared" si="90"/>
        <v/>
      </c>
      <c r="AD144" s="915" t="str">
        <f t="shared" si="91"/>
        <v xml:space="preserve"> </v>
      </c>
      <c r="AE144" s="918" t="str">
        <f t="shared" si="99"/>
        <v xml:space="preserve"> </v>
      </c>
      <c r="AF144" s="915" t="str">
        <f t="shared" si="93"/>
        <v xml:space="preserve"> </v>
      </c>
      <c r="AG144" s="467">
        <f t="shared" si="94"/>
        <v>0</v>
      </c>
      <c r="AH144" s="467" t="str">
        <f t="shared" si="100"/>
        <v xml:space="preserve"> </v>
      </c>
      <c r="AI144" s="919" t="s">
        <v>1833</v>
      </c>
      <c r="AJ144" s="323" t="s">
        <v>1833</v>
      </c>
      <c r="AK144" s="915" t="str">
        <f t="shared" si="101"/>
        <v xml:space="preserve"> </v>
      </c>
      <c r="AL144" s="323" t="s">
        <v>1833</v>
      </c>
      <c r="AM144" s="17" t="str">
        <f t="shared" si="97"/>
        <v xml:space="preserve"> </v>
      </c>
      <c r="AN144" s="19" t="str">
        <f t="shared" si="98"/>
        <v xml:space="preserve"> </v>
      </c>
      <c r="AO144" s="65"/>
      <c r="AP144" s="389"/>
      <c r="AQ144" s="389"/>
      <c r="AR144" s="389"/>
      <c r="AS144" s="389"/>
      <c r="AT144" s="389"/>
      <c r="AU144" s="389"/>
      <c r="AV144" s="389"/>
      <c r="AW144" s="369"/>
      <c r="AX144" s="328"/>
      <c r="AY144" s="65"/>
      <c r="AZ144" s="65"/>
    </row>
    <row r="145" spans="2:52" ht="57.75" customHeight="1">
      <c r="B145" s="381" t="str">
        <f t="shared" si="77"/>
        <v>-</v>
      </c>
      <c r="C145" s="16"/>
      <c r="D145" s="23"/>
      <c r="E145" s="16"/>
      <c r="F145" s="922"/>
      <c r="G145" s="920"/>
      <c r="H145" s="16"/>
      <c r="I145" s="16"/>
      <c r="J145" s="323">
        <f t="shared" si="78"/>
        <v>0</v>
      </c>
      <c r="K145" s="16"/>
      <c r="L145" s="323">
        <f t="shared" si="79"/>
        <v>0</v>
      </c>
      <c r="M145" s="16"/>
      <c r="N145" s="323">
        <f t="shared" si="80"/>
        <v>0</v>
      </c>
      <c r="O145" s="16"/>
      <c r="P145" s="323">
        <f t="shared" si="81"/>
        <v>0</v>
      </c>
      <c r="Q145" s="16"/>
      <c r="R145" s="323">
        <f t="shared" si="82"/>
        <v>0</v>
      </c>
      <c r="S145" s="16"/>
      <c r="T145" s="323">
        <f t="shared" si="83"/>
        <v>0</v>
      </c>
      <c r="U145" s="16"/>
      <c r="V145" s="323">
        <f t="shared" si="84"/>
        <v>0</v>
      </c>
      <c r="W145" s="915" t="str">
        <f t="shared" si="85"/>
        <v xml:space="preserve"> </v>
      </c>
      <c r="X145" s="915" t="str">
        <f t="shared" si="86"/>
        <v xml:space="preserve"> </v>
      </c>
      <c r="Y145" s="915" t="str">
        <f t="shared" si="87"/>
        <v/>
      </c>
      <c r="Z145" s="16"/>
      <c r="AA145" s="915" t="str">
        <f t="shared" si="88"/>
        <v/>
      </c>
      <c r="AB145" s="915" t="str">
        <f t="shared" si="89"/>
        <v xml:space="preserve"> </v>
      </c>
      <c r="AC145" s="915" t="str">
        <f t="shared" si="90"/>
        <v/>
      </c>
      <c r="AD145" s="915" t="str">
        <f t="shared" si="91"/>
        <v xml:space="preserve"> </v>
      </c>
      <c r="AE145" s="918" t="str">
        <f t="shared" si="99"/>
        <v xml:space="preserve"> </v>
      </c>
      <c r="AF145" s="915" t="str">
        <f t="shared" si="93"/>
        <v xml:space="preserve"> </v>
      </c>
      <c r="AG145" s="467">
        <f t="shared" si="94"/>
        <v>0</v>
      </c>
      <c r="AH145" s="467" t="str">
        <f t="shared" si="100"/>
        <v xml:space="preserve"> </v>
      </c>
      <c r="AI145" s="919" t="s">
        <v>1833</v>
      </c>
      <c r="AJ145" s="323" t="s">
        <v>1833</v>
      </c>
      <c r="AK145" s="915" t="str">
        <f t="shared" si="101"/>
        <v xml:space="preserve"> </v>
      </c>
      <c r="AL145" s="323" t="s">
        <v>1833</v>
      </c>
      <c r="AM145" s="17" t="str">
        <f t="shared" si="97"/>
        <v xml:space="preserve"> </v>
      </c>
      <c r="AN145" s="19" t="str">
        <f t="shared" si="98"/>
        <v xml:space="preserve"> </v>
      </c>
      <c r="AO145" s="65"/>
      <c r="AP145" s="389"/>
      <c r="AQ145" s="389"/>
      <c r="AR145" s="389"/>
      <c r="AS145" s="389"/>
      <c r="AT145" s="389"/>
      <c r="AU145" s="389"/>
      <c r="AV145" s="389"/>
      <c r="AW145" s="369"/>
      <c r="AX145" s="328"/>
      <c r="AY145" s="65"/>
      <c r="AZ145" s="65"/>
    </row>
    <row r="146" spans="2:52" ht="57.75" customHeight="1">
      <c r="B146" s="381" t="str">
        <f t="shared" si="77"/>
        <v>-</v>
      </c>
      <c r="C146" s="16"/>
      <c r="D146" s="23"/>
      <c r="E146" s="16"/>
      <c r="F146" s="922"/>
      <c r="G146" s="920"/>
      <c r="H146" s="16"/>
      <c r="I146" s="16"/>
      <c r="J146" s="323">
        <f t="shared" si="78"/>
        <v>0</v>
      </c>
      <c r="K146" s="16"/>
      <c r="L146" s="323">
        <f t="shared" si="79"/>
        <v>0</v>
      </c>
      <c r="M146" s="16"/>
      <c r="N146" s="323">
        <f t="shared" si="80"/>
        <v>0</v>
      </c>
      <c r="O146" s="16"/>
      <c r="P146" s="323">
        <f t="shared" si="81"/>
        <v>0</v>
      </c>
      <c r="Q146" s="16"/>
      <c r="R146" s="323">
        <f t="shared" si="82"/>
        <v>0</v>
      </c>
      <c r="S146" s="16"/>
      <c r="T146" s="323">
        <f t="shared" si="83"/>
        <v>0</v>
      </c>
      <c r="U146" s="16"/>
      <c r="V146" s="323">
        <f t="shared" si="84"/>
        <v>0</v>
      </c>
      <c r="W146" s="915" t="str">
        <f t="shared" si="85"/>
        <v xml:space="preserve"> </v>
      </c>
      <c r="X146" s="915" t="str">
        <f t="shared" si="86"/>
        <v xml:space="preserve"> </v>
      </c>
      <c r="Y146" s="915" t="str">
        <f t="shared" si="87"/>
        <v/>
      </c>
      <c r="Z146" s="16"/>
      <c r="AA146" s="915" t="str">
        <f t="shared" si="88"/>
        <v/>
      </c>
      <c r="AB146" s="915" t="str">
        <f t="shared" si="89"/>
        <v xml:space="preserve"> </v>
      </c>
      <c r="AC146" s="915" t="str">
        <f t="shared" si="90"/>
        <v/>
      </c>
      <c r="AD146" s="915" t="str">
        <f t="shared" si="91"/>
        <v xml:space="preserve"> </v>
      </c>
      <c r="AE146" s="918" t="str">
        <f t="shared" si="99"/>
        <v xml:space="preserve"> </v>
      </c>
      <c r="AF146" s="915" t="str">
        <f t="shared" si="93"/>
        <v xml:space="preserve"> </v>
      </c>
      <c r="AG146" s="467">
        <f t="shared" si="94"/>
        <v>0</v>
      </c>
      <c r="AH146" s="467" t="str">
        <f t="shared" si="100"/>
        <v xml:space="preserve"> </v>
      </c>
      <c r="AI146" s="919" t="s">
        <v>1833</v>
      </c>
      <c r="AJ146" s="323" t="s">
        <v>1833</v>
      </c>
      <c r="AK146" s="915" t="str">
        <f t="shared" si="101"/>
        <v xml:space="preserve"> </v>
      </c>
      <c r="AL146" s="323" t="s">
        <v>1833</v>
      </c>
      <c r="AM146" s="17" t="str">
        <f t="shared" si="97"/>
        <v xml:space="preserve"> </v>
      </c>
      <c r="AN146" s="19" t="str">
        <f t="shared" si="98"/>
        <v xml:space="preserve"> </v>
      </c>
      <c r="AO146" s="65"/>
      <c r="AP146" s="389"/>
      <c r="AQ146" s="389"/>
      <c r="AR146" s="389"/>
      <c r="AS146" s="389"/>
      <c r="AT146" s="389"/>
      <c r="AU146" s="389"/>
      <c r="AV146" s="389"/>
      <c r="AW146" s="369"/>
      <c r="AX146" s="328"/>
      <c r="AY146" s="65"/>
      <c r="AZ146" s="65"/>
    </row>
    <row r="147" spans="2:52" ht="57.75" customHeight="1">
      <c r="B147" s="381" t="str">
        <f t="shared" si="77"/>
        <v>-</v>
      </c>
      <c r="C147" s="16"/>
      <c r="D147" s="23"/>
      <c r="E147" s="16"/>
      <c r="F147" s="922"/>
      <c r="G147" s="920"/>
      <c r="H147" s="16"/>
      <c r="I147" s="16"/>
      <c r="J147" s="323">
        <f t="shared" si="78"/>
        <v>0</v>
      </c>
      <c r="K147" s="16"/>
      <c r="L147" s="323">
        <f t="shared" si="79"/>
        <v>0</v>
      </c>
      <c r="M147" s="16"/>
      <c r="N147" s="323">
        <f t="shared" si="80"/>
        <v>0</v>
      </c>
      <c r="O147" s="16"/>
      <c r="P147" s="323">
        <f t="shared" si="81"/>
        <v>0</v>
      </c>
      <c r="Q147" s="16"/>
      <c r="R147" s="323">
        <f t="shared" si="82"/>
        <v>0</v>
      </c>
      <c r="S147" s="16"/>
      <c r="T147" s="323">
        <f t="shared" si="83"/>
        <v>0</v>
      </c>
      <c r="U147" s="16"/>
      <c r="V147" s="323">
        <f t="shared" si="84"/>
        <v>0</v>
      </c>
      <c r="W147" s="915" t="str">
        <f t="shared" si="85"/>
        <v xml:space="preserve"> </v>
      </c>
      <c r="X147" s="915" t="str">
        <f t="shared" si="86"/>
        <v xml:space="preserve"> </v>
      </c>
      <c r="Y147" s="915" t="str">
        <f t="shared" si="87"/>
        <v/>
      </c>
      <c r="Z147" s="16"/>
      <c r="AA147" s="915" t="str">
        <f t="shared" si="88"/>
        <v/>
      </c>
      <c r="AB147" s="915" t="str">
        <f t="shared" si="89"/>
        <v xml:space="preserve"> </v>
      </c>
      <c r="AC147" s="915" t="str">
        <f t="shared" si="90"/>
        <v/>
      </c>
      <c r="AD147" s="915" t="str">
        <f t="shared" si="91"/>
        <v xml:space="preserve"> </v>
      </c>
      <c r="AE147" s="918" t="str">
        <f t="shared" si="99"/>
        <v xml:space="preserve"> </v>
      </c>
      <c r="AF147" s="915" t="str">
        <f t="shared" si="93"/>
        <v xml:space="preserve"> </v>
      </c>
      <c r="AG147" s="467">
        <f t="shared" si="94"/>
        <v>0</v>
      </c>
      <c r="AH147" s="467" t="str">
        <f t="shared" si="100"/>
        <v xml:space="preserve"> </v>
      </c>
      <c r="AI147" s="919" t="s">
        <v>1833</v>
      </c>
      <c r="AJ147" s="323" t="s">
        <v>1833</v>
      </c>
      <c r="AK147" s="915" t="str">
        <f t="shared" si="101"/>
        <v xml:space="preserve"> </v>
      </c>
      <c r="AL147" s="323" t="s">
        <v>1833</v>
      </c>
      <c r="AM147" s="17" t="str">
        <f t="shared" si="97"/>
        <v xml:space="preserve"> </v>
      </c>
      <c r="AN147" s="19" t="str">
        <f t="shared" si="98"/>
        <v xml:space="preserve"> </v>
      </c>
      <c r="AO147" s="65"/>
      <c r="AP147" s="389"/>
      <c r="AQ147" s="389"/>
      <c r="AR147" s="389"/>
      <c r="AS147" s="389"/>
      <c r="AT147" s="389"/>
      <c r="AU147" s="389"/>
      <c r="AV147" s="389"/>
      <c r="AW147" s="369"/>
      <c r="AX147" s="328"/>
      <c r="AY147" s="65"/>
      <c r="AZ147" s="65"/>
    </row>
    <row r="148" spans="2:52" ht="57.75" customHeight="1">
      <c r="B148" s="381" t="str">
        <f t="shared" si="77"/>
        <v>-</v>
      </c>
      <c r="C148" s="16"/>
      <c r="D148" s="23"/>
      <c r="E148" s="16"/>
      <c r="F148" s="922"/>
      <c r="G148" s="920"/>
      <c r="H148" s="16"/>
      <c r="I148" s="16"/>
      <c r="J148" s="323">
        <f t="shared" si="78"/>
        <v>0</v>
      </c>
      <c r="K148" s="16"/>
      <c r="L148" s="323">
        <f t="shared" si="79"/>
        <v>0</v>
      </c>
      <c r="M148" s="16"/>
      <c r="N148" s="323">
        <f t="shared" si="80"/>
        <v>0</v>
      </c>
      <c r="O148" s="16"/>
      <c r="P148" s="323">
        <f t="shared" si="81"/>
        <v>0</v>
      </c>
      <c r="Q148" s="16"/>
      <c r="R148" s="323">
        <f t="shared" si="82"/>
        <v>0</v>
      </c>
      <c r="S148" s="16"/>
      <c r="T148" s="323">
        <f t="shared" si="83"/>
        <v>0</v>
      </c>
      <c r="U148" s="16"/>
      <c r="V148" s="323">
        <f t="shared" si="84"/>
        <v>0</v>
      </c>
      <c r="W148" s="915" t="str">
        <f t="shared" si="85"/>
        <v xml:space="preserve"> </v>
      </c>
      <c r="X148" s="915" t="str">
        <f t="shared" si="86"/>
        <v xml:space="preserve"> </v>
      </c>
      <c r="Y148" s="915" t="str">
        <f t="shared" si="87"/>
        <v/>
      </c>
      <c r="Z148" s="16"/>
      <c r="AA148" s="915" t="str">
        <f t="shared" si="88"/>
        <v/>
      </c>
      <c r="AB148" s="915" t="str">
        <f t="shared" si="89"/>
        <v xml:space="preserve"> </v>
      </c>
      <c r="AC148" s="915" t="str">
        <f t="shared" si="90"/>
        <v/>
      </c>
      <c r="AD148" s="915" t="str">
        <f t="shared" si="91"/>
        <v xml:space="preserve"> </v>
      </c>
      <c r="AE148" s="918" t="str">
        <f t="shared" si="99"/>
        <v xml:space="preserve"> </v>
      </c>
      <c r="AF148" s="915" t="str">
        <f t="shared" si="93"/>
        <v xml:space="preserve"> </v>
      </c>
      <c r="AG148" s="467">
        <f t="shared" si="94"/>
        <v>0</v>
      </c>
      <c r="AH148" s="467" t="str">
        <f t="shared" si="100"/>
        <v xml:space="preserve"> </v>
      </c>
      <c r="AI148" s="919" t="s">
        <v>1833</v>
      </c>
      <c r="AJ148" s="323" t="s">
        <v>1833</v>
      </c>
      <c r="AK148" s="915" t="str">
        <f t="shared" si="101"/>
        <v xml:space="preserve"> </v>
      </c>
      <c r="AL148" s="323" t="s">
        <v>1833</v>
      </c>
      <c r="AM148" s="17" t="str">
        <f t="shared" si="97"/>
        <v xml:space="preserve"> </v>
      </c>
      <c r="AN148" s="19" t="str">
        <f t="shared" si="98"/>
        <v xml:space="preserve"> </v>
      </c>
      <c r="AO148" s="65"/>
      <c r="AP148" s="389"/>
      <c r="AQ148" s="389"/>
      <c r="AR148" s="389"/>
      <c r="AS148" s="389"/>
      <c r="AT148" s="389"/>
      <c r="AU148" s="389"/>
      <c r="AV148" s="389"/>
      <c r="AW148" s="369"/>
      <c r="AX148" s="328"/>
      <c r="AY148" s="65"/>
      <c r="AZ148" s="65"/>
    </row>
    <row r="149" spans="2:52" ht="57.75" customHeight="1">
      <c r="B149" s="381" t="str">
        <f t="shared" si="77"/>
        <v>-</v>
      </c>
      <c r="C149" s="16"/>
      <c r="D149" s="23"/>
      <c r="E149" s="16"/>
      <c r="F149" s="922"/>
      <c r="G149" s="920"/>
      <c r="H149" s="16"/>
      <c r="I149" s="16"/>
      <c r="J149" s="323">
        <f t="shared" si="78"/>
        <v>0</v>
      </c>
      <c r="K149" s="16"/>
      <c r="L149" s="323">
        <f t="shared" si="79"/>
        <v>0</v>
      </c>
      <c r="M149" s="16"/>
      <c r="N149" s="323">
        <f t="shared" si="80"/>
        <v>0</v>
      </c>
      <c r="O149" s="16"/>
      <c r="P149" s="323">
        <f t="shared" si="81"/>
        <v>0</v>
      </c>
      <c r="Q149" s="16"/>
      <c r="R149" s="323">
        <f t="shared" si="82"/>
        <v>0</v>
      </c>
      <c r="S149" s="16"/>
      <c r="T149" s="323">
        <f t="shared" si="83"/>
        <v>0</v>
      </c>
      <c r="U149" s="16"/>
      <c r="V149" s="323">
        <f t="shared" si="84"/>
        <v>0</v>
      </c>
      <c r="W149" s="915" t="str">
        <f t="shared" si="85"/>
        <v xml:space="preserve"> </v>
      </c>
      <c r="X149" s="915" t="str">
        <f t="shared" si="86"/>
        <v xml:space="preserve"> </v>
      </c>
      <c r="Y149" s="915" t="str">
        <f t="shared" si="87"/>
        <v/>
      </c>
      <c r="Z149" s="16"/>
      <c r="AA149" s="915" t="str">
        <f t="shared" si="88"/>
        <v/>
      </c>
      <c r="AB149" s="915" t="str">
        <f t="shared" si="89"/>
        <v xml:space="preserve"> </v>
      </c>
      <c r="AC149" s="915" t="str">
        <f t="shared" si="90"/>
        <v/>
      </c>
      <c r="AD149" s="915" t="str">
        <f t="shared" si="91"/>
        <v xml:space="preserve"> </v>
      </c>
      <c r="AE149" s="918" t="str">
        <f t="shared" si="99"/>
        <v xml:space="preserve"> </v>
      </c>
      <c r="AF149" s="915" t="str">
        <f t="shared" si="93"/>
        <v xml:space="preserve"> </v>
      </c>
      <c r="AG149" s="467">
        <f t="shared" si="94"/>
        <v>0</v>
      </c>
      <c r="AH149" s="467" t="str">
        <f t="shared" si="100"/>
        <v xml:space="preserve"> </v>
      </c>
      <c r="AI149" s="919" t="s">
        <v>1833</v>
      </c>
      <c r="AJ149" s="323" t="s">
        <v>1833</v>
      </c>
      <c r="AK149" s="915" t="str">
        <f t="shared" si="101"/>
        <v xml:space="preserve"> </v>
      </c>
      <c r="AL149" s="323" t="s">
        <v>1833</v>
      </c>
      <c r="AM149" s="17" t="str">
        <f t="shared" si="97"/>
        <v xml:space="preserve"> </v>
      </c>
      <c r="AN149" s="19" t="str">
        <f t="shared" si="98"/>
        <v xml:space="preserve"> </v>
      </c>
      <c r="AO149" s="65"/>
      <c r="AP149" s="389"/>
      <c r="AQ149" s="389"/>
      <c r="AR149" s="389"/>
      <c r="AS149" s="389"/>
      <c r="AT149" s="389"/>
      <c r="AU149" s="389"/>
      <c r="AV149" s="389"/>
      <c r="AW149" s="369"/>
      <c r="AX149" s="328"/>
      <c r="AY149" s="65"/>
      <c r="AZ149" s="65"/>
    </row>
    <row r="150" spans="2:52" ht="57.75" customHeight="1">
      <c r="B150" s="381" t="str">
        <f t="shared" si="77"/>
        <v>-</v>
      </c>
      <c r="C150" s="16"/>
      <c r="D150" s="23"/>
      <c r="E150" s="16"/>
      <c r="F150" s="922"/>
      <c r="G150" s="920"/>
      <c r="H150" s="16"/>
      <c r="I150" s="16"/>
      <c r="J150" s="323">
        <f t="shared" si="78"/>
        <v>0</v>
      </c>
      <c r="K150" s="16"/>
      <c r="L150" s="323">
        <f t="shared" si="79"/>
        <v>0</v>
      </c>
      <c r="M150" s="16"/>
      <c r="N150" s="323">
        <f t="shared" si="80"/>
        <v>0</v>
      </c>
      <c r="O150" s="16"/>
      <c r="P150" s="323">
        <f t="shared" si="81"/>
        <v>0</v>
      </c>
      <c r="Q150" s="16"/>
      <c r="R150" s="323">
        <f t="shared" si="82"/>
        <v>0</v>
      </c>
      <c r="S150" s="16"/>
      <c r="T150" s="323">
        <f t="shared" si="83"/>
        <v>0</v>
      </c>
      <c r="U150" s="16"/>
      <c r="V150" s="323">
        <f t="shared" si="84"/>
        <v>0</v>
      </c>
      <c r="W150" s="915" t="str">
        <f t="shared" si="85"/>
        <v xml:space="preserve"> </v>
      </c>
      <c r="X150" s="915" t="str">
        <f t="shared" si="86"/>
        <v xml:space="preserve"> </v>
      </c>
      <c r="Y150" s="915" t="str">
        <f t="shared" si="87"/>
        <v/>
      </c>
      <c r="Z150" s="16"/>
      <c r="AA150" s="915" t="str">
        <f t="shared" si="88"/>
        <v/>
      </c>
      <c r="AB150" s="915" t="str">
        <f t="shared" si="89"/>
        <v xml:space="preserve"> </v>
      </c>
      <c r="AC150" s="915" t="str">
        <f t="shared" si="90"/>
        <v/>
      </c>
      <c r="AD150" s="915" t="str">
        <f t="shared" si="91"/>
        <v xml:space="preserve"> </v>
      </c>
      <c r="AE150" s="918" t="str">
        <f t="shared" si="99"/>
        <v xml:space="preserve"> </v>
      </c>
      <c r="AF150" s="915" t="str">
        <f t="shared" si="93"/>
        <v xml:space="preserve"> </v>
      </c>
      <c r="AG150" s="467">
        <f t="shared" si="94"/>
        <v>0</v>
      </c>
      <c r="AH150" s="467" t="str">
        <f t="shared" si="100"/>
        <v xml:space="preserve"> </v>
      </c>
      <c r="AI150" s="919" t="s">
        <v>1833</v>
      </c>
      <c r="AJ150" s="323" t="s">
        <v>1833</v>
      </c>
      <c r="AK150" s="915" t="str">
        <f t="shared" si="101"/>
        <v xml:space="preserve"> </v>
      </c>
      <c r="AL150" s="323" t="s">
        <v>1833</v>
      </c>
      <c r="AM150" s="17" t="str">
        <f t="shared" si="97"/>
        <v xml:space="preserve"> </v>
      </c>
      <c r="AN150" s="19" t="str">
        <f t="shared" si="98"/>
        <v xml:space="preserve"> </v>
      </c>
      <c r="AO150" s="65"/>
      <c r="AP150" s="389"/>
      <c r="AQ150" s="389"/>
      <c r="AR150" s="389"/>
      <c r="AS150" s="389"/>
      <c r="AT150" s="389"/>
      <c r="AU150" s="389"/>
      <c r="AV150" s="389"/>
      <c r="AW150" s="369"/>
      <c r="AX150" s="328"/>
      <c r="AY150" s="65"/>
      <c r="AZ150" s="65"/>
    </row>
    <row r="151" spans="2:52" ht="57.75" customHeight="1">
      <c r="B151" s="381" t="str">
        <f t="shared" si="77"/>
        <v>-</v>
      </c>
      <c r="C151" s="16"/>
      <c r="D151" s="23"/>
      <c r="E151" s="16"/>
      <c r="F151" s="922"/>
      <c r="G151" s="920"/>
      <c r="H151" s="16"/>
      <c r="I151" s="16"/>
      <c r="J151" s="323">
        <f t="shared" si="78"/>
        <v>0</v>
      </c>
      <c r="K151" s="16"/>
      <c r="L151" s="323">
        <f t="shared" si="79"/>
        <v>0</v>
      </c>
      <c r="M151" s="16"/>
      <c r="N151" s="323">
        <f t="shared" si="80"/>
        <v>0</v>
      </c>
      <c r="O151" s="16"/>
      <c r="P151" s="323">
        <f t="shared" si="81"/>
        <v>0</v>
      </c>
      <c r="Q151" s="16"/>
      <c r="R151" s="323">
        <f t="shared" si="82"/>
        <v>0</v>
      </c>
      <c r="S151" s="16"/>
      <c r="T151" s="323">
        <f t="shared" si="83"/>
        <v>0</v>
      </c>
      <c r="U151" s="16"/>
      <c r="V151" s="323">
        <f t="shared" si="84"/>
        <v>0</v>
      </c>
      <c r="W151" s="915" t="str">
        <f t="shared" si="85"/>
        <v xml:space="preserve"> </v>
      </c>
      <c r="X151" s="915" t="str">
        <f t="shared" si="86"/>
        <v xml:space="preserve"> </v>
      </c>
      <c r="Y151" s="915" t="str">
        <f t="shared" si="87"/>
        <v/>
      </c>
      <c r="Z151" s="16"/>
      <c r="AA151" s="915" t="str">
        <f t="shared" si="88"/>
        <v/>
      </c>
      <c r="AB151" s="915" t="str">
        <f t="shared" si="89"/>
        <v xml:space="preserve"> </v>
      </c>
      <c r="AC151" s="915" t="str">
        <f t="shared" si="90"/>
        <v/>
      </c>
      <c r="AD151" s="915" t="str">
        <f t="shared" si="91"/>
        <v xml:space="preserve"> </v>
      </c>
      <c r="AE151" s="918" t="str">
        <f t="shared" si="99"/>
        <v xml:space="preserve"> </v>
      </c>
      <c r="AF151" s="915" t="str">
        <f t="shared" si="93"/>
        <v xml:space="preserve"> </v>
      </c>
      <c r="AG151" s="467">
        <f t="shared" si="94"/>
        <v>0</v>
      </c>
      <c r="AH151" s="467" t="str">
        <f t="shared" si="100"/>
        <v xml:space="preserve"> </v>
      </c>
      <c r="AI151" s="919" t="s">
        <v>1833</v>
      </c>
      <c r="AJ151" s="323" t="s">
        <v>1833</v>
      </c>
      <c r="AK151" s="915" t="str">
        <f t="shared" si="101"/>
        <v xml:space="preserve"> </v>
      </c>
      <c r="AL151" s="323" t="s">
        <v>1833</v>
      </c>
      <c r="AM151" s="17" t="str">
        <f t="shared" si="97"/>
        <v xml:space="preserve"> </v>
      </c>
      <c r="AN151" s="19" t="str">
        <f t="shared" si="98"/>
        <v xml:space="preserve"> </v>
      </c>
      <c r="AO151" s="65"/>
      <c r="AP151" s="389"/>
      <c r="AQ151" s="389"/>
      <c r="AR151" s="389"/>
      <c r="AS151" s="389"/>
      <c r="AT151" s="389"/>
      <c r="AU151" s="389"/>
      <c r="AV151" s="389"/>
      <c r="AW151" s="369"/>
      <c r="AX151" s="328"/>
      <c r="AY151" s="65"/>
      <c r="AZ151" s="65"/>
    </row>
    <row r="152" spans="2:52" ht="57.75" customHeight="1">
      <c r="B152" s="381" t="str">
        <f t="shared" si="77"/>
        <v>-</v>
      </c>
      <c r="C152" s="16"/>
      <c r="D152" s="23"/>
      <c r="E152" s="16"/>
      <c r="F152" s="922"/>
      <c r="G152" s="920"/>
      <c r="H152" s="16"/>
      <c r="I152" s="16"/>
      <c r="J152" s="323">
        <f t="shared" si="78"/>
        <v>0</v>
      </c>
      <c r="K152" s="16"/>
      <c r="L152" s="323">
        <f t="shared" si="79"/>
        <v>0</v>
      </c>
      <c r="M152" s="16"/>
      <c r="N152" s="323">
        <f t="shared" si="80"/>
        <v>0</v>
      </c>
      <c r="O152" s="16"/>
      <c r="P152" s="323">
        <f t="shared" si="81"/>
        <v>0</v>
      </c>
      <c r="Q152" s="16"/>
      <c r="R152" s="323">
        <f t="shared" si="82"/>
        <v>0</v>
      </c>
      <c r="S152" s="16"/>
      <c r="T152" s="323">
        <f t="shared" si="83"/>
        <v>0</v>
      </c>
      <c r="U152" s="16"/>
      <c r="V152" s="323">
        <f t="shared" si="84"/>
        <v>0</v>
      </c>
      <c r="W152" s="915" t="str">
        <f t="shared" si="85"/>
        <v xml:space="preserve"> </v>
      </c>
      <c r="X152" s="915" t="str">
        <f t="shared" si="86"/>
        <v xml:space="preserve"> </v>
      </c>
      <c r="Y152" s="915" t="str">
        <f t="shared" si="87"/>
        <v/>
      </c>
      <c r="Z152" s="16"/>
      <c r="AA152" s="915" t="str">
        <f t="shared" si="88"/>
        <v/>
      </c>
      <c r="AB152" s="915" t="str">
        <f t="shared" si="89"/>
        <v xml:space="preserve"> </v>
      </c>
      <c r="AC152" s="915" t="str">
        <f t="shared" si="90"/>
        <v/>
      </c>
      <c r="AD152" s="915" t="str">
        <f t="shared" si="91"/>
        <v xml:space="preserve"> </v>
      </c>
      <c r="AE152" s="918" t="str">
        <f t="shared" si="99"/>
        <v xml:space="preserve"> </v>
      </c>
      <c r="AF152" s="915" t="str">
        <f t="shared" si="93"/>
        <v xml:space="preserve"> </v>
      </c>
      <c r="AG152" s="467">
        <f t="shared" si="94"/>
        <v>0</v>
      </c>
      <c r="AH152" s="467" t="str">
        <f t="shared" si="100"/>
        <v xml:space="preserve"> </v>
      </c>
      <c r="AI152" s="919" t="s">
        <v>1833</v>
      </c>
      <c r="AJ152" s="323" t="s">
        <v>1833</v>
      </c>
      <c r="AK152" s="915" t="str">
        <f t="shared" si="101"/>
        <v xml:space="preserve"> </v>
      </c>
      <c r="AL152" s="323" t="s">
        <v>1833</v>
      </c>
      <c r="AM152" s="17" t="str">
        <f t="shared" si="97"/>
        <v xml:space="preserve"> </v>
      </c>
      <c r="AN152" s="19" t="str">
        <f t="shared" si="98"/>
        <v xml:space="preserve"> </v>
      </c>
      <c r="AO152" s="65"/>
      <c r="AP152" s="389"/>
      <c r="AQ152" s="389"/>
      <c r="AR152" s="389"/>
      <c r="AS152" s="389"/>
      <c r="AT152" s="389"/>
      <c r="AU152" s="389"/>
      <c r="AV152" s="389"/>
      <c r="AW152" s="369"/>
      <c r="AX152" s="328"/>
      <c r="AY152" s="65"/>
      <c r="AZ152" s="65"/>
    </row>
    <row r="153" spans="2:52" ht="57.75" customHeight="1">
      <c r="B153" s="381" t="str">
        <f t="shared" si="77"/>
        <v>-</v>
      </c>
      <c r="C153" s="16"/>
      <c r="D153" s="23"/>
      <c r="E153" s="16"/>
      <c r="F153" s="922"/>
      <c r="G153" s="920"/>
      <c r="H153" s="16"/>
      <c r="I153" s="16"/>
      <c r="J153" s="323">
        <f t="shared" si="78"/>
        <v>0</v>
      </c>
      <c r="K153" s="16"/>
      <c r="L153" s="323">
        <f t="shared" si="79"/>
        <v>0</v>
      </c>
      <c r="M153" s="16"/>
      <c r="N153" s="323">
        <f t="shared" si="80"/>
        <v>0</v>
      </c>
      <c r="O153" s="16"/>
      <c r="P153" s="323">
        <f t="shared" si="81"/>
        <v>0</v>
      </c>
      <c r="Q153" s="16"/>
      <c r="R153" s="323">
        <f t="shared" si="82"/>
        <v>0</v>
      </c>
      <c r="S153" s="16"/>
      <c r="T153" s="323">
        <f t="shared" si="83"/>
        <v>0</v>
      </c>
      <c r="U153" s="16"/>
      <c r="V153" s="323">
        <f t="shared" si="84"/>
        <v>0</v>
      </c>
      <c r="W153" s="915" t="str">
        <f t="shared" si="85"/>
        <v xml:space="preserve"> </v>
      </c>
      <c r="X153" s="915" t="str">
        <f t="shared" si="86"/>
        <v xml:space="preserve"> </v>
      </c>
      <c r="Y153" s="915" t="str">
        <f t="shared" si="87"/>
        <v/>
      </c>
      <c r="Z153" s="16"/>
      <c r="AA153" s="915" t="str">
        <f t="shared" si="88"/>
        <v/>
      </c>
      <c r="AB153" s="915" t="str">
        <f t="shared" si="89"/>
        <v xml:space="preserve"> </v>
      </c>
      <c r="AC153" s="915" t="str">
        <f t="shared" si="90"/>
        <v/>
      </c>
      <c r="AD153" s="915" t="str">
        <f t="shared" si="91"/>
        <v xml:space="preserve"> </v>
      </c>
      <c r="AE153" s="918" t="str">
        <f t="shared" si="99"/>
        <v xml:space="preserve"> </v>
      </c>
      <c r="AF153" s="915" t="str">
        <f t="shared" si="93"/>
        <v xml:space="preserve"> </v>
      </c>
      <c r="AG153" s="467">
        <f t="shared" si="94"/>
        <v>0</v>
      </c>
      <c r="AH153" s="467" t="str">
        <f t="shared" si="100"/>
        <v xml:space="preserve"> </v>
      </c>
      <c r="AI153" s="919" t="s">
        <v>1833</v>
      </c>
      <c r="AJ153" s="323" t="s">
        <v>1833</v>
      </c>
      <c r="AK153" s="915" t="str">
        <f t="shared" si="101"/>
        <v xml:space="preserve"> </v>
      </c>
      <c r="AL153" s="323" t="s">
        <v>1833</v>
      </c>
      <c r="AM153" s="17" t="str">
        <f t="shared" si="97"/>
        <v xml:space="preserve"> </v>
      </c>
      <c r="AN153" s="19" t="str">
        <f t="shared" si="98"/>
        <v xml:space="preserve"> </v>
      </c>
      <c r="AO153" s="65"/>
      <c r="AP153" s="389"/>
      <c r="AQ153" s="389"/>
      <c r="AR153" s="389"/>
      <c r="AS153" s="389"/>
      <c r="AT153" s="389"/>
      <c r="AU153" s="389"/>
      <c r="AV153" s="389"/>
      <c r="AW153" s="369"/>
      <c r="AX153" s="328"/>
      <c r="AY153" s="65"/>
      <c r="AZ153" s="65"/>
    </row>
    <row r="154" spans="2:52" ht="57.75" customHeight="1">
      <c r="B154" s="381" t="str">
        <f t="shared" si="77"/>
        <v>-</v>
      </c>
      <c r="C154" s="16"/>
      <c r="D154" s="23"/>
      <c r="E154" s="16"/>
      <c r="F154" s="922"/>
      <c r="G154" s="920"/>
      <c r="H154" s="16"/>
      <c r="I154" s="16"/>
      <c r="J154" s="323">
        <f t="shared" si="78"/>
        <v>0</v>
      </c>
      <c r="K154" s="16"/>
      <c r="L154" s="323">
        <f t="shared" si="79"/>
        <v>0</v>
      </c>
      <c r="M154" s="16"/>
      <c r="N154" s="323">
        <f t="shared" si="80"/>
        <v>0</v>
      </c>
      <c r="O154" s="16"/>
      <c r="P154" s="323">
        <f t="shared" si="81"/>
        <v>0</v>
      </c>
      <c r="Q154" s="16"/>
      <c r="R154" s="323">
        <f t="shared" si="82"/>
        <v>0</v>
      </c>
      <c r="S154" s="16"/>
      <c r="T154" s="323">
        <f t="shared" si="83"/>
        <v>0</v>
      </c>
      <c r="U154" s="16"/>
      <c r="V154" s="323">
        <f t="shared" si="84"/>
        <v>0</v>
      </c>
      <c r="W154" s="915" t="str">
        <f t="shared" si="85"/>
        <v xml:space="preserve"> </v>
      </c>
      <c r="X154" s="915" t="str">
        <f t="shared" si="86"/>
        <v xml:space="preserve"> </v>
      </c>
      <c r="Y154" s="915" t="str">
        <f t="shared" si="87"/>
        <v/>
      </c>
      <c r="Z154" s="16"/>
      <c r="AA154" s="915" t="str">
        <f t="shared" si="88"/>
        <v/>
      </c>
      <c r="AB154" s="915" t="str">
        <f t="shared" si="89"/>
        <v xml:space="preserve"> </v>
      </c>
      <c r="AC154" s="915" t="str">
        <f t="shared" si="90"/>
        <v/>
      </c>
      <c r="AD154" s="915" t="str">
        <f t="shared" si="91"/>
        <v xml:space="preserve"> </v>
      </c>
      <c r="AE154" s="918" t="str">
        <f t="shared" si="99"/>
        <v xml:space="preserve"> </v>
      </c>
      <c r="AF154" s="915" t="str">
        <f t="shared" si="93"/>
        <v xml:space="preserve"> </v>
      </c>
      <c r="AG154" s="467">
        <f t="shared" si="94"/>
        <v>0</v>
      </c>
      <c r="AH154" s="467" t="str">
        <f t="shared" si="100"/>
        <v xml:space="preserve"> </v>
      </c>
      <c r="AI154" s="919" t="s">
        <v>1833</v>
      </c>
      <c r="AJ154" s="323" t="s">
        <v>1833</v>
      </c>
      <c r="AK154" s="915" t="str">
        <f t="shared" si="101"/>
        <v xml:space="preserve"> </v>
      </c>
      <c r="AL154" s="323" t="s">
        <v>1833</v>
      </c>
      <c r="AM154" s="17" t="str">
        <f t="shared" si="97"/>
        <v xml:space="preserve"> </v>
      </c>
      <c r="AN154" s="19" t="str">
        <f t="shared" si="98"/>
        <v xml:space="preserve"> </v>
      </c>
      <c r="AO154" s="65"/>
      <c r="AP154" s="389"/>
      <c r="AQ154" s="389"/>
      <c r="AR154" s="389"/>
      <c r="AS154" s="389"/>
      <c r="AT154" s="389"/>
      <c r="AU154" s="389"/>
      <c r="AV154" s="389"/>
      <c r="AW154" s="369"/>
      <c r="AX154" s="328"/>
      <c r="AY154" s="65"/>
      <c r="AZ154" s="65"/>
    </row>
    <row r="155" spans="2:52" ht="57.75" customHeight="1">
      <c r="B155" s="381" t="str">
        <f t="shared" si="77"/>
        <v>-</v>
      </c>
      <c r="C155" s="16"/>
      <c r="D155" s="23"/>
      <c r="E155" s="16"/>
      <c r="F155" s="922"/>
      <c r="G155" s="920"/>
      <c r="H155" s="16"/>
      <c r="I155" s="16"/>
      <c r="J155" s="323">
        <f t="shared" si="78"/>
        <v>0</v>
      </c>
      <c r="K155" s="16"/>
      <c r="L155" s="323">
        <f t="shared" si="79"/>
        <v>0</v>
      </c>
      <c r="M155" s="16"/>
      <c r="N155" s="323">
        <f t="shared" si="80"/>
        <v>0</v>
      </c>
      <c r="O155" s="16"/>
      <c r="P155" s="323">
        <f t="shared" si="81"/>
        <v>0</v>
      </c>
      <c r="Q155" s="16"/>
      <c r="R155" s="323">
        <f t="shared" si="82"/>
        <v>0</v>
      </c>
      <c r="S155" s="16"/>
      <c r="T155" s="323">
        <f t="shared" si="83"/>
        <v>0</v>
      </c>
      <c r="U155" s="16"/>
      <c r="V155" s="323">
        <f t="shared" si="84"/>
        <v>0</v>
      </c>
      <c r="W155" s="915" t="str">
        <f t="shared" si="85"/>
        <v xml:space="preserve"> </v>
      </c>
      <c r="X155" s="915" t="str">
        <f t="shared" si="86"/>
        <v xml:space="preserve"> </v>
      </c>
      <c r="Y155" s="915" t="str">
        <f t="shared" si="87"/>
        <v/>
      </c>
      <c r="Z155" s="16"/>
      <c r="AA155" s="915" t="str">
        <f t="shared" si="88"/>
        <v/>
      </c>
      <c r="AB155" s="915" t="str">
        <f t="shared" si="89"/>
        <v xml:space="preserve"> </v>
      </c>
      <c r="AC155" s="915" t="str">
        <f t="shared" si="90"/>
        <v/>
      </c>
      <c r="AD155" s="915" t="str">
        <f t="shared" si="91"/>
        <v xml:space="preserve"> </v>
      </c>
      <c r="AE155" s="918" t="str">
        <f t="shared" si="99"/>
        <v xml:space="preserve"> </v>
      </c>
      <c r="AF155" s="915" t="str">
        <f t="shared" si="93"/>
        <v xml:space="preserve"> </v>
      </c>
      <c r="AG155" s="467">
        <f t="shared" si="94"/>
        <v>0</v>
      </c>
      <c r="AH155" s="467" t="str">
        <f t="shared" si="100"/>
        <v xml:space="preserve"> </v>
      </c>
      <c r="AI155" s="919" t="s">
        <v>1833</v>
      </c>
      <c r="AJ155" s="323" t="s">
        <v>1833</v>
      </c>
      <c r="AK155" s="915" t="str">
        <f t="shared" si="101"/>
        <v xml:space="preserve"> </v>
      </c>
      <c r="AL155" s="323" t="s">
        <v>1833</v>
      </c>
      <c r="AM155" s="17" t="str">
        <f t="shared" si="97"/>
        <v xml:space="preserve"> </v>
      </c>
      <c r="AN155" s="19" t="str">
        <f t="shared" si="98"/>
        <v xml:space="preserve"> </v>
      </c>
      <c r="AO155" s="65"/>
      <c r="AP155" s="389"/>
      <c r="AQ155" s="389"/>
      <c r="AR155" s="389"/>
      <c r="AS155" s="389"/>
      <c r="AT155" s="389"/>
      <c r="AU155" s="389"/>
      <c r="AV155" s="389"/>
      <c r="AW155" s="369"/>
      <c r="AX155" s="328"/>
      <c r="AY155" s="65"/>
      <c r="AZ155" s="65"/>
    </row>
    <row r="156" spans="2:52" ht="57.75" customHeight="1">
      <c r="B156" s="381" t="str">
        <f t="shared" si="77"/>
        <v>-</v>
      </c>
      <c r="C156" s="16"/>
      <c r="D156" s="23"/>
      <c r="E156" s="16"/>
      <c r="F156" s="922"/>
      <c r="G156" s="920"/>
      <c r="H156" s="16"/>
      <c r="I156" s="16"/>
      <c r="J156" s="323">
        <f t="shared" si="78"/>
        <v>0</v>
      </c>
      <c r="K156" s="16"/>
      <c r="L156" s="323">
        <f t="shared" si="79"/>
        <v>0</v>
      </c>
      <c r="M156" s="16"/>
      <c r="N156" s="323">
        <f t="shared" si="80"/>
        <v>0</v>
      </c>
      <c r="O156" s="16"/>
      <c r="P156" s="323">
        <f t="shared" si="81"/>
        <v>0</v>
      </c>
      <c r="Q156" s="16"/>
      <c r="R156" s="323">
        <f t="shared" si="82"/>
        <v>0</v>
      </c>
      <c r="S156" s="16"/>
      <c r="T156" s="323">
        <f t="shared" si="83"/>
        <v>0</v>
      </c>
      <c r="U156" s="16"/>
      <c r="V156" s="323">
        <f t="shared" si="84"/>
        <v>0</v>
      </c>
      <c r="W156" s="915" t="str">
        <f t="shared" si="85"/>
        <v xml:space="preserve"> </v>
      </c>
      <c r="X156" s="915" t="str">
        <f t="shared" si="86"/>
        <v xml:space="preserve"> </v>
      </c>
      <c r="Y156" s="915" t="str">
        <f t="shared" si="87"/>
        <v/>
      </c>
      <c r="Z156" s="16"/>
      <c r="AA156" s="915" t="str">
        <f t="shared" si="88"/>
        <v/>
      </c>
      <c r="AB156" s="915" t="str">
        <f t="shared" si="89"/>
        <v xml:space="preserve"> </v>
      </c>
      <c r="AC156" s="915" t="str">
        <f t="shared" si="90"/>
        <v/>
      </c>
      <c r="AD156" s="915" t="str">
        <f t="shared" si="91"/>
        <v xml:space="preserve"> </v>
      </c>
      <c r="AE156" s="918" t="str">
        <f t="shared" si="99"/>
        <v xml:space="preserve"> </v>
      </c>
      <c r="AF156" s="915" t="str">
        <f t="shared" si="93"/>
        <v xml:space="preserve"> </v>
      </c>
      <c r="AG156" s="467">
        <f t="shared" si="94"/>
        <v>0</v>
      </c>
      <c r="AH156" s="467" t="str">
        <f t="shared" si="100"/>
        <v xml:space="preserve"> </v>
      </c>
      <c r="AI156" s="919" t="s">
        <v>1833</v>
      </c>
      <c r="AJ156" s="323" t="s">
        <v>1833</v>
      </c>
      <c r="AK156" s="915" t="str">
        <f t="shared" si="101"/>
        <v xml:space="preserve"> </v>
      </c>
      <c r="AL156" s="323" t="s">
        <v>1833</v>
      </c>
      <c r="AM156" s="17" t="str">
        <f t="shared" si="97"/>
        <v xml:space="preserve"> </v>
      </c>
      <c r="AN156" s="19" t="str">
        <f t="shared" si="98"/>
        <v xml:space="preserve"> </v>
      </c>
      <c r="AO156" s="65"/>
      <c r="AP156" s="389"/>
      <c r="AQ156" s="389"/>
      <c r="AR156" s="389"/>
      <c r="AS156" s="389"/>
      <c r="AT156" s="389"/>
      <c r="AU156" s="389"/>
      <c r="AV156" s="389"/>
      <c r="AW156" s="369"/>
      <c r="AX156" s="328"/>
      <c r="AY156" s="65"/>
      <c r="AZ156" s="65"/>
    </row>
    <row r="157" spans="2:52" ht="57.75" customHeight="1">
      <c r="B157" s="381" t="str">
        <f t="shared" si="77"/>
        <v>-</v>
      </c>
      <c r="C157" s="16"/>
      <c r="D157" s="23"/>
      <c r="E157" s="16"/>
      <c r="F157" s="922"/>
      <c r="G157" s="920"/>
      <c r="H157" s="16"/>
      <c r="I157" s="16"/>
      <c r="J157" s="323">
        <f t="shared" si="78"/>
        <v>0</v>
      </c>
      <c r="K157" s="16"/>
      <c r="L157" s="323">
        <f t="shared" si="79"/>
        <v>0</v>
      </c>
      <c r="M157" s="16"/>
      <c r="N157" s="323">
        <f t="shared" si="80"/>
        <v>0</v>
      </c>
      <c r="O157" s="16"/>
      <c r="P157" s="323">
        <f t="shared" si="81"/>
        <v>0</v>
      </c>
      <c r="Q157" s="16"/>
      <c r="R157" s="323">
        <f t="shared" si="82"/>
        <v>0</v>
      </c>
      <c r="S157" s="16"/>
      <c r="T157" s="323">
        <f t="shared" si="83"/>
        <v>0</v>
      </c>
      <c r="U157" s="16"/>
      <c r="V157" s="323">
        <f t="shared" si="84"/>
        <v>0</v>
      </c>
      <c r="W157" s="915" t="str">
        <f t="shared" si="85"/>
        <v xml:space="preserve"> </v>
      </c>
      <c r="X157" s="915" t="str">
        <f t="shared" si="86"/>
        <v xml:space="preserve"> </v>
      </c>
      <c r="Y157" s="915" t="str">
        <f t="shared" si="87"/>
        <v/>
      </c>
      <c r="Z157" s="16"/>
      <c r="AA157" s="915" t="str">
        <f t="shared" si="88"/>
        <v/>
      </c>
      <c r="AB157" s="915" t="str">
        <f t="shared" si="89"/>
        <v xml:space="preserve"> </v>
      </c>
      <c r="AC157" s="915" t="str">
        <f t="shared" si="90"/>
        <v/>
      </c>
      <c r="AD157" s="915" t="str">
        <f t="shared" si="91"/>
        <v xml:space="preserve"> </v>
      </c>
      <c r="AE157" s="918" t="str">
        <f t="shared" si="99"/>
        <v xml:space="preserve"> </v>
      </c>
      <c r="AF157" s="915" t="str">
        <f t="shared" si="93"/>
        <v xml:space="preserve"> </v>
      </c>
      <c r="AG157" s="467">
        <f t="shared" si="94"/>
        <v>0</v>
      </c>
      <c r="AH157" s="467" t="str">
        <f t="shared" si="100"/>
        <v xml:space="preserve"> </v>
      </c>
      <c r="AI157" s="919" t="s">
        <v>1833</v>
      </c>
      <c r="AJ157" s="323" t="s">
        <v>1833</v>
      </c>
      <c r="AK157" s="915" t="str">
        <f t="shared" si="101"/>
        <v xml:space="preserve"> </v>
      </c>
      <c r="AL157" s="323" t="s">
        <v>1833</v>
      </c>
      <c r="AM157" s="17" t="str">
        <f t="shared" si="97"/>
        <v xml:space="preserve"> </v>
      </c>
      <c r="AN157" s="19" t="str">
        <f t="shared" si="98"/>
        <v xml:space="preserve"> </v>
      </c>
      <c r="AO157" s="65"/>
      <c r="AP157" s="389"/>
      <c r="AQ157" s="389"/>
      <c r="AR157" s="389"/>
      <c r="AS157" s="389"/>
      <c r="AT157" s="389"/>
      <c r="AU157" s="389"/>
      <c r="AV157" s="389"/>
      <c r="AW157" s="369"/>
      <c r="AX157" s="328"/>
      <c r="AY157" s="65"/>
      <c r="AZ157" s="65"/>
    </row>
    <row r="158" spans="2:52" ht="57.75" customHeight="1">
      <c r="B158" s="381" t="str">
        <f t="shared" si="77"/>
        <v>-</v>
      </c>
      <c r="C158" s="16"/>
      <c r="D158" s="23"/>
      <c r="E158" s="16"/>
      <c r="F158" s="922"/>
      <c r="G158" s="920"/>
      <c r="H158" s="16"/>
      <c r="I158" s="16"/>
      <c r="J158" s="323">
        <f t="shared" si="78"/>
        <v>0</v>
      </c>
      <c r="K158" s="16"/>
      <c r="L158" s="323">
        <f t="shared" si="79"/>
        <v>0</v>
      </c>
      <c r="M158" s="16"/>
      <c r="N158" s="323">
        <f t="shared" si="80"/>
        <v>0</v>
      </c>
      <c r="O158" s="16"/>
      <c r="P158" s="323">
        <f t="shared" si="81"/>
        <v>0</v>
      </c>
      <c r="Q158" s="16"/>
      <c r="R158" s="323">
        <f t="shared" si="82"/>
        <v>0</v>
      </c>
      <c r="S158" s="16"/>
      <c r="T158" s="323">
        <f t="shared" si="83"/>
        <v>0</v>
      </c>
      <c r="U158" s="16"/>
      <c r="V158" s="323">
        <f t="shared" si="84"/>
        <v>0</v>
      </c>
      <c r="W158" s="915" t="str">
        <f t="shared" si="85"/>
        <v xml:space="preserve"> </v>
      </c>
      <c r="X158" s="915" t="str">
        <f t="shared" si="86"/>
        <v xml:space="preserve"> </v>
      </c>
      <c r="Y158" s="915" t="str">
        <f t="shared" si="87"/>
        <v/>
      </c>
      <c r="Z158" s="16"/>
      <c r="AA158" s="915" t="str">
        <f t="shared" si="88"/>
        <v/>
      </c>
      <c r="AB158" s="915" t="str">
        <f t="shared" si="89"/>
        <v xml:space="preserve"> </v>
      </c>
      <c r="AC158" s="915" t="str">
        <f t="shared" si="90"/>
        <v/>
      </c>
      <c r="AD158" s="915" t="str">
        <f t="shared" si="91"/>
        <v xml:space="preserve"> </v>
      </c>
      <c r="AE158" s="918" t="str">
        <f t="shared" si="99"/>
        <v xml:space="preserve"> </v>
      </c>
      <c r="AF158" s="915" t="str">
        <f t="shared" si="93"/>
        <v xml:space="preserve"> </v>
      </c>
      <c r="AG158" s="467">
        <f t="shared" si="94"/>
        <v>0</v>
      </c>
      <c r="AH158" s="467" t="str">
        <f t="shared" si="100"/>
        <v xml:space="preserve"> </v>
      </c>
      <c r="AI158" s="919" t="s">
        <v>1833</v>
      </c>
      <c r="AJ158" s="323" t="s">
        <v>1833</v>
      </c>
      <c r="AK158" s="915" t="str">
        <f t="shared" si="101"/>
        <v xml:space="preserve"> </v>
      </c>
      <c r="AL158" s="323" t="s">
        <v>1833</v>
      </c>
      <c r="AM158" s="17" t="str">
        <f t="shared" si="97"/>
        <v xml:space="preserve"> </v>
      </c>
      <c r="AN158" s="19" t="str">
        <f t="shared" si="98"/>
        <v xml:space="preserve"> </v>
      </c>
      <c r="AO158" s="65"/>
      <c r="AP158" s="389"/>
      <c r="AQ158" s="389"/>
      <c r="AR158" s="389"/>
      <c r="AS158" s="389"/>
      <c r="AT158" s="389"/>
      <c r="AU158" s="389"/>
      <c r="AV158" s="389"/>
      <c r="AW158" s="369"/>
      <c r="AX158" s="328"/>
      <c r="AY158" s="65"/>
      <c r="AZ158" s="65"/>
    </row>
    <row r="159" spans="2:52" ht="57.75" customHeight="1">
      <c r="B159" s="381" t="str">
        <f t="shared" si="77"/>
        <v>-</v>
      </c>
      <c r="C159" s="16"/>
      <c r="D159" s="23"/>
      <c r="E159" s="16"/>
      <c r="F159" s="922"/>
      <c r="G159" s="920"/>
      <c r="H159" s="16"/>
      <c r="I159" s="16"/>
      <c r="J159" s="323">
        <f t="shared" si="78"/>
        <v>0</v>
      </c>
      <c r="K159" s="16"/>
      <c r="L159" s="323">
        <f t="shared" si="79"/>
        <v>0</v>
      </c>
      <c r="M159" s="16"/>
      <c r="N159" s="323">
        <f t="shared" si="80"/>
        <v>0</v>
      </c>
      <c r="O159" s="16"/>
      <c r="P159" s="323">
        <f t="shared" si="81"/>
        <v>0</v>
      </c>
      <c r="Q159" s="16"/>
      <c r="R159" s="323">
        <f t="shared" si="82"/>
        <v>0</v>
      </c>
      <c r="S159" s="16"/>
      <c r="T159" s="323">
        <f t="shared" si="83"/>
        <v>0</v>
      </c>
      <c r="U159" s="16"/>
      <c r="V159" s="323">
        <f t="shared" si="84"/>
        <v>0</v>
      </c>
      <c r="W159" s="915" t="str">
        <f t="shared" si="85"/>
        <v xml:space="preserve"> </v>
      </c>
      <c r="X159" s="915" t="str">
        <f t="shared" si="86"/>
        <v xml:space="preserve"> </v>
      </c>
      <c r="Y159" s="915" t="str">
        <f t="shared" si="87"/>
        <v/>
      </c>
      <c r="Z159" s="16"/>
      <c r="AA159" s="915" t="str">
        <f t="shared" si="88"/>
        <v/>
      </c>
      <c r="AB159" s="915" t="str">
        <f t="shared" si="89"/>
        <v xml:space="preserve"> </v>
      </c>
      <c r="AC159" s="915" t="str">
        <f t="shared" si="90"/>
        <v/>
      </c>
      <c r="AD159" s="915" t="str">
        <f t="shared" si="91"/>
        <v xml:space="preserve"> </v>
      </c>
      <c r="AE159" s="918" t="str">
        <f t="shared" si="99"/>
        <v xml:space="preserve"> </v>
      </c>
      <c r="AF159" s="915" t="str">
        <f t="shared" si="93"/>
        <v xml:space="preserve"> </v>
      </c>
      <c r="AG159" s="467">
        <f t="shared" si="94"/>
        <v>0</v>
      </c>
      <c r="AH159" s="467" t="str">
        <f t="shared" si="100"/>
        <v xml:space="preserve"> </v>
      </c>
      <c r="AI159" s="919" t="s">
        <v>1833</v>
      </c>
      <c r="AJ159" s="323" t="s">
        <v>1833</v>
      </c>
      <c r="AK159" s="915" t="str">
        <f t="shared" si="101"/>
        <v xml:space="preserve"> </v>
      </c>
      <c r="AL159" s="323" t="s">
        <v>1833</v>
      </c>
      <c r="AM159" s="17" t="str">
        <f t="shared" si="97"/>
        <v xml:space="preserve"> </v>
      </c>
      <c r="AN159" s="19" t="str">
        <f t="shared" si="98"/>
        <v xml:space="preserve"> </v>
      </c>
      <c r="AO159" s="65"/>
      <c r="AP159" s="389"/>
      <c r="AQ159" s="389"/>
      <c r="AR159" s="389"/>
      <c r="AS159" s="389"/>
      <c r="AT159" s="389"/>
      <c r="AU159" s="389"/>
      <c r="AV159" s="389"/>
      <c r="AW159" s="369"/>
      <c r="AX159" s="328"/>
      <c r="AY159" s="65"/>
      <c r="AZ159" s="65"/>
    </row>
    <row r="160" spans="2:52" ht="57.75" customHeight="1">
      <c r="B160" s="381" t="str">
        <f t="shared" si="77"/>
        <v>-</v>
      </c>
      <c r="C160" s="16"/>
      <c r="D160" s="23"/>
      <c r="E160" s="16"/>
      <c r="F160" s="922"/>
      <c r="G160" s="920"/>
      <c r="H160" s="16"/>
      <c r="I160" s="16"/>
      <c r="J160" s="323">
        <f t="shared" si="78"/>
        <v>0</v>
      </c>
      <c r="K160" s="16"/>
      <c r="L160" s="323">
        <f t="shared" si="79"/>
        <v>0</v>
      </c>
      <c r="M160" s="16"/>
      <c r="N160" s="323">
        <f t="shared" si="80"/>
        <v>0</v>
      </c>
      <c r="O160" s="16"/>
      <c r="P160" s="323">
        <f t="shared" si="81"/>
        <v>0</v>
      </c>
      <c r="Q160" s="16"/>
      <c r="R160" s="323">
        <f t="shared" si="82"/>
        <v>0</v>
      </c>
      <c r="S160" s="16"/>
      <c r="T160" s="323">
        <f t="shared" si="83"/>
        <v>0</v>
      </c>
      <c r="U160" s="16"/>
      <c r="V160" s="323">
        <f t="shared" si="84"/>
        <v>0</v>
      </c>
      <c r="W160" s="915" t="str">
        <f t="shared" si="85"/>
        <v xml:space="preserve"> </v>
      </c>
      <c r="X160" s="915" t="str">
        <f t="shared" si="86"/>
        <v xml:space="preserve"> </v>
      </c>
      <c r="Y160" s="915" t="str">
        <f t="shared" si="87"/>
        <v/>
      </c>
      <c r="Z160" s="16"/>
      <c r="AA160" s="915" t="str">
        <f t="shared" si="88"/>
        <v/>
      </c>
      <c r="AB160" s="915" t="str">
        <f t="shared" si="89"/>
        <v xml:space="preserve"> </v>
      </c>
      <c r="AC160" s="915" t="str">
        <f t="shared" si="90"/>
        <v/>
      </c>
      <c r="AD160" s="915" t="str">
        <f t="shared" si="91"/>
        <v xml:space="preserve"> </v>
      </c>
      <c r="AE160" s="918" t="str">
        <f t="shared" si="99"/>
        <v xml:space="preserve"> </v>
      </c>
      <c r="AF160" s="915" t="str">
        <f t="shared" si="93"/>
        <v xml:space="preserve"> </v>
      </c>
      <c r="AG160" s="467">
        <f t="shared" si="94"/>
        <v>0</v>
      </c>
      <c r="AH160" s="467" t="str">
        <f t="shared" si="100"/>
        <v xml:space="preserve"> </v>
      </c>
      <c r="AI160" s="919" t="s">
        <v>1833</v>
      </c>
      <c r="AJ160" s="323" t="s">
        <v>1833</v>
      </c>
      <c r="AK160" s="915" t="str">
        <f t="shared" si="101"/>
        <v xml:space="preserve"> </v>
      </c>
      <c r="AL160" s="323" t="s">
        <v>1833</v>
      </c>
      <c r="AM160" s="17" t="str">
        <f t="shared" si="97"/>
        <v xml:space="preserve"> </v>
      </c>
      <c r="AN160" s="19" t="str">
        <f t="shared" si="98"/>
        <v xml:space="preserve"> </v>
      </c>
      <c r="AO160" s="65"/>
      <c r="AP160" s="389"/>
      <c r="AQ160" s="389"/>
      <c r="AR160" s="389"/>
      <c r="AS160" s="389"/>
      <c r="AT160" s="389"/>
      <c r="AU160" s="389"/>
      <c r="AV160" s="389"/>
      <c r="AW160" s="369"/>
      <c r="AX160" s="328"/>
      <c r="AY160" s="65"/>
      <c r="AZ160" s="65"/>
    </row>
    <row r="161" spans="2:52" ht="57.75" customHeight="1">
      <c r="B161" s="381" t="str">
        <f t="shared" ref="B161:B224" si="102">C161&amp;"-"&amp;E161</f>
        <v>-</v>
      </c>
      <c r="C161" s="16"/>
      <c r="D161" s="23"/>
      <c r="E161" s="16"/>
      <c r="F161" s="922"/>
      <c r="G161" s="920"/>
      <c r="H161" s="16"/>
      <c r="I161" s="16"/>
      <c r="J161" s="323">
        <f t="shared" ref="J161:J224" si="103">IF(I161="Asignado",15,IF(I161="No asignado",0,IF(I161=0,0)))</f>
        <v>0</v>
      </c>
      <c r="K161" s="16"/>
      <c r="L161" s="323">
        <f t="shared" ref="L161:L224" si="104">IF(K161="Adecuado",15,IF(K161="Inadecuado",0,IF(I161=0,0)))</f>
        <v>0</v>
      </c>
      <c r="M161" s="16"/>
      <c r="N161" s="323">
        <f t="shared" ref="N161:N224" si="105">IF(M161="Oportuna",15,IF(M161="Inoportuna",0,IF(I161=0,0)))</f>
        <v>0</v>
      </c>
      <c r="O161" s="16"/>
      <c r="P161" s="323">
        <f t="shared" ref="P161:P224" si="106">IF(O161="Prevenir",15,IF(O161="Detectar",10,IF(O161="No es un control",0,IF(I161=0,0))))</f>
        <v>0</v>
      </c>
      <c r="Q161" s="16"/>
      <c r="R161" s="323">
        <f t="shared" ref="R161:R224" si="107">IF(Q161="Confiable",15,IF(Q161="No confiable",0,IF(I161=0,0)))</f>
        <v>0</v>
      </c>
      <c r="S161" s="16"/>
      <c r="T161" s="323">
        <f t="shared" ref="T161:T224" si="108">IF(S161="Se investigan y resuelven oportunamente",15,IF(S161="No se investigan y resuelven oportunamente",0,IF(I161=0,0)))</f>
        <v>0</v>
      </c>
      <c r="U161" s="16"/>
      <c r="V161" s="323">
        <f t="shared" ref="V161:V224" si="109">IF(U161="Completa",10,IF(U161="Incompleta",5,IF(U161="No existe",0,IF(I161=0,0))))</f>
        <v>0</v>
      </c>
      <c r="W161" s="915" t="str">
        <f t="shared" ref="W161:W224" si="110">IF(G161=0," ",IF((J161+L161+N161+P161+R161+T161+V161)&gt;=0,(J161+L161+N161+P161+R161+T161+V161)))</f>
        <v xml:space="preserve"> </v>
      </c>
      <c r="X161" s="915" t="str">
        <f t="shared" ref="X161:X224" si="111">IF(W161=" "," ",IF(AND(W161&gt;=0,W161&lt;=85),"Débil",IF(AND(W161&gt;=86,W161&lt;=95),"Moderado",IF(AND(W161&gt;=96,W161&lt;=100),"Fuerte"," "))))</f>
        <v xml:space="preserve"> </v>
      </c>
      <c r="Y161" s="915" t="str">
        <f t="shared" ref="Y161:Y224" si="112">IF(Z161="Siempre se ejecuta", 100,IF(Z161="Algunas veces se ejecuta",50,IF(Z161="No se ejecuta",0,"")))</f>
        <v/>
      </c>
      <c r="Z161" s="16"/>
      <c r="AA161" s="915" t="str">
        <f t="shared" ref="AA161:AA224" si="113">IF(Z161="Siempre se ejecuta","Fuerte",IF(Z161="Algunas veces se ejecuta","Moderado",IF(Z161="No se ejecuta", "Débil","")))</f>
        <v/>
      </c>
      <c r="AB161" s="915" t="str">
        <f t="shared" ref="AB161:AB224" si="114">IF(AND(X161="Fuerte",AA161="Fuerte"),"Fuerte",IF(AND(X161="Fuerte",AA161="Moderado"),"Moderado",IF(AND(X161="Fuerte",AA161="Débil"),"Débil",IF(AND(X161="Moderado",AA161="Moderado"),"Moderado",IF(AND(X161="Moderado",AA161="Fuerte"),"Moderado",IF(AND(X161="Moderado",AA161="Débil"),"Débil",IF(X161="Débil","Débil"," ")))))))</f>
        <v xml:space="preserve"> </v>
      </c>
      <c r="AC161" s="915" t="str">
        <f t="shared" ref="AC161:AC224" si="115">IF(AB161="Fuerte","No",IF(AB161="Moderado","Sí",IF(AB161="Débil","Sí","")))</f>
        <v/>
      </c>
      <c r="AD161" s="915" t="str">
        <f t="shared" ref="AD161:AD224" si="116">IFERROR(IF(Y161=" "," ",IF(Y161&gt;=0,(W161+Y161)/2))," ")</f>
        <v xml:space="preserve"> </v>
      </c>
      <c r="AE161" s="918" t="str">
        <f t="shared" ref="AE161:AE192" si="117">IFERROR(IF(AD161=" "," ",IF(AVERAGE($AD$10:$AD$246)&gt;=0,AVERAGEIFS($AD$10:$AD$245,$C$10:$C$245,C161))),"  ")</f>
        <v xml:space="preserve"> </v>
      </c>
      <c r="AF161" s="915" t="str">
        <f t="shared" ref="AF161:AF224" si="118">IF(AE161=" "," ",IF(AE161=100,"Fuerte",IF(AE161&lt;50,"Débil",IF(AE161&gt;49,"Moderado"," "))))</f>
        <v xml:space="preserve"> </v>
      </c>
      <c r="AG161" s="467">
        <f t="shared" ref="AG161:AG224" si="119">IF(OR(AND(AF161="Fuerte",G161="No disminuye"),AND(AF161="Moderado",G161="No disminuye")),0,IF(AND(AF161="Fuerte",G161="Directamente"),2,IF(AND(AF161="Moderado",G161="Directamente"),1,0)))</f>
        <v>0</v>
      </c>
      <c r="AH161" s="467" t="str">
        <f t="shared" ref="AH161:AH192" si="120">IFERROR(AVERAGEIFS($AG$10:$AG$245,$C$10:$C$245,C161)," ")</f>
        <v xml:space="preserve"> </v>
      </c>
      <c r="AI161" s="919" t="s">
        <v>1833</v>
      </c>
      <c r="AJ161" s="323" t="s">
        <v>1833</v>
      </c>
      <c r="AK161" s="915" t="str">
        <f t="shared" ref="AK161:AK192" si="121">IFERROR(AVERAGEIFS($AJ$10:$AJ$245,$C$10:$C$245,C161)," ")</f>
        <v xml:space="preserve"> </v>
      </c>
      <c r="AL161" s="323" t="s">
        <v>1833</v>
      </c>
      <c r="AM161" s="17" t="str">
        <f t="shared" ref="AM161:AM224" si="122">IF(OR(AND(AI161="Rara vez",AL161="Insignificante"),AND(AI161="Rara vez",AL161="Menor"),AND(AI161="Improbable",AL161="Menor"),AND(AI161="Improbable",AL161="Insignificante"),AND(AI161="Posible",AL161="Insignificante")),"Zona Baja",IF(OR(AND(AI161="Probable",AL161="Insignificante"),AND(AI161="Posible",AL161="Menor"),AND(AI161="Improbable",AL161="Moderado"),AND(AI161="Rara vez",AL161="Moderado")),"Zona Moderada",IF(OR(AND(AI161="Casi seguro",AL161="Insignificante"),AND(AI161="Casi seguro",AL161="Menor"),AND(AI161="Probable",AL161="Menor"),AND(AI161="Probable",AL161="Moderado"),AND(AI161="Posible",AL161="Moderado"),AND(AI161="Improbable",AL161="Mayor"),AND(AI161="Rara vez",AL161="Mayor")),"Zona Alta",IF(OR(AND(AI161="Casi seguro",AL161="Moderado"),AND(AI161="Casi seguro",AL161="Mayor"),AND(AI161="Casi seguro",AL161="Catastrófico"),AND(AI161="Probable",AL161="Mayor"),AND(AI161="Probable",AL161="Catastrófico"),AND(AI161="Posible",AL161="Mayor"),AND(AI161="Posible",AL161="Catastrófico"),AND(AI161="Improbable",AL161="Catastrófico"),AND(AI161="Rara vez",AL161="Catastrófico")),"Zona Extrema"," "))))</f>
        <v xml:space="preserve"> </v>
      </c>
      <c r="AN161" s="19" t="str">
        <f t="shared" ref="AN161:AN224" si="123">IF(AM161="Zona Moderada","Reducir riesgo",IF(AM161="Zona Alta","Compartir riesgo",IF(AM161="Zona Extrema","Evitar riesgo"," ")))</f>
        <v xml:space="preserve"> </v>
      </c>
      <c r="AO161" s="65"/>
      <c r="AP161" s="389"/>
      <c r="AQ161" s="389"/>
      <c r="AR161" s="389"/>
      <c r="AS161" s="389"/>
      <c r="AT161" s="389"/>
      <c r="AU161" s="389"/>
      <c r="AV161" s="389"/>
      <c r="AW161" s="369"/>
      <c r="AX161" s="328"/>
      <c r="AY161" s="65"/>
      <c r="AZ161" s="65"/>
    </row>
    <row r="162" spans="2:52" ht="57.75" customHeight="1">
      <c r="B162" s="381" t="str">
        <f t="shared" si="102"/>
        <v>-</v>
      </c>
      <c r="C162" s="16"/>
      <c r="D162" s="23"/>
      <c r="E162" s="16"/>
      <c r="F162" s="922"/>
      <c r="G162" s="920"/>
      <c r="H162" s="16"/>
      <c r="I162" s="16"/>
      <c r="J162" s="323">
        <f t="shared" si="103"/>
        <v>0</v>
      </c>
      <c r="K162" s="16"/>
      <c r="L162" s="323">
        <f t="shared" si="104"/>
        <v>0</v>
      </c>
      <c r="M162" s="16"/>
      <c r="N162" s="323">
        <f t="shared" si="105"/>
        <v>0</v>
      </c>
      <c r="O162" s="16"/>
      <c r="P162" s="323">
        <f t="shared" si="106"/>
        <v>0</v>
      </c>
      <c r="Q162" s="16"/>
      <c r="R162" s="323">
        <f t="shared" si="107"/>
        <v>0</v>
      </c>
      <c r="S162" s="16"/>
      <c r="T162" s="323">
        <f t="shared" si="108"/>
        <v>0</v>
      </c>
      <c r="U162" s="16"/>
      <c r="V162" s="323">
        <f t="shared" si="109"/>
        <v>0</v>
      </c>
      <c r="W162" s="915" t="str">
        <f t="shared" si="110"/>
        <v xml:space="preserve"> </v>
      </c>
      <c r="X162" s="915" t="str">
        <f t="shared" si="111"/>
        <v xml:space="preserve"> </v>
      </c>
      <c r="Y162" s="915" t="str">
        <f t="shared" si="112"/>
        <v/>
      </c>
      <c r="Z162" s="16"/>
      <c r="AA162" s="915" t="str">
        <f t="shared" si="113"/>
        <v/>
      </c>
      <c r="AB162" s="915" t="str">
        <f t="shared" si="114"/>
        <v xml:space="preserve"> </v>
      </c>
      <c r="AC162" s="915" t="str">
        <f t="shared" si="115"/>
        <v/>
      </c>
      <c r="AD162" s="915" t="str">
        <f t="shared" si="116"/>
        <v xml:space="preserve"> </v>
      </c>
      <c r="AE162" s="918" t="str">
        <f t="shared" si="117"/>
        <v xml:space="preserve"> </v>
      </c>
      <c r="AF162" s="915" t="str">
        <f t="shared" si="118"/>
        <v xml:space="preserve"> </v>
      </c>
      <c r="AG162" s="467">
        <f t="shared" si="119"/>
        <v>0</v>
      </c>
      <c r="AH162" s="467" t="str">
        <f t="shared" si="120"/>
        <v xml:space="preserve"> </v>
      </c>
      <c r="AI162" s="919" t="s">
        <v>1833</v>
      </c>
      <c r="AJ162" s="323" t="s">
        <v>1833</v>
      </c>
      <c r="AK162" s="915" t="str">
        <f t="shared" si="121"/>
        <v xml:space="preserve"> </v>
      </c>
      <c r="AL162" s="323" t="s">
        <v>1833</v>
      </c>
      <c r="AM162" s="17" t="str">
        <f t="shared" si="122"/>
        <v xml:space="preserve"> </v>
      </c>
      <c r="AN162" s="19" t="str">
        <f t="shared" si="123"/>
        <v xml:space="preserve"> </v>
      </c>
      <c r="AO162" s="65"/>
      <c r="AP162" s="389"/>
      <c r="AQ162" s="389"/>
      <c r="AR162" s="389"/>
      <c r="AS162" s="389"/>
      <c r="AT162" s="389"/>
      <c r="AU162" s="389"/>
      <c r="AV162" s="389"/>
      <c r="AW162" s="369"/>
      <c r="AX162" s="328"/>
      <c r="AY162" s="65"/>
      <c r="AZ162" s="65"/>
    </row>
    <row r="163" spans="2:52" ht="57.75" customHeight="1">
      <c r="B163" s="381" t="str">
        <f t="shared" si="102"/>
        <v>-</v>
      </c>
      <c r="C163" s="16"/>
      <c r="D163" s="23"/>
      <c r="E163" s="16"/>
      <c r="F163" s="922"/>
      <c r="G163" s="920"/>
      <c r="H163" s="16"/>
      <c r="I163" s="16"/>
      <c r="J163" s="323">
        <f t="shared" si="103"/>
        <v>0</v>
      </c>
      <c r="K163" s="16"/>
      <c r="L163" s="323">
        <f t="shared" si="104"/>
        <v>0</v>
      </c>
      <c r="M163" s="16"/>
      <c r="N163" s="323">
        <f t="shared" si="105"/>
        <v>0</v>
      </c>
      <c r="O163" s="16"/>
      <c r="P163" s="323">
        <f t="shared" si="106"/>
        <v>0</v>
      </c>
      <c r="Q163" s="16"/>
      <c r="R163" s="323">
        <f t="shared" si="107"/>
        <v>0</v>
      </c>
      <c r="S163" s="16"/>
      <c r="T163" s="323">
        <f t="shared" si="108"/>
        <v>0</v>
      </c>
      <c r="U163" s="16"/>
      <c r="V163" s="323">
        <f t="shared" si="109"/>
        <v>0</v>
      </c>
      <c r="W163" s="915" t="str">
        <f t="shared" si="110"/>
        <v xml:space="preserve"> </v>
      </c>
      <c r="X163" s="915" t="str">
        <f t="shared" si="111"/>
        <v xml:space="preserve"> </v>
      </c>
      <c r="Y163" s="915" t="str">
        <f t="shared" si="112"/>
        <v/>
      </c>
      <c r="Z163" s="16"/>
      <c r="AA163" s="915" t="str">
        <f t="shared" si="113"/>
        <v/>
      </c>
      <c r="AB163" s="915" t="str">
        <f t="shared" si="114"/>
        <v xml:space="preserve"> </v>
      </c>
      <c r="AC163" s="915" t="str">
        <f t="shared" si="115"/>
        <v/>
      </c>
      <c r="AD163" s="915" t="str">
        <f t="shared" si="116"/>
        <v xml:space="preserve"> </v>
      </c>
      <c r="AE163" s="918" t="str">
        <f t="shared" si="117"/>
        <v xml:space="preserve"> </v>
      </c>
      <c r="AF163" s="915" t="str">
        <f t="shared" si="118"/>
        <v xml:space="preserve"> </v>
      </c>
      <c r="AG163" s="467">
        <f t="shared" si="119"/>
        <v>0</v>
      </c>
      <c r="AH163" s="467" t="str">
        <f t="shared" si="120"/>
        <v xml:space="preserve"> </v>
      </c>
      <c r="AI163" s="919" t="s">
        <v>1833</v>
      </c>
      <c r="AJ163" s="323" t="s">
        <v>1833</v>
      </c>
      <c r="AK163" s="915" t="str">
        <f t="shared" si="121"/>
        <v xml:space="preserve"> </v>
      </c>
      <c r="AL163" s="323" t="s">
        <v>1833</v>
      </c>
      <c r="AM163" s="17" t="str">
        <f t="shared" si="122"/>
        <v xml:space="preserve"> </v>
      </c>
      <c r="AN163" s="19" t="str">
        <f t="shared" si="123"/>
        <v xml:space="preserve"> </v>
      </c>
      <c r="AO163" s="65"/>
      <c r="AP163" s="389"/>
      <c r="AQ163" s="389"/>
      <c r="AR163" s="389"/>
      <c r="AS163" s="389"/>
      <c r="AT163" s="389"/>
      <c r="AU163" s="389"/>
      <c r="AV163" s="389"/>
      <c r="AW163" s="369"/>
      <c r="AX163" s="328"/>
      <c r="AY163" s="65"/>
      <c r="AZ163" s="65"/>
    </row>
    <row r="164" spans="2:52" ht="57.75" customHeight="1">
      <c r="B164" s="381" t="str">
        <f t="shared" si="102"/>
        <v>-</v>
      </c>
      <c r="C164" s="16"/>
      <c r="D164" s="23"/>
      <c r="E164" s="16"/>
      <c r="F164" s="922"/>
      <c r="G164" s="920"/>
      <c r="H164" s="16"/>
      <c r="I164" s="16"/>
      <c r="J164" s="323">
        <f t="shared" si="103"/>
        <v>0</v>
      </c>
      <c r="K164" s="16"/>
      <c r="L164" s="323">
        <f t="shared" si="104"/>
        <v>0</v>
      </c>
      <c r="M164" s="16"/>
      <c r="N164" s="323">
        <f t="shared" si="105"/>
        <v>0</v>
      </c>
      <c r="O164" s="16"/>
      <c r="P164" s="323">
        <f t="shared" si="106"/>
        <v>0</v>
      </c>
      <c r="Q164" s="16"/>
      <c r="R164" s="323">
        <f t="shared" si="107"/>
        <v>0</v>
      </c>
      <c r="S164" s="16"/>
      <c r="T164" s="323">
        <f t="shared" si="108"/>
        <v>0</v>
      </c>
      <c r="U164" s="16"/>
      <c r="V164" s="323">
        <f t="shared" si="109"/>
        <v>0</v>
      </c>
      <c r="W164" s="915" t="str">
        <f t="shared" si="110"/>
        <v xml:space="preserve"> </v>
      </c>
      <c r="X164" s="915" t="str">
        <f t="shared" si="111"/>
        <v xml:space="preserve"> </v>
      </c>
      <c r="Y164" s="915" t="str">
        <f t="shared" si="112"/>
        <v/>
      </c>
      <c r="Z164" s="16"/>
      <c r="AA164" s="915" t="str">
        <f t="shared" si="113"/>
        <v/>
      </c>
      <c r="AB164" s="915" t="str">
        <f t="shared" si="114"/>
        <v xml:space="preserve"> </v>
      </c>
      <c r="AC164" s="915" t="str">
        <f t="shared" si="115"/>
        <v/>
      </c>
      <c r="AD164" s="915" t="str">
        <f t="shared" si="116"/>
        <v xml:space="preserve"> </v>
      </c>
      <c r="AE164" s="918" t="str">
        <f t="shared" si="117"/>
        <v xml:space="preserve"> </v>
      </c>
      <c r="AF164" s="915" t="str">
        <f t="shared" si="118"/>
        <v xml:space="preserve"> </v>
      </c>
      <c r="AG164" s="467">
        <f t="shared" si="119"/>
        <v>0</v>
      </c>
      <c r="AH164" s="467" t="str">
        <f t="shared" si="120"/>
        <v xml:space="preserve"> </v>
      </c>
      <c r="AI164" s="919" t="s">
        <v>1833</v>
      </c>
      <c r="AJ164" s="323" t="s">
        <v>1833</v>
      </c>
      <c r="AK164" s="915" t="str">
        <f t="shared" si="121"/>
        <v xml:space="preserve"> </v>
      </c>
      <c r="AL164" s="323" t="s">
        <v>1833</v>
      </c>
      <c r="AM164" s="17" t="str">
        <f t="shared" si="122"/>
        <v xml:space="preserve"> </v>
      </c>
      <c r="AN164" s="19" t="str">
        <f t="shared" si="123"/>
        <v xml:space="preserve"> </v>
      </c>
      <c r="AO164" s="65"/>
      <c r="AP164" s="389"/>
      <c r="AQ164" s="389"/>
      <c r="AR164" s="389"/>
      <c r="AS164" s="389"/>
      <c r="AT164" s="389"/>
      <c r="AU164" s="389"/>
      <c r="AV164" s="389"/>
      <c r="AW164" s="369"/>
      <c r="AX164" s="328"/>
      <c r="AY164" s="65"/>
      <c r="AZ164" s="65"/>
    </row>
    <row r="165" spans="2:52" ht="57.75" customHeight="1">
      <c r="B165" s="381" t="str">
        <f t="shared" si="102"/>
        <v>-</v>
      </c>
      <c r="C165" s="16"/>
      <c r="D165" s="23"/>
      <c r="E165" s="16"/>
      <c r="F165" s="922"/>
      <c r="G165" s="920"/>
      <c r="H165" s="16"/>
      <c r="I165" s="16"/>
      <c r="J165" s="323">
        <f t="shared" si="103"/>
        <v>0</v>
      </c>
      <c r="K165" s="16"/>
      <c r="L165" s="323">
        <f t="shared" si="104"/>
        <v>0</v>
      </c>
      <c r="M165" s="16"/>
      <c r="N165" s="323">
        <f t="shared" si="105"/>
        <v>0</v>
      </c>
      <c r="O165" s="16"/>
      <c r="P165" s="323">
        <f t="shared" si="106"/>
        <v>0</v>
      </c>
      <c r="Q165" s="16"/>
      <c r="R165" s="323">
        <f t="shared" si="107"/>
        <v>0</v>
      </c>
      <c r="S165" s="16"/>
      <c r="T165" s="323">
        <f t="shared" si="108"/>
        <v>0</v>
      </c>
      <c r="U165" s="16"/>
      <c r="V165" s="323">
        <f t="shared" si="109"/>
        <v>0</v>
      </c>
      <c r="W165" s="915" t="str">
        <f t="shared" si="110"/>
        <v xml:space="preserve"> </v>
      </c>
      <c r="X165" s="915" t="str">
        <f t="shared" si="111"/>
        <v xml:space="preserve"> </v>
      </c>
      <c r="Y165" s="915" t="str">
        <f t="shared" si="112"/>
        <v/>
      </c>
      <c r="Z165" s="16"/>
      <c r="AA165" s="915" t="str">
        <f t="shared" si="113"/>
        <v/>
      </c>
      <c r="AB165" s="915" t="str">
        <f t="shared" si="114"/>
        <v xml:space="preserve"> </v>
      </c>
      <c r="AC165" s="915" t="str">
        <f t="shared" si="115"/>
        <v/>
      </c>
      <c r="AD165" s="915" t="str">
        <f t="shared" si="116"/>
        <v xml:space="preserve"> </v>
      </c>
      <c r="AE165" s="918" t="str">
        <f t="shared" si="117"/>
        <v xml:space="preserve"> </v>
      </c>
      <c r="AF165" s="915" t="str">
        <f t="shared" si="118"/>
        <v xml:space="preserve"> </v>
      </c>
      <c r="AG165" s="467">
        <f t="shared" si="119"/>
        <v>0</v>
      </c>
      <c r="AH165" s="467" t="str">
        <f t="shared" si="120"/>
        <v xml:space="preserve"> </v>
      </c>
      <c r="AI165" s="919" t="s">
        <v>1833</v>
      </c>
      <c r="AJ165" s="323" t="s">
        <v>1833</v>
      </c>
      <c r="AK165" s="915" t="str">
        <f t="shared" si="121"/>
        <v xml:space="preserve"> </v>
      </c>
      <c r="AL165" s="323" t="s">
        <v>1833</v>
      </c>
      <c r="AM165" s="17" t="str">
        <f t="shared" si="122"/>
        <v xml:space="preserve"> </v>
      </c>
      <c r="AN165" s="19" t="str">
        <f t="shared" si="123"/>
        <v xml:space="preserve"> </v>
      </c>
      <c r="AO165" s="65"/>
      <c r="AP165" s="389"/>
      <c r="AQ165" s="389"/>
      <c r="AR165" s="389"/>
      <c r="AS165" s="389"/>
      <c r="AT165" s="389"/>
      <c r="AU165" s="389"/>
      <c r="AV165" s="389"/>
      <c r="AW165" s="369"/>
      <c r="AX165" s="328"/>
      <c r="AY165" s="65"/>
      <c r="AZ165" s="65"/>
    </row>
    <row r="166" spans="2:52" ht="57.75" customHeight="1">
      <c r="B166" s="381" t="str">
        <f t="shared" si="102"/>
        <v>-</v>
      </c>
      <c r="C166" s="16"/>
      <c r="D166" s="23"/>
      <c r="E166" s="16"/>
      <c r="F166" s="922"/>
      <c r="G166" s="920"/>
      <c r="H166" s="16"/>
      <c r="I166" s="16"/>
      <c r="J166" s="323">
        <f t="shared" si="103"/>
        <v>0</v>
      </c>
      <c r="K166" s="16"/>
      <c r="L166" s="323">
        <f t="shared" si="104"/>
        <v>0</v>
      </c>
      <c r="M166" s="16"/>
      <c r="N166" s="323">
        <f t="shared" si="105"/>
        <v>0</v>
      </c>
      <c r="O166" s="16"/>
      <c r="P166" s="323">
        <f t="shared" si="106"/>
        <v>0</v>
      </c>
      <c r="Q166" s="16"/>
      <c r="R166" s="323">
        <f t="shared" si="107"/>
        <v>0</v>
      </c>
      <c r="S166" s="16"/>
      <c r="T166" s="323">
        <f t="shared" si="108"/>
        <v>0</v>
      </c>
      <c r="U166" s="16"/>
      <c r="V166" s="323">
        <f t="shared" si="109"/>
        <v>0</v>
      </c>
      <c r="W166" s="915" t="str">
        <f t="shared" si="110"/>
        <v xml:space="preserve"> </v>
      </c>
      <c r="X166" s="915" t="str">
        <f t="shared" si="111"/>
        <v xml:space="preserve"> </v>
      </c>
      <c r="Y166" s="915" t="str">
        <f t="shared" si="112"/>
        <v/>
      </c>
      <c r="Z166" s="16"/>
      <c r="AA166" s="915" t="str">
        <f t="shared" si="113"/>
        <v/>
      </c>
      <c r="AB166" s="915" t="str">
        <f t="shared" si="114"/>
        <v xml:space="preserve"> </v>
      </c>
      <c r="AC166" s="915" t="str">
        <f t="shared" si="115"/>
        <v/>
      </c>
      <c r="AD166" s="915" t="str">
        <f t="shared" si="116"/>
        <v xml:space="preserve"> </v>
      </c>
      <c r="AE166" s="918" t="str">
        <f t="shared" si="117"/>
        <v xml:space="preserve"> </v>
      </c>
      <c r="AF166" s="915" t="str">
        <f t="shared" si="118"/>
        <v xml:space="preserve"> </v>
      </c>
      <c r="AG166" s="467">
        <f t="shared" si="119"/>
        <v>0</v>
      </c>
      <c r="AH166" s="467" t="str">
        <f t="shared" si="120"/>
        <v xml:space="preserve"> </v>
      </c>
      <c r="AI166" s="919" t="s">
        <v>1833</v>
      </c>
      <c r="AJ166" s="323" t="s">
        <v>1833</v>
      </c>
      <c r="AK166" s="915" t="str">
        <f t="shared" si="121"/>
        <v xml:space="preserve"> </v>
      </c>
      <c r="AL166" s="323" t="s">
        <v>1833</v>
      </c>
      <c r="AM166" s="17" t="str">
        <f t="shared" si="122"/>
        <v xml:space="preserve"> </v>
      </c>
      <c r="AN166" s="19" t="str">
        <f t="shared" si="123"/>
        <v xml:space="preserve"> </v>
      </c>
      <c r="AO166" s="65"/>
      <c r="AP166" s="389"/>
      <c r="AQ166" s="389"/>
      <c r="AR166" s="389"/>
      <c r="AS166" s="389"/>
      <c r="AT166" s="389"/>
      <c r="AU166" s="389"/>
      <c r="AV166" s="389"/>
      <c r="AW166" s="369"/>
      <c r="AX166" s="328"/>
      <c r="AY166" s="65"/>
      <c r="AZ166" s="65"/>
    </row>
    <row r="167" spans="2:52" ht="57.75" customHeight="1">
      <c r="B167" s="381" t="str">
        <f t="shared" si="102"/>
        <v>-</v>
      </c>
      <c r="C167" s="16"/>
      <c r="D167" s="23"/>
      <c r="E167" s="16"/>
      <c r="F167" s="922"/>
      <c r="G167" s="920"/>
      <c r="H167" s="16"/>
      <c r="I167" s="16"/>
      <c r="J167" s="323">
        <f t="shared" si="103"/>
        <v>0</v>
      </c>
      <c r="K167" s="16"/>
      <c r="L167" s="323">
        <f t="shared" si="104"/>
        <v>0</v>
      </c>
      <c r="M167" s="16"/>
      <c r="N167" s="323">
        <f t="shared" si="105"/>
        <v>0</v>
      </c>
      <c r="O167" s="16"/>
      <c r="P167" s="323">
        <f t="shared" si="106"/>
        <v>0</v>
      </c>
      <c r="Q167" s="16"/>
      <c r="R167" s="323">
        <f t="shared" si="107"/>
        <v>0</v>
      </c>
      <c r="S167" s="16"/>
      <c r="T167" s="323">
        <f t="shared" si="108"/>
        <v>0</v>
      </c>
      <c r="U167" s="16"/>
      <c r="V167" s="323">
        <f t="shared" si="109"/>
        <v>0</v>
      </c>
      <c r="W167" s="915" t="str">
        <f t="shared" si="110"/>
        <v xml:space="preserve"> </v>
      </c>
      <c r="X167" s="915" t="str">
        <f t="shared" si="111"/>
        <v xml:space="preserve"> </v>
      </c>
      <c r="Y167" s="915" t="str">
        <f t="shared" si="112"/>
        <v/>
      </c>
      <c r="Z167" s="16"/>
      <c r="AA167" s="915" t="str">
        <f t="shared" si="113"/>
        <v/>
      </c>
      <c r="AB167" s="915" t="str">
        <f t="shared" si="114"/>
        <v xml:space="preserve"> </v>
      </c>
      <c r="AC167" s="915" t="str">
        <f t="shared" si="115"/>
        <v/>
      </c>
      <c r="AD167" s="915" t="str">
        <f t="shared" si="116"/>
        <v xml:space="preserve"> </v>
      </c>
      <c r="AE167" s="918" t="str">
        <f t="shared" si="117"/>
        <v xml:space="preserve"> </v>
      </c>
      <c r="AF167" s="915" t="str">
        <f t="shared" si="118"/>
        <v xml:space="preserve"> </v>
      </c>
      <c r="AG167" s="467">
        <f t="shared" si="119"/>
        <v>0</v>
      </c>
      <c r="AH167" s="467" t="str">
        <f t="shared" si="120"/>
        <v xml:space="preserve"> </v>
      </c>
      <c r="AI167" s="919" t="s">
        <v>1833</v>
      </c>
      <c r="AJ167" s="323" t="s">
        <v>1833</v>
      </c>
      <c r="AK167" s="915" t="str">
        <f t="shared" si="121"/>
        <v xml:space="preserve"> </v>
      </c>
      <c r="AL167" s="323" t="s">
        <v>1833</v>
      </c>
      <c r="AM167" s="17" t="str">
        <f t="shared" si="122"/>
        <v xml:space="preserve"> </v>
      </c>
      <c r="AN167" s="19" t="str">
        <f t="shared" si="123"/>
        <v xml:space="preserve"> </v>
      </c>
      <c r="AO167" s="65"/>
      <c r="AP167" s="389"/>
      <c r="AQ167" s="389"/>
      <c r="AR167" s="389"/>
      <c r="AS167" s="389"/>
      <c r="AT167" s="389"/>
      <c r="AU167" s="389"/>
      <c r="AV167" s="389"/>
      <c r="AW167" s="369"/>
      <c r="AX167" s="328"/>
      <c r="AY167" s="65"/>
      <c r="AZ167" s="65"/>
    </row>
    <row r="168" spans="2:52" ht="57.75" customHeight="1">
      <c r="B168" s="381" t="str">
        <f t="shared" si="102"/>
        <v>-</v>
      </c>
      <c r="C168" s="16"/>
      <c r="D168" s="23"/>
      <c r="E168" s="16"/>
      <c r="F168" s="922"/>
      <c r="G168" s="920"/>
      <c r="H168" s="16"/>
      <c r="I168" s="16"/>
      <c r="J168" s="323">
        <f t="shared" si="103"/>
        <v>0</v>
      </c>
      <c r="K168" s="16"/>
      <c r="L168" s="323">
        <f t="shared" si="104"/>
        <v>0</v>
      </c>
      <c r="M168" s="16"/>
      <c r="N168" s="323">
        <f t="shared" si="105"/>
        <v>0</v>
      </c>
      <c r="O168" s="16"/>
      <c r="P168" s="323">
        <f t="shared" si="106"/>
        <v>0</v>
      </c>
      <c r="Q168" s="16"/>
      <c r="R168" s="323">
        <f t="shared" si="107"/>
        <v>0</v>
      </c>
      <c r="S168" s="16"/>
      <c r="T168" s="323">
        <f t="shared" si="108"/>
        <v>0</v>
      </c>
      <c r="U168" s="16"/>
      <c r="V168" s="323">
        <f t="shared" si="109"/>
        <v>0</v>
      </c>
      <c r="W168" s="915" t="str">
        <f t="shared" si="110"/>
        <v xml:space="preserve"> </v>
      </c>
      <c r="X168" s="915" t="str">
        <f t="shared" si="111"/>
        <v xml:space="preserve"> </v>
      </c>
      <c r="Y168" s="915" t="str">
        <f t="shared" si="112"/>
        <v/>
      </c>
      <c r="Z168" s="16"/>
      <c r="AA168" s="915" t="str">
        <f t="shared" si="113"/>
        <v/>
      </c>
      <c r="AB168" s="915" t="str">
        <f t="shared" si="114"/>
        <v xml:space="preserve"> </v>
      </c>
      <c r="AC168" s="915" t="str">
        <f t="shared" si="115"/>
        <v/>
      </c>
      <c r="AD168" s="915" t="str">
        <f t="shared" si="116"/>
        <v xml:space="preserve"> </v>
      </c>
      <c r="AE168" s="918" t="str">
        <f t="shared" si="117"/>
        <v xml:space="preserve"> </v>
      </c>
      <c r="AF168" s="915" t="str">
        <f t="shared" si="118"/>
        <v xml:space="preserve"> </v>
      </c>
      <c r="AG168" s="467">
        <f t="shared" si="119"/>
        <v>0</v>
      </c>
      <c r="AH168" s="467" t="str">
        <f t="shared" si="120"/>
        <v xml:space="preserve"> </v>
      </c>
      <c r="AI168" s="919" t="s">
        <v>1833</v>
      </c>
      <c r="AJ168" s="323" t="s">
        <v>1833</v>
      </c>
      <c r="AK168" s="915" t="str">
        <f t="shared" si="121"/>
        <v xml:space="preserve"> </v>
      </c>
      <c r="AL168" s="323" t="s">
        <v>1833</v>
      </c>
      <c r="AM168" s="17" t="str">
        <f t="shared" si="122"/>
        <v xml:space="preserve"> </v>
      </c>
      <c r="AN168" s="19" t="str">
        <f t="shared" si="123"/>
        <v xml:space="preserve"> </v>
      </c>
      <c r="AO168" s="65"/>
      <c r="AP168" s="389"/>
      <c r="AQ168" s="389"/>
      <c r="AR168" s="389"/>
      <c r="AS168" s="389"/>
      <c r="AT168" s="389"/>
      <c r="AU168" s="389"/>
      <c r="AV168" s="389"/>
      <c r="AW168" s="369"/>
      <c r="AX168" s="328"/>
      <c r="AY168" s="65"/>
      <c r="AZ168" s="65"/>
    </row>
    <row r="169" spans="2:52" ht="57.75" customHeight="1">
      <c r="B169" s="381" t="str">
        <f t="shared" si="102"/>
        <v>-</v>
      </c>
      <c r="C169" s="16"/>
      <c r="D169" s="23"/>
      <c r="E169" s="16"/>
      <c r="F169" s="922"/>
      <c r="G169" s="920"/>
      <c r="H169" s="16"/>
      <c r="I169" s="16"/>
      <c r="J169" s="323">
        <f t="shared" si="103"/>
        <v>0</v>
      </c>
      <c r="K169" s="16"/>
      <c r="L169" s="323">
        <f t="shared" si="104"/>
        <v>0</v>
      </c>
      <c r="M169" s="16"/>
      <c r="N169" s="323">
        <f t="shared" si="105"/>
        <v>0</v>
      </c>
      <c r="O169" s="16"/>
      <c r="P169" s="323">
        <f t="shared" si="106"/>
        <v>0</v>
      </c>
      <c r="Q169" s="16"/>
      <c r="R169" s="323">
        <f t="shared" si="107"/>
        <v>0</v>
      </c>
      <c r="S169" s="16"/>
      <c r="T169" s="323">
        <f t="shared" si="108"/>
        <v>0</v>
      </c>
      <c r="U169" s="16"/>
      <c r="V169" s="323">
        <f t="shared" si="109"/>
        <v>0</v>
      </c>
      <c r="W169" s="915" t="str">
        <f t="shared" si="110"/>
        <v xml:space="preserve"> </v>
      </c>
      <c r="X169" s="915" t="str">
        <f t="shared" si="111"/>
        <v xml:space="preserve"> </v>
      </c>
      <c r="Y169" s="915" t="str">
        <f t="shared" si="112"/>
        <v/>
      </c>
      <c r="Z169" s="16"/>
      <c r="AA169" s="915" t="str">
        <f t="shared" si="113"/>
        <v/>
      </c>
      <c r="AB169" s="915" t="str">
        <f t="shared" si="114"/>
        <v xml:space="preserve"> </v>
      </c>
      <c r="AC169" s="915" t="str">
        <f t="shared" si="115"/>
        <v/>
      </c>
      <c r="AD169" s="915" t="str">
        <f t="shared" si="116"/>
        <v xml:space="preserve"> </v>
      </c>
      <c r="AE169" s="918" t="str">
        <f t="shared" si="117"/>
        <v xml:space="preserve"> </v>
      </c>
      <c r="AF169" s="915" t="str">
        <f t="shared" si="118"/>
        <v xml:space="preserve"> </v>
      </c>
      <c r="AG169" s="467">
        <f t="shared" si="119"/>
        <v>0</v>
      </c>
      <c r="AH169" s="467" t="str">
        <f t="shared" si="120"/>
        <v xml:space="preserve"> </v>
      </c>
      <c r="AI169" s="919" t="s">
        <v>1833</v>
      </c>
      <c r="AJ169" s="323" t="s">
        <v>1833</v>
      </c>
      <c r="AK169" s="915" t="str">
        <f t="shared" si="121"/>
        <v xml:space="preserve"> </v>
      </c>
      <c r="AL169" s="323" t="s">
        <v>1833</v>
      </c>
      <c r="AM169" s="17" t="str">
        <f t="shared" si="122"/>
        <v xml:space="preserve"> </v>
      </c>
      <c r="AN169" s="19" t="str">
        <f t="shared" si="123"/>
        <v xml:space="preserve"> </v>
      </c>
      <c r="AO169" s="65"/>
      <c r="AP169" s="389"/>
      <c r="AQ169" s="389"/>
      <c r="AR169" s="389"/>
      <c r="AS169" s="389"/>
      <c r="AT169" s="389"/>
      <c r="AU169" s="389"/>
      <c r="AV169" s="389"/>
      <c r="AW169" s="369"/>
      <c r="AX169" s="328"/>
      <c r="AY169" s="65"/>
      <c r="AZ169" s="65"/>
    </row>
    <row r="170" spans="2:52" ht="57.75" customHeight="1">
      <c r="B170" s="381" t="str">
        <f t="shared" si="102"/>
        <v>-</v>
      </c>
      <c r="C170" s="16"/>
      <c r="D170" s="23"/>
      <c r="E170" s="16"/>
      <c r="F170" s="922"/>
      <c r="G170" s="920"/>
      <c r="H170" s="16"/>
      <c r="I170" s="16"/>
      <c r="J170" s="323">
        <f t="shared" si="103"/>
        <v>0</v>
      </c>
      <c r="K170" s="16"/>
      <c r="L170" s="323">
        <f t="shared" si="104"/>
        <v>0</v>
      </c>
      <c r="M170" s="16"/>
      <c r="N170" s="323">
        <f t="shared" si="105"/>
        <v>0</v>
      </c>
      <c r="O170" s="16"/>
      <c r="P170" s="323">
        <f t="shared" si="106"/>
        <v>0</v>
      </c>
      <c r="Q170" s="16"/>
      <c r="R170" s="323">
        <f t="shared" si="107"/>
        <v>0</v>
      </c>
      <c r="S170" s="16"/>
      <c r="T170" s="323">
        <f t="shared" si="108"/>
        <v>0</v>
      </c>
      <c r="U170" s="16"/>
      <c r="V170" s="323">
        <f t="shared" si="109"/>
        <v>0</v>
      </c>
      <c r="W170" s="915" t="str">
        <f t="shared" si="110"/>
        <v xml:space="preserve"> </v>
      </c>
      <c r="X170" s="915" t="str">
        <f t="shared" si="111"/>
        <v xml:space="preserve"> </v>
      </c>
      <c r="Y170" s="915" t="str">
        <f t="shared" si="112"/>
        <v/>
      </c>
      <c r="Z170" s="16"/>
      <c r="AA170" s="915" t="str">
        <f t="shared" si="113"/>
        <v/>
      </c>
      <c r="AB170" s="915" t="str">
        <f t="shared" si="114"/>
        <v xml:space="preserve"> </v>
      </c>
      <c r="AC170" s="915" t="str">
        <f t="shared" si="115"/>
        <v/>
      </c>
      <c r="AD170" s="915" t="str">
        <f t="shared" si="116"/>
        <v xml:space="preserve"> </v>
      </c>
      <c r="AE170" s="918" t="str">
        <f t="shared" si="117"/>
        <v xml:space="preserve"> </v>
      </c>
      <c r="AF170" s="915" t="str">
        <f t="shared" si="118"/>
        <v xml:space="preserve"> </v>
      </c>
      <c r="AG170" s="467">
        <f t="shared" si="119"/>
        <v>0</v>
      </c>
      <c r="AH170" s="467" t="str">
        <f t="shared" si="120"/>
        <v xml:space="preserve"> </v>
      </c>
      <c r="AI170" s="919" t="s">
        <v>1833</v>
      </c>
      <c r="AJ170" s="323" t="s">
        <v>1833</v>
      </c>
      <c r="AK170" s="915" t="str">
        <f t="shared" si="121"/>
        <v xml:space="preserve"> </v>
      </c>
      <c r="AL170" s="323" t="s">
        <v>1833</v>
      </c>
      <c r="AM170" s="17" t="str">
        <f t="shared" si="122"/>
        <v xml:space="preserve"> </v>
      </c>
      <c r="AN170" s="19" t="str">
        <f t="shared" si="123"/>
        <v xml:space="preserve"> </v>
      </c>
      <c r="AO170" s="65"/>
      <c r="AP170" s="389"/>
      <c r="AQ170" s="389"/>
      <c r="AR170" s="389"/>
      <c r="AS170" s="389"/>
      <c r="AT170" s="389"/>
      <c r="AU170" s="389"/>
      <c r="AV170" s="389"/>
      <c r="AW170" s="369"/>
      <c r="AX170" s="328"/>
      <c r="AY170" s="65"/>
      <c r="AZ170" s="65"/>
    </row>
    <row r="171" spans="2:52" ht="57.75" customHeight="1">
      <c r="B171" s="381" t="str">
        <f t="shared" si="102"/>
        <v>-</v>
      </c>
      <c r="C171" s="16"/>
      <c r="D171" s="23"/>
      <c r="E171" s="16"/>
      <c r="F171" s="922"/>
      <c r="G171" s="920"/>
      <c r="H171" s="16"/>
      <c r="I171" s="16"/>
      <c r="J171" s="323">
        <f t="shared" si="103"/>
        <v>0</v>
      </c>
      <c r="K171" s="16"/>
      <c r="L171" s="323">
        <f t="shared" si="104"/>
        <v>0</v>
      </c>
      <c r="M171" s="16"/>
      <c r="N171" s="323">
        <f t="shared" si="105"/>
        <v>0</v>
      </c>
      <c r="O171" s="16"/>
      <c r="P171" s="323">
        <f t="shared" si="106"/>
        <v>0</v>
      </c>
      <c r="Q171" s="16"/>
      <c r="R171" s="323">
        <f t="shared" si="107"/>
        <v>0</v>
      </c>
      <c r="S171" s="16"/>
      <c r="T171" s="323">
        <f t="shared" si="108"/>
        <v>0</v>
      </c>
      <c r="U171" s="16"/>
      <c r="V171" s="323">
        <f t="shared" si="109"/>
        <v>0</v>
      </c>
      <c r="W171" s="915" t="str">
        <f t="shared" si="110"/>
        <v xml:space="preserve"> </v>
      </c>
      <c r="X171" s="915" t="str">
        <f t="shared" si="111"/>
        <v xml:space="preserve"> </v>
      </c>
      <c r="Y171" s="915" t="str">
        <f t="shared" si="112"/>
        <v/>
      </c>
      <c r="Z171" s="16"/>
      <c r="AA171" s="915" t="str">
        <f t="shared" si="113"/>
        <v/>
      </c>
      <c r="AB171" s="915" t="str">
        <f t="shared" si="114"/>
        <v xml:space="preserve"> </v>
      </c>
      <c r="AC171" s="915" t="str">
        <f t="shared" si="115"/>
        <v/>
      </c>
      <c r="AD171" s="915" t="str">
        <f t="shared" si="116"/>
        <v xml:space="preserve"> </v>
      </c>
      <c r="AE171" s="918" t="str">
        <f t="shared" si="117"/>
        <v xml:space="preserve"> </v>
      </c>
      <c r="AF171" s="915" t="str">
        <f t="shared" si="118"/>
        <v xml:space="preserve"> </v>
      </c>
      <c r="AG171" s="467">
        <f t="shared" si="119"/>
        <v>0</v>
      </c>
      <c r="AH171" s="467" t="str">
        <f t="shared" si="120"/>
        <v xml:space="preserve"> </v>
      </c>
      <c r="AI171" s="919" t="s">
        <v>1833</v>
      </c>
      <c r="AJ171" s="323" t="s">
        <v>1833</v>
      </c>
      <c r="AK171" s="915" t="str">
        <f t="shared" si="121"/>
        <v xml:space="preserve"> </v>
      </c>
      <c r="AL171" s="323" t="s">
        <v>1833</v>
      </c>
      <c r="AM171" s="17" t="str">
        <f t="shared" si="122"/>
        <v xml:space="preserve"> </v>
      </c>
      <c r="AN171" s="19" t="str">
        <f t="shared" si="123"/>
        <v xml:space="preserve"> </v>
      </c>
      <c r="AO171" s="65"/>
      <c r="AP171" s="389"/>
      <c r="AQ171" s="389"/>
      <c r="AR171" s="389"/>
      <c r="AS171" s="389"/>
      <c r="AT171" s="389"/>
      <c r="AU171" s="389"/>
      <c r="AV171" s="389"/>
      <c r="AW171" s="369"/>
      <c r="AX171" s="328"/>
      <c r="AY171" s="65"/>
      <c r="AZ171" s="65"/>
    </row>
    <row r="172" spans="2:52" ht="57.75" customHeight="1">
      <c r="B172" s="381" t="str">
        <f t="shared" si="102"/>
        <v>-</v>
      </c>
      <c r="C172" s="16"/>
      <c r="D172" s="23"/>
      <c r="E172" s="16"/>
      <c r="F172" s="922"/>
      <c r="G172" s="920"/>
      <c r="H172" s="16"/>
      <c r="I172" s="16"/>
      <c r="J172" s="323">
        <f t="shared" si="103"/>
        <v>0</v>
      </c>
      <c r="K172" s="16"/>
      <c r="L172" s="323">
        <f t="shared" si="104"/>
        <v>0</v>
      </c>
      <c r="M172" s="16"/>
      <c r="N172" s="323">
        <f t="shared" si="105"/>
        <v>0</v>
      </c>
      <c r="O172" s="16"/>
      <c r="P172" s="323">
        <f t="shared" si="106"/>
        <v>0</v>
      </c>
      <c r="Q172" s="16"/>
      <c r="R172" s="323">
        <f t="shared" si="107"/>
        <v>0</v>
      </c>
      <c r="S172" s="16"/>
      <c r="T172" s="323">
        <f t="shared" si="108"/>
        <v>0</v>
      </c>
      <c r="U172" s="16"/>
      <c r="V172" s="323">
        <f t="shared" si="109"/>
        <v>0</v>
      </c>
      <c r="W172" s="915" t="str">
        <f t="shared" si="110"/>
        <v xml:space="preserve"> </v>
      </c>
      <c r="X172" s="915" t="str">
        <f t="shared" si="111"/>
        <v xml:space="preserve"> </v>
      </c>
      <c r="Y172" s="915" t="str">
        <f t="shared" si="112"/>
        <v/>
      </c>
      <c r="Z172" s="16"/>
      <c r="AA172" s="915" t="str">
        <f t="shared" si="113"/>
        <v/>
      </c>
      <c r="AB172" s="915" t="str">
        <f t="shared" si="114"/>
        <v xml:space="preserve"> </v>
      </c>
      <c r="AC172" s="915" t="str">
        <f t="shared" si="115"/>
        <v/>
      </c>
      <c r="AD172" s="915" t="str">
        <f t="shared" si="116"/>
        <v xml:space="preserve"> </v>
      </c>
      <c r="AE172" s="918" t="str">
        <f t="shared" si="117"/>
        <v xml:space="preserve"> </v>
      </c>
      <c r="AF172" s="915" t="str">
        <f t="shared" si="118"/>
        <v xml:space="preserve"> </v>
      </c>
      <c r="AG172" s="467">
        <f t="shared" si="119"/>
        <v>0</v>
      </c>
      <c r="AH172" s="467" t="str">
        <f t="shared" si="120"/>
        <v xml:space="preserve"> </v>
      </c>
      <c r="AI172" s="919" t="s">
        <v>1833</v>
      </c>
      <c r="AJ172" s="323" t="s">
        <v>1833</v>
      </c>
      <c r="AK172" s="915" t="str">
        <f t="shared" si="121"/>
        <v xml:space="preserve"> </v>
      </c>
      <c r="AL172" s="323" t="s">
        <v>1833</v>
      </c>
      <c r="AM172" s="17" t="str">
        <f t="shared" si="122"/>
        <v xml:space="preserve"> </v>
      </c>
      <c r="AN172" s="19" t="str">
        <f t="shared" si="123"/>
        <v xml:space="preserve"> </v>
      </c>
      <c r="AO172" s="65"/>
      <c r="AP172" s="389"/>
      <c r="AQ172" s="389"/>
      <c r="AR172" s="389"/>
      <c r="AS172" s="389"/>
      <c r="AT172" s="389"/>
      <c r="AU172" s="389"/>
      <c r="AV172" s="389"/>
      <c r="AW172" s="369"/>
      <c r="AX172" s="328"/>
      <c r="AY172" s="65"/>
      <c r="AZ172" s="65"/>
    </row>
    <row r="173" spans="2:52" ht="57.75" customHeight="1">
      <c r="B173" s="381" t="str">
        <f t="shared" si="102"/>
        <v>-</v>
      </c>
      <c r="C173" s="16"/>
      <c r="D173" s="23"/>
      <c r="E173" s="16"/>
      <c r="F173" s="922"/>
      <c r="G173" s="920"/>
      <c r="H173" s="16"/>
      <c r="I173" s="16"/>
      <c r="J173" s="323">
        <f t="shared" si="103"/>
        <v>0</v>
      </c>
      <c r="K173" s="16"/>
      <c r="L173" s="323">
        <f t="shared" si="104"/>
        <v>0</v>
      </c>
      <c r="M173" s="16"/>
      <c r="N173" s="323">
        <f t="shared" si="105"/>
        <v>0</v>
      </c>
      <c r="O173" s="16"/>
      <c r="P173" s="323">
        <f t="shared" si="106"/>
        <v>0</v>
      </c>
      <c r="Q173" s="16"/>
      <c r="R173" s="323">
        <f t="shared" si="107"/>
        <v>0</v>
      </c>
      <c r="S173" s="16"/>
      <c r="T173" s="323">
        <f t="shared" si="108"/>
        <v>0</v>
      </c>
      <c r="U173" s="16"/>
      <c r="V173" s="323">
        <f t="shared" si="109"/>
        <v>0</v>
      </c>
      <c r="W173" s="915" t="str">
        <f t="shared" si="110"/>
        <v xml:space="preserve"> </v>
      </c>
      <c r="X173" s="915" t="str">
        <f t="shared" si="111"/>
        <v xml:space="preserve"> </v>
      </c>
      <c r="Y173" s="915" t="str">
        <f t="shared" si="112"/>
        <v/>
      </c>
      <c r="Z173" s="16"/>
      <c r="AA173" s="915" t="str">
        <f t="shared" si="113"/>
        <v/>
      </c>
      <c r="AB173" s="915" t="str">
        <f t="shared" si="114"/>
        <v xml:space="preserve"> </v>
      </c>
      <c r="AC173" s="915" t="str">
        <f t="shared" si="115"/>
        <v/>
      </c>
      <c r="AD173" s="915" t="str">
        <f t="shared" si="116"/>
        <v xml:space="preserve"> </v>
      </c>
      <c r="AE173" s="918" t="str">
        <f t="shared" si="117"/>
        <v xml:space="preserve"> </v>
      </c>
      <c r="AF173" s="915" t="str">
        <f t="shared" si="118"/>
        <v xml:space="preserve"> </v>
      </c>
      <c r="AG173" s="467">
        <f t="shared" si="119"/>
        <v>0</v>
      </c>
      <c r="AH173" s="467" t="str">
        <f t="shared" si="120"/>
        <v xml:space="preserve"> </v>
      </c>
      <c r="AI173" s="919" t="s">
        <v>1833</v>
      </c>
      <c r="AJ173" s="323" t="s">
        <v>1833</v>
      </c>
      <c r="AK173" s="915" t="str">
        <f t="shared" si="121"/>
        <v xml:space="preserve"> </v>
      </c>
      <c r="AL173" s="323" t="s">
        <v>1833</v>
      </c>
      <c r="AM173" s="17" t="str">
        <f t="shared" si="122"/>
        <v xml:space="preserve"> </v>
      </c>
      <c r="AN173" s="19" t="str">
        <f t="shared" si="123"/>
        <v xml:space="preserve"> </v>
      </c>
      <c r="AO173" s="65"/>
      <c r="AP173" s="389"/>
      <c r="AQ173" s="389"/>
      <c r="AR173" s="389"/>
      <c r="AS173" s="389"/>
      <c r="AT173" s="389"/>
      <c r="AU173" s="389"/>
      <c r="AV173" s="389"/>
      <c r="AW173" s="369"/>
      <c r="AX173" s="328"/>
      <c r="AY173" s="65"/>
      <c r="AZ173" s="65"/>
    </row>
    <row r="174" spans="2:52" ht="57.75" customHeight="1">
      <c r="B174" s="381" t="str">
        <f t="shared" si="102"/>
        <v>-</v>
      </c>
      <c r="C174" s="16"/>
      <c r="D174" s="23"/>
      <c r="E174" s="16"/>
      <c r="F174" s="922"/>
      <c r="G174" s="920"/>
      <c r="H174" s="16"/>
      <c r="I174" s="16"/>
      <c r="J174" s="323">
        <f t="shared" si="103"/>
        <v>0</v>
      </c>
      <c r="K174" s="16"/>
      <c r="L174" s="323">
        <f t="shared" si="104"/>
        <v>0</v>
      </c>
      <c r="M174" s="16"/>
      <c r="N174" s="323">
        <f t="shared" si="105"/>
        <v>0</v>
      </c>
      <c r="O174" s="16"/>
      <c r="P174" s="323">
        <f t="shared" si="106"/>
        <v>0</v>
      </c>
      <c r="Q174" s="16"/>
      <c r="R174" s="323">
        <f t="shared" si="107"/>
        <v>0</v>
      </c>
      <c r="S174" s="16"/>
      <c r="T174" s="323">
        <f t="shared" si="108"/>
        <v>0</v>
      </c>
      <c r="U174" s="16"/>
      <c r="V174" s="323">
        <f t="shared" si="109"/>
        <v>0</v>
      </c>
      <c r="W174" s="915" t="str">
        <f t="shared" si="110"/>
        <v xml:space="preserve"> </v>
      </c>
      <c r="X174" s="915" t="str">
        <f t="shared" si="111"/>
        <v xml:space="preserve"> </v>
      </c>
      <c r="Y174" s="915" t="str">
        <f t="shared" si="112"/>
        <v/>
      </c>
      <c r="Z174" s="16"/>
      <c r="AA174" s="915" t="str">
        <f t="shared" si="113"/>
        <v/>
      </c>
      <c r="AB174" s="915" t="str">
        <f t="shared" si="114"/>
        <v xml:space="preserve"> </v>
      </c>
      <c r="AC174" s="915" t="str">
        <f t="shared" si="115"/>
        <v/>
      </c>
      <c r="AD174" s="915" t="str">
        <f t="shared" si="116"/>
        <v xml:space="preserve"> </v>
      </c>
      <c r="AE174" s="918" t="str">
        <f t="shared" si="117"/>
        <v xml:space="preserve"> </v>
      </c>
      <c r="AF174" s="915" t="str">
        <f t="shared" si="118"/>
        <v xml:space="preserve"> </v>
      </c>
      <c r="AG174" s="467">
        <f t="shared" si="119"/>
        <v>0</v>
      </c>
      <c r="AH174" s="467" t="str">
        <f t="shared" si="120"/>
        <v xml:space="preserve"> </v>
      </c>
      <c r="AI174" s="919" t="s">
        <v>1833</v>
      </c>
      <c r="AJ174" s="323" t="s">
        <v>1833</v>
      </c>
      <c r="AK174" s="915" t="str">
        <f t="shared" si="121"/>
        <v xml:space="preserve"> </v>
      </c>
      <c r="AL174" s="323" t="s">
        <v>1833</v>
      </c>
      <c r="AM174" s="17" t="str">
        <f t="shared" si="122"/>
        <v xml:space="preserve"> </v>
      </c>
      <c r="AN174" s="19" t="str">
        <f t="shared" si="123"/>
        <v xml:space="preserve"> </v>
      </c>
      <c r="AO174" s="65"/>
      <c r="AP174" s="389"/>
      <c r="AQ174" s="389"/>
      <c r="AR174" s="389"/>
      <c r="AS174" s="389"/>
      <c r="AT174" s="389"/>
      <c r="AU174" s="389"/>
      <c r="AV174" s="389"/>
      <c r="AW174" s="369"/>
      <c r="AX174" s="328"/>
      <c r="AY174" s="65"/>
      <c r="AZ174" s="65"/>
    </row>
    <row r="175" spans="2:52" ht="57.75" customHeight="1">
      <c r="B175" s="381" t="str">
        <f t="shared" si="102"/>
        <v>-</v>
      </c>
      <c r="C175" s="16"/>
      <c r="D175" s="23"/>
      <c r="E175" s="16"/>
      <c r="F175" s="922"/>
      <c r="G175" s="920"/>
      <c r="H175" s="16"/>
      <c r="I175" s="16"/>
      <c r="J175" s="323">
        <f t="shared" si="103"/>
        <v>0</v>
      </c>
      <c r="K175" s="16"/>
      <c r="L175" s="323">
        <f t="shared" si="104"/>
        <v>0</v>
      </c>
      <c r="M175" s="16"/>
      <c r="N175" s="323">
        <f t="shared" si="105"/>
        <v>0</v>
      </c>
      <c r="O175" s="16"/>
      <c r="P175" s="323">
        <f t="shared" si="106"/>
        <v>0</v>
      </c>
      <c r="Q175" s="16"/>
      <c r="R175" s="323">
        <f t="shared" si="107"/>
        <v>0</v>
      </c>
      <c r="S175" s="16"/>
      <c r="T175" s="323">
        <f t="shared" si="108"/>
        <v>0</v>
      </c>
      <c r="U175" s="16"/>
      <c r="V175" s="323">
        <f t="shared" si="109"/>
        <v>0</v>
      </c>
      <c r="W175" s="915" t="str">
        <f t="shared" si="110"/>
        <v xml:space="preserve"> </v>
      </c>
      <c r="X175" s="915" t="str">
        <f t="shared" si="111"/>
        <v xml:space="preserve"> </v>
      </c>
      <c r="Y175" s="915" t="str">
        <f t="shared" si="112"/>
        <v/>
      </c>
      <c r="Z175" s="16"/>
      <c r="AA175" s="915" t="str">
        <f t="shared" si="113"/>
        <v/>
      </c>
      <c r="AB175" s="915" t="str">
        <f t="shared" si="114"/>
        <v xml:space="preserve"> </v>
      </c>
      <c r="AC175" s="915" t="str">
        <f t="shared" si="115"/>
        <v/>
      </c>
      <c r="AD175" s="915" t="str">
        <f t="shared" si="116"/>
        <v xml:space="preserve"> </v>
      </c>
      <c r="AE175" s="918" t="str">
        <f t="shared" si="117"/>
        <v xml:space="preserve"> </v>
      </c>
      <c r="AF175" s="915" t="str">
        <f t="shared" si="118"/>
        <v xml:space="preserve"> </v>
      </c>
      <c r="AG175" s="467">
        <f t="shared" si="119"/>
        <v>0</v>
      </c>
      <c r="AH175" s="467" t="str">
        <f t="shared" si="120"/>
        <v xml:space="preserve"> </v>
      </c>
      <c r="AI175" s="919" t="s">
        <v>1833</v>
      </c>
      <c r="AJ175" s="323" t="s">
        <v>1833</v>
      </c>
      <c r="AK175" s="915" t="str">
        <f t="shared" si="121"/>
        <v xml:space="preserve"> </v>
      </c>
      <c r="AL175" s="323" t="s">
        <v>1833</v>
      </c>
      <c r="AM175" s="17" t="str">
        <f t="shared" si="122"/>
        <v xml:space="preserve"> </v>
      </c>
      <c r="AN175" s="19" t="str">
        <f t="shared" si="123"/>
        <v xml:space="preserve"> </v>
      </c>
      <c r="AO175" s="65"/>
      <c r="AP175" s="389"/>
      <c r="AQ175" s="389"/>
      <c r="AR175" s="389"/>
      <c r="AS175" s="389"/>
      <c r="AT175" s="389"/>
      <c r="AU175" s="389"/>
      <c r="AV175" s="389"/>
      <c r="AW175" s="369"/>
      <c r="AX175" s="328"/>
      <c r="AY175" s="65"/>
      <c r="AZ175" s="65"/>
    </row>
    <row r="176" spans="2:52" ht="57.75" customHeight="1">
      <c r="B176" s="381" t="str">
        <f t="shared" si="102"/>
        <v>-</v>
      </c>
      <c r="C176" s="16"/>
      <c r="D176" s="23"/>
      <c r="E176" s="16"/>
      <c r="F176" s="922"/>
      <c r="G176" s="920"/>
      <c r="H176" s="16"/>
      <c r="I176" s="16"/>
      <c r="J176" s="323">
        <f t="shared" si="103"/>
        <v>0</v>
      </c>
      <c r="K176" s="16"/>
      <c r="L176" s="323">
        <f t="shared" si="104"/>
        <v>0</v>
      </c>
      <c r="M176" s="16"/>
      <c r="N176" s="323">
        <f t="shared" si="105"/>
        <v>0</v>
      </c>
      <c r="O176" s="16"/>
      <c r="P176" s="323">
        <f t="shared" si="106"/>
        <v>0</v>
      </c>
      <c r="Q176" s="16"/>
      <c r="R176" s="323">
        <f t="shared" si="107"/>
        <v>0</v>
      </c>
      <c r="S176" s="16"/>
      <c r="T176" s="323">
        <f t="shared" si="108"/>
        <v>0</v>
      </c>
      <c r="U176" s="16"/>
      <c r="V176" s="323">
        <f t="shared" si="109"/>
        <v>0</v>
      </c>
      <c r="W176" s="915" t="str">
        <f t="shared" si="110"/>
        <v xml:space="preserve"> </v>
      </c>
      <c r="X176" s="915" t="str">
        <f t="shared" si="111"/>
        <v xml:space="preserve"> </v>
      </c>
      <c r="Y176" s="915" t="str">
        <f t="shared" si="112"/>
        <v/>
      </c>
      <c r="Z176" s="16"/>
      <c r="AA176" s="915" t="str">
        <f t="shared" si="113"/>
        <v/>
      </c>
      <c r="AB176" s="915" t="str">
        <f t="shared" si="114"/>
        <v xml:space="preserve"> </v>
      </c>
      <c r="AC176" s="915" t="str">
        <f t="shared" si="115"/>
        <v/>
      </c>
      <c r="AD176" s="915" t="str">
        <f t="shared" si="116"/>
        <v xml:space="preserve"> </v>
      </c>
      <c r="AE176" s="918" t="str">
        <f t="shared" si="117"/>
        <v xml:space="preserve"> </v>
      </c>
      <c r="AF176" s="915" t="str">
        <f t="shared" si="118"/>
        <v xml:space="preserve"> </v>
      </c>
      <c r="AG176" s="467">
        <f t="shared" si="119"/>
        <v>0</v>
      </c>
      <c r="AH176" s="467" t="str">
        <f t="shared" si="120"/>
        <v xml:space="preserve"> </v>
      </c>
      <c r="AI176" s="919" t="s">
        <v>1833</v>
      </c>
      <c r="AJ176" s="323" t="s">
        <v>1833</v>
      </c>
      <c r="AK176" s="915" t="str">
        <f t="shared" si="121"/>
        <v xml:space="preserve"> </v>
      </c>
      <c r="AL176" s="323" t="s">
        <v>1833</v>
      </c>
      <c r="AM176" s="17" t="str">
        <f t="shared" si="122"/>
        <v xml:space="preserve"> </v>
      </c>
      <c r="AN176" s="19" t="str">
        <f t="shared" si="123"/>
        <v xml:space="preserve"> </v>
      </c>
      <c r="AO176" s="65"/>
      <c r="AP176" s="389"/>
      <c r="AQ176" s="389"/>
      <c r="AR176" s="389"/>
      <c r="AS176" s="389"/>
      <c r="AT176" s="389"/>
      <c r="AU176" s="389"/>
      <c r="AV176" s="389"/>
      <c r="AW176" s="369"/>
      <c r="AX176" s="328"/>
      <c r="AY176" s="65"/>
      <c r="AZ176" s="65"/>
    </row>
    <row r="177" spans="2:52" ht="57.75" customHeight="1">
      <c r="B177" s="381" t="str">
        <f t="shared" si="102"/>
        <v>-</v>
      </c>
      <c r="C177" s="16"/>
      <c r="D177" s="23"/>
      <c r="E177" s="16"/>
      <c r="F177" s="922"/>
      <c r="G177" s="920"/>
      <c r="H177" s="16"/>
      <c r="I177" s="16"/>
      <c r="J177" s="323">
        <f t="shared" si="103"/>
        <v>0</v>
      </c>
      <c r="K177" s="16"/>
      <c r="L177" s="323">
        <f t="shared" si="104"/>
        <v>0</v>
      </c>
      <c r="M177" s="16"/>
      <c r="N177" s="323">
        <f t="shared" si="105"/>
        <v>0</v>
      </c>
      <c r="O177" s="16"/>
      <c r="P177" s="323">
        <f t="shared" si="106"/>
        <v>0</v>
      </c>
      <c r="Q177" s="16"/>
      <c r="R177" s="323">
        <f t="shared" si="107"/>
        <v>0</v>
      </c>
      <c r="S177" s="16"/>
      <c r="T177" s="323">
        <f t="shared" si="108"/>
        <v>0</v>
      </c>
      <c r="U177" s="16"/>
      <c r="V177" s="323">
        <f t="shared" si="109"/>
        <v>0</v>
      </c>
      <c r="W177" s="915" t="str">
        <f t="shared" si="110"/>
        <v xml:space="preserve"> </v>
      </c>
      <c r="X177" s="915" t="str">
        <f t="shared" si="111"/>
        <v xml:space="preserve"> </v>
      </c>
      <c r="Y177" s="915" t="str">
        <f t="shared" si="112"/>
        <v/>
      </c>
      <c r="Z177" s="16"/>
      <c r="AA177" s="915" t="str">
        <f t="shared" si="113"/>
        <v/>
      </c>
      <c r="AB177" s="915" t="str">
        <f t="shared" si="114"/>
        <v xml:space="preserve"> </v>
      </c>
      <c r="AC177" s="915" t="str">
        <f t="shared" si="115"/>
        <v/>
      </c>
      <c r="AD177" s="915" t="str">
        <f t="shared" si="116"/>
        <v xml:space="preserve"> </v>
      </c>
      <c r="AE177" s="918" t="str">
        <f t="shared" si="117"/>
        <v xml:space="preserve"> </v>
      </c>
      <c r="AF177" s="915" t="str">
        <f t="shared" si="118"/>
        <v xml:space="preserve"> </v>
      </c>
      <c r="AG177" s="467">
        <f t="shared" si="119"/>
        <v>0</v>
      </c>
      <c r="AH177" s="467" t="str">
        <f t="shared" si="120"/>
        <v xml:space="preserve"> </v>
      </c>
      <c r="AI177" s="919" t="s">
        <v>1833</v>
      </c>
      <c r="AJ177" s="323" t="s">
        <v>1833</v>
      </c>
      <c r="AK177" s="915" t="str">
        <f t="shared" si="121"/>
        <v xml:space="preserve"> </v>
      </c>
      <c r="AL177" s="323" t="s">
        <v>1833</v>
      </c>
      <c r="AM177" s="17" t="str">
        <f t="shared" si="122"/>
        <v xml:space="preserve"> </v>
      </c>
      <c r="AN177" s="19" t="str">
        <f t="shared" si="123"/>
        <v xml:space="preserve"> </v>
      </c>
      <c r="AO177" s="65"/>
      <c r="AP177" s="389"/>
      <c r="AQ177" s="389"/>
      <c r="AR177" s="389"/>
      <c r="AS177" s="389"/>
      <c r="AT177" s="389"/>
      <c r="AU177" s="389"/>
      <c r="AV177" s="389"/>
      <c r="AW177" s="369"/>
      <c r="AX177" s="328"/>
      <c r="AY177" s="65"/>
      <c r="AZ177" s="65"/>
    </row>
    <row r="178" spans="2:52" ht="57.75" customHeight="1">
      <c r="B178" s="381" t="str">
        <f t="shared" si="102"/>
        <v>-</v>
      </c>
      <c r="C178" s="16"/>
      <c r="D178" s="23"/>
      <c r="E178" s="16"/>
      <c r="F178" s="922"/>
      <c r="G178" s="920"/>
      <c r="H178" s="16"/>
      <c r="I178" s="16"/>
      <c r="J178" s="323">
        <f t="shared" si="103"/>
        <v>0</v>
      </c>
      <c r="K178" s="16"/>
      <c r="L178" s="323">
        <f t="shared" si="104"/>
        <v>0</v>
      </c>
      <c r="M178" s="16"/>
      <c r="N178" s="323">
        <f t="shared" si="105"/>
        <v>0</v>
      </c>
      <c r="O178" s="16"/>
      <c r="P178" s="323">
        <f t="shared" si="106"/>
        <v>0</v>
      </c>
      <c r="Q178" s="16"/>
      <c r="R178" s="323">
        <f t="shared" si="107"/>
        <v>0</v>
      </c>
      <c r="S178" s="16"/>
      <c r="T178" s="323">
        <f t="shared" si="108"/>
        <v>0</v>
      </c>
      <c r="U178" s="16"/>
      <c r="V178" s="323">
        <f t="shared" si="109"/>
        <v>0</v>
      </c>
      <c r="W178" s="915" t="str">
        <f t="shared" si="110"/>
        <v xml:space="preserve"> </v>
      </c>
      <c r="X178" s="915" t="str">
        <f t="shared" si="111"/>
        <v xml:space="preserve"> </v>
      </c>
      <c r="Y178" s="915" t="str">
        <f t="shared" si="112"/>
        <v/>
      </c>
      <c r="Z178" s="16"/>
      <c r="AA178" s="915" t="str">
        <f t="shared" si="113"/>
        <v/>
      </c>
      <c r="AB178" s="915" t="str">
        <f t="shared" si="114"/>
        <v xml:space="preserve"> </v>
      </c>
      <c r="AC178" s="915" t="str">
        <f t="shared" si="115"/>
        <v/>
      </c>
      <c r="AD178" s="915" t="str">
        <f t="shared" si="116"/>
        <v xml:space="preserve"> </v>
      </c>
      <c r="AE178" s="918" t="str">
        <f t="shared" si="117"/>
        <v xml:space="preserve"> </v>
      </c>
      <c r="AF178" s="915" t="str">
        <f t="shared" si="118"/>
        <v xml:space="preserve"> </v>
      </c>
      <c r="AG178" s="467">
        <f t="shared" si="119"/>
        <v>0</v>
      </c>
      <c r="AH178" s="467" t="str">
        <f t="shared" si="120"/>
        <v xml:space="preserve"> </v>
      </c>
      <c r="AI178" s="919" t="s">
        <v>1833</v>
      </c>
      <c r="AJ178" s="323" t="s">
        <v>1833</v>
      </c>
      <c r="AK178" s="915" t="str">
        <f t="shared" si="121"/>
        <v xml:space="preserve"> </v>
      </c>
      <c r="AL178" s="323" t="s">
        <v>1833</v>
      </c>
      <c r="AM178" s="17" t="str">
        <f t="shared" si="122"/>
        <v xml:space="preserve"> </v>
      </c>
      <c r="AN178" s="19" t="str">
        <f t="shared" si="123"/>
        <v xml:space="preserve"> </v>
      </c>
      <c r="AO178" s="65"/>
      <c r="AP178" s="389"/>
      <c r="AQ178" s="389"/>
      <c r="AR178" s="389"/>
      <c r="AS178" s="389"/>
      <c r="AT178" s="389"/>
      <c r="AU178" s="389"/>
      <c r="AV178" s="389"/>
      <c r="AW178" s="369"/>
      <c r="AX178" s="328"/>
      <c r="AY178" s="65"/>
      <c r="AZ178" s="65"/>
    </row>
    <row r="179" spans="2:52" ht="57.75" customHeight="1">
      <c r="B179" s="381" t="str">
        <f t="shared" si="102"/>
        <v>-</v>
      </c>
      <c r="C179" s="16"/>
      <c r="D179" s="23"/>
      <c r="E179" s="16"/>
      <c r="F179" s="922"/>
      <c r="G179" s="920"/>
      <c r="H179" s="16"/>
      <c r="I179" s="16"/>
      <c r="J179" s="323">
        <f t="shared" si="103"/>
        <v>0</v>
      </c>
      <c r="K179" s="16"/>
      <c r="L179" s="323">
        <f t="shared" si="104"/>
        <v>0</v>
      </c>
      <c r="M179" s="16"/>
      <c r="N179" s="323">
        <f t="shared" si="105"/>
        <v>0</v>
      </c>
      <c r="O179" s="16"/>
      <c r="P179" s="323">
        <f t="shared" si="106"/>
        <v>0</v>
      </c>
      <c r="Q179" s="16"/>
      <c r="R179" s="323">
        <f t="shared" si="107"/>
        <v>0</v>
      </c>
      <c r="S179" s="16"/>
      <c r="T179" s="323">
        <f t="shared" si="108"/>
        <v>0</v>
      </c>
      <c r="U179" s="16"/>
      <c r="V179" s="323">
        <f t="shared" si="109"/>
        <v>0</v>
      </c>
      <c r="W179" s="915" t="str">
        <f t="shared" si="110"/>
        <v xml:space="preserve"> </v>
      </c>
      <c r="X179" s="915" t="str">
        <f t="shared" si="111"/>
        <v xml:space="preserve"> </v>
      </c>
      <c r="Y179" s="915" t="str">
        <f t="shared" si="112"/>
        <v/>
      </c>
      <c r="Z179" s="16"/>
      <c r="AA179" s="915" t="str">
        <f t="shared" si="113"/>
        <v/>
      </c>
      <c r="AB179" s="915" t="str">
        <f t="shared" si="114"/>
        <v xml:space="preserve"> </v>
      </c>
      <c r="AC179" s="915" t="str">
        <f t="shared" si="115"/>
        <v/>
      </c>
      <c r="AD179" s="915" t="str">
        <f t="shared" si="116"/>
        <v xml:space="preserve"> </v>
      </c>
      <c r="AE179" s="918" t="str">
        <f t="shared" si="117"/>
        <v xml:space="preserve"> </v>
      </c>
      <c r="AF179" s="915" t="str">
        <f t="shared" si="118"/>
        <v xml:space="preserve"> </v>
      </c>
      <c r="AG179" s="467">
        <f t="shared" si="119"/>
        <v>0</v>
      </c>
      <c r="AH179" s="467" t="str">
        <f t="shared" si="120"/>
        <v xml:space="preserve"> </v>
      </c>
      <c r="AI179" s="919" t="s">
        <v>1833</v>
      </c>
      <c r="AJ179" s="323" t="s">
        <v>1833</v>
      </c>
      <c r="AK179" s="915" t="str">
        <f t="shared" si="121"/>
        <v xml:space="preserve"> </v>
      </c>
      <c r="AL179" s="323" t="s">
        <v>1833</v>
      </c>
      <c r="AM179" s="17" t="str">
        <f t="shared" si="122"/>
        <v xml:space="preserve"> </v>
      </c>
      <c r="AN179" s="19" t="str">
        <f t="shared" si="123"/>
        <v xml:space="preserve"> </v>
      </c>
      <c r="AO179" s="65"/>
      <c r="AP179" s="389"/>
      <c r="AQ179" s="389"/>
      <c r="AR179" s="389"/>
      <c r="AS179" s="389"/>
      <c r="AT179" s="389"/>
      <c r="AU179" s="389"/>
      <c r="AV179" s="389"/>
      <c r="AW179" s="369"/>
      <c r="AX179" s="328"/>
      <c r="AY179" s="65"/>
      <c r="AZ179" s="65"/>
    </row>
    <row r="180" spans="2:52" ht="57.75" customHeight="1">
      <c r="B180" s="381" t="str">
        <f t="shared" si="102"/>
        <v>-</v>
      </c>
      <c r="C180" s="16"/>
      <c r="D180" s="23"/>
      <c r="E180" s="16"/>
      <c r="F180" s="922"/>
      <c r="G180" s="920"/>
      <c r="H180" s="16"/>
      <c r="I180" s="16"/>
      <c r="J180" s="323">
        <f t="shared" si="103"/>
        <v>0</v>
      </c>
      <c r="K180" s="16"/>
      <c r="L180" s="323">
        <f t="shared" si="104"/>
        <v>0</v>
      </c>
      <c r="M180" s="16"/>
      <c r="N180" s="323">
        <f t="shared" si="105"/>
        <v>0</v>
      </c>
      <c r="O180" s="16"/>
      <c r="P180" s="323">
        <f t="shared" si="106"/>
        <v>0</v>
      </c>
      <c r="Q180" s="16"/>
      <c r="R180" s="323">
        <f t="shared" si="107"/>
        <v>0</v>
      </c>
      <c r="S180" s="16"/>
      <c r="T180" s="323">
        <f t="shared" si="108"/>
        <v>0</v>
      </c>
      <c r="U180" s="16"/>
      <c r="V180" s="323">
        <f t="shared" si="109"/>
        <v>0</v>
      </c>
      <c r="W180" s="915" t="str">
        <f t="shared" si="110"/>
        <v xml:space="preserve"> </v>
      </c>
      <c r="X180" s="915" t="str">
        <f t="shared" si="111"/>
        <v xml:space="preserve"> </v>
      </c>
      <c r="Y180" s="915" t="str">
        <f t="shared" si="112"/>
        <v/>
      </c>
      <c r="Z180" s="16"/>
      <c r="AA180" s="915" t="str">
        <f t="shared" si="113"/>
        <v/>
      </c>
      <c r="AB180" s="915" t="str">
        <f t="shared" si="114"/>
        <v xml:space="preserve"> </v>
      </c>
      <c r="AC180" s="915" t="str">
        <f t="shared" si="115"/>
        <v/>
      </c>
      <c r="AD180" s="915" t="str">
        <f t="shared" si="116"/>
        <v xml:space="preserve"> </v>
      </c>
      <c r="AE180" s="918" t="str">
        <f t="shared" si="117"/>
        <v xml:space="preserve"> </v>
      </c>
      <c r="AF180" s="915" t="str">
        <f t="shared" si="118"/>
        <v xml:space="preserve"> </v>
      </c>
      <c r="AG180" s="467">
        <f t="shared" si="119"/>
        <v>0</v>
      </c>
      <c r="AH180" s="467" t="str">
        <f t="shared" si="120"/>
        <v xml:space="preserve"> </v>
      </c>
      <c r="AI180" s="919" t="s">
        <v>1833</v>
      </c>
      <c r="AJ180" s="323" t="s">
        <v>1833</v>
      </c>
      <c r="AK180" s="915" t="str">
        <f t="shared" si="121"/>
        <v xml:space="preserve"> </v>
      </c>
      <c r="AL180" s="323" t="s">
        <v>1833</v>
      </c>
      <c r="AM180" s="17" t="str">
        <f t="shared" si="122"/>
        <v xml:space="preserve"> </v>
      </c>
      <c r="AN180" s="19" t="str">
        <f t="shared" si="123"/>
        <v xml:space="preserve"> </v>
      </c>
      <c r="AO180" s="65"/>
      <c r="AP180" s="389"/>
      <c r="AQ180" s="389"/>
      <c r="AR180" s="389"/>
      <c r="AS180" s="389"/>
      <c r="AT180" s="389"/>
      <c r="AU180" s="389"/>
      <c r="AV180" s="389"/>
      <c r="AW180" s="369"/>
      <c r="AX180" s="328"/>
      <c r="AY180" s="65"/>
      <c r="AZ180" s="65"/>
    </row>
    <row r="181" spans="2:52" ht="57.75" customHeight="1">
      <c r="B181" s="381" t="str">
        <f t="shared" si="102"/>
        <v>-</v>
      </c>
      <c r="C181" s="16"/>
      <c r="D181" s="23"/>
      <c r="E181" s="16"/>
      <c r="F181" s="922"/>
      <c r="G181" s="920"/>
      <c r="H181" s="16"/>
      <c r="I181" s="16"/>
      <c r="J181" s="323">
        <f t="shared" si="103"/>
        <v>0</v>
      </c>
      <c r="K181" s="16"/>
      <c r="L181" s="323">
        <f t="shared" si="104"/>
        <v>0</v>
      </c>
      <c r="M181" s="16"/>
      <c r="N181" s="323">
        <f t="shared" si="105"/>
        <v>0</v>
      </c>
      <c r="O181" s="16"/>
      <c r="P181" s="323">
        <f t="shared" si="106"/>
        <v>0</v>
      </c>
      <c r="Q181" s="16"/>
      <c r="R181" s="323">
        <f t="shared" si="107"/>
        <v>0</v>
      </c>
      <c r="S181" s="16"/>
      <c r="T181" s="323">
        <f t="shared" si="108"/>
        <v>0</v>
      </c>
      <c r="U181" s="16"/>
      <c r="V181" s="323">
        <f t="shared" si="109"/>
        <v>0</v>
      </c>
      <c r="W181" s="915" t="str">
        <f t="shared" si="110"/>
        <v xml:space="preserve"> </v>
      </c>
      <c r="X181" s="915" t="str">
        <f t="shared" si="111"/>
        <v xml:space="preserve"> </v>
      </c>
      <c r="Y181" s="915" t="str">
        <f t="shared" si="112"/>
        <v/>
      </c>
      <c r="Z181" s="16"/>
      <c r="AA181" s="915" t="str">
        <f t="shared" si="113"/>
        <v/>
      </c>
      <c r="AB181" s="915" t="str">
        <f t="shared" si="114"/>
        <v xml:space="preserve"> </v>
      </c>
      <c r="AC181" s="915" t="str">
        <f t="shared" si="115"/>
        <v/>
      </c>
      <c r="AD181" s="915" t="str">
        <f t="shared" si="116"/>
        <v xml:space="preserve"> </v>
      </c>
      <c r="AE181" s="918" t="str">
        <f t="shared" si="117"/>
        <v xml:space="preserve"> </v>
      </c>
      <c r="AF181" s="915" t="str">
        <f t="shared" si="118"/>
        <v xml:space="preserve"> </v>
      </c>
      <c r="AG181" s="467">
        <f t="shared" si="119"/>
        <v>0</v>
      </c>
      <c r="AH181" s="467" t="str">
        <f t="shared" si="120"/>
        <v xml:space="preserve"> </v>
      </c>
      <c r="AI181" s="919" t="s">
        <v>1833</v>
      </c>
      <c r="AJ181" s="323" t="s">
        <v>1833</v>
      </c>
      <c r="AK181" s="915" t="str">
        <f t="shared" si="121"/>
        <v xml:space="preserve"> </v>
      </c>
      <c r="AL181" s="323" t="s">
        <v>1833</v>
      </c>
      <c r="AM181" s="17" t="str">
        <f t="shared" si="122"/>
        <v xml:space="preserve"> </v>
      </c>
      <c r="AN181" s="19" t="str">
        <f t="shared" si="123"/>
        <v xml:space="preserve"> </v>
      </c>
      <c r="AO181" s="65"/>
      <c r="AP181" s="389"/>
      <c r="AQ181" s="389"/>
      <c r="AR181" s="389"/>
      <c r="AS181" s="389"/>
      <c r="AT181" s="389"/>
      <c r="AU181" s="389"/>
      <c r="AV181" s="389"/>
      <c r="AW181" s="369"/>
      <c r="AX181" s="328"/>
      <c r="AY181" s="65"/>
      <c r="AZ181" s="65"/>
    </row>
    <row r="182" spans="2:52" ht="57.75" customHeight="1">
      <c r="B182" s="381" t="str">
        <f t="shared" si="102"/>
        <v>-</v>
      </c>
      <c r="C182" s="16"/>
      <c r="D182" s="23"/>
      <c r="E182" s="16"/>
      <c r="F182" s="922"/>
      <c r="G182" s="920"/>
      <c r="H182" s="16"/>
      <c r="I182" s="16"/>
      <c r="J182" s="323">
        <f t="shared" si="103"/>
        <v>0</v>
      </c>
      <c r="K182" s="16"/>
      <c r="L182" s="323">
        <f t="shared" si="104"/>
        <v>0</v>
      </c>
      <c r="M182" s="16"/>
      <c r="N182" s="323">
        <f t="shared" si="105"/>
        <v>0</v>
      </c>
      <c r="O182" s="16"/>
      <c r="P182" s="323">
        <f t="shared" si="106"/>
        <v>0</v>
      </c>
      <c r="Q182" s="16"/>
      <c r="R182" s="323">
        <f t="shared" si="107"/>
        <v>0</v>
      </c>
      <c r="S182" s="16"/>
      <c r="T182" s="323">
        <f t="shared" si="108"/>
        <v>0</v>
      </c>
      <c r="U182" s="16"/>
      <c r="V182" s="323">
        <f t="shared" si="109"/>
        <v>0</v>
      </c>
      <c r="W182" s="915" t="str">
        <f t="shared" si="110"/>
        <v xml:space="preserve"> </v>
      </c>
      <c r="X182" s="915" t="str">
        <f t="shared" si="111"/>
        <v xml:space="preserve"> </v>
      </c>
      <c r="Y182" s="915" t="str">
        <f t="shared" si="112"/>
        <v/>
      </c>
      <c r="Z182" s="16"/>
      <c r="AA182" s="915" t="str">
        <f t="shared" si="113"/>
        <v/>
      </c>
      <c r="AB182" s="915" t="str">
        <f t="shared" si="114"/>
        <v xml:space="preserve"> </v>
      </c>
      <c r="AC182" s="915" t="str">
        <f t="shared" si="115"/>
        <v/>
      </c>
      <c r="AD182" s="915" t="str">
        <f t="shared" si="116"/>
        <v xml:space="preserve"> </v>
      </c>
      <c r="AE182" s="918" t="str">
        <f t="shared" si="117"/>
        <v xml:space="preserve"> </v>
      </c>
      <c r="AF182" s="915" t="str">
        <f t="shared" si="118"/>
        <v xml:space="preserve"> </v>
      </c>
      <c r="AG182" s="467">
        <f t="shared" si="119"/>
        <v>0</v>
      </c>
      <c r="AH182" s="467" t="str">
        <f t="shared" si="120"/>
        <v xml:space="preserve"> </v>
      </c>
      <c r="AI182" s="919" t="s">
        <v>1833</v>
      </c>
      <c r="AJ182" s="323" t="s">
        <v>1833</v>
      </c>
      <c r="AK182" s="915" t="str">
        <f t="shared" si="121"/>
        <v xml:space="preserve"> </v>
      </c>
      <c r="AL182" s="323" t="s">
        <v>1833</v>
      </c>
      <c r="AM182" s="17" t="str">
        <f t="shared" si="122"/>
        <v xml:space="preserve"> </v>
      </c>
      <c r="AN182" s="19" t="str">
        <f t="shared" si="123"/>
        <v xml:space="preserve"> </v>
      </c>
      <c r="AO182" s="65"/>
      <c r="AP182" s="389"/>
      <c r="AQ182" s="389"/>
      <c r="AR182" s="389"/>
      <c r="AS182" s="389"/>
      <c r="AT182" s="389"/>
      <c r="AU182" s="389"/>
      <c r="AV182" s="389"/>
      <c r="AW182" s="369"/>
      <c r="AX182" s="328"/>
      <c r="AY182" s="65"/>
      <c r="AZ182" s="65"/>
    </row>
    <row r="183" spans="2:52" ht="57.75" customHeight="1">
      <c r="B183" s="381" t="str">
        <f t="shared" si="102"/>
        <v>-</v>
      </c>
      <c r="C183" s="16"/>
      <c r="D183" s="21"/>
      <c r="E183" s="20"/>
      <c r="F183" s="109"/>
      <c r="G183" s="108"/>
      <c r="H183" s="20"/>
      <c r="I183" s="16"/>
      <c r="J183" s="323">
        <f t="shared" si="103"/>
        <v>0</v>
      </c>
      <c r="K183" s="16"/>
      <c r="L183" s="323">
        <f t="shared" si="104"/>
        <v>0</v>
      </c>
      <c r="M183" s="16"/>
      <c r="N183" s="323">
        <f t="shared" si="105"/>
        <v>0</v>
      </c>
      <c r="O183" s="16"/>
      <c r="P183" s="323">
        <f t="shared" si="106"/>
        <v>0</v>
      </c>
      <c r="Q183" s="16"/>
      <c r="R183" s="323">
        <f t="shared" si="107"/>
        <v>0</v>
      </c>
      <c r="S183" s="16"/>
      <c r="T183" s="323">
        <f t="shared" si="108"/>
        <v>0</v>
      </c>
      <c r="U183" s="16"/>
      <c r="V183" s="323">
        <f t="shared" si="109"/>
        <v>0</v>
      </c>
      <c r="W183" s="17" t="str">
        <f t="shared" si="110"/>
        <v xml:space="preserve"> </v>
      </c>
      <c r="X183" s="17" t="str">
        <f t="shared" si="111"/>
        <v xml:space="preserve"> </v>
      </c>
      <c r="Y183" s="17" t="str">
        <f t="shared" si="112"/>
        <v/>
      </c>
      <c r="Z183" s="20"/>
      <c r="AA183" s="17" t="str">
        <f t="shared" si="113"/>
        <v/>
      </c>
      <c r="AB183" s="17" t="str">
        <f t="shared" si="114"/>
        <v xml:space="preserve"> </v>
      </c>
      <c r="AC183" s="17" t="str">
        <f t="shared" si="115"/>
        <v/>
      </c>
      <c r="AD183" s="17" t="str">
        <f t="shared" si="116"/>
        <v xml:space="preserve"> </v>
      </c>
      <c r="AE183" s="106" t="str">
        <f t="shared" si="117"/>
        <v xml:space="preserve"> </v>
      </c>
      <c r="AF183" s="17" t="str">
        <f t="shared" si="118"/>
        <v xml:space="preserve"> </v>
      </c>
      <c r="AG183" s="467">
        <f t="shared" si="119"/>
        <v>0</v>
      </c>
      <c r="AH183" s="41" t="str">
        <f t="shared" si="120"/>
        <v xml:space="preserve"> </v>
      </c>
      <c r="AI183" s="496" t="s">
        <v>1833</v>
      </c>
      <c r="AJ183" s="495" t="s">
        <v>1833</v>
      </c>
      <c r="AK183" s="17" t="str">
        <f t="shared" si="121"/>
        <v xml:space="preserve"> </v>
      </c>
      <c r="AL183" s="495" t="s">
        <v>1833</v>
      </c>
      <c r="AM183" s="17" t="str">
        <f t="shared" si="122"/>
        <v xml:space="preserve"> </v>
      </c>
      <c r="AN183" s="19" t="str">
        <f t="shared" si="123"/>
        <v xml:space="preserve"> </v>
      </c>
      <c r="AO183" s="65"/>
      <c r="AP183" s="389"/>
      <c r="AQ183" s="389"/>
      <c r="AR183" s="389"/>
      <c r="AS183" s="389"/>
      <c r="AT183" s="389"/>
      <c r="AU183" s="389"/>
      <c r="AV183" s="389"/>
      <c r="AW183" s="369"/>
      <c r="AX183" s="328"/>
      <c r="AY183" s="65"/>
      <c r="AZ183" s="65"/>
    </row>
    <row r="184" spans="2:52" ht="57.75" customHeight="1">
      <c r="B184" s="381" t="str">
        <f t="shared" si="102"/>
        <v>-</v>
      </c>
      <c r="C184" s="16"/>
      <c r="D184" s="21"/>
      <c r="E184" s="20"/>
      <c r="F184" s="109"/>
      <c r="G184" s="108"/>
      <c r="H184" s="20"/>
      <c r="I184" s="16"/>
      <c r="J184" s="323">
        <f t="shared" si="103"/>
        <v>0</v>
      </c>
      <c r="K184" s="16"/>
      <c r="L184" s="323">
        <f t="shared" si="104"/>
        <v>0</v>
      </c>
      <c r="M184" s="16"/>
      <c r="N184" s="323">
        <f t="shared" si="105"/>
        <v>0</v>
      </c>
      <c r="O184" s="16"/>
      <c r="P184" s="323">
        <f t="shared" si="106"/>
        <v>0</v>
      </c>
      <c r="Q184" s="16"/>
      <c r="R184" s="323">
        <f t="shared" si="107"/>
        <v>0</v>
      </c>
      <c r="S184" s="16"/>
      <c r="T184" s="323">
        <f t="shared" si="108"/>
        <v>0</v>
      </c>
      <c r="U184" s="16"/>
      <c r="V184" s="323">
        <f t="shared" si="109"/>
        <v>0</v>
      </c>
      <c r="W184" s="17" t="str">
        <f t="shared" si="110"/>
        <v xml:space="preserve"> </v>
      </c>
      <c r="X184" s="17" t="str">
        <f t="shared" si="111"/>
        <v xml:space="preserve"> </v>
      </c>
      <c r="Y184" s="17" t="str">
        <f t="shared" si="112"/>
        <v/>
      </c>
      <c r="Z184" s="20"/>
      <c r="AA184" s="17" t="str">
        <f t="shared" si="113"/>
        <v/>
      </c>
      <c r="AB184" s="17" t="str">
        <f t="shared" si="114"/>
        <v xml:space="preserve"> </v>
      </c>
      <c r="AC184" s="17" t="str">
        <f t="shared" si="115"/>
        <v/>
      </c>
      <c r="AD184" s="17" t="str">
        <f t="shared" si="116"/>
        <v xml:space="preserve"> </v>
      </c>
      <c r="AE184" s="106" t="str">
        <f t="shared" si="117"/>
        <v xml:space="preserve"> </v>
      </c>
      <c r="AF184" s="17" t="str">
        <f t="shared" si="118"/>
        <v xml:space="preserve"> </v>
      </c>
      <c r="AG184" s="467">
        <f t="shared" si="119"/>
        <v>0</v>
      </c>
      <c r="AH184" s="41" t="str">
        <f t="shared" si="120"/>
        <v xml:space="preserve"> </v>
      </c>
      <c r="AI184" s="496" t="s">
        <v>1833</v>
      </c>
      <c r="AJ184" s="495" t="s">
        <v>1833</v>
      </c>
      <c r="AK184" s="17" t="str">
        <f t="shared" si="121"/>
        <v xml:space="preserve"> </v>
      </c>
      <c r="AL184" s="495" t="s">
        <v>1833</v>
      </c>
      <c r="AM184" s="17" t="str">
        <f t="shared" si="122"/>
        <v xml:space="preserve"> </v>
      </c>
      <c r="AN184" s="19" t="str">
        <f t="shared" si="123"/>
        <v xml:space="preserve"> </v>
      </c>
      <c r="AO184" s="65"/>
      <c r="AP184" s="389"/>
      <c r="AQ184" s="389"/>
      <c r="AR184" s="389"/>
      <c r="AS184" s="389"/>
      <c r="AT184" s="389"/>
      <c r="AU184" s="389"/>
      <c r="AV184" s="389"/>
      <c r="AW184" s="369"/>
      <c r="AX184" s="328"/>
      <c r="AY184" s="65"/>
      <c r="AZ184" s="65"/>
    </row>
    <row r="185" spans="2:52" ht="57.75" customHeight="1">
      <c r="B185" s="381" t="str">
        <f t="shared" si="102"/>
        <v>-</v>
      </c>
      <c r="C185" s="16"/>
      <c r="D185" s="21"/>
      <c r="E185" s="20"/>
      <c r="F185" s="109"/>
      <c r="G185" s="108"/>
      <c r="H185" s="20"/>
      <c r="I185" s="16"/>
      <c r="J185" s="323">
        <f t="shared" si="103"/>
        <v>0</v>
      </c>
      <c r="K185" s="16"/>
      <c r="L185" s="323">
        <f t="shared" si="104"/>
        <v>0</v>
      </c>
      <c r="M185" s="16"/>
      <c r="N185" s="323">
        <f t="shared" si="105"/>
        <v>0</v>
      </c>
      <c r="O185" s="16"/>
      <c r="P185" s="323">
        <f t="shared" si="106"/>
        <v>0</v>
      </c>
      <c r="Q185" s="16"/>
      <c r="R185" s="323">
        <f t="shared" si="107"/>
        <v>0</v>
      </c>
      <c r="S185" s="16"/>
      <c r="T185" s="323">
        <f t="shared" si="108"/>
        <v>0</v>
      </c>
      <c r="U185" s="16"/>
      <c r="V185" s="323">
        <f t="shared" si="109"/>
        <v>0</v>
      </c>
      <c r="W185" s="17" t="str">
        <f t="shared" si="110"/>
        <v xml:space="preserve"> </v>
      </c>
      <c r="X185" s="17" t="str">
        <f t="shared" si="111"/>
        <v xml:space="preserve"> </v>
      </c>
      <c r="Y185" s="17" t="str">
        <f t="shared" si="112"/>
        <v/>
      </c>
      <c r="Z185" s="20"/>
      <c r="AA185" s="17" t="str">
        <f t="shared" si="113"/>
        <v/>
      </c>
      <c r="AB185" s="17" t="str">
        <f t="shared" si="114"/>
        <v xml:space="preserve"> </v>
      </c>
      <c r="AC185" s="17" t="str">
        <f t="shared" si="115"/>
        <v/>
      </c>
      <c r="AD185" s="17" t="str">
        <f t="shared" si="116"/>
        <v xml:space="preserve"> </v>
      </c>
      <c r="AE185" s="106" t="str">
        <f t="shared" si="117"/>
        <v xml:space="preserve"> </v>
      </c>
      <c r="AF185" s="17" t="str">
        <f t="shared" si="118"/>
        <v xml:space="preserve"> </v>
      </c>
      <c r="AG185" s="467">
        <f t="shared" si="119"/>
        <v>0</v>
      </c>
      <c r="AH185" s="41" t="str">
        <f t="shared" si="120"/>
        <v xml:space="preserve"> </v>
      </c>
      <c r="AI185" s="496" t="s">
        <v>1833</v>
      </c>
      <c r="AJ185" s="495" t="s">
        <v>1833</v>
      </c>
      <c r="AK185" s="17" t="str">
        <f t="shared" si="121"/>
        <v xml:space="preserve"> </v>
      </c>
      <c r="AL185" s="495" t="s">
        <v>1833</v>
      </c>
      <c r="AM185" s="17" t="str">
        <f t="shared" si="122"/>
        <v xml:space="preserve"> </v>
      </c>
      <c r="AN185" s="19" t="str">
        <f t="shared" si="123"/>
        <v xml:space="preserve"> </v>
      </c>
      <c r="AO185" s="65"/>
      <c r="AP185" s="389"/>
      <c r="AQ185" s="389"/>
      <c r="AR185" s="389"/>
      <c r="AS185" s="389"/>
      <c r="AT185" s="389"/>
      <c r="AU185" s="389"/>
      <c r="AV185" s="389"/>
      <c r="AW185" s="369"/>
      <c r="AX185" s="328"/>
      <c r="AY185" s="65"/>
      <c r="AZ185" s="65"/>
    </row>
    <row r="186" spans="2:52" ht="57.75" customHeight="1">
      <c r="B186" s="381" t="str">
        <f t="shared" si="102"/>
        <v>-</v>
      </c>
      <c r="C186" s="16"/>
      <c r="D186" s="21"/>
      <c r="E186" s="20"/>
      <c r="F186" s="109"/>
      <c r="G186" s="108"/>
      <c r="H186" s="20"/>
      <c r="I186" s="16"/>
      <c r="J186" s="323">
        <f t="shared" si="103"/>
        <v>0</v>
      </c>
      <c r="K186" s="16"/>
      <c r="L186" s="323">
        <f t="shared" si="104"/>
        <v>0</v>
      </c>
      <c r="M186" s="16"/>
      <c r="N186" s="323">
        <f t="shared" si="105"/>
        <v>0</v>
      </c>
      <c r="O186" s="16"/>
      <c r="P186" s="323">
        <f t="shared" si="106"/>
        <v>0</v>
      </c>
      <c r="Q186" s="16"/>
      <c r="R186" s="323">
        <f t="shared" si="107"/>
        <v>0</v>
      </c>
      <c r="S186" s="16"/>
      <c r="T186" s="323">
        <f t="shared" si="108"/>
        <v>0</v>
      </c>
      <c r="U186" s="16"/>
      <c r="V186" s="323">
        <f t="shared" si="109"/>
        <v>0</v>
      </c>
      <c r="W186" s="17" t="str">
        <f t="shared" si="110"/>
        <v xml:space="preserve"> </v>
      </c>
      <c r="X186" s="17" t="str">
        <f t="shared" si="111"/>
        <v xml:space="preserve"> </v>
      </c>
      <c r="Y186" s="17" t="str">
        <f t="shared" si="112"/>
        <v/>
      </c>
      <c r="Z186" s="20"/>
      <c r="AA186" s="17" t="str">
        <f t="shared" si="113"/>
        <v/>
      </c>
      <c r="AB186" s="17" t="str">
        <f t="shared" si="114"/>
        <v xml:space="preserve"> </v>
      </c>
      <c r="AC186" s="17" t="str">
        <f t="shared" si="115"/>
        <v/>
      </c>
      <c r="AD186" s="17" t="str">
        <f t="shared" si="116"/>
        <v xml:space="preserve"> </v>
      </c>
      <c r="AE186" s="106" t="str">
        <f t="shared" si="117"/>
        <v xml:space="preserve"> </v>
      </c>
      <c r="AF186" s="17" t="str">
        <f t="shared" si="118"/>
        <v xml:space="preserve"> </v>
      </c>
      <c r="AG186" s="467">
        <f t="shared" si="119"/>
        <v>0</v>
      </c>
      <c r="AH186" s="41" t="str">
        <f t="shared" si="120"/>
        <v xml:space="preserve"> </v>
      </c>
      <c r="AI186" s="496" t="s">
        <v>1833</v>
      </c>
      <c r="AJ186" s="495" t="s">
        <v>1833</v>
      </c>
      <c r="AK186" s="17" t="str">
        <f t="shared" si="121"/>
        <v xml:space="preserve"> </v>
      </c>
      <c r="AL186" s="495" t="s">
        <v>1833</v>
      </c>
      <c r="AM186" s="17" t="str">
        <f t="shared" si="122"/>
        <v xml:space="preserve"> </v>
      </c>
      <c r="AN186" s="19" t="str">
        <f t="shared" si="123"/>
        <v xml:space="preserve"> </v>
      </c>
      <c r="AO186" s="65"/>
      <c r="AP186" s="389"/>
      <c r="AQ186" s="389"/>
      <c r="AR186" s="389"/>
      <c r="AS186" s="389"/>
      <c r="AT186" s="389"/>
      <c r="AU186" s="389"/>
      <c r="AV186" s="389"/>
      <c r="AW186" s="369"/>
      <c r="AX186" s="328"/>
      <c r="AY186" s="65"/>
      <c r="AZ186" s="65"/>
    </row>
    <row r="187" spans="2:52" ht="57.75" customHeight="1">
      <c r="B187" s="381" t="str">
        <f t="shared" si="102"/>
        <v>-</v>
      </c>
      <c r="C187" s="16"/>
      <c r="D187" s="21"/>
      <c r="E187" s="20"/>
      <c r="F187" s="109"/>
      <c r="G187" s="108"/>
      <c r="H187" s="20"/>
      <c r="I187" s="16"/>
      <c r="J187" s="323">
        <f t="shared" si="103"/>
        <v>0</v>
      </c>
      <c r="K187" s="16"/>
      <c r="L187" s="323">
        <f t="shared" si="104"/>
        <v>0</v>
      </c>
      <c r="M187" s="16"/>
      <c r="N187" s="323">
        <f t="shared" si="105"/>
        <v>0</v>
      </c>
      <c r="O187" s="16"/>
      <c r="P187" s="323">
        <f t="shared" si="106"/>
        <v>0</v>
      </c>
      <c r="Q187" s="16"/>
      <c r="R187" s="323">
        <f t="shared" si="107"/>
        <v>0</v>
      </c>
      <c r="S187" s="16"/>
      <c r="T187" s="323">
        <f t="shared" si="108"/>
        <v>0</v>
      </c>
      <c r="U187" s="16"/>
      <c r="V187" s="323">
        <f t="shared" si="109"/>
        <v>0</v>
      </c>
      <c r="W187" s="17" t="str">
        <f t="shared" si="110"/>
        <v xml:space="preserve"> </v>
      </c>
      <c r="X187" s="17" t="str">
        <f t="shared" si="111"/>
        <v xml:space="preserve"> </v>
      </c>
      <c r="Y187" s="17" t="str">
        <f t="shared" si="112"/>
        <v/>
      </c>
      <c r="Z187" s="20"/>
      <c r="AA187" s="17" t="str">
        <f t="shared" si="113"/>
        <v/>
      </c>
      <c r="AB187" s="17" t="str">
        <f t="shared" si="114"/>
        <v xml:space="preserve"> </v>
      </c>
      <c r="AC187" s="17" t="str">
        <f t="shared" si="115"/>
        <v/>
      </c>
      <c r="AD187" s="17" t="str">
        <f t="shared" si="116"/>
        <v xml:space="preserve"> </v>
      </c>
      <c r="AE187" s="106" t="str">
        <f t="shared" si="117"/>
        <v xml:space="preserve"> </v>
      </c>
      <c r="AF187" s="17" t="str">
        <f t="shared" si="118"/>
        <v xml:space="preserve"> </v>
      </c>
      <c r="AG187" s="467">
        <f t="shared" si="119"/>
        <v>0</v>
      </c>
      <c r="AH187" s="41" t="str">
        <f t="shared" si="120"/>
        <v xml:space="preserve"> </v>
      </c>
      <c r="AI187" s="496" t="s">
        <v>1833</v>
      </c>
      <c r="AJ187" s="495" t="s">
        <v>1833</v>
      </c>
      <c r="AK187" s="17" t="str">
        <f t="shared" si="121"/>
        <v xml:space="preserve"> </v>
      </c>
      <c r="AL187" s="495" t="s">
        <v>1833</v>
      </c>
      <c r="AM187" s="17" t="str">
        <f t="shared" si="122"/>
        <v xml:space="preserve"> </v>
      </c>
      <c r="AN187" s="19" t="str">
        <f t="shared" si="123"/>
        <v xml:space="preserve"> </v>
      </c>
      <c r="AO187" s="65"/>
      <c r="AP187" s="389"/>
      <c r="AQ187" s="389"/>
      <c r="AR187" s="389"/>
      <c r="AS187" s="389"/>
      <c r="AT187" s="389"/>
      <c r="AU187" s="389"/>
      <c r="AV187" s="389"/>
      <c r="AW187" s="369"/>
      <c r="AX187" s="328"/>
      <c r="AY187" s="65"/>
      <c r="AZ187" s="65"/>
    </row>
    <row r="188" spans="2:52" ht="57.75" customHeight="1">
      <c r="B188" s="381" t="str">
        <f t="shared" si="102"/>
        <v>-</v>
      </c>
      <c r="C188" s="16"/>
      <c r="D188" s="21"/>
      <c r="E188" s="20"/>
      <c r="F188" s="109"/>
      <c r="G188" s="108"/>
      <c r="H188" s="20"/>
      <c r="I188" s="16"/>
      <c r="J188" s="323">
        <f t="shared" si="103"/>
        <v>0</v>
      </c>
      <c r="K188" s="16"/>
      <c r="L188" s="323">
        <f t="shared" si="104"/>
        <v>0</v>
      </c>
      <c r="M188" s="16"/>
      <c r="N188" s="323">
        <f t="shared" si="105"/>
        <v>0</v>
      </c>
      <c r="O188" s="16"/>
      <c r="P188" s="323">
        <f t="shared" si="106"/>
        <v>0</v>
      </c>
      <c r="Q188" s="16"/>
      <c r="R188" s="323">
        <f t="shared" si="107"/>
        <v>0</v>
      </c>
      <c r="S188" s="16"/>
      <c r="T188" s="323">
        <f t="shared" si="108"/>
        <v>0</v>
      </c>
      <c r="U188" s="16"/>
      <c r="V188" s="323">
        <f t="shared" si="109"/>
        <v>0</v>
      </c>
      <c r="W188" s="17" t="str">
        <f t="shared" si="110"/>
        <v xml:space="preserve"> </v>
      </c>
      <c r="X188" s="17" t="str">
        <f t="shared" si="111"/>
        <v xml:space="preserve"> </v>
      </c>
      <c r="Y188" s="17" t="str">
        <f t="shared" si="112"/>
        <v/>
      </c>
      <c r="Z188" s="20"/>
      <c r="AA188" s="17" t="str">
        <f t="shared" si="113"/>
        <v/>
      </c>
      <c r="AB188" s="17" t="str">
        <f t="shared" si="114"/>
        <v xml:space="preserve"> </v>
      </c>
      <c r="AC188" s="17" t="str">
        <f t="shared" si="115"/>
        <v/>
      </c>
      <c r="AD188" s="17" t="str">
        <f t="shared" si="116"/>
        <v xml:space="preserve"> </v>
      </c>
      <c r="AE188" s="106" t="str">
        <f t="shared" si="117"/>
        <v xml:space="preserve"> </v>
      </c>
      <c r="AF188" s="17" t="str">
        <f t="shared" si="118"/>
        <v xml:space="preserve"> </v>
      </c>
      <c r="AG188" s="467">
        <f t="shared" si="119"/>
        <v>0</v>
      </c>
      <c r="AH188" s="41" t="str">
        <f t="shared" si="120"/>
        <v xml:space="preserve"> </v>
      </c>
      <c r="AI188" s="496" t="s">
        <v>1833</v>
      </c>
      <c r="AJ188" s="495" t="s">
        <v>1833</v>
      </c>
      <c r="AK188" s="17" t="str">
        <f t="shared" si="121"/>
        <v xml:space="preserve"> </v>
      </c>
      <c r="AL188" s="495" t="s">
        <v>1833</v>
      </c>
      <c r="AM188" s="17" t="str">
        <f t="shared" si="122"/>
        <v xml:space="preserve"> </v>
      </c>
      <c r="AN188" s="19" t="str">
        <f t="shared" si="123"/>
        <v xml:space="preserve"> </v>
      </c>
      <c r="AO188" s="65"/>
      <c r="AP188" s="389"/>
      <c r="AQ188" s="389"/>
      <c r="AR188" s="389"/>
      <c r="AS188" s="389"/>
      <c r="AT188" s="389"/>
      <c r="AU188" s="389"/>
      <c r="AV188" s="389"/>
      <c r="AW188" s="369"/>
      <c r="AX188" s="328"/>
      <c r="AY188" s="65"/>
      <c r="AZ188" s="65"/>
    </row>
    <row r="189" spans="2:52" ht="57.75" customHeight="1">
      <c r="B189" s="381" t="str">
        <f t="shared" si="102"/>
        <v>-</v>
      </c>
      <c r="C189" s="16"/>
      <c r="D189" s="21"/>
      <c r="E189" s="20"/>
      <c r="F189" s="109"/>
      <c r="G189" s="108"/>
      <c r="H189" s="20"/>
      <c r="I189" s="16"/>
      <c r="J189" s="323">
        <f t="shared" si="103"/>
        <v>0</v>
      </c>
      <c r="K189" s="16"/>
      <c r="L189" s="323">
        <f t="shared" si="104"/>
        <v>0</v>
      </c>
      <c r="M189" s="16"/>
      <c r="N189" s="323">
        <f t="shared" si="105"/>
        <v>0</v>
      </c>
      <c r="O189" s="16"/>
      <c r="P189" s="323">
        <f t="shared" si="106"/>
        <v>0</v>
      </c>
      <c r="Q189" s="16"/>
      <c r="R189" s="323">
        <f t="shared" si="107"/>
        <v>0</v>
      </c>
      <c r="S189" s="16"/>
      <c r="T189" s="323">
        <f t="shared" si="108"/>
        <v>0</v>
      </c>
      <c r="U189" s="16"/>
      <c r="V189" s="323">
        <f t="shared" si="109"/>
        <v>0</v>
      </c>
      <c r="W189" s="17" t="str">
        <f t="shared" si="110"/>
        <v xml:space="preserve"> </v>
      </c>
      <c r="X189" s="17" t="str">
        <f t="shared" si="111"/>
        <v xml:space="preserve"> </v>
      </c>
      <c r="Y189" s="17" t="str">
        <f t="shared" si="112"/>
        <v/>
      </c>
      <c r="Z189" s="20"/>
      <c r="AA189" s="17" t="str">
        <f t="shared" si="113"/>
        <v/>
      </c>
      <c r="AB189" s="17" t="str">
        <f t="shared" si="114"/>
        <v xml:space="preserve"> </v>
      </c>
      <c r="AC189" s="17" t="str">
        <f t="shared" si="115"/>
        <v/>
      </c>
      <c r="AD189" s="17" t="str">
        <f t="shared" si="116"/>
        <v xml:space="preserve"> </v>
      </c>
      <c r="AE189" s="106" t="str">
        <f t="shared" si="117"/>
        <v xml:space="preserve"> </v>
      </c>
      <c r="AF189" s="17" t="str">
        <f t="shared" si="118"/>
        <v xml:space="preserve"> </v>
      </c>
      <c r="AG189" s="467">
        <f t="shared" si="119"/>
        <v>0</v>
      </c>
      <c r="AH189" s="41" t="str">
        <f t="shared" si="120"/>
        <v xml:space="preserve"> </v>
      </c>
      <c r="AI189" s="496" t="s">
        <v>1833</v>
      </c>
      <c r="AJ189" s="495" t="s">
        <v>1833</v>
      </c>
      <c r="AK189" s="17" t="str">
        <f t="shared" si="121"/>
        <v xml:space="preserve"> </v>
      </c>
      <c r="AL189" s="495" t="s">
        <v>1833</v>
      </c>
      <c r="AM189" s="17" t="str">
        <f t="shared" si="122"/>
        <v xml:space="preserve"> </v>
      </c>
      <c r="AN189" s="19" t="str">
        <f t="shared" si="123"/>
        <v xml:space="preserve"> </v>
      </c>
      <c r="AO189" s="65"/>
      <c r="AP189" s="389"/>
      <c r="AQ189" s="389"/>
      <c r="AR189" s="389"/>
      <c r="AS189" s="389"/>
      <c r="AT189" s="389"/>
      <c r="AU189" s="389"/>
      <c r="AV189" s="389"/>
      <c r="AW189" s="369"/>
      <c r="AX189" s="328"/>
      <c r="AY189" s="65"/>
      <c r="AZ189" s="65"/>
    </row>
    <row r="190" spans="2:52" ht="57.75" customHeight="1">
      <c r="B190" s="381" t="str">
        <f t="shared" si="102"/>
        <v>-</v>
      </c>
      <c r="C190" s="16"/>
      <c r="D190" s="21"/>
      <c r="E190" s="20"/>
      <c r="F190" s="109"/>
      <c r="G190" s="108"/>
      <c r="H190" s="20"/>
      <c r="I190" s="16"/>
      <c r="J190" s="323">
        <f t="shared" si="103"/>
        <v>0</v>
      </c>
      <c r="K190" s="16"/>
      <c r="L190" s="323">
        <f t="shared" si="104"/>
        <v>0</v>
      </c>
      <c r="M190" s="16"/>
      <c r="N190" s="323">
        <f t="shared" si="105"/>
        <v>0</v>
      </c>
      <c r="O190" s="16"/>
      <c r="P190" s="323">
        <f t="shared" si="106"/>
        <v>0</v>
      </c>
      <c r="Q190" s="16"/>
      <c r="R190" s="323">
        <f t="shared" si="107"/>
        <v>0</v>
      </c>
      <c r="S190" s="16"/>
      <c r="T190" s="323">
        <f t="shared" si="108"/>
        <v>0</v>
      </c>
      <c r="U190" s="16"/>
      <c r="V190" s="323">
        <f t="shared" si="109"/>
        <v>0</v>
      </c>
      <c r="W190" s="17" t="str">
        <f t="shared" si="110"/>
        <v xml:space="preserve"> </v>
      </c>
      <c r="X190" s="17" t="str">
        <f t="shared" si="111"/>
        <v xml:space="preserve"> </v>
      </c>
      <c r="Y190" s="17" t="str">
        <f t="shared" si="112"/>
        <v/>
      </c>
      <c r="Z190" s="20"/>
      <c r="AA190" s="17" t="str">
        <f t="shared" si="113"/>
        <v/>
      </c>
      <c r="AB190" s="17" t="str">
        <f t="shared" si="114"/>
        <v xml:space="preserve"> </v>
      </c>
      <c r="AC190" s="17" t="str">
        <f t="shared" si="115"/>
        <v/>
      </c>
      <c r="AD190" s="17" t="str">
        <f t="shared" si="116"/>
        <v xml:space="preserve"> </v>
      </c>
      <c r="AE190" s="106" t="str">
        <f t="shared" si="117"/>
        <v xml:space="preserve"> </v>
      </c>
      <c r="AF190" s="17" t="str">
        <f t="shared" si="118"/>
        <v xml:space="preserve"> </v>
      </c>
      <c r="AG190" s="467">
        <f t="shared" si="119"/>
        <v>0</v>
      </c>
      <c r="AH190" s="41" t="str">
        <f t="shared" si="120"/>
        <v xml:space="preserve"> </v>
      </c>
      <c r="AI190" s="496" t="s">
        <v>1833</v>
      </c>
      <c r="AJ190" s="495" t="s">
        <v>1833</v>
      </c>
      <c r="AK190" s="17" t="str">
        <f t="shared" si="121"/>
        <v xml:space="preserve"> </v>
      </c>
      <c r="AL190" s="495" t="s">
        <v>1833</v>
      </c>
      <c r="AM190" s="17" t="str">
        <f t="shared" si="122"/>
        <v xml:space="preserve"> </v>
      </c>
      <c r="AN190" s="19" t="str">
        <f t="shared" si="123"/>
        <v xml:space="preserve"> </v>
      </c>
      <c r="AO190" s="65"/>
      <c r="AP190" s="389"/>
      <c r="AQ190" s="389"/>
      <c r="AR190" s="389"/>
      <c r="AS190" s="389"/>
      <c r="AT190" s="389"/>
      <c r="AU190" s="389"/>
      <c r="AV190" s="389"/>
      <c r="AW190" s="369"/>
      <c r="AX190" s="328"/>
      <c r="AY190" s="65"/>
      <c r="AZ190" s="65"/>
    </row>
    <row r="191" spans="2:52" ht="57.75" customHeight="1">
      <c r="B191" s="381" t="str">
        <f t="shared" si="102"/>
        <v>-</v>
      </c>
      <c r="C191" s="16"/>
      <c r="D191" s="21"/>
      <c r="E191" s="20"/>
      <c r="F191" s="109"/>
      <c r="G191" s="108"/>
      <c r="H191" s="20"/>
      <c r="I191" s="16"/>
      <c r="J191" s="323">
        <f t="shared" si="103"/>
        <v>0</v>
      </c>
      <c r="K191" s="16"/>
      <c r="L191" s="323">
        <f t="shared" si="104"/>
        <v>0</v>
      </c>
      <c r="M191" s="16"/>
      <c r="N191" s="323">
        <f t="shared" si="105"/>
        <v>0</v>
      </c>
      <c r="O191" s="16"/>
      <c r="P191" s="323">
        <f t="shared" si="106"/>
        <v>0</v>
      </c>
      <c r="Q191" s="16"/>
      <c r="R191" s="323">
        <f t="shared" si="107"/>
        <v>0</v>
      </c>
      <c r="S191" s="16"/>
      <c r="T191" s="323">
        <f t="shared" si="108"/>
        <v>0</v>
      </c>
      <c r="U191" s="16"/>
      <c r="V191" s="323">
        <f t="shared" si="109"/>
        <v>0</v>
      </c>
      <c r="W191" s="17" t="str">
        <f t="shared" si="110"/>
        <v xml:space="preserve"> </v>
      </c>
      <c r="X191" s="17" t="str">
        <f t="shared" si="111"/>
        <v xml:space="preserve"> </v>
      </c>
      <c r="Y191" s="17" t="str">
        <f t="shared" si="112"/>
        <v/>
      </c>
      <c r="Z191" s="20"/>
      <c r="AA191" s="17" t="str">
        <f t="shared" si="113"/>
        <v/>
      </c>
      <c r="AB191" s="17" t="str">
        <f t="shared" si="114"/>
        <v xml:space="preserve"> </v>
      </c>
      <c r="AC191" s="17" t="str">
        <f t="shared" si="115"/>
        <v/>
      </c>
      <c r="AD191" s="17" t="str">
        <f t="shared" si="116"/>
        <v xml:space="preserve"> </v>
      </c>
      <c r="AE191" s="106" t="str">
        <f t="shared" si="117"/>
        <v xml:space="preserve"> </v>
      </c>
      <c r="AF191" s="17" t="str">
        <f t="shared" si="118"/>
        <v xml:space="preserve"> </v>
      </c>
      <c r="AG191" s="467">
        <f t="shared" si="119"/>
        <v>0</v>
      </c>
      <c r="AH191" s="41" t="str">
        <f t="shared" si="120"/>
        <v xml:space="preserve"> </v>
      </c>
      <c r="AI191" s="496" t="s">
        <v>1833</v>
      </c>
      <c r="AJ191" s="495" t="s">
        <v>1833</v>
      </c>
      <c r="AK191" s="17" t="str">
        <f t="shared" si="121"/>
        <v xml:space="preserve"> </v>
      </c>
      <c r="AL191" s="495" t="s">
        <v>1833</v>
      </c>
      <c r="AM191" s="17" t="str">
        <f t="shared" si="122"/>
        <v xml:space="preserve"> </v>
      </c>
      <c r="AN191" s="19" t="str">
        <f t="shared" si="123"/>
        <v xml:space="preserve"> </v>
      </c>
      <c r="AO191" s="65"/>
      <c r="AP191" s="389"/>
      <c r="AQ191" s="389"/>
      <c r="AR191" s="389"/>
      <c r="AS191" s="389"/>
      <c r="AT191" s="389"/>
      <c r="AU191" s="389"/>
      <c r="AV191" s="389"/>
      <c r="AW191" s="369"/>
      <c r="AX191" s="328"/>
      <c r="AY191" s="65"/>
      <c r="AZ191" s="65"/>
    </row>
    <row r="192" spans="2:52" ht="57.75" customHeight="1">
      <c r="B192" s="381" t="str">
        <f t="shared" si="102"/>
        <v>-</v>
      </c>
      <c r="C192" s="16"/>
      <c r="D192" s="21"/>
      <c r="E192" s="20"/>
      <c r="F192" s="109"/>
      <c r="G192" s="108"/>
      <c r="H192" s="20"/>
      <c r="I192" s="16"/>
      <c r="J192" s="323">
        <f t="shared" si="103"/>
        <v>0</v>
      </c>
      <c r="K192" s="16"/>
      <c r="L192" s="323">
        <f t="shared" si="104"/>
        <v>0</v>
      </c>
      <c r="M192" s="16"/>
      <c r="N192" s="323">
        <f t="shared" si="105"/>
        <v>0</v>
      </c>
      <c r="O192" s="16"/>
      <c r="P192" s="323">
        <f t="shared" si="106"/>
        <v>0</v>
      </c>
      <c r="Q192" s="16"/>
      <c r="R192" s="323">
        <f t="shared" si="107"/>
        <v>0</v>
      </c>
      <c r="S192" s="16"/>
      <c r="T192" s="323">
        <f t="shared" si="108"/>
        <v>0</v>
      </c>
      <c r="U192" s="16"/>
      <c r="V192" s="323">
        <f t="shared" si="109"/>
        <v>0</v>
      </c>
      <c r="W192" s="17" t="str">
        <f t="shared" si="110"/>
        <v xml:space="preserve"> </v>
      </c>
      <c r="X192" s="17" t="str">
        <f t="shared" si="111"/>
        <v xml:space="preserve"> </v>
      </c>
      <c r="Y192" s="17" t="str">
        <f t="shared" si="112"/>
        <v/>
      </c>
      <c r="Z192" s="20"/>
      <c r="AA192" s="17" t="str">
        <f t="shared" si="113"/>
        <v/>
      </c>
      <c r="AB192" s="17" t="str">
        <f t="shared" si="114"/>
        <v xml:space="preserve"> </v>
      </c>
      <c r="AC192" s="17" t="str">
        <f t="shared" si="115"/>
        <v/>
      </c>
      <c r="AD192" s="17" t="str">
        <f t="shared" si="116"/>
        <v xml:space="preserve"> </v>
      </c>
      <c r="AE192" s="106" t="str">
        <f t="shared" si="117"/>
        <v xml:space="preserve"> </v>
      </c>
      <c r="AF192" s="17" t="str">
        <f t="shared" si="118"/>
        <v xml:space="preserve"> </v>
      </c>
      <c r="AG192" s="467">
        <f t="shared" si="119"/>
        <v>0</v>
      </c>
      <c r="AH192" s="41" t="str">
        <f t="shared" si="120"/>
        <v xml:space="preserve"> </v>
      </c>
      <c r="AI192" s="496" t="s">
        <v>1833</v>
      </c>
      <c r="AJ192" s="495" t="s">
        <v>1833</v>
      </c>
      <c r="AK192" s="17" t="str">
        <f t="shared" si="121"/>
        <v xml:space="preserve"> </v>
      </c>
      <c r="AL192" s="495" t="s">
        <v>1833</v>
      </c>
      <c r="AM192" s="17" t="str">
        <f t="shared" si="122"/>
        <v xml:space="preserve"> </v>
      </c>
      <c r="AN192" s="19" t="str">
        <f t="shared" si="123"/>
        <v xml:space="preserve"> </v>
      </c>
      <c r="AO192" s="65"/>
      <c r="AP192" s="389"/>
      <c r="AQ192" s="389"/>
      <c r="AR192" s="389"/>
      <c r="AS192" s="389"/>
      <c r="AT192" s="389"/>
      <c r="AU192" s="389"/>
      <c r="AV192" s="389"/>
      <c r="AW192" s="369"/>
      <c r="AX192" s="328"/>
      <c r="AY192" s="65"/>
      <c r="AZ192" s="65"/>
    </row>
    <row r="193" spans="2:52" ht="57.75" customHeight="1">
      <c r="B193" s="381" t="str">
        <f t="shared" si="102"/>
        <v>-</v>
      </c>
      <c r="C193" s="16"/>
      <c r="D193" s="21"/>
      <c r="E193" s="20"/>
      <c r="F193" s="109"/>
      <c r="G193" s="108"/>
      <c r="H193" s="20"/>
      <c r="I193" s="16"/>
      <c r="J193" s="323">
        <f t="shared" si="103"/>
        <v>0</v>
      </c>
      <c r="K193" s="16"/>
      <c r="L193" s="323">
        <f t="shared" si="104"/>
        <v>0</v>
      </c>
      <c r="M193" s="16"/>
      <c r="N193" s="323">
        <f t="shared" si="105"/>
        <v>0</v>
      </c>
      <c r="O193" s="16"/>
      <c r="P193" s="323">
        <f t="shared" si="106"/>
        <v>0</v>
      </c>
      <c r="Q193" s="16"/>
      <c r="R193" s="323">
        <f t="shared" si="107"/>
        <v>0</v>
      </c>
      <c r="S193" s="16"/>
      <c r="T193" s="323">
        <f t="shared" si="108"/>
        <v>0</v>
      </c>
      <c r="U193" s="16"/>
      <c r="V193" s="323">
        <f t="shared" si="109"/>
        <v>0</v>
      </c>
      <c r="W193" s="17" t="str">
        <f t="shared" si="110"/>
        <v xml:space="preserve"> </v>
      </c>
      <c r="X193" s="17" t="str">
        <f t="shared" si="111"/>
        <v xml:space="preserve"> </v>
      </c>
      <c r="Y193" s="17" t="str">
        <f t="shared" si="112"/>
        <v/>
      </c>
      <c r="Z193" s="20"/>
      <c r="AA193" s="17" t="str">
        <f t="shared" si="113"/>
        <v/>
      </c>
      <c r="AB193" s="17" t="str">
        <f t="shared" si="114"/>
        <v xml:space="preserve"> </v>
      </c>
      <c r="AC193" s="17" t="str">
        <f t="shared" si="115"/>
        <v/>
      </c>
      <c r="AD193" s="17" t="str">
        <f t="shared" si="116"/>
        <v xml:space="preserve"> </v>
      </c>
      <c r="AE193" s="106" t="str">
        <f t="shared" ref="AE193:AE224" si="124">IFERROR(IF(AD193=" "," ",IF(AVERAGE($AD$10:$AD$246)&gt;=0,AVERAGEIFS($AD$10:$AD$245,$C$10:$C$245,C193))),"  ")</f>
        <v xml:space="preserve"> </v>
      </c>
      <c r="AF193" s="17" t="str">
        <f t="shared" si="118"/>
        <v xml:space="preserve"> </v>
      </c>
      <c r="AG193" s="467">
        <f t="shared" si="119"/>
        <v>0</v>
      </c>
      <c r="AH193" s="41" t="str">
        <f t="shared" ref="AH193:AH224" si="125">IFERROR(AVERAGEIFS($AG$10:$AG$245,$C$10:$C$245,C193)," ")</f>
        <v xml:space="preserve"> </v>
      </c>
      <c r="AI193" s="496" t="s">
        <v>1833</v>
      </c>
      <c r="AJ193" s="495" t="s">
        <v>1833</v>
      </c>
      <c r="AK193" s="17" t="str">
        <f t="shared" ref="AK193:AK224" si="126">IFERROR(AVERAGEIFS($AJ$10:$AJ$245,$C$10:$C$245,C193)," ")</f>
        <v xml:space="preserve"> </v>
      </c>
      <c r="AL193" s="495" t="s">
        <v>1833</v>
      </c>
      <c r="AM193" s="17" t="str">
        <f t="shared" si="122"/>
        <v xml:space="preserve"> </v>
      </c>
      <c r="AN193" s="19" t="str">
        <f t="shared" si="123"/>
        <v xml:space="preserve"> </v>
      </c>
      <c r="AO193" s="65"/>
      <c r="AP193" s="389"/>
      <c r="AQ193" s="389"/>
      <c r="AR193" s="389"/>
      <c r="AS193" s="389"/>
      <c r="AT193" s="389"/>
      <c r="AU193" s="389"/>
      <c r="AV193" s="389"/>
      <c r="AW193" s="369"/>
      <c r="AX193" s="328"/>
      <c r="AY193" s="65"/>
      <c r="AZ193" s="65"/>
    </row>
    <row r="194" spans="2:52" ht="57.75" customHeight="1">
      <c r="B194" s="381" t="str">
        <f t="shared" si="102"/>
        <v>-</v>
      </c>
      <c r="C194" s="16"/>
      <c r="D194" s="21"/>
      <c r="E194" s="20"/>
      <c r="F194" s="109"/>
      <c r="G194" s="108"/>
      <c r="H194" s="20"/>
      <c r="I194" s="16"/>
      <c r="J194" s="323">
        <f t="shared" si="103"/>
        <v>0</v>
      </c>
      <c r="K194" s="16"/>
      <c r="L194" s="323">
        <f t="shared" si="104"/>
        <v>0</v>
      </c>
      <c r="M194" s="16"/>
      <c r="N194" s="323">
        <f t="shared" si="105"/>
        <v>0</v>
      </c>
      <c r="O194" s="16"/>
      <c r="P194" s="323">
        <f t="shared" si="106"/>
        <v>0</v>
      </c>
      <c r="Q194" s="16"/>
      <c r="R194" s="323">
        <f t="shared" si="107"/>
        <v>0</v>
      </c>
      <c r="S194" s="16"/>
      <c r="T194" s="323">
        <f t="shared" si="108"/>
        <v>0</v>
      </c>
      <c r="U194" s="16"/>
      <c r="V194" s="323">
        <f t="shared" si="109"/>
        <v>0</v>
      </c>
      <c r="W194" s="17" t="str">
        <f t="shared" si="110"/>
        <v xml:space="preserve"> </v>
      </c>
      <c r="X194" s="17" t="str">
        <f t="shared" si="111"/>
        <v xml:space="preserve"> </v>
      </c>
      <c r="Y194" s="17" t="str">
        <f t="shared" si="112"/>
        <v/>
      </c>
      <c r="Z194" s="20"/>
      <c r="AA194" s="17" t="str">
        <f t="shared" si="113"/>
        <v/>
      </c>
      <c r="AB194" s="17" t="str">
        <f t="shared" si="114"/>
        <v xml:space="preserve"> </v>
      </c>
      <c r="AC194" s="17" t="str">
        <f t="shared" si="115"/>
        <v/>
      </c>
      <c r="AD194" s="17" t="str">
        <f t="shared" si="116"/>
        <v xml:space="preserve"> </v>
      </c>
      <c r="AE194" s="106" t="str">
        <f t="shared" si="124"/>
        <v xml:space="preserve"> </v>
      </c>
      <c r="AF194" s="17" t="str">
        <f t="shared" si="118"/>
        <v xml:space="preserve"> </v>
      </c>
      <c r="AG194" s="467">
        <f t="shared" si="119"/>
        <v>0</v>
      </c>
      <c r="AH194" s="41" t="str">
        <f t="shared" si="125"/>
        <v xml:space="preserve"> </v>
      </c>
      <c r="AI194" s="496" t="s">
        <v>1833</v>
      </c>
      <c r="AJ194" s="495" t="s">
        <v>1833</v>
      </c>
      <c r="AK194" s="17" t="str">
        <f t="shared" si="126"/>
        <v xml:space="preserve"> </v>
      </c>
      <c r="AL194" s="495" t="s">
        <v>1833</v>
      </c>
      <c r="AM194" s="17" t="str">
        <f t="shared" si="122"/>
        <v xml:space="preserve"> </v>
      </c>
      <c r="AN194" s="19" t="str">
        <f t="shared" si="123"/>
        <v xml:space="preserve"> </v>
      </c>
      <c r="AO194" s="65"/>
      <c r="AP194" s="389"/>
      <c r="AQ194" s="389"/>
      <c r="AR194" s="389"/>
      <c r="AS194" s="389"/>
      <c r="AT194" s="389"/>
      <c r="AU194" s="389"/>
      <c r="AV194" s="389"/>
      <c r="AW194" s="369"/>
      <c r="AX194" s="328"/>
      <c r="AY194" s="65"/>
      <c r="AZ194" s="65"/>
    </row>
    <row r="195" spans="2:52" ht="57.75" customHeight="1">
      <c r="B195" s="381" t="str">
        <f t="shared" si="102"/>
        <v>-</v>
      </c>
      <c r="C195" s="16"/>
      <c r="D195" s="21"/>
      <c r="E195" s="20"/>
      <c r="F195" s="109"/>
      <c r="G195" s="108"/>
      <c r="H195" s="20"/>
      <c r="I195" s="16"/>
      <c r="J195" s="323">
        <f t="shared" si="103"/>
        <v>0</v>
      </c>
      <c r="K195" s="16"/>
      <c r="L195" s="323">
        <f t="shared" si="104"/>
        <v>0</v>
      </c>
      <c r="M195" s="16"/>
      <c r="N195" s="323">
        <f t="shared" si="105"/>
        <v>0</v>
      </c>
      <c r="O195" s="16"/>
      <c r="P195" s="323">
        <f t="shared" si="106"/>
        <v>0</v>
      </c>
      <c r="Q195" s="16"/>
      <c r="R195" s="323">
        <f t="shared" si="107"/>
        <v>0</v>
      </c>
      <c r="S195" s="16"/>
      <c r="T195" s="323">
        <f t="shared" si="108"/>
        <v>0</v>
      </c>
      <c r="U195" s="16"/>
      <c r="V195" s="323">
        <f t="shared" si="109"/>
        <v>0</v>
      </c>
      <c r="W195" s="17" t="str">
        <f t="shared" si="110"/>
        <v xml:space="preserve"> </v>
      </c>
      <c r="X195" s="17" t="str">
        <f t="shared" si="111"/>
        <v xml:space="preserve"> </v>
      </c>
      <c r="Y195" s="17" t="str">
        <f t="shared" si="112"/>
        <v/>
      </c>
      <c r="Z195" s="20"/>
      <c r="AA195" s="17" t="str">
        <f t="shared" si="113"/>
        <v/>
      </c>
      <c r="AB195" s="17" t="str">
        <f t="shared" si="114"/>
        <v xml:space="preserve"> </v>
      </c>
      <c r="AC195" s="17" t="str">
        <f t="shared" si="115"/>
        <v/>
      </c>
      <c r="AD195" s="17" t="str">
        <f t="shared" si="116"/>
        <v xml:space="preserve"> </v>
      </c>
      <c r="AE195" s="106" t="str">
        <f t="shared" si="124"/>
        <v xml:space="preserve"> </v>
      </c>
      <c r="AF195" s="17" t="str">
        <f t="shared" si="118"/>
        <v xml:space="preserve"> </v>
      </c>
      <c r="AG195" s="467">
        <f t="shared" si="119"/>
        <v>0</v>
      </c>
      <c r="AH195" s="41" t="str">
        <f t="shared" si="125"/>
        <v xml:space="preserve"> </v>
      </c>
      <c r="AI195" s="496" t="s">
        <v>1833</v>
      </c>
      <c r="AJ195" s="495" t="s">
        <v>1833</v>
      </c>
      <c r="AK195" s="17" t="str">
        <f t="shared" si="126"/>
        <v xml:space="preserve"> </v>
      </c>
      <c r="AL195" s="495" t="s">
        <v>1833</v>
      </c>
      <c r="AM195" s="17" t="str">
        <f t="shared" si="122"/>
        <v xml:space="preserve"> </v>
      </c>
      <c r="AN195" s="19" t="str">
        <f t="shared" si="123"/>
        <v xml:space="preserve"> </v>
      </c>
      <c r="AO195" s="65"/>
      <c r="AP195" s="389"/>
      <c r="AQ195" s="389"/>
      <c r="AR195" s="389"/>
      <c r="AS195" s="389"/>
      <c r="AT195" s="389"/>
      <c r="AU195" s="389"/>
      <c r="AV195" s="389"/>
      <c r="AW195" s="369"/>
      <c r="AX195" s="328"/>
      <c r="AY195" s="65"/>
      <c r="AZ195" s="65"/>
    </row>
    <row r="196" spans="2:52" ht="57.75" customHeight="1">
      <c r="B196" s="381" t="str">
        <f t="shared" si="102"/>
        <v>-</v>
      </c>
      <c r="C196" s="16"/>
      <c r="D196" s="21"/>
      <c r="E196" s="20"/>
      <c r="F196" s="109"/>
      <c r="G196" s="108"/>
      <c r="H196" s="20"/>
      <c r="I196" s="16"/>
      <c r="J196" s="323">
        <f t="shared" si="103"/>
        <v>0</v>
      </c>
      <c r="K196" s="16"/>
      <c r="L196" s="323">
        <f t="shared" si="104"/>
        <v>0</v>
      </c>
      <c r="M196" s="16"/>
      <c r="N196" s="323">
        <f t="shared" si="105"/>
        <v>0</v>
      </c>
      <c r="O196" s="16"/>
      <c r="P196" s="323">
        <f t="shared" si="106"/>
        <v>0</v>
      </c>
      <c r="Q196" s="16"/>
      <c r="R196" s="323">
        <f t="shared" si="107"/>
        <v>0</v>
      </c>
      <c r="S196" s="16"/>
      <c r="T196" s="323">
        <f t="shared" si="108"/>
        <v>0</v>
      </c>
      <c r="U196" s="16"/>
      <c r="V196" s="323">
        <f t="shared" si="109"/>
        <v>0</v>
      </c>
      <c r="W196" s="17" t="str">
        <f t="shared" si="110"/>
        <v xml:space="preserve"> </v>
      </c>
      <c r="X196" s="17" t="str">
        <f t="shared" si="111"/>
        <v xml:space="preserve"> </v>
      </c>
      <c r="Y196" s="17" t="str">
        <f t="shared" si="112"/>
        <v/>
      </c>
      <c r="Z196" s="20"/>
      <c r="AA196" s="17" t="str">
        <f t="shared" si="113"/>
        <v/>
      </c>
      <c r="AB196" s="17" t="str">
        <f t="shared" si="114"/>
        <v xml:space="preserve"> </v>
      </c>
      <c r="AC196" s="17" t="str">
        <f t="shared" si="115"/>
        <v/>
      </c>
      <c r="AD196" s="17" t="str">
        <f t="shared" si="116"/>
        <v xml:space="preserve"> </v>
      </c>
      <c r="AE196" s="106" t="str">
        <f t="shared" si="124"/>
        <v xml:space="preserve"> </v>
      </c>
      <c r="AF196" s="17" t="str">
        <f t="shared" si="118"/>
        <v xml:space="preserve"> </v>
      </c>
      <c r="AG196" s="467">
        <f t="shared" si="119"/>
        <v>0</v>
      </c>
      <c r="AH196" s="41" t="str">
        <f t="shared" si="125"/>
        <v xml:space="preserve"> </v>
      </c>
      <c r="AI196" s="496" t="s">
        <v>1833</v>
      </c>
      <c r="AJ196" s="495" t="s">
        <v>1833</v>
      </c>
      <c r="AK196" s="17" t="str">
        <f t="shared" si="126"/>
        <v xml:space="preserve"> </v>
      </c>
      <c r="AL196" s="495" t="s">
        <v>1833</v>
      </c>
      <c r="AM196" s="17" t="str">
        <f t="shared" si="122"/>
        <v xml:space="preserve"> </v>
      </c>
      <c r="AN196" s="19" t="str">
        <f t="shared" si="123"/>
        <v xml:space="preserve"> </v>
      </c>
      <c r="AO196" s="65"/>
      <c r="AP196" s="389"/>
      <c r="AQ196" s="389"/>
      <c r="AR196" s="389"/>
      <c r="AS196" s="389"/>
      <c r="AT196" s="389"/>
      <c r="AU196" s="389"/>
      <c r="AV196" s="389"/>
      <c r="AW196" s="369"/>
      <c r="AX196" s="328"/>
      <c r="AY196" s="65"/>
      <c r="AZ196" s="65"/>
    </row>
    <row r="197" spans="2:52" ht="57.75" customHeight="1">
      <c r="B197" s="381" t="str">
        <f t="shared" si="102"/>
        <v>-</v>
      </c>
      <c r="C197" s="16"/>
      <c r="D197" s="21"/>
      <c r="E197" s="20"/>
      <c r="F197" s="109"/>
      <c r="G197" s="108"/>
      <c r="H197" s="20"/>
      <c r="I197" s="16"/>
      <c r="J197" s="323">
        <f t="shared" si="103"/>
        <v>0</v>
      </c>
      <c r="K197" s="16"/>
      <c r="L197" s="323">
        <f t="shared" si="104"/>
        <v>0</v>
      </c>
      <c r="M197" s="16"/>
      <c r="N197" s="323">
        <f t="shared" si="105"/>
        <v>0</v>
      </c>
      <c r="O197" s="16"/>
      <c r="P197" s="323">
        <f t="shared" si="106"/>
        <v>0</v>
      </c>
      <c r="Q197" s="16"/>
      <c r="R197" s="323">
        <f t="shared" si="107"/>
        <v>0</v>
      </c>
      <c r="S197" s="16"/>
      <c r="T197" s="323">
        <f t="shared" si="108"/>
        <v>0</v>
      </c>
      <c r="U197" s="16"/>
      <c r="V197" s="323">
        <f t="shared" si="109"/>
        <v>0</v>
      </c>
      <c r="W197" s="17" t="str">
        <f t="shared" si="110"/>
        <v xml:space="preserve"> </v>
      </c>
      <c r="X197" s="17" t="str">
        <f t="shared" si="111"/>
        <v xml:space="preserve"> </v>
      </c>
      <c r="Y197" s="17" t="str">
        <f t="shared" si="112"/>
        <v/>
      </c>
      <c r="Z197" s="20"/>
      <c r="AA197" s="17" t="str">
        <f t="shared" si="113"/>
        <v/>
      </c>
      <c r="AB197" s="17" t="str">
        <f t="shared" si="114"/>
        <v xml:space="preserve"> </v>
      </c>
      <c r="AC197" s="17" t="str">
        <f t="shared" si="115"/>
        <v/>
      </c>
      <c r="AD197" s="17" t="str">
        <f t="shared" si="116"/>
        <v xml:space="preserve"> </v>
      </c>
      <c r="AE197" s="106" t="str">
        <f t="shared" si="124"/>
        <v xml:space="preserve"> </v>
      </c>
      <c r="AF197" s="17" t="str">
        <f t="shared" si="118"/>
        <v xml:space="preserve"> </v>
      </c>
      <c r="AG197" s="467">
        <f t="shared" si="119"/>
        <v>0</v>
      </c>
      <c r="AH197" s="41" t="str">
        <f t="shared" si="125"/>
        <v xml:space="preserve"> </v>
      </c>
      <c r="AI197" s="496" t="s">
        <v>1833</v>
      </c>
      <c r="AJ197" s="495" t="s">
        <v>1833</v>
      </c>
      <c r="AK197" s="17" t="str">
        <f t="shared" si="126"/>
        <v xml:space="preserve"> </v>
      </c>
      <c r="AL197" s="495" t="s">
        <v>1833</v>
      </c>
      <c r="AM197" s="17" t="str">
        <f t="shared" si="122"/>
        <v xml:space="preserve"> </v>
      </c>
      <c r="AN197" s="19" t="str">
        <f t="shared" si="123"/>
        <v xml:space="preserve"> </v>
      </c>
      <c r="AO197" s="65"/>
      <c r="AP197" s="389"/>
      <c r="AQ197" s="389"/>
      <c r="AR197" s="389"/>
      <c r="AS197" s="389"/>
      <c r="AT197" s="389"/>
      <c r="AU197" s="389"/>
      <c r="AV197" s="389"/>
      <c r="AW197" s="369"/>
      <c r="AX197" s="328"/>
      <c r="AY197" s="65"/>
      <c r="AZ197" s="65"/>
    </row>
    <row r="198" spans="2:52" ht="57.75" customHeight="1">
      <c r="B198" s="381" t="str">
        <f t="shared" si="102"/>
        <v>-</v>
      </c>
      <c r="C198" s="16"/>
      <c r="D198" s="21"/>
      <c r="E198" s="20"/>
      <c r="F198" s="109"/>
      <c r="G198" s="108"/>
      <c r="H198" s="20"/>
      <c r="I198" s="16"/>
      <c r="J198" s="323">
        <f t="shared" si="103"/>
        <v>0</v>
      </c>
      <c r="K198" s="16"/>
      <c r="L198" s="323">
        <f t="shared" si="104"/>
        <v>0</v>
      </c>
      <c r="M198" s="16"/>
      <c r="N198" s="323">
        <f t="shared" si="105"/>
        <v>0</v>
      </c>
      <c r="O198" s="16"/>
      <c r="P198" s="323">
        <f t="shared" si="106"/>
        <v>0</v>
      </c>
      <c r="Q198" s="16"/>
      <c r="R198" s="323">
        <f t="shared" si="107"/>
        <v>0</v>
      </c>
      <c r="S198" s="16"/>
      <c r="T198" s="323">
        <f t="shared" si="108"/>
        <v>0</v>
      </c>
      <c r="U198" s="16"/>
      <c r="V198" s="323">
        <f t="shared" si="109"/>
        <v>0</v>
      </c>
      <c r="W198" s="17" t="str">
        <f t="shared" si="110"/>
        <v xml:space="preserve"> </v>
      </c>
      <c r="X198" s="17" t="str">
        <f t="shared" si="111"/>
        <v xml:space="preserve"> </v>
      </c>
      <c r="Y198" s="17" t="str">
        <f t="shared" si="112"/>
        <v/>
      </c>
      <c r="Z198" s="20"/>
      <c r="AA198" s="17" t="str">
        <f t="shared" si="113"/>
        <v/>
      </c>
      <c r="AB198" s="17" t="str">
        <f t="shared" si="114"/>
        <v xml:space="preserve"> </v>
      </c>
      <c r="AC198" s="17" t="str">
        <f t="shared" si="115"/>
        <v/>
      </c>
      <c r="AD198" s="17" t="str">
        <f t="shared" si="116"/>
        <v xml:space="preserve"> </v>
      </c>
      <c r="AE198" s="106" t="str">
        <f t="shared" si="124"/>
        <v xml:space="preserve"> </v>
      </c>
      <c r="AF198" s="17" t="str">
        <f t="shared" si="118"/>
        <v xml:space="preserve"> </v>
      </c>
      <c r="AG198" s="467">
        <f t="shared" si="119"/>
        <v>0</v>
      </c>
      <c r="AH198" s="41" t="str">
        <f t="shared" si="125"/>
        <v xml:space="preserve"> </v>
      </c>
      <c r="AI198" s="496" t="s">
        <v>1833</v>
      </c>
      <c r="AJ198" s="495" t="s">
        <v>1833</v>
      </c>
      <c r="AK198" s="17" t="str">
        <f t="shared" si="126"/>
        <v xml:space="preserve"> </v>
      </c>
      <c r="AL198" s="495" t="s">
        <v>1833</v>
      </c>
      <c r="AM198" s="17" t="str">
        <f t="shared" si="122"/>
        <v xml:space="preserve"> </v>
      </c>
      <c r="AN198" s="19" t="str">
        <f t="shared" si="123"/>
        <v xml:space="preserve"> </v>
      </c>
      <c r="AO198" s="65"/>
      <c r="AP198" s="389"/>
      <c r="AQ198" s="389"/>
      <c r="AR198" s="389"/>
      <c r="AS198" s="389"/>
      <c r="AT198" s="389"/>
      <c r="AU198" s="389"/>
      <c r="AV198" s="389"/>
      <c r="AW198" s="369"/>
      <c r="AX198" s="328"/>
      <c r="AY198" s="65"/>
      <c r="AZ198" s="65"/>
    </row>
    <row r="199" spans="2:52" ht="57.75" customHeight="1">
      <c r="B199" s="381" t="str">
        <f t="shared" si="102"/>
        <v>-</v>
      </c>
      <c r="C199" s="16"/>
      <c r="D199" s="21"/>
      <c r="E199" s="20"/>
      <c r="F199" s="109"/>
      <c r="G199" s="108"/>
      <c r="H199" s="20"/>
      <c r="I199" s="16"/>
      <c r="J199" s="323">
        <f t="shared" si="103"/>
        <v>0</v>
      </c>
      <c r="K199" s="16"/>
      <c r="L199" s="323">
        <f t="shared" si="104"/>
        <v>0</v>
      </c>
      <c r="M199" s="16"/>
      <c r="N199" s="323">
        <f t="shared" si="105"/>
        <v>0</v>
      </c>
      <c r="O199" s="16"/>
      <c r="P199" s="323">
        <f t="shared" si="106"/>
        <v>0</v>
      </c>
      <c r="Q199" s="16"/>
      <c r="R199" s="323">
        <f t="shared" si="107"/>
        <v>0</v>
      </c>
      <c r="S199" s="16"/>
      <c r="T199" s="323">
        <f t="shared" si="108"/>
        <v>0</v>
      </c>
      <c r="U199" s="16"/>
      <c r="V199" s="323">
        <f t="shared" si="109"/>
        <v>0</v>
      </c>
      <c r="W199" s="17" t="str">
        <f t="shared" si="110"/>
        <v xml:space="preserve"> </v>
      </c>
      <c r="X199" s="17" t="str">
        <f t="shared" si="111"/>
        <v xml:space="preserve"> </v>
      </c>
      <c r="Y199" s="17" t="str">
        <f t="shared" si="112"/>
        <v/>
      </c>
      <c r="Z199" s="20"/>
      <c r="AA199" s="17" t="str">
        <f t="shared" si="113"/>
        <v/>
      </c>
      <c r="AB199" s="17" t="str">
        <f t="shared" si="114"/>
        <v xml:space="preserve"> </v>
      </c>
      <c r="AC199" s="17" t="str">
        <f t="shared" si="115"/>
        <v/>
      </c>
      <c r="AD199" s="17" t="str">
        <f t="shared" si="116"/>
        <v xml:space="preserve"> </v>
      </c>
      <c r="AE199" s="106" t="str">
        <f t="shared" si="124"/>
        <v xml:space="preserve"> </v>
      </c>
      <c r="AF199" s="17" t="str">
        <f t="shared" si="118"/>
        <v xml:space="preserve"> </v>
      </c>
      <c r="AG199" s="467">
        <f t="shared" si="119"/>
        <v>0</v>
      </c>
      <c r="AH199" s="41" t="str">
        <f t="shared" si="125"/>
        <v xml:space="preserve"> </v>
      </c>
      <c r="AI199" s="496" t="s">
        <v>1833</v>
      </c>
      <c r="AJ199" s="495" t="s">
        <v>1833</v>
      </c>
      <c r="AK199" s="17" t="str">
        <f t="shared" si="126"/>
        <v xml:space="preserve"> </v>
      </c>
      <c r="AL199" s="495" t="s">
        <v>1833</v>
      </c>
      <c r="AM199" s="17" t="str">
        <f t="shared" si="122"/>
        <v xml:space="preserve"> </v>
      </c>
      <c r="AN199" s="19" t="str">
        <f t="shared" si="123"/>
        <v xml:space="preserve"> </v>
      </c>
      <c r="AO199" s="65"/>
      <c r="AP199" s="389"/>
      <c r="AQ199" s="389"/>
      <c r="AR199" s="389"/>
      <c r="AS199" s="389"/>
      <c r="AT199" s="389"/>
      <c r="AU199" s="389"/>
      <c r="AV199" s="389"/>
      <c r="AW199" s="369"/>
      <c r="AX199" s="328"/>
      <c r="AY199" s="65"/>
      <c r="AZ199" s="65"/>
    </row>
    <row r="200" spans="2:52" ht="57.75" customHeight="1">
      <c r="B200" s="381" t="str">
        <f t="shared" si="102"/>
        <v>-</v>
      </c>
      <c r="C200" s="16"/>
      <c r="D200" s="21"/>
      <c r="E200" s="20"/>
      <c r="F200" s="109"/>
      <c r="G200" s="108"/>
      <c r="H200" s="20"/>
      <c r="I200" s="16"/>
      <c r="J200" s="323">
        <f t="shared" si="103"/>
        <v>0</v>
      </c>
      <c r="K200" s="16"/>
      <c r="L200" s="323">
        <f t="shared" si="104"/>
        <v>0</v>
      </c>
      <c r="M200" s="16"/>
      <c r="N200" s="323">
        <f t="shared" si="105"/>
        <v>0</v>
      </c>
      <c r="O200" s="16"/>
      <c r="P200" s="323">
        <f t="shared" si="106"/>
        <v>0</v>
      </c>
      <c r="Q200" s="16"/>
      <c r="R200" s="323">
        <f t="shared" si="107"/>
        <v>0</v>
      </c>
      <c r="S200" s="16"/>
      <c r="T200" s="323">
        <f t="shared" si="108"/>
        <v>0</v>
      </c>
      <c r="U200" s="16"/>
      <c r="V200" s="323">
        <f t="shared" si="109"/>
        <v>0</v>
      </c>
      <c r="W200" s="17" t="str">
        <f t="shared" si="110"/>
        <v xml:space="preserve"> </v>
      </c>
      <c r="X200" s="17" t="str">
        <f t="shared" si="111"/>
        <v xml:space="preserve"> </v>
      </c>
      <c r="Y200" s="17" t="str">
        <f t="shared" si="112"/>
        <v/>
      </c>
      <c r="Z200" s="20"/>
      <c r="AA200" s="17" t="str">
        <f t="shared" si="113"/>
        <v/>
      </c>
      <c r="AB200" s="17" t="str">
        <f t="shared" si="114"/>
        <v xml:space="preserve"> </v>
      </c>
      <c r="AC200" s="17" t="str">
        <f t="shared" si="115"/>
        <v/>
      </c>
      <c r="AD200" s="17" t="str">
        <f t="shared" si="116"/>
        <v xml:space="preserve"> </v>
      </c>
      <c r="AE200" s="106" t="str">
        <f t="shared" si="124"/>
        <v xml:space="preserve"> </v>
      </c>
      <c r="AF200" s="17" t="str">
        <f t="shared" si="118"/>
        <v xml:space="preserve"> </v>
      </c>
      <c r="AG200" s="467">
        <f t="shared" si="119"/>
        <v>0</v>
      </c>
      <c r="AH200" s="41" t="str">
        <f t="shared" si="125"/>
        <v xml:space="preserve"> </v>
      </c>
      <c r="AI200" s="496" t="s">
        <v>1833</v>
      </c>
      <c r="AJ200" s="495" t="s">
        <v>1833</v>
      </c>
      <c r="AK200" s="17" t="str">
        <f t="shared" si="126"/>
        <v xml:space="preserve"> </v>
      </c>
      <c r="AL200" s="495" t="s">
        <v>1833</v>
      </c>
      <c r="AM200" s="17" t="str">
        <f t="shared" si="122"/>
        <v xml:space="preserve"> </v>
      </c>
      <c r="AN200" s="19" t="str">
        <f t="shared" si="123"/>
        <v xml:space="preserve"> </v>
      </c>
      <c r="AO200" s="65"/>
      <c r="AP200" s="389"/>
      <c r="AQ200" s="389"/>
      <c r="AR200" s="389"/>
      <c r="AS200" s="389"/>
      <c r="AT200" s="389"/>
      <c r="AU200" s="389"/>
      <c r="AV200" s="389"/>
      <c r="AW200" s="369"/>
      <c r="AX200" s="328"/>
      <c r="AY200" s="65"/>
      <c r="AZ200" s="65"/>
    </row>
    <row r="201" spans="2:52" ht="57.75" customHeight="1">
      <c r="B201" s="381" t="str">
        <f t="shared" si="102"/>
        <v>-</v>
      </c>
      <c r="C201" s="16"/>
      <c r="D201" s="21"/>
      <c r="E201" s="20"/>
      <c r="F201" s="109"/>
      <c r="G201" s="108"/>
      <c r="H201" s="20"/>
      <c r="I201" s="16"/>
      <c r="J201" s="323">
        <f t="shared" si="103"/>
        <v>0</v>
      </c>
      <c r="K201" s="16"/>
      <c r="L201" s="323">
        <f t="shared" si="104"/>
        <v>0</v>
      </c>
      <c r="M201" s="16"/>
      <c r="N201" s="323">
        <f t="shared" si="105"/>
        <v>0</v>
      </c>
      <c r="O201" s="16"/>
      <c r="P201" s="323">
        <f t="shared" si="106"/>
        <v>0</v>
      </c>
      <c r="Q201" s="16"/>
      <c r="R201" s="323">
        <f t="shared" si="107"/>
        <v>0</v>
      </c>
      <c r="S201" s="16"/>
      <c r="T201" s="323">
        <f t="shared" si="108"/>
        <v>0</v>
      </c>
      <c r="U201" s="16"/>
      <c r="V201" s="323">
        <f t="shared" si="109"/>
        <v>0</v>
      </c>
      <c r="W201" s="17" t="str">
        <f t="shared" si="110"/>
        <v xml:space="preserve"> </v>
      </c>
      <c r="X201" s="17" t="str">
        <f t="shared" si="111"/>
        <v xml:space="preserve"> </v>
      </c>
      <c r="Y201" s="17" t="str">
        <f t="shared" si="112"/>
        <v/>
      </c>
      <c r="Z201" s="20"/>
      <c r="AA201" s="17" t="str">
        <f t="shared" si="113"/>
        <v/>
      </c>
      <c r="AB201" s="17" t="str">
        <f t="shared" si="114"/>
        <v xml:space="preserve"> </v>
      </c>
      <c r="AC201" s="17" t="str">
        <f t="shared" si="115"/>
        <v/>
      </c>
      <c r="AD201" s="17" t="str">
        <f t="shared" si="116"/>
        <v xml:space="preserve"> </v>
      </c>
      <c r="AE201" s="106" t="str">
        <f t="shared" si="124"/>
        <v xml:space="preserve"> </v>
      </c>
      <c r="AF201" s="17" t="str">
        <f t="shared" si="118"/>
        <v xml:space="preserve"> </v>
      </c>
      <c r="AG201" s="467">
        <f t="shared" si="119"/>
        <v>0</v>
      </c>
      <c r="AH201" s="41" t="str">
        <f t="shared" si="125"/>
        <v xml:space="preserve"> </v>
      </c>
      <c r="AI201" s="496" t="s">
        <v>1833</v>
      </c>
      <c r="AJ201" s="495" t="s">
        <v>1833</v>
      </c>
      <c r="AK201" s="17" t="str">
        <f t="shared" si="126"/>
        <v xml:space="preserve"> </v>
      </c>
      <c r="AL201" s="495" t="s">
        <v>1833</v>
      </c>
      <c r="AM201" s="17" t="str">
        <f t="shared" si="122"/>
        <v xml:space="preserve"> </v>
      </c>
      <c r="AN201" s="19" t="str">
        <f t="shared" si="123"/>
        <v xml:space="preserve"> </v>
      </c>
      <c r="AO201" s="65"/>
      <c r="AP201" s="389"/>
      <c r="AQ201" s="389"/>
      <c r="AR201" s="389"/>
      <c r="AS201" s="389"/>
      <c r="AT201" s="389"/>
      <c r="AU201" s="389"/>
      <c r="AV201" s="389"/>
      <c r="AW201" s="369"/>
      <c r="AX201" s="328"/>
      <c r="AY201" s="65"/>
      <c r="AZ201" s="65"/>
    </row>
    <row r="202" spans="2:52" ht="57.75" customHeight="1">
      <c r="B202" s="381" t="str">
        <f t="shared" si="102"/>
        <v>-</v>
      </c>
      <c r="C202" s="16"/>
      <c r="D202" s="21"/>
      <c r="E202" s="20"/>
      <c r="F202" s="109"/>
      <c r="G202" s="108"/>
      <c r="H202" s="20"/>
      <c r="I202" s="16"/>
      <c r="J202" s="323">
        <f t="shared" si="103"/>
        <v>0</v>
      </c>
      <c r="K202" s="16"/>
      <c r="L202" s="323">
        <f t="shared" si="104"/>
        <v>0</v>
      </c>
      <c r="M202" s="16"/>
      <c r="N202" s="323">
        <f t="shared" si="105"/>
        <v>0</v>
      </c>
      <c r="O202" s="16"/>
      <c r="P202" s="323">
        <f t="shared" si="106"/>
        <v>0</v>
      </c>
      <c r="Q202" s="16"/>
      <c r="R202" s="323">
        <f t="shared" si="107"/>
        <v>0</v>
      </c>
      <c r="S202" s="16"/>
      <c r="T202" s="323">
        <f t="shared" si="108"/>
        <v>0</v>
      </c>
      <c r="U202" s="16"/>
      <c r="V202" s="323">
        <f t="shared" si="109"/>
        <v>0</v>
      </c>
      <c r="W202" s="17" t="str">
        <f t="shared" si="110"/>
        <v xml:space="preserve"> </v>
      </c>
      <c r="X202" s="17" t="str">
        <f t="shared" si="111"/>
        <v xml:space="preserve"> </v>
      </c>
      <c r="Y202" s="17" t="str">
        <f t="shared" si="112"/>
        <v/>
      </c>
      <c r="Z202" s="20"/>
      <c r="AA202" s="17" t="str">
        <f t="shared" si="113"/>
        <v/>
      </c>
      <c r="AB202" s="17" t="str">
        <f t="shared" si="114"/>
        <v xml:space="preserve"> </v>
      </c>
      <c r="AC202" s="17" t="str">
        <f t="shared" si="115"/>
        <v/>
      </c>
      <c r="AD202" s="17" t="str">
        <f t="shared" si="116"/>
        <v xml:space="preserve"> </v>
      </c>
      <c r="AE202" s="106" t="str">
        <f t="shared" si="124"/>
        <v xml:space="preserve"> </v>
      </c>
      <c r="AF202" s="17" t="str">
        <f t="shared" si="118"/>
        <v xml:space="preserve"> </v>
      </c>
      <c r="AG202" s="467">
        <f t="shared" si="119"/>
        <v>0</v>
      </c>
      <c r="AH202" s="41" t="str">
        <f t="shared" si="125"/>
        <v xml:space="preserve"> </v>
      </c>
      <c r="AI202" s="496" t="s">
        <v>1833</v>
      </c>
      <c r="AJ202" s="495" t="s">
        <v>1833</v>
      </c>
      <c r="AK202" s="17" t="str">
        <f t="shared" si="126"/>
        <v xml:space="preserve"> </v>
      </c>
      <c r="AL202" s="495" t="s">
        <v>1833</v>
      </c>
      <c r="AM202" s="17" t="str">
        <f t="shared" si="122"/>
        <v xml:space="preserve"> </v>
      </c>
      <c r="AN202" s="19" t="str">
        <f t="shared" si="123"/>
        <v xml:space="preserve"> </v>
      </c>
      <c r="AO202" s="65"/>
      <c r="AP202" s="389"/>
      <c r="AQ202" s="389"/>
      <c r="AR202" s="389"/>
      <c r="AS202" s="389"/>
      <c r="AT202" s="389"/>
      <c r="AU202" s="389"/>
      <c r="AV202" s="389"/>
      <c r="AW202" s="369"/>
      <c r="AX202" s="328"/>
      <c r="AY202" s="65"/>
      <c r="AZ202" s="65"/>
    </row>
    <row r="203" spans="2:52" ht="57.75" customHeight="1">
      <c r="B203" s="381" t="str">
        <f t="shared" si="102"/>
        <v>-</v>
      </c>
      <c r="C203" s="16"/>
      <c r="D203" s="21"/>
      <c r="E203" s="20"/>
      <c r="F203" s="109"/>
      <c r="G203" s="108"/>
      <c r="H203" s="20"/>
      <c r="I203" s="16"/>
      <c r="J203" s="323">
        <f t="shared" si="103"/>
        <v>0</v>
      </c>
      <c r="K203" s="16"/>
      <c r="L203" s="323">
        <f t="shared" si="104"/>
        <v>0</v>
      </c>
      <c r="M203" s="16"/>
      <c r="N203" s="323">
        <f t="shared" si="105"/>
        <v>0</v>
      </c>
      <c r="O203" s="16"/>
      <c r="P203" s="323">
        <f t="shared" si="106"/>
        <v>0</v>
      </c>
      <c r="Q203" s="16"/>
      <c r="R203" s="323">
        <f t="shared" si="107"/>
        <v>0</v>
      </c>
      <c r="S203" s="16"/>
      <c r="T203" s="323">
        <f t="shared" si="108"/>
        <v>0</v>
      </c>
      <c r="U203" s="16"/>
      <c r="V203" s="323">
        <f t="shared" si="109"/>
        <v>0</v>
      </c>
      <c r="W203" s="17" t="str">
        <f t="shared" si="110"/>
        <v xml:space="preserve"> </v>
      </c>
      <c r="X203" s="17" t="str">
        <f t="shared" si="111"/>
        <v xml:space="preserve"> </v>
      </c>
      <c r="Y203" s="17" t="str">
        <f t="shared" si="112"/>
        <v/>
      </c>
      <c r="Z203" s="20"/>
      <c r="AA203" s="17" t="str">
        <f t="shared" si="113"/>
        <v/>
      </c>
      <c r="AB203" s="17" t="str">
        <f t="shared" si="114"/>
        <v xml:space="preserve"> </v>
      </c>
      <c r="AC203" s="17" t="str">
        <f t="shared" si="115"/>
        <v/>
      </c>
      <c r="AD203" s="17" t="str">
        <f t="shared" si="116"/>
        <v xml:space="preserve"> </v>
      </c>
      <c r="AE203" s="106" t="str">
        <f t="shared" si="124"/>
        <v xml:space="preserve"> </v>
      </c>
      <c r="AF203" s="17" t="str">
        <f t="shared" si="118"/>
        <v xml:space="preserve"> </v>
      </c>
      <c r="AG203" s="467">
        <f t="shared" si="119"/>
        <v>0</v>
      </c>
      <c r="AH203" s="41" t="str">
        <f t="shared" si="125"/>
        <v xml:space="preserve"> </v>
      </c>
      <c r="AI203" s="496" t="s">
        <v>1833</v>
      </c>
      <c r="AJ203" s="495" t="s">
        <v>1833</v>
      </c>
      <c r="AK203" s="17" t="str">
        <f t="shared" si="126"/>
        <v xml:space="preserve"> </v>
      </c>
      <c r="AL203" s="495" t="s">
        <v>1833</v>
      </c>
      <c r="AM203" s="17" t="str">
        <f t="shared" si="122"/>
        <v xml:space="preserve"> </v>
      </c>
      <c r="AN203" s="19" t="str">
        <f t="shared" si="123"/>
        <v xml:space="preserve"> </v>
      </c>
      <c r="AO203" s="65"/>
      <c r="AP203" s="389"/>
      <c r="AQ203" s="389"/>
      <c r="AR203" s="389"/>
      <c r="AS203" s="389"/>
      <c r="AT203" s="389"/>
      <c r="AU203" s="389"/>
      <c r="AV203" s="389"/>
      <c r="AW203" s="369"/>
      <c r="AX203" s="328"/>
      <c r="AY203" s="65"/>
      <c r="AZ203" s="65"/>
    </row>
    <row r="204" spans="2:52" ht="57.75" customHeight="1">
      <c r="B204" s="381" t="str">
        <f t="shared" si="102"/>
        <v>-</v>
      </c>
      <c r="C204" s="16"/>
      <c r="D204" s="21"/>
      <c r="E204" s="20"/>
      <c r="F204" s="109"/>
      <c r="G204" s="108"/>
      <c r="H204" s="20"/>
      <c r="I204" s="16"/>
      <c r="J204" s="323">
        <f t="shared" si="103"/>
        <v>0</v>
      </c>
      <c r="K204" s="16"/>
      <c r="L204" s="323">
        <f t="shared" si="104"/>
        <v>0</v>
      </c>
      <c r="M204" s="16"/>
      <c r="N204" s="323">
        <f t="shared" si="105"/>
        <v>0</v>
      </c>
      <c r="O204" s="16"/>
      <c r="P204" s="323">
        <f t="shared" si="106"/>
        <v>0</v>
      </c>
      <c r="Q204" s="16"/>
      <c r="R204" s="323">
        <f t="shared" si="107"/>
        <v>0</v>
      </c>
      <c r="S204" s="16"/>
      <c r="T204" s="323">
        <f t="shared" si="108"/>
        <v>0</v>
      </c>
      <c r="U204" s="16"/>
      <c r="V204" s="323">
        <f t="shared" si="109"/>
        <v>0</v>
      </c>
      <c r="W204" s="17" t="str">
        <f t="shared" si="110"/>
        <v xml:space="preserve"> </v>
      </c>
      <c r="X204" s="17" t="str">
        <f t="shared" si="111"/>
        <v xml:space="preserve"> </v>
      </c>
      <c r="Y204" s="17" t="str">
        <f t="shared" si="112"/>
        <v/>
      </c>
      <c r="Z204" s="20"/>
      <c r="AA204" s="17" t="str">
        <f t="shared" si="113"/>
        <v/>
      </c>
      <c r="AB204" s="17" t="str">
        <f t="shared" si="114"/>
        <v xml:space="preserve"> </v>
      </c>
      <c r="AC204" s="17" t="str">
        <f t="shared" si="115"/>
        <v/>
      </c>
      <c r="AD204" s="17" t="str">
        <f t="shared" si="116"/>
        <v xml:space="preserve"> </v>
      </c>
      <c r="AE204" s="106" t="str">
        <f t="shared" si="124"/>
        <v xml:space="preserve"> </v>
      </c>
      <c r="AF204" s="17" t="str">
        <f t="shared" si="118"/>
        <v xml:space="preserve"> </v>
      </c>
      <c r="AG204" s="467">
        <f t="shared" si="119"/>
        <v>0</v>
      </c>
      <c r="AH204" s="41" t="str">
        <f t="shared" si="125"/>
        <v xml:space="preserve"> </v>
      </c>
      <c r="AI204" s="496" t="s">
        <v>1833</v>
      </c>
      <c r="AJ204" s="495" t="s">
        <v>1833</v>
      </c>
      <c r="AK204" s="17" t="str">
        <f t="shared" si="126"/>
        <v xml:space="preserve"> </v>
      </c>
      <c r="AL204" s="495" t="s">
        <v>1833</v>
      </c>
      <c r="AM204" s="17" t="str">
        <f t="shared" si="122"/>
        <v xml:space="preserve"> </v>
      </c>
      <c r="AN204" s="19" t="str">
        <f t="shared" si="123"/>
        <v xml:space="preserve"> </v>
      </c>
      <c r="AO204" s="65"/>
      <c r="AP204" s="389"/>
      <c r="AQ204" s="389"/>
      <c r="AR204" s="389"/>
      <c r="AS204" s="389"/>
      <c r="AT204" s="389"/>
      <c r="AU204" s="389"/>
      <c r="AV204" s="389"/>
      <c r="AW204" s="369"/>
      <c r="AX204" s="328"/>
      <c r="AY204" s="65"/>
      <c r="AZ204" s="65"/>
    </row>
    <row r="205" spans="2:52" ht="57.75" customHeight="1">
      <c r="B205" s="381" t="str">
        <f t="shared" si="102"/>
        <v>-</v>
      </c>
      <c r="C205" s="16"/>
      <c r="D205" s="21"/>
      <c r="E205" s="20"/>
      <c r="F205" s="109"/>
      <c r="G205" s="108"/>
      <c r="H205" s="20"/>
      <c r="I205" s="16"/>
      <c r="J205" s="323">
        <f t="shared" si="103"/>
        <v>0</v>
      </c>
      <c r="K205" s="16"/>
      <c r="L205" s="323">
        <f t="shared" si="104"/>
        <v>0</v>
      </c>
      <c r="M205" s="16"/>
      <c r="N205" s="323">
        <f t="shared" si="105"/>
        <v>0</v>
      </c>
      <c r="O205" s="16"/>
      <c r="P205" s="323">
        <f t="shared" si="106"/>
        <v>0</v>
      </c>
      <c r="Q205" s="16"/>
      <c r="R205" s="323">
        <f t="shared" si="107"/>
        <v>0</v>
      </c>
      <c r="S205" s="16"/>
      <c r="T205" s="323">
        <f t="shared" si="108"/>
        <v>0</v>
      </c>
      <c r="U205" s="16"/>
      <c r="V205" s="323">
        <f t="shared" si="109"/>
        <v>0</v>
      </c>
      <c r="W205" s="17" t="str">
        <f t="shared" si="110"/>
        <v xml:space="preserve"> </v>
      </c>
      <c r="X205" s="17" t="str">
        <f t="shared" si="111"/>
        <v xml:space="preserve"> </v>
      </c>
      <c r="Y205" s="17" t="str">
        <f t="shared" si="112"/>
        <v/>
      </c>
      <c r="Z205" s="20"/>
      <c r="AA205" s="17" t="str">
        <f t="shared" si="113"/>
        <v/>
      </c>
      <c r="AB205" s="17" t="str">
        <f t="shared" si="114"/>
        <v xml:space="preserve"> </v>
      </c>
      <c r="AC205" s="17" t="str">
        <f t="shared" si="115"/>
        <v/>
      </c>
      <c r="AD205" s="17" t="str">
        <f t="shared" si="116"/>
        <v xml:space="preserve"> </v>
      </c>
      <c r="AE205" s="106" t="str">
        <f t="shared" si="124"/>
        <v xml:space="preserve"> </v>
      </c>
      <c r="AF205" s="17" t="str">
        <f t="shared" si="118"/>
        <v xml:space="preserve"> </v>
      </c>
      <c r="AG205" s="467">
        <f t="shared" si="119"/>
        <v>0</v>
      </c>
      <c r="AH205" s="41" t="str">
        <f t="shared" si="125"/>
        <v xml:space="preserve"> </v>
      </c>
      <c r="AI205" s="496" t="s">
        <v>1833</v>
      </c>
      <c r="AJ205" s="495" t="s">
        <v>1833</v>
      </c>
      <c r="AK205" s="17" t="str">
        <f t="shared" si="126"/>
        <v xml:space="preserve"> </v>
      </c>
      <c r="AL205" s="495" t="s">
        <v>1833</v>
      </c>
      <c r="AM205" s="17" t="str">
        <f t="shared" si="122"/>
        <v xml:space="preserve"> </v>
      </c>
      <c r="AN205" s="19" t="str">
        <f t="shared" si="123"/>
        <v xml:space="preserve"> </v>
      </c>
      <c r="AO205" s="65"/>
      <c r="AP205" s="389"/>
      <c r="AQ205" s="389"/>
      <c r="AR205" s="389"/>
      <c r="AS205" s="389"/>
      <c r="AT205" s="389"/>
      <c r="AU205" s="389"/>
      <c r="AV205" s="389"/>
      <c r="AW205" s="369"/>
      <c r="AX205" s="328"/>
      <c r="AY205" s="65"/>
      <c r="AZ205" s="65"/>
    </row>
    <row r="206" spans="2:52" ht="57.75" customHeight="1">
      <c r="B206" s="381" t="str">
        <f t="shared" si="102"/>
        <v>-</v>
      </c>
      <c r="C206" s="16"/>
      <c r="D206" s="21"/>
      <c r="E206" s="20"/>
      <c r="F206" s="109"/>
      <c r="G206" s="108"/>
      <c r="H206" s="20"/>
      <c r="I206" s="16"/>
      <c r="J206" s="323">
        <f t="shared" si="103"/>
        <v>0</v>
      </c>
      <c r="K206" s="16"/>
      <c r="L206" s="323">
        <f t="shared" si="104"/>
        <v>0</v>
      </c>
      <c r="M206" s="16"/>
      <c r="N206" s="323">
        <f t="shared" si="105"/>
        <v>0</v>
      </c>
      <c r="O206" s="16"/>
      <c r="P206" s="323">
        <f t="shared" si="106"/>
        <v>0</v>
      </c>
      <c r="Q206" s="16"/>
      <c r="R206" s="323">
        <f t="shared" si="107"/>
        <v>0</v>
      </c>
      <c r="S206" s="16"/>
      <c r="T206" s="323">
        <f t="shared" si="108"/>
        <v>0</v>
      </c>
      <c r="U206" s="16"/>
      <c r="V206" s="323">
        <f t="shared" si="109"/>
        <v>0</v>
      </c>
      <c r="W206" s="17" t="str">
        <f t="shared" si="110"/>
        <v xml:space="preserve"> </v>
      </c>
      <c r="X206" s="17" t="str">
        <f t="shared" si="111"/>
        <v xml:space="preserve"> </v>
      </c>
      <c r="Y206" s="17" t="str">
        <f t="shared" si="112"/>
        <v/>
      </c>
      <c r="Z206" s="20"/>
      <c r="AA206" s="17" t="str">
        <f t="shared" si="113"/>
        <v/>
      </c>
      <c r="AB206" s="17" t="str">
        <f t="shared" si="114"/>
        <v xml:space="preserve"> </v>
      </c>
      <c r="AC206" s="17" t="str">
        <f t="shared" si="115"/>
        <v/>
      </c>
      <c r="AD206" s="17" t="str">
        <f t="shared" si="116"/>
        <v xml:space="preserve"> </v>
      </c>
      <c r="AE206" s="106" t="str">
        <f t="shared" si="124"/>
        <v xml:space="preserve"> </v>
      </c>
      <c r="AF206" s="17" t="str">
        <f t="shared" si="118"/>
        <v xml:space="preserve"> </v>
      </c>
      <c r="AG206" s="467">
        <f t="shared" si="119"/>
        <v>0</v>
      </c>
      <c r="AH206" s="41" t="str">
        <f t="shared" si="125"/>
        <v xml:space="preserve"> </v>
      </c>
      <c r="AI206" s="496" t="s">
        <v>1833</v>
      </c>
      <c r="AJ206" s="495" t="s">
        <v>1833</v>
      </c>
      <c r="AK206" s="17" t="str">
        <f t="shared" si="126"/>
        <v xml:space="preserve"> </v>
      </c>
      <c r="AL206" s="495" t="s">
        <v>1833</v>
      </c>
      <c r="AM206" s="17" t="str">
        <f t="shared" si="122"/>
        <v xml:space="preserve"> </v>
      </c>
      <c r="AN206" s="19" t="str">
        <f t="shared" si="123"/>
        <v xml:space="preserve"> </v>
      </c>
      <c r="AO206" s="65"/>
      <c r="AP206" s="389"/>
      <c r="AQ206" s="389"/>
      <c r="AR206" s="389"/>
      <c r="AS206" s="389"/>
      <c r="AT206" s="389"/>
      <c r="AU206" s="389"/>
      <c r="AV206" s="389"/>
      <c r="AW206" s="369"/>
      <c r="AX206" s="328"/>
      <c r="AY206" s="65"/>
      <c r="AZ206" s="65"/>
    </row>
    <row r="207" spans="2:52" ht="57.75" customHeight="1">
      <c r="B207" s="381" t="str">
        <f t="shared" si="102"/>
        <v>-</v>
      </c>
      <c r="C207" s="16"/>
      <c r="D207" s="21"/>
      <c r="E207" s="20"/>
      <c r="F207" s="109"/>
      <c r="G207" s="108"/>
      <c r="H207" s="20"/>
      <c r="I207" s="16"/>
      <c r="J207" s="323">
        <f t="shared" si="103"/>
        <v>0</v>
      </c>
      <c r="K207" s="16"/>
      <c r="L207" s="323">
        <f t="shared" si="104"/>
        <v>0</v>
      </c>
      <c r="M207" s="16"/>
      <c r="N207" s="323">
        <f t="shared" si="105"/>
        <v>0</v>
      </c>
      <c r="O207" s="16"/>
      <c r="P207" s="323">
        <f t="shared" si="106"/>
        <v>0</v>
      </c>
      <c r="Q207" s="16"/>
      <c r="R207" s="323">
        <f t="shared" si="107"/>
        <v>0</v>
      </c>
      <c r="S207" s="16"/>
      <c r="T207" s="323">
        <f t="shared" si="108"/>
        <v>0</v>
      </c>
      <c r="U207" s="16"/>
      <c r="V207" s="323">
        <f t="shared" si="109"/>
        <v>0</v>
      </c>
      <c r="W207" s="17" t="str">
        <f t="shared" si="110"/>
        <v xml:space="preserve"> </v>
      </c>
      <c r="X207" s="17" t="str">
        <f t="shared" si="111"/>
        <v xml:space="preserve"> </v>
      </c>
      <c r="Y207" s="17" t="str">
        <f t="shared" si="112"/>
        <v/>
      </c>
      <c r="Z207" s="20"/>
      <c r="AA207" s="17" t="str">
        <f t="shared" si="113"/>
        <v/>
      </c>
      <c r="AB207" s="17" t="str">
        <f t="shared" si="114"/>
        <v xml:space="preserve"> </v>
      </c>
      <c r="AC207" s="17" t="str">
        <f t="shared" si="115"/>
        <v/>
      </c>
      <c r="AD207" s="17" t="str">
        <f t="shared" si="116"/>
        <v xml:space="preserve"> </v>
      </c>
      <c r="AE207" s="106" t="str">
        <f t="shared" si="124"/>
        <v xml:space="preserve"> </v>
      </c>
      <c r="AF207" s="17" t="str">
        <f t="shared" si="118"/>
        <v xml:space="preserve"> </v>
      </c>
      <c r="AG207" s="467">
        <f t="shared" si="119"/>
        <v>0</v>
      </c>
      <c r="AH207" s="41" t="str">
        <f t="shared" si="125"/>
        <v xml:space="preserve"> </v>
      </c>
      <c r="AI207" s="496" t="s">
        <v>1833</v>
      </c>
      <c r="AJ207" s="495" t="s">
        <v>1833</v>
      </c>
      <c r="AK207" s="17" t="str">
        <f t="shared" si="126"/>
        <v xml:space="preserve"> </v>
      </c>
      <c r="AL207" s="495" t="s">
        <v>1833</v>
      </c>
      <c r="AM207" s="17" t="str">
        <f t="shared" si="122"/>
        <v xml:space="preserve"> </v>
      </c>
      <c r="AN207" s="19" t="str">
        <f t="shared" si="123"/>
        <v xml:space="preserve"> </v>
      </c>
      <c r="AO207" s="65"/>
      <c r="AP207" s="389"/>
      <c r="AQ207" s="389"/>
      <c r="AR207" s="389"/>
      <c r="AS207" s="389"/>
      <c r="AT207" s="389"/>
      <c r="AU207" s="389"/>
      <c r="AV207" s="389"/>
      <c r="AW207" s="369"/>
      <c r="AX207" s="328"/>
      <c r="AY207" s="65"/>
      <c r="AZ207" s="65"/>
    </row>
    <row r="208" spans="2:52" ht="57.75" customHeight="1">
      <c r="B208" s="381" t="str">
        <f t="shared" si="102"/>
        <v>-</v>
      </c>
      <c r="C208" s="16"/>
      <c r="D208" s="21"/>
      <c r="E208" s="20"/>
      <c r="F208" s="109"/>
      <c r="G208" s="108"/>
      <c r="H208" s="20"/>
      <c r="I208" s="16"/>
      <c r="J208" s="323">
        <f t="shared" si="103"/>
        <v>0</v>
      </c>
      <c r="K208" s="16"/>
      <c r="L208" s="323">
        <f t="shared" si="104"/>
        <v>0</v>
      </c>
      <c r="M208" s="16"/>
      <c r="N208" s="323">
        <f t="shared" si="105"/>
        <v>0</v>
      </c>
      <c r="O208" s="16"/>
      <c r="P208" s="323">
        <f t="shared" si="106"/>
        <v>0</v>
      </c>
      <c r="Q208" s="16"/>
      <c r="R208" s="323">
        <f t="shared" si="107"/>
        <v>0</v>
      </c>
      <c r="S208" s="16"/>
      <c r="T208" s="323">
        <f t="shared" si="108"/>
        <v>0</v>
      </c>
      <c r="U208" s="16"/>
      <c r="V208" s="323">
        <f t="shared" si="109"/>
        <v>0</v>
      </c>
      <c r="W208" s="17" t="str">
        <f t="shared" si="110"/>
        <v xml:space="preserve"> </v>
      </c>
      <c r="X208" s="17" t="str">
        <f t="shared" si="111"/>
        <v xml:space="preserve"> </v>
      </c>
      <c r="Y208" s="17" t="str">
        <f t="shared" si="112"/>
        <v/>
      </c>
      <c r="Z208" s="20"/>
      <c r="AA208" s="17" t="str">
        <f t="shared" si="113"/>
        <v/>
      </c>
      <c r="AB208" s="17" t="str">
        <f t="shared" si="114"/>
        <v xml:space="preserve"> </v>
      </c>
      <c r="AC208" s="17" t="str">
        <f t="shared" si="115"/>
        <v/>
      </c>
      <c r="AD208" s="17" t="str">
        <f t="shared" si="116"/>
        <v xml:space="preserve"> </v>
      </c>
      <c r="AE208" s="106" t="str">
        <f t="shared" si="124"/>
        <v xml:space="preserve"> </v>
      </c>
      <c r="AF208" s="17" t="str">
        <f t="shared" si="118"/>
        <v xml:space="preserve"> </v>
      </c>
      <c r="AG208" s="467">
        <f t="shared" si="119"/>
        <v>0</v>
      </c>
      <c r="AH208" s="41" t="str">
        <f t="shared" si="125"/>
        <v xml:space="preserve"> </v>
      </c>
      <c r="AI208" s="496" t="s">
        <v>1833</v>
      </c>
      <c r="AJ208" s="495" t="s">
        <v>1833</v>
      </c>
      <c r="AK208" s="17" t="str">
        <f t="shared" si="126"/>
        <v xml:space="preserve"> </v>
      </c>
      <c r="AL208" s="495" t="s">
        <v>1833</v>
      </c>
      <c r="AM208" s="17" t="str">
        <f t="shared" si="122"/>
        <v xml:space="preserve"> </v>
      </c>
      <c r="AN208" s="19" t="str">
        <f t="shared" si="123"/>
        <v xml:space="preserve"> </v>
      </c>
      <c r="AO208" s="65"/>
      <c r="AP208" s="389"/>
      <c r="AQ208" s="389"/>
      <c r="AR208" s="389"/>
      <c r="AS208" s="389"/>
      <c r="AT208" s="389"/>
      <c r="AU208" s="389"/>
      <c r="AV208" s="389"/>
      <c r="AW208" s="369"/>
      <c r="AX208" s="328"/>
      <c r="AY208" s="65"/>
      <c r="AZ208" s="65"/>
    </row>
    <row r="209" spans="2:52" ht="57.75" customHeight="1">
      <c r="B209" s="381" t="str">
        <f t="shared" si="102"/>
        <v>-</v>
      </c>
      <c r="C209" s="16"/>
      <c r="D209" s="21"/>
      <c r="E209" s="20"/>
      <c r="F209" s="109"/>
      <c r="G209" s="108"/>
      <c r="H209" s="20"/>
      <c r="I209" s="16"/>
      <c r="J209" s="323">
        <f t="shared" si="103"/>
        <v>0</v>
      </c>
      <c r="K209" s="16"/>
      <c r="L209" s="323">
        <f t="shared" si="104"/>
        <v>0</v>
      </c>
      <c r="M209" s="16"/>
      <c r="N209" s="323">
        <f t="shared" si="105"/>
        <v>0</v>
      </c>
      <c r="O209" s="16"/>
      <c r="P209" s="323">
        <f t="shared" si="106"/>
        <v>0</v>
      </c>
      <c r="Q209" s="16"/>
      <c r="R209" s="323">
        <f t="shared" si="107"/>
        <v>0</v>
      </c>
      <c r="S209" s="16"/>
      <c r="T209" s="323">
        <f t="shared" si="108"/>
        <v>0</v>
      </c>
      <c r="U209" s="16"/>
      <c r="V209" s="323">
        <f t="shared" si="109"/>
        <v>0</v>
      </c>
      <c r="W209" s="17" t="str">
        <f t="shared" si="110"/>
        <v xml:space="preserve"> </v>
      </c>
      <c r="X209" s="17" t="str">
        <f t="shared" si="111"/>
        <v xml:space="preserve"> </v>
      </c>
      <c r="Y209" s="17" t="str">
        <f t="shared" si="112"/>
        <v/>
      </c>
      <c r="Z209" s="20"/>
      <c r="AA209" s="17" t="str">
        <f t="shared" si="113"/>
        <v/>
      </c>
      <c r="AB209" s="17" t="str">
        <f t="shared" si="114"/>
        <v xml:space="preserve"> </v>
      </c>
      <c r="AC209" s="17" t="str">
        <f t="shared" si="115"/>
        <v/>
      </c>
      <c r="AD209" s="17" t="str">
        <f t="shared" si="116"/>
        <v xml:space="preserve"> </v>
      </c>
      <c r="AE209" s="106" t="str">
        <f t="shared" si="124"/>
        <v xml:space="preserve"> </v>
      </c>
      <c r="AF209" s="17" t="str">
        <f t="shared" si="118"/>
        <v xml:space="preserve"> </v>
      </c>
      <c r="AG209" s="467">
        <f t="shared" si="119"/>
        <v>0</v>
      </c>
      <c r="AH209" s="41" t="str">
        <f t="shared" si="125"/>
        <v xml:space="preserve"> </v>
      </c>
      <c r="AI209" s="496" t="s">
        <v>1833</v>
      </c>
      <c r="AJ209" s="495" t="s">
        <v>1833</v>
      </c>
      <c r="AK209" s="17" t="str">
        <f t="shared" si="126"/>
        <v xml:space="preserve"> </v>
      </c>
      <c r="AL209" s="495" t="s">
        <v>1833</v>
      </c>
      <c r="AM209" s="17" t="str">
        <f t="shared" si="122"/>
        <v xml:space="preserve"> </v>
      </c>
      <c r="AN209" s="19" t="str">
        <f t="shared" si="123"/>
        <v xml:space="preserve"> </v>
      </c>
      <c r="AO209" s="65"/>
      <c r="AP209" s="389"/>
      <c r="AQ209" s="389"/>
      <c r="AR209" s="389"/>
      <c r="AS209" s="389"/>
      <c r="AT209" s="389"/>
      <c r="AU209" s="389"/>
      <c r="AV209" s="389"/>
      <c r="AW209" s="369"/>
      <c r="AX209" s="328"/>
      <c r="AY209" s="65"/>
      <c r="AZ209" s="65"/>
    </row>
    <row r="210" spans="2:52" ht="57.75" customHeight="1">
      <c r="B210" s="381" t="str">
        <f t="shared" si="102"/>
        <v>-</v>
      </c>
      <c r="C210" s="16"/>
      <c r="D210" s="21"/>
      <c r="E210" s="20"/>
      <c r="F210" s="109"/>
      <c r="G210" s="108"/>
      <c r="H210" s="20"/>
      <c r="I210" s="16"/>
      <c r="J210" s="323">
        <f t="shared" si="103"/>
        <v>0</v>
      </c>
      <c r="K210" s="16"/>
      <c r="L210" s="323">
        <f t="shared" si="104"/>
        <v>0</v>
      </c>
      <c r="M210" s="16"/>
      <c r="N210" s="323">
        <f t="shared" si="105"/>
        <v>0</v>
      </c>
      <c r="O210" s="16"/>
      <c r="P210" s="323">
        <f t="shared" si="106"/>
        <v>0</v>
      </c>
      <c r="Q210" s="16"/>
      <c r="R210" s="323">
        <f t="shared" si="107"/>
        <v>0</v>
      </c>
      <c r="S210" s="16"/>
      <c r="T210" s="323">
        <f t="shared" si="108"/>
        <v>0</v>
      </c>
      <c r="U210" s="16"/>
      <c r="V210" s="323">
        <f t="shared" si="109"/>
        <v>0</v>
      </c>
      <c r="W210" s="17" t="str">
        <f t="shared" si="110"/>
        <v xml:space="preserve"> </v>
      </c>
      <c r="X210" s="17" t="str">
        <f t="shared" si="111"/>
        <v xml:space="preserve"> </v>
      </c>
      <c r="Y210" s="17" t="str">
        <f t="shared" si="112"/>
        <v/>
      </c>
      <c r="Z210" s="20"/>
      <c r="AA210" s="17" t="str">
        <f t="shared" si="113"/>
        <v/>
      </c>
      <c r="AB210" s="17" t="str">
        <f t="shared" si="114"/>
        <v xml:space="preserve"> </v>
      </c>
      <c r="AC210" s="17" t="str">
        <f t="shared" si="115"/>
        <v/>
      </c>
      <c r="AD210" s="17" t="str">
        <f t="shared" si="116"/>
        <v xml:space="preserve"> </v>
      </c>
      <c r="AE210" s="106" t="str">
        <f t="shared" si="124"/>
        <v xml:space="preserve"> </v>
      </c>
      <c r="AF210" s="17" t="str">
        <f t="shared" si="118"/>
        <v xml:space="preserve"> </v>
      </c>
      <c r="AG210" s="467">
        <f t="shared" si="119"/>
        <v>0</v>
      </c>
      <c r="AH210" s="41" t="str">
        <f t="shared" si="125"/>
        <v xml:space="preserve"> </v>
      </c>
      <c r="AI210" s="496" t="s">
        <v>1833</v>
      </c>
      <c r="AJ210" s="495" t="s">
        <v>1833</v>
      </c>
      <c r="AK210" s="17" t="str">
        <f t="shared" si="126"/>
        <v xml:space="preserve"> </v>
      </c>
      <c r="AL210" s="495" t="s">
        <v>1833</v>
      </c>
      <c r="AM210" s="17" t="str">
        <f t="shared" si="122"/>
        <v xml:space="preserve"> </v>
      </c>
      <c r="AN210" s="19" t="str">
        <f t="shared" si="123"/>
        <v xml:space="preserve"> </v>
      </c>
      <c r="AO210" s="65"/>
      <c r="AP210" s="389"/>
      <c r="AQ210" s="389"/>
      <c r="AR210" s="389"/>
      <c r="AS210" s="389"/>
      <c r="AT210" s="389"/>
      <c r="AU210" s="389"/>
      <c r="AV210" s="389"/>
      <c r="AW210" s="369"/>
      <c r="AX210" s="328"/>
      <c r="AY210" s="65"/>
      <c r="AZ210" s="65"/>
    </row>
    <row r="211" spans="2:52" ht="57.75" customHeight="1">
      <c r="B211" s="381" t="str">
        <f t="shared" si="102"/>
        <v>-</v>
      </c>
      <c r="C211" s="16"/>
      <c r="D211" s="21"/>
      <c r="E211" s="20"/>
      <c r="F211" s="109"/>
      <c r="G211" s="108"/>
      <c r="H211" s="20"/>
      <c r="I211" s="16"/>
      <c r="J211" s="323">
        <f t="shared" si="103"/>
        <v>0</v>
      </c>
      <c r="K211" s="16"/>
      <c r="L211" s="323">
        <f t="shared" si="104"/>
        <v>0</v>
      </c>
      <c r="M211" s="16"/>
      <c r="N211" s="323">
        <f t="shared" si="105"/>
        <v>0</v>
      </c>
      <c r="O211" s="16"/>
      <c r="P211" s="323">
        <f t="shared" si="106"/>
        <v>0</v>
      </c>
      <c r="Q211" s="16"/>
      <c r="R211" s="323">
        <f t="shared" si="107"/>
        <v>0</v>
      </c>
      <c r="S211" s="16"/>
      <c r="T211" s="323">
        <f t="shared" si="108"/>
        <v>0</v>
      </c>
      <c r="U211" s="16"/>
      <c r="V211" s="323">
        <f t="shared" si="109"/>
        <v>0</v>
      </c>
      <c r="W211" s="17" t="str">
        <f t="shared" si="110"/>
        <v xml:space="preserve"> </v>
      </c>
      <c r="X211" s="17" t="str">
        <f t="shared" si="111"/>
        <v xml:space="preserve"> </v>
      </c>
      <c r="Y211" s="17" t="str">
        <f t="shared" si="112"/>
        <v/>
      </c>
      <c r="Z211" s="20"/>
      <c r="AA211" s="17" t="str">
        <f t="shared" si="113"/>
        <v/>
      </c>
      <c r="AB211" s="17" t="str">
        <f t="shared" si="114"/>
        <v xml:space="preserve"> </v>
      </c>
      <c r="AC211" s="17" t="str">
        <f t="shared" si="115"/>
        <v/>
      </c>
      <c r="AD211" s="17" t="str">
        <f t="shared" si="116"/>
        <v xml:space="preserve"> </v>
      </c>
      <c r="AE211" s="106" t="str">
        <f t="shared" si="124"/>
        <v xml:space="preserve"> </v>
      </c>
      <c r="AF211" s="17" t="str">
        <f t="shared" si="118"/>
        <v xml:space="preserve"> </v>
      </c>
      <c r="AG211" s="467">
        <f t="shared" si="119"/>
        <v>0</v>
      </c>
      <c r="AH211" s="41" t="str">
        <f t="shared" si="125"/>
        <v xml:space="preserve"> </v>
      </c>
      <c r="AI211" s="496" t="s">
        <v>1833</v>
      </c>
      <c r="AJ211" s="495" t="s">
        <v>1833</v>
      </c>
      <c r="AK211" s="17" t="str">
        <f t="shared" si="126"/>
        <v xml:space="preserve"> </v>
      </c>
      <c r="AL211" s="495" t="s">
        <v>1833</v>
      </c>
      <c r="AM211" s="17" t="str">
        <f t="shared" si="122"/>
        <v xml:space="preserve"> </v>
      </c>
      <c r="AN211" s="19" t="str">
        <f t="shared" si="123"/>
        <v xml:space="preserve"> </v>
      </c>
      <c r="AO211" s="65"/>
      <c r="AP211" s="389"/>
      <c r="AQ211" s="389"/>
      <c r="AR211" s="389"/>
      <c r="AS211" s="389"/>
      <c r="AT211" s="389"/>
      <c r="AU211" s="389"/>
      <c r="AV211" s="389"/>
      <c r="AW211" s="369"/>
      <c r="AX211" s="328"/>
      <c r="AY211" s="65"/>
      <c r="AZ211" s="65"/>
    </row>
    <row r="212" spans="2:52" ht="57.75" customHeight="1">
      <c r="B212" s="381" t="str">
        <f t="shared" si="102"/>
        <v>-</v>
      </c>
      <c r="C212" s="16"/>
      <c r="D212" s="21"/>
      <c r="E212" s="20"/>
      <c r="F212" s="109"/>
      <c r="G212" s="108"/>
      <c r="H212" s="20"/>
      <c r="I212" s="16"/>
      <c r="J212" s="323">
        <f t="shared" si="103"/>
        <v>0</v>
      </c>
      <c r="K212" s="16"/>
      <c r="L212" s="323">
        <f t="shared" si="104"/>
        <v>0</v>
      </c>
      <c r="M212" s="16"/>
      <c r="N212" s="323">
        <f t="shared" si="105"/>
        <v>0</v>
      </c>
      <c r="O212" s="16"/>
      <c r="P212" s="323">
        <f t="shared" si="106"/>
        <v>0</v>
      </c>
      <c r="Q212" s="16"/>
      <c r="R212" s="323">
        <f t="shared" si="107"/>
        <v>0</v>
      </c>
      <c r="S212" s="16"/>
      <c r="T212" s="323">
        <f t="shared" si="108"/>
        <v>0</v>
      </c>
      <c r="U212" s="16"/>
      <c r="V212" s="323">
        <f t="shared" si="109"/>
        <v>0</v>
      </c>
      <c r="W212" s="17" t="str">
        <f t="shared" si="110"/>
        <v xml:space="preserve"> </v>
      </c>
      <c r="X212" s="17" t="str">
        <f t="shared" si="111"/>
        <v xml:space="preserve"> </v>
      </c>
      <c r="Y212" s="17" t="str">
        <f t="shared" si="112"/>
        <v/>
      </c>
      <c r="Z212" s="20"/>
      <c r="AA212" s="17" t="str">
        <f t="shared" si="113"/>
        <v/>
      </c>
      <c r="AB212" s="17" t="str">
        <f t="shared" si="114"/>
        <v xml:space="preserve"> </v>
      </c>
      <c r="AC212" s="17" t="str">
        <f t="shared" si="115"/>
        <v/>
      </c>
      <c r="AD212" s="17" t="str">
        <f t="shared" si="116"/>
        <v xml:space="preserve"> </v>
      </c>
      <c r="AE212" s="106" t="str">
        <f t="shared" si="124"/>
        <v xml:space="preserve"> </v>
      </c>
      <c r="AF212" s="17" t="str">
        <f t="shared" si="118"/>
        <v xml:space="preserve"> </v>
      </c>
      <c r="AG212" s="467">
        <f t="shared" si="119"/>
        <v>0</v>
      </c>
      <c r="AH212" s="41" t="str">
        <f t="shared" si="125"/>
        <v xml:space="preserve"> </v>
      </c>
      <c r="AI212" s="496" t="s">
        <v>1833</v>
      </c>
      <c r="AJ212" s="495" t="s">
        <v>1833</v>
      </c>
      <c r="AK212" s="17" t="str">
        <f t="shared" si="126"/>
        <v xml:space="preserve"> </v>
      </c>
      <c r="AL212" s="495" t="s">
        <v>1833</v>
      </c>
      <c r="AM212" s="17" t="str">
        <f t="shared" si="122"/>
        <v xml:space="preserve"> </v>
      </c>
      <c r="AN212" s="19" t="str">
        <f t="shared" si="123"/>
        <v xml:space="preserve"> </v>
      </c>
      <c r="AO212" s="65"/>
      <c r="AP212" s="389"/>
      <c r="AQ212" s="389"/>
      <c r="AR212" s="389"/>
      <c r="AS212" s="389"/>
      <c r="AT212" s="389"/>
      <c r="AU212" s="389"/>
      <c r="AV212" s="389"/>
      <c r="AW212" s="369"/>
      <c r="AX212" s="328"/>
      <c r="AY212" s="65"/>
      <c r="AZ212" s="65"/>
    </row>
    <row r="213" spans="2:52" ht="57.75" customHeight="1">
      <c r="B213" s="381" t="str">
        <f t="shared" si="102"/>
        <v>-</v>
      </c>
      <c r="C213" s="16"/>
      <c r="D213" s="21"/>
      <c r="E213" s="20"/>
      <c r="F213" s="109"/>
      <c r="G213" s="108"/>
      <c r="H213" s="20"/>
      <c r="I213" s="16"/>
      <c r="J213" s="323">
        <f t="shared" si="103"/>
        <v>0</v>
      </c>
      <c r="K213" s="16"/>
      <c r="L213" s="323">
        <f t="shared" si="104"/>
        <v>0</v>
      </c>
      <c r="M213" s="16"/>
      <c r="N213" s="323">
        <f t="shared" si="105"/>
        <v>0</v>
      </c>
      <c r="O213" s="16"/>
      <c r="P213" s="323">
        <f t="shared" si="106"/>
        <v>0</v>
      </c>
      <c r="Q213" s="16"/>
      <c r="R213" s="323">
        <f t="shared" si="107"/>
        <v>0</v>
      </c>
      <c r="S213" s="16"/>
      <c r="T213" s="323">
        <f t="shared" si="108"/>
        <v>0</v>
      </c>
      <c r="U213" s="16"/>
      <c r="V213" s="323">
        <f t="shared" si="109"/>
        <v>0</v>
      </c>
      <c r="W213" s="17" t="str">
        <f t="shared" si="110"/>
        <v xml:space="preserve"> </v>
      </c>
      <c r="X213" s="17" t="str">
        <f t="shared" si="111"/>
        <v xml:space="preserve"> </v>
      </c>
      <c r="Y213" s="17" t="str">
        <f t="shared" si="112"/>
        <v/>
      </c>
      <c r="Z213" s="20"/>
      <c r="AA213" s="17" t="str">
        <f t="shared" si="113"/>
        <v/>
      </c>
      <c r="AB213" s="17" t="str">
        <f t="shared" si="114"/>
        <v xml:space="preserve"> </v>
      </c>
      <c r="AC213" s="17" t="str">
        <f t="shared" si="115"/>
        <v/>
      </c>
      <c r="AD213" s="17" t="str">
        <f t="shared" si="116"/>
        <v xml:space="preserve"> </v>
      </c>
      <c r="AE213" s="106" t="str">
        <f t="shared" si="124"/>
        <v xml:space="preserve"> </v>
      </c>
      <c r="AF213" s="17" t="str">
        <f t="shared" si="118"/>
        <v xml:space="preserve"> </v>
      </c>
      <c r="AG213" s="467">
        <f t="shared" si="119"/>
        <v>0</v>
      </c>
      <c r="AH213" s="41" t="str">
        <f t="shared" si="125"/>
        <v xml:space="preserve"> </v>
      </c>
      <c r="AI213" s="496" t="s">
        <v>1833</v>
      </c>
      <c r="AJ213" s="495" t="s">
        <v>1833</v>
      </c>
      <c r="AK213" s="17" t="str">
        <f t="shared" si="126"/>
        <v xml:space="preserve"> </v>
      </c>
      <c r="AL213" s="495" t="s">
        <v>1833</v>
      </c>
      <c r="AM213" s="17" t="str">
        <f t="shared" si="122"/>
        <v xml:space="preserve"> </v>
      </c>
      <c r="AN213" s="19" t="str">
        <f t="shared" si="123"/>
        <v xml:space="preserve"> </v>
      </c>
      <c r="AO213" s="65"/>
      <c r="AP213" s="389"/>
      <c r="AQ213" s="389"/>
      <c r="AR213" s="389"/>
      <c r="AS213" s="389"/>
      <c r="AT213" s="389"/>
      <c r="AU213" s="389"/>
      <c r="AV213" s="389"/>
      <c r="AW213" s="369"/>
      <c r="AX213" s="328"/>
      <c r="AY213" s="65"/>
      <c r="AZ213" s="65"/>
    </row>
    <row r="214" spans="2:52" ht="57.75" customHeight="1">
      <c r="B214" s="381" t="str">
        <f t="shared" si="102"/>
        <v>-</v>
      </c>
      <c r="C214" s="16"/>
      <c r="D214" s="21"/>
      <c r="E214" s="20"/>
      <c r="F214" s="109"/>
      <c r="G214" s="108"/>
      <c r="H214" s="20"/>
      <c r="I214" s="16"/>
      <c r="J214" s="323">
        <f t="shared" si="103"/>
        <v>0</v>
      </c>
      <c r="K214" s="16"/>
      <c r="L214" s="323">
        <f t="shared" si="104"/>
        <v>0</v>
      </c>
      <c r="M214" s="16"/>
      <c r="N214" s="323">
        <f t="shared" si="105"/>
        <v>0</v>
      </c>
      <c r="O214" s="16"/>
      <c r="P214" s="323">
        <f t="shared" si="106"/>
        <v>0</v>
      </c>
      <c r="Q214" s="16"/>
      <c r="R214" s="323">
        <f t="shared" si="107"/>
        <v>0</v>
      </c>
      <c r="S214" s="16"/>
      <c r="T214" s="323">
        <f t="shared" si="108"/>
        <v>0</v>
      </c>
      <c r="U214" s="16"/>
      <c r="V214" s="323">
        <f t="shared" si="109"/>
        <v>0</v>
      </c>
      <c r="W214" s="17" t="str">
        <f t="shared" si="110"/>
        <v xml:space="preserve"> </v>
      </c>
      <c r="X214" s="17" t="str">
        <f t="shared" si="111"/>
        <v xml:space="preserve"> </v>
      </c>
      <c r="Y214" s="17" t="str">
        <f t="shared" si="112"/>
        <v/>
      </c>
      <c r="Z214" s="20"/>
      <c r="AA214" s="17" t="str">
        <f t="shared" si="113"/>
        <v/>
      </c>
      <c r="AB214" s="17" t="str">
        <f t="shared" si="114"/>
        <v xml:space="preserve"> </v>
      </c>
      <c r="AC214" s="17" t="str">
        <f t="shared" si="115"/>
        <v/>
      </c>
      <c r="AD214" s="17" t="str">
        <f t="shared" si="116"/>
        <v xml:space="preserve"> </v>
      </c>
      <c r="AE214" s="106" t="str">
        <f t="shared" si="124"/>
        <v xml:space="preserve"> </v>
      </c>
      <c r="AF214" s="17" t="str">
        <f t="shared" si="118"/>
        <v xml:space="preserve"> </v>
      </c>
      <c r="AG214" s="467">
        <f t="shared" si="119"/>
        <v>0</v>
      </c>
      <c r="AH214" s="41" t="str">
        <f t="shared" si="125"/>
        <v xml:space="preserve"> </v>
      </c>
      <c r="AI214" s="496" t="s">
        <v>1833</v>
      </c>
      <c r="AJ214" s="495" t="s">
        <v>1833</v>
      </c>
      <c r="AK214" s="17" t="str">
        <f t="shared" si="126"/>
        <v xml:space="preserve"> </v>
      </c>
      <c r="AL214" s="495" t="s">
        <v>1833</v>
      </c>
      <c r="AM214" s="17" t="str">
        <f t="shared" si="122"/>
        <v xml:space="preserve"> </v>
      </c>
      <c r="AN214" s="19" t="str">
        <f t="shared" si="123"/>
        <v xml:space="preserve"> </v>
      </c>
      <c r="AO214" s="65"/>
      <c r="AP214" s="389"/>
      <c r="AQ214" s="389"/>
      <c r="AR214" s="389"/>
      <c r="AS214" s="389"/>
      <c r="AT214" s="389"/>
      <c r="AU214" s="389"/>
      <c r="AV214" s="389"/>
      <c r="AW214" s="369"/>
      <c r="AX214" s="328"/>
      <c r="AY214" s="65"/>
      <c r="AZ214" s="65"/>
    </row>
    <row r="215" spans="2:52" ht="57.75" customHeight="1">
      <c r="B215" s="381" t="str">
        <f t="shared" si="102"/>
        <v>-</v>
      </c>
      <c r="C215" s="16"/>
      <c r="D215" s="21"/>
      <c r="E215" s="20"/>
      <c r="F215" s="109"/>
      <c r="G215" s="108"/>
      <c r="H215" s="20"/>
      <c r="I215" s="16"/>
      <c r="J215" s="323">
        <f t="shared" si="103"/>
        <v>0</v>
      </c>
      <c r="K215" s="16"/>
      <c r="L215" s="323">
        <f t="shared" si="104"/>
        <v>0</v>
      </c>
      <c r="M215" s="16"/>
      <c r="N215" s="323">
        <f t="shared" si="105"/>
        <v>0</v>
      </c>
      <c r="O215" s="16"/>
      <c r="P215" s="323">
        <f t="shared" si="106"/>
        <v>0</v>
      </c>
      <c r="Q215" s="16"/>
      <c r="R215" s="323">
        <f t="shared" si="107"/>
        <v>0</v>
      </c>
      <c r="S215" s="16"/>
      <c r="T215" s="323">
        <f t="shared" si="108"/>
        <v>0</v>
      </c>
      <c r="U215" s="16"/>
      <c r="V215" s="323">
        <f t="shared" si="109"/>
        <v>0</v>
      </c>
      <c r="W215" s="17" t="str">
        <f t="shared" si="110"/>
        <v xml:space="preserve"> </v>
      </c>
      <c r="X215" s="17" t="str">
        <f t="shared" si="111"/>
        <v xml:space="preserve"> </v>
      </c>
      <c r="Y215" s="17" t="str">
        <f t="shared" si="112"/>
        <v/>
      </c>
      <c r="Z215" s="20"/>
      <c r="AA215" s="17" t="str">
        <f t="shared" si="113"/>
        <v/>
      </c>
      <c r="AB215" s="17" t="str">
        <f t="shared" si="114"/>
        <v xml:space="preserve"> </v>
      </c>
      <c r="AC215" s="17" t="str">
        <f t="shared" si="115"/>
        <v/>
      </c>
      <c r="AD215" s="17" t="str">
        <f t="shared" si="116"/>
        <v xml:space="preserve"> </v>
      </c>
      <c r="AE215" s="106" t="str">
        <f t="shared" si="124"/>
        <v xml:space="preserve"> </v>
      </c>
      <c r="AF215" s="17" t="str">
        <f t="shared" si="118"/>
        <v xml:space="preserve"> </v>
      </c>
      <c r="AG215" s="467">
        <f t="shared" si="119"/>
        <v>0</v>
      </c>
      <c r="AH215" s="41" t="str">
        <f t="shared" si="125"/>
        <v xml:space="preserve"> </v>
      </c>
      <c r="AI215" s="496" t="s">
        <v>1833</v>
      </c>
      <c r="AJ215" s="495" t="s">
        <v>1833</v>
      </c>
      <c r="AK215" s="17" t="str">
        <f t="shared" si="126"/>
        <v xml:space="preserve"> </v>
      </c>
      <c r="AL215" s="495" t="s">
        <v>1833</v>
      </c>
      <c r="AM215" s="17" t="str">
        <f t="shared" si="122"/>
        <v xml:space="preserve"> </v>
      </c>
      <c r="AN215" s="19" t="str">
        <f t="shared" si="123"/>
        <v xml:space="preserve"> </v>
      </c>
      <c r="AO215" s="65"/>
      <c r="AP215" s="389"/>
      <c r="AQ215" s="389"/>
      <c r="AR215" s="389"/>
      <c r="AS215" s="389"/>
      <c r="AT215" s="389"/>
      <c r="AU215" s="389"/>
      <c r="AV215" s="389"/>
      <c r="AW215" s="369"/>
      <c r="AX215" s="328"/>
      <c r="AY215" s="65"/>
      <c r="AZ215" s="65"/>
    </row>
    <row r="216" spans="2:52" ht="57.75" customHeight="1">
      <c r="B216" s="381" t="str">
        <f t="shared" si="102"/>
        <v>-</v>
      </c>
      <c r="C216" s="16"/>
      <c r="D216" s="21"/>
      <c r="E216" s="20"/>
      <c r="F216" s="109"/>
      <c r="G216" s="108"/>
      <c r="H216" s="20"/>
      <c r="I216" s="16"/>
      <c r="J216" s="323">
        <f t="shared" si="103"/>
        <v>0</v>
      </c>
      <c r="K216" s="16"/>
      <c r="L216" s="323">
        <f t="shared" si="104"/>
        <v>0</v>
      </c>
      <c r="M216" s="16"/>
      <c r="N216" s="323">
        <f t="shared" si="105"/>
        <v>0</v>
      </c>
      <c r="O216" s="16"/>
      <c r="P216" s="323">
        <f t="shared" si="106"/>
        <v>0</v>
      </c>
      <c r="Q216" s="16"/>
      <c r="R216" s="323">
        <f t="shared" si="107"/>
        <v>0</v>
      </c>
      <c r="S216" s="16"/>
      <c r="T216" s="323">
        <f t="shared" si="108"/>
        <v>0</v>
      </c>
      <c r="U216" s="16"/>
      <c r="V216" s="323">
        <f t="shared" si="109"/>
        <v>0</v>
      </c>
      <c r="W216" s="17" t="str">
        <f t="shared" si="110"/>
        <v xml:space="preserve"> </v>
      </c>
      <c r="X216" s="17" t="str">
        <f t="shared" si="111"/>
        <v xml:space="preserve"> </v>
      </c>
      <c r="Y216" s="17" t="str">
        <f t="shared" si="112"/>
        <v/>
      </c>
      <c r="Z216" s="20"/>
      <c r="AA216" s="17" t="str">
        <f t="shared" si="113"/>
        <v/>
      </c>
      <c r="AB216" s="17" t="str">
        <f t="shared" si="114"/>
        <v xml:space="preserve"> </v>
      </c>
      <c r="AC216" s="17" t="str">
        <f t="shared" si="115"/>
        <v/>
      </c>
      <c r="AD216" s="17" t="str">
        <f t="shared" si="116"/>
        <v xml:space="preserve"> </v>
      </c>
      <c r="AE216" s="106" t="str">
        <f t="shared" si="124"/>
        <v xml:space="preserve"> </v>
      </c>
      <c r="AF216" s="17" t="str">
        <f t="shared" si="118"/>
        <v xml:space="preserve"> </v>
      </c>
      <c r="AG216" s="467">
        <f t="shared" si="119"/>
        <v>0</v>
      </c>
      <c r="AH216" s="41" t="str">
        <f t="shared" si="125"/>
        <v xml:space="preserve"> </v>
      </c>
      <c r="AI216" s="496" t="s">
        <v>1833</v>
      </c>
      <c r="AJ216" s="495" t="s">
        <v>1833</v>
      </c>
      <c r="AK216" s="17" t="str">
        <f t="shared" si="126"/>
        <v xml:space="preserve"> </v>
      </c>
      <c r="AL216" s="495" t="s">
        <v>1833</v>
      </c>
      <c r="AM216" s="17" t="str">
        <f t="shared" si="122"/>
        <v xml:space="preserve"> </v>
      </c>
      <c r="AN216" s="19" t="str">
        <f t="shared" si="123"/>
        <v xml:space="preserve"> </v>
      </c>
      <c r="AO216" s="65"/>
      <c r="AP216" s="389"/>
      <c r="AQ216" s="389"/>
      <c r="AR216" s="389"/>
      <c r="AS216" s="389"/>
      <c r="AT216" s="389"/>
      <c r="AU216" s="389"/>
      <c r="AV216" s="389"/>
      <c r="AW216" s="369"/>
      <c r="AX216" s="328"/>
      <c r="AY216" s="65"/>
      <c r="AZ216" s="65"/>
    </row>
    <row r="217" spans="2:52" ht="57.75" customHeight="1">
      <c r="B217" s="381" t="str">
        <f t="shared" si="102"/>
        <v>-</v>
      </c>
      <c r="C217" s="16"/>
      <c r="D217" s="21"/>
      <c r="E217" s="20"/>
      <c r="F217" s="109"/>
      <c r="G217" s="108"/>
      <c r="H217" s="20"/>
      <c r="I217" s="16"/>
      <c r="J217" s="323">
        <f t="shared" si="103"/>
        <v>0</v>
      </c>
      <c r="K217" s="16"/>
      <c r="L217" s="323">
        <f t="shared" si="104"/>
        <v>0</v>
      </c>
      <c r="M217" s="16"/>
      <c r="N217" s="323">
        <f t="shared" si="105"/>
        <v>0</v>
      </c>
      <c r="O217" s="16"/>
      <c r="P217" s="323">
        <f t="shared" si="106"/>
        <v>0</v>
      </c>
      <c r="Q217" s="16"/>
      <c r="R217" s="323">
        <f t="shared" si="107"/>
        <v>0</v>
      </c>
      <c r="S217" s="16"/>
      <c r="T217" s="323">
        <f t="shared" si="108"/>
        <v>0</v>
      </c>
      <c r="U217" s="16"/>
      <c r="V217" s="323">
        <f t="shared" si="109"/>
        <v>0</v>
      </c>
      <c r="W217" s="17" t="str">
        <f t="shared" si="110"/>
        <v xml:space="preserve"> </v>
      </c>
      <c r="X217" s="17" t="str">
        <f t="shared" si="111"/>
        <v xml:space="preserve"> </v>
      </c>
      <c r="Y217" s="17" t="str">
        <f t="shared" si="112"/>
        <v/>
      </c>
      <c r="Z217" s="20"/>
      <c r="AA217" s="17" t="str">
        <f t="shared" si="113"/>
        <v/>
      </c>
      <c r="AB217" s="17" t="str">
        <f t="shared" si="114"/>
        <v xml:space="preserve"> </v>
      </c>
      <c r="AC217" s="17" t="str">
        <f t="shared" si="115"/>
        <v/>
      </c>
      <c r="AD217" s="17" t="str">
        <f t="shared" si="116"/>
        <v xml:space="preserve"> </v>
      </c>
      <c r="AE217" s="106" t="str">
        <f t="shared" si="124"/>
        <v xml:space="preserve"> </v>
      </c>
      <c r="AF217" s="17" t="str">
        <f t="shared" si="118"/>
        <v xml:space="preserve"> </v>
      </c>
      <c r="AG217" s="467">
        <f t="shared" si="119"/>
        <v>0</v>
      </c>
      <c r="AH217" s="41" t="str">
        <f t="shared" si="125"/>
        <v xml:space="preserve"> </v>
      </c>
      <c r="AI217" s="496" t="s">
        <v>1833</v>
      </c>
      <c r="AJ217" s="495" t="s">
        <v>1833</v>
      </c>
      <c r="AK217" s="17" t="str">
        <f t="shared" si="126"/>
        <v xml:space="preserve"> </v>
      </c>
      <c r="AL217" s="495" t="s">
        <v>1833</v>
      </c>
      <c r="AM217" s="17" t="str">
        <f t="shared" si="122"/>
        <v xml:space="preserve"> </v>
      </c>
      <c r="AN217" s="19" t="str">
        <f t="shared" si="123"/>
        <v xml:space="preserve"> </v>
      </c>
      <c r="AO217" s="65"/>
      <c r="AP217" s="389"/>
      <c r="AQ217" s="389"/>
      <c r="AR217" s="389"/>
      <c r="AS217" s="389"/>
      <c r="AT217" s="389"/>
      <c r="AU217" s="389"/>
      <c r="AV217" s="389"/>
      <c r="AW217" s="369"/>
      <c r="AX217" s="328"/>
      <c r="AY217" s="65"/>
      <c r="AZ217" s="65"/>
    </row>
    <row r="218" spans="2:52" ht="57.75" customHeight="1">
      <c r="B218" s="381" t="str">
        <f t="shared" si="102"/>
        <v>-</v>
      </c>
      <c r="C218" s="16"/>
      <c r="D218" s="21"/>
      <c r="E218" s="20"/>
      <c r="F218" s="109"/>
      <c r="G218" s="108"/>
      <c r="H218" s="20"/>
      <c r="I218" s="16"/>
      <c r="J218" s="323">
        <f t="shared" si="103"/>
        <v>0</v>
      </c>
      <c r="K218" s="16"/>
      <c r="L218" s="323">
        <f t="shared" si="104"/>
        <v>0</v>
      </c>
      <c r="M218" s="16"/>
      <c r="N218" s="323">
        <f t="shared" si="105"/>
        <v>0</v>
      </c>
      <c r="O218" s="16"/>
      <c r="P218" s="323">
        <f t="shared" si="106"/>
        <v>0</v>
      </c>
      <c r="Q218" s="16"/>
      <c r="R218" s="323">
        <f t="shared" si="107"/>
        <v>0</v>
      </c>
      <c r="S218" s="16"/>
      <c r="T218" s="323">
        <f t="shared" si="108"/>
        <v>0</v>
      </c>
      <c r="U218" s="16"/>
      <c r="V218" s="323">
        <f t="shared" si="109"/>
        <v>0</v>
      </c>
      <c r="W218" s="17" t="str">
        <f t="shared" si="110"/>
        <v xml:space="preserve"> </v>
      </c>
      <c r="X218" s="17" t="str">
        <f t="shared" si="111"/>
        <v xml:space="preserve"> </v>
      </c>
      <c r="Y218" s="17" t="str">
        <f t="shared" si="112"/>
        <v/>
      </c>
      <c r="Z218" s="20"/>
      <c r="AA218" s="17" t="str">
        <f t="shared" si="113"/>
        <v/>
      </c>
      <c r="AB218" s="17" t="str">
        <f t="shared" si="114"/>
        <v xml:space="preserve"> </v>
      </c>
      <c r="AC218" s="17" t="str">
        <f t="shared" si="115"/>
        <v/>
      </c>
      <c r="AD218" s="17" t="str">
        <f t="shared" si="116"/>
        <v xml:space="preserve"> </v>
      </c>
      <c r="AE218" s="106" t="str">
        <f t="shared" si="124"/>
        <v xml:space="preserve"> </v>
      </c>
      <c r="AF218" s="17" t="str">
        <f t="shared" si="118"/>
        <v xml:space="preserve"> </v>
      </c>
      <c r="AG218" s="467">
        <f t="shared" si="119"/>
        <v>0</v>
      </c>
      <c r="AH218" s="41" t="str">
        <f t="shared" si="125"/>
        <v xml:space="preserve"> </v>
      </c>
      <c r="AI218" s="496" t="s">
        <v>1833</v>
      </c>
      <c r="AJ218" s="495" t="s">
        <v>1833</v>
      </c>
      <c r="AK218" s="17" t="str">
        <f t="shared" si="126"/>
        <v xml:space="preserve"> </v>
      </c>
      <c r="AL218" s="495" t="s">
        <v>1833</v>
      </c>
      <c r="AM218" s="17" t="str">
        <f t="shared" si="122"/>
        <v xml:space="preserve"> </v>
      </c>
      <c r="AN218" s="19" t="str">
        <f t="shared" si="123"/>
        <v xml:space="preserve"> </v>
      </c>
      <c r="AO218" s="65"/>
      <c r="AP218" s="389"/>
      <c r="AQ218" s="389"/>
      <c r="AR218" s="389"/>
      <c r="AS218" s="389"/>
      <c r="AT218" s="389"/>
      <c r="AU218" s="389"/>
      <c r="AV218" s="389"/>
      <c r="AW218" s="369"/>
      <c r="AX218" s="328"/>
      <c r="AY218" s="65"/>
      <c r="AZ218" s="65"/>
    </row>
    <row r="219" spans="2:52" ht="57.75" customHeight="1">
      <c r="B219" s="381" t="str">
        <f t="shared" si="102"/>
        <v>-</v>
      </c>
      <c r="C219" s="16"/>
      <c r="D219" s="21"/>
      <c r="E219" s="20"/>
      <c r="F219" s="109"/>
      <c r="G219" s="108"/>
      <c r="H219" s="20"/>
      <c r="I219" s="16"/>
      <c r="J219" s="323">
        <f t="shared" si="103"/>
        <v>0</v>
      </c>
      <c r="K219" s="16"/>
      <c r="L219" s="323">
        <f t="shared" si="104"/>
        <v>0</v>
      </c>
      <c r="M219" s="16"/>
      <c r="N219" s="323">
        <f t="shared" si="105"/>
        <v>0</v>
      </c>
      <c r="O219" s="16"/>
      <c r="P219" s="323">
        <f t="shared" si="106"/>
        <v>0</v>
      </c>
      <c r="Q219" s="16"/>
      <c r="R219" s="323">
        <f t="shared" si="107"/>
        <v>0</v>
      </c>
      <c r="S219" s="16"/>
      <c r="T219" s="323">
        <f t="shared" si="108"/>
        <v>0</v>
      </c>
      <c r="U219" s="16"/>
      <c r="V219" s="323">
        <f t="shared" si="109"/>
        <v>0</v>
      </c>
      <c r="W219" s="17" t="str">
        <f t="shared" si="110"/>
        <v xml:space="preserve"> </v>
      </c>
      <c r="X219" s="17" t="str">
        <f t="shared" si="111"/>
        <v xml:space="preserve"> </v>
      </c>
      <c r="Y219" s="17" t="str">
        <f t="shared" si="112"/>
        <v/>
      </c>
      <c r="Z219" s="20"/>
      <c r="AA219" s="17" t="str">
        <f t="shared" si="113"/>
        <v/>
      </c>
      <c r="AB219" s="17" t="str">
        <f t="shared" si="114"/>
        <v xml:space="preserve"> </v>
      </c>
      <c r="AC219" s="17" t="str">
        <f t="shared" si="115"/>
        <v/>
      </c>
      <c r="AD219" s="17" t="str">
        <f t="shared" si="116"/>
        <v xml:space="preserve"> </v>
      </c>
      <c r="AE219" s="106" t="str">
        <f t="shared" si="124"/>
        <v xml:space="preserve"> </v>
      </c>
      <c r="AF219" s="17" t="str">
        <f t="shared" si="118"/>
        <v xml:space="preserve"> </v>
      </c>
      <c r="AG219" s="467">
        <f t="shared" si="119"/>
        <v>0</v>
      </c>
      <c r="AH219" s="41" t="str">
        <f t="shared" si="125"/>
        <v xml:space="preserve"> </v>
      </c>
      <c r="AI219" s="496" t="s">
        <v>1833</v>
      </c>
      <c r="AJ219" s="495" t="s">
        <v>1833</v>
      </c>
      <c r="AK219" s="17" t="str">
        <f t="shared" si="126"/>
        <v xml:space="preserve"> </v>
      </c>
      <c r="AL219" s="495" t="s">
        <v>1833</v>
      </c>
      <c r="AM219" s="17" t="str">
        <f t="shared" si="122"/>
        <v xml:space="preserve"> </v>
      </c>
      <c r="AN219" s="19" t="str">
        <f t="shared" si="123"/>
        <v xml:space="preserve"> </v>
      </c>
      <c r="AO219" s="65"/>
      <c r="AP219" s="389"/>
      <c r="AQ219" s="389"/>
      <c r="AR219" s="389"/>
      <c r="AS219" s="389"/>
      <c r="AT219" s="389"/>
      <c r="AU219" s="389"/>
      <c r="AV219" s="389"/>
      <c r="AW219" s="369"/>
      <c r="AX219" s="328"/>
      <c r="AY219" s="65"/>
      <c r="AZ219" s="65"/>
    </row>
    <row r="220" spans="2:52" ht="57.75" customHeight="1">
      <c r="B220" s="381" t="str">
        <f t="shared" si="102"/>
        <v>-</v>
      </c>
      <c r="C220" s="16"/>
      <c r="D220" s="21"/>
      <c r="E220" s="20"/>
      <c r="F220" s="109"/>
      <c r="G220" s="108"/>
      <c r="H220" s="20"/>
      <c r="I220" s="16"/>
      <c r="J220" s="323">
        <f t="shared" si="103"/>
        <v>0</v>
      </c>
      <c r="K220" s="16"/>
      <c r="L220" s="323">
        <f t="shared" si="104"/>
        <v>0</v>
      </c>
      <c r="M220" s="16"/>
      <c r="N220" s="323">
        <f t="shared" si="105"/>
        <v>0</v>
      </c>
      <c r="O220" s="16"/>
      <c r="P220" s="323">
        <f t="shared" si="106"/>
        <v>0</v>
      </c>
      <c r="Q220" s="16"/>
      <c r="R220" s="323">
        <f t="shared" si="107"/>
        <v>0</v>
      </c>
      <c r="S220" s="16"/>
      <c r="T220" s="323">
        <f t="shared" si="108"/>
        <v>0</v>
      </c>
      <c r="U220" s="16"/>
      <c r="V220" s="323">
        <f t="shared" si="109"/>
        <v>0</v>
      </c>
      <c r="W220" s="17" t="str">
        <f t="shared" si="110"/>
        <v xml:space="preserve"> </v>
      </c>
      <c r="X220" s="17" t="str">
        <f t="shared" si="111"/>
        <v xml:space="preserve"> </v>
      </c>
      <c r="Y220" s="17" t="str">
        <f t="shared" si="112"/>
        <v/>
      </c>
      <c r="Z220" s="20"/>
      <c r="AA220" s="17" t="str">
        <f t="shared" si="113"/>
        <v/>
      </c>
      <c r="AB220" s="17" t="str">
        <f t="shared" si="114"/>
        <v xml:space="preserve"> </v>
      </c>
      <c r="AC220" s="17" t="str">
        <f t="shared" si="115"/>
        <v/>
      </c>
      <c r="AD220" s="17" t="str">
        <f t="shared" si="116"/>
        <v xml:space="preserve"> </v>
      </c>
      <c r="AE220" s="106" t="str">
        <f t="shared" si="124"/>
        <v xml:space="preserve"> </v>
      </c>
      <c r="AF220" s="17" t="str">
        <f t="shared" si="118"/>
        <v xml:space="preserve"> </v>
      </c>
      <c r="AG220" s="467">
        <f t="shared" si="119"/>
        <v>0</v>
      </c>
      <c r="AH220" s="41" t="str">
        <f t="shared" si="125"/>
        <v xml:space="preserve"> </v>
      </c>
      <c r="AI220" s="496" t="s">
        <v>1833</v>
      </c>
      <c r="AJ220" s="495" t="s">
        <v>1833</v>
      </c>
      <c r="AK220" s="17" t="str">
        <f t="shared" si="126"/>
        <v xml:space="preserve"> </v>
      </c>
      <c r="AL220" s="495" t="s">
        <v>1833</v>
      </c>
      <c r="AM220" s="17" t="str">
        <f t="shared" si="122"/>
        <v xml:space="preserve"> </v>
      </c>
      <c r="AN220" s="19" t="str">
        <f t="shared" si="123"/>
        <v xml:space="preserve"> </v>
      </c>
      <c r="AO220" s="65"/>
      <c r="AP220" s="389"/>
      <c r="AQ220" s="389"/>
      <c r="AR220" s="389"/>
      <c r="AS220" s="389"/>
      <c r="AT220" s="389"/>
      <c r="AU220" s="389"/>
      <c r="AV220" s="389"/>
      <c r="AW220" s="369"/>
      <c r="AX220" s="328"/>
      <c r="AY220" s="65"/>
      <c r="AZ220" s="65"/>
    </row>
    <row r="221" spans="2:52" ht="57.75" customHeight="1">
      <c r="B221" s="381" t="str">
        <f t="shared" si="102"/>
        <v>-</v>
      </c>
      <c r="C221" s="16"/>
      <c r="D221" s="21"/>
      <c r="E221" s="20"/>
      <c r="F221" s="109"/>
      <c r="G221" s="108"/>
      <c r="H221" s="20"/>
      <c r="I221" s="16"/>
      <c r="J221" s="323">
        <f t="shared" si="103"/>
        <v>0</v>
      </c>
      <c r="K221" s="16"/>
      <c r="L221" s="323">
        <f t="shared" si="104"/>
        <v>0</v>
      </c>
      <c r="M221" s="16"/>
      <c r="N221" s="323">
        <f t="shared" si="105"/>
        <v>0</v>
      </c>
      <c r="O221" s="16"/>
      <c r="P221" s="323">
        <f t="shared" si="106"/>
        <v>0</v>
      </c>
      <c r="Q221" s="16"/>
      <c r="R221" s="323">
        <f t="shared" si="107"/>
        <v>0</v>
      </c>
      <c r="S221" s="16"/>
      <c r="T221" s="323">
        <f t="shared" si="108"/>
        <v>0</v>
      </c>
      <c r="U221" s="16"/>
      <c r="V221" s="323">
        <f t="shared" si="109"/>
        <v>0</v>
      </c>
      <c r="W221" s="17" t="str">
        <f t="shared" si="110"/>
        <v xml:space="preserve"> </v>
      </c>
      <c r="X221" s="17" t="str">
        <f t="shared" si="111"/>
        <v xml:space="preserve"> </v>
      </c>
      <c r="Y221" s="17" t="str">
        <f t="shared" si="112"/>
        <v/>
      </c>
      <c r="Z221" s="20"/>
      <c r="AA221" s="17" t="str">
        <f t="shared" si="113"/>
        <v/>
      </c>
      <c r="AB221" s="17" t="str">
        <f t="shared" si="114"/>
        <v xml:space="preserve"> </v>
      </c>
      <c r="AC221" s="17" t="str">
        <f t="shared" si="115"/>
        <v/>
      </c>
      <c r="AD221" s="17" t="str">
        <f t="shared" si="116"/>
        <v xml:space="preserve"> </v>
      </c>
      <c r="AE221" s="106" t="str">
        <f t="shared" si="124"/>
        <v xml:space="preserve"> </v>
      </c>
      <c r="AF221" s="17" t="str">
        <f t="shared" si="118"/>
        <v xml:space="preserve"> </v>
      </c>
      <c r="AG221" s="467">
        <f t="shared" si="119"/>
        <v>0</v>
      </c>
      <c r="AH221" s="41" t="str">
        <f t="shared" si="125"/>
        <v xml:space="preserve"> </v>
      </c>
      <c r="AI221" s="496" t="s">
        <v>1833</v>
      </c>
      <c r="AJ221" s="495" t="s">
        <v>1833</v>
      </c>
      <c r="AK221" s="17" t="str">
        <f t="shared" si="126"/>
        <v xml:space="preserve"> </v>
      </c>
      <c r="AL221" s="495" t="s">
        <v>1833</v>
      </c>
      <c r="AM221" s="17" t="str">
        <f t="shared" si="122"/>
        <v xml:space="preserve"> </v>
      </c>
      <c r="AN221" s="19" t="str">
        <f t="shared" si="123"/>
        <v xml:space="preserve"> </v>
      </c>
      <c r="AO221" s="65"/>
      <c r="AP221" s="389"/>
      <c r="AQ221" s="389"/>
      <c r="AR221" s="389"/>
      <c r="AS221" s="389"/>
      <c r="AT221" s="389"/>
      <c r="AU221" s="389"/>
      <c r="AV221" s="389"/>
      <c r="AW221" s="369"/>
      <c r="AX221" s="328"/>
      <c r="AY221" s="65"/>
      <c r="AZ221" s="65"/>
    </row>
    <row r="222" spans="2:52" ht="57.75" customHeight="1">
      <c r="B222" s="381" t="str">
        <f t="shared" si="102"/>
        <v>-</v>
      </c>
      <c r="C222" s="16"/>
      <c r="D222" s="21"/>
      <c r="E222" s="20"/>
      <c r="F222" s="109"/>
      <c r="G222" s="108"/>
      <c r="H222" s="20"/>
      <c r="I222" s="16"/>
      <c r="J222" s="323">
        <f t="shared" si="103"/>
        <v>0</v>
      </c>
      <c r="K222" s="16"/>
      <c r="L222" s="323">
        <f t="shared" si="104"/>
        <v>0</v>
      </c>
      <c r="M222" s="16"/>
      <c r="N222" s="323">
        <f t="shared" si="105"/>
        <v>0</v>
      </c>
      <c r="O222" s="16"/>
      <c r="P222" s="323">
        <f t="shared" si="106"/>
        <v>0</v>
      </c>
      <c r="Q222" s="16"/>
      <c r="R222" s="323">
        <f t="shared" si="107"/>
        <v>0</v>
      </c>
      <c r="S222" s="16"/>
      <c r="T222" s="323">
        <f t="shared" si="108"/>
        <v>0</v>
      </c>
      <c r="U222" s="16"/>
      <c r="V222" s="323">
        <f t="shared" si="109"/>
        <v>0</v>
      </c>
      <c r="W222" s="17" t="str">
        <f t="shared" si="110"/>
        <v xml:space="preserve"> </v>
      </c>
      <c r="X222" s="17" t="str">
        <f t="shared" si="111"/>
        <v xml:space="preserve"> </v>
      </c>
      <c r="Y222" s="17" t="str">
        <f t="shared" si="112"/>
        <v/>
      </c>
      <c r="Z222" s="20"/>
      <c r="AA222" s="17" t="str">
        <f t="shared" si="113"/>
        <v/>
      </c>
      <c r="AB222" s="17" t="str">
        <f t="shared" si="114"/>
        <v xml:space="preserve"> </v>
      </c>
      <c r="AC222" s="17" t="str">
        <f t="shared" si="115"/>
        <v/>
      </c>
      <c r="AD222" s="17" t="str">
        <f t="shared" si="116"/>
        <v xml:space="preserve"> </v>
      </c>
      <c r="AE222" s="106" t="str">
        <f t="shared" si="124"/>
        <v xml:space="preserve"> </v>
      </c>
      <c r="AF222" s="17" t="str">
        <f t="shared" si="118"/>
        <v xml:space="preserve"> </v>
      </c>
      <c r="AG222" s="467">
        <f t="shared" si="119"/>
        <v>0</v>
      </c>
      <c r="AH222" s="41" t="str">
        <f t="shared" si="125"/>
        <v xml:space="preserve"> </v>
      </c>
      <c r="AI222" s="496" t="s">
        <v>1833</v>
      </c>
      <c r="AJ222" s="495" t="s">
        <v>1833</v>
      </c>
      <c r="AK222" s="17" t="str">
        <f t="shared" si="126"/>
        <v xml:space="preserve"> </v>
      </c>
      <c r="AL222" s="495" t="s">
        <v>1833</v>
      </c>
      <c r="AM222" s="17" t="str">
        <f t="shared" si="122"/>
        <v xml:space="preserve"> </v>
      </c>
      <c r="AN222" s="19" t="str">
        <f t="shared" si="123"/>
        <v xml:space="preserve"> </v>
      </c>
      <c r="AO222" s="65"/>
      <c r="AP222" s="389"/>
      <c r="AQ222" s="389"/>
      <c r="AR222" s="389"/>
      <c r="AS222" s="389"/>
      <c r="AT222" s="389"/>
      <c r="AU222" s="389"/>
      <c r="AV222" s="389"/>
      <c r="AW222" s="369"/>
      <c r="AX222" s="328"/>
      <c r="AY222" s="65"/>
      <c r="AZ222" s="65"/>
    </row>
    <row r="223" spans="2:52" ht="57.75" customHeight="1">
      <c r="B223" s="381" t="str">
        <f t="shared" si="102"/>
        <v>-</v>
      </c>
      <c r="C223" s="16"/>
      <c r="D223" s="21"/>
      <c r="E223" s="20"/>
      <c r="F223" s="109"/>
      <c r="G223" s="108"/>
      <c r="H223" s="20"/>
      <c r="I223" s="16"/>
      <c r="J223" s="323">
        <f t="shared" si="103"/>
        <v>0</v>
      </c>
      <c r="K223" s="16"/>
      <c r="L223" s="323">
        <f t="shared" si="104"/>
        <v>0</v>
      </c>
      <c r="M223" s="16"/>
      <c r="N223" s="323">
        <f t="shared" si="105"/>
        <v>0</v>
      </c>
      <c r="O223" s="16"/>
      <c r="P223" s="323">
        <f t="shared" si="106"/>
        <v>0</v>
      </c>
      <c r="Q223" s="16"/>
      <c r="R223" s="323">
        <f t="shared" si="107"/>
        <v>0</v>
      </c>
      <c r="S223" s="16"/>
      <c r="T223" s="323">
        <f t="shared" si="108"/>
        <v>0</v>
      </c>
      <c r="U223" s="16"/>
      <c r="V223" s="323">
        <f t="shared" si="109"/>
        <v>0</v>
      </c>
      <c r="W223" s="17" t="str">
        <f t="shared" si="110"/>
        <v xml:space="preserve"> </v>
      </c>
      <c r="X223" s="17" t="str">
        <f t="shared" si="111"/>
        <v xml:space="preserve"> </v>
      </c>
      <c r="Y223" s="17" t="str">
        <f t="shared" si="112"/>
        <v/>
      </c>
      <c r="Z223" s="20"/>
      <c r="AA223" s="17" t="str">
        <f t="shared" si="113"/>
        <v/>
      </c>
      <c r="AB223" s="17" t="str">
        <f t="shared" si="114"/>
        <v xml:space="preserve"> </v>
      </c>
      <c r="AC223" s="17" t="str">
        <f t="shared" si="115"/>
        <v/>
      </c>
      <c r="AD223" s="17" t="str">
        <f t="shared" si="116"/>
        <v xml:space="preserve"> </v>
      </c>
      <c r="AE223" s="106" t="str">
        <f t="shared" si="124"/>
        <v xml:space="preserve"> </v>
      </c>
      <c r="AF223" s="17" t="str">
        <f t="shared" si="118"/>
        <v xml:space="preserve"> </v>
      </c>
      <c r="AG223" s="467">
        <f t="shared" si="119"/>
        <v>0</v>
      </c>
      <c r="AH223" s="41" t="str">
        <f t="shared" si="125"/>
        <v xml:space="preserve"> </v>
      </c>
      <c r="AI223" s="496" t="s">
        <v>1833</v>
      </c>
      <c r="AJ223" s="495" t="s">
        <v>1833</v>
      </c>
      <c r="AK223" s="17" t="str">
        <f t="shared" si="126"/>
        <v xml:space="preserve"> </v>
      </c>
      <c r="AL223" s="495" t="s">
        <v>1833</v>
      </c>
      <c r="AM223" s="17" t="str">
        <f t="shared" si="122"/>
        <v xml:space="preserve"> </v>
      </c>
      <c r="AN223" s="19" t="str">
        <f t="shared" si="123"/>
        <v xml:space="preserve"> </v>
      </c>
      <c r="AO223" s="65"/>
      <c r="AP223" s="389"/>
      <c r="AQ223" s="389"/>
      <c r="AR223" s="389"/>
      <c r="AS223" s="389"/>
      <c r="AT223" s="389"/>
      <c r="AU223" s="389"/>
      <c r="AV223" s="389"/>
      <c r="AW223" s="369"/>
      <c r="AX223" s="328"/>
      <c r="AY223" s="65"/>
      <c r="AZ223" s="65"/>
    </row>
    <row r="224" spans="2:52" ht="57.75" customHeight="1">
      <c r="B224" s="381" t="str">
        <f t="shared" si="102"/>
        <v>-</v>
      </c>
      <c r="C224" s="16"/>
      <c r="D224" s="21"/>
      <c r="E224" s="20"/>
      <c r="F224" s="109"/>
      <c r="G224" s="108"/>
      <c r="H224" s="20"/>
      <c r="I224" s="16"/>
      <c r="J224" s="323">
        <f t="shared" si="103"/>
        <v>0</v>
      </c>
      <c r="K224" s="16"/>
      <c r="L224" s="323">
        <f t="shared" si="104"/>
        <v>0</v>
      </c>
      <c r="M224" s="16"/>
      <c r="N224" s="323">
        <f t="shared" si="105"/>
        <v>0</v>
      </c>
      <c r="O224" s="16"/>
      <c r="P224" s="323">
        <f t="shared" si="106"/>
        <v>0</v>
      </c>
      <c r="Q224" s="16"/>
      <c r="R224" s="323">
        <f t="shared" si="107"/>
        <v>0</v>
      </c>
      <c r="S224" s="16"/>
      <c r="T224" s="323">
        <f t="shared" si="108"/>
        <v>0</v>
      </c>
      <c r="U224" s="16"/>
      <c r="V224" s="323">
        <f t="shared" si="109"/>
        <v>0</v>
      </c>
      <c r="W224" s="17" t="str">
        <f t="shared" si="110"/>
        <v xml:space="preserve"> </v>
      </c>
      <c r="X224" s="17" t="str">
        <f t="shared" si="111"/>
        <v xml:space="preserve"> </v>
      </c>
      <c r="Y224" s="17" t="str">
        <f t="shared" si="112"/>
        <v/>
      </c>
      <c r="Z224" s="20"/>
      <c r="AA224" s="17" t="str">
        <f t="shared" si="113"/>
        <v/>
      </c>
      <c r="AB224" s="17" t="str">
        <f t="shared" si="114"/>
        <v xml:space="preserve"> </v>
      </c>
      <c r="AC224" s="17" t="str">
        <f t="shared" si="115"/>
        <v/>
      </c>
      <c r="AD224" s="17" t="str">
        <f t="shared" si="116"/>
        <v xml:space="preserve"> </v>
      </c>
      <c r="AE224" s="106" t="str">
        <f t="shared" si="124"/>
        <v xml:space="preserve"> </v>
      </c>
      <c r="AF224" s="17" t="str">
        <f t="shared" si="118"/>
        <v xml:space="preserve"> </v>
      </c>
      <c r="AG224" s="467">
        <f t="shared" si="119"/>
        <v>0</v>
      </c>
      <c r="AH224" s="41" t="str">
        <f t="shared" si="125"/>
        <v xml:space="preserve"> </v>
      </c>
      <c r="AI224" s="496" t="s">
        <v>1833</v>
      </c>
      <c r="AJ224" s="495" t="s">
        <v>1833</v>
      </c>
      <c r="AK224" s="17" t="str">
        <f t="shared" si="126"/>
        <v xml:space="preserve"> </v>
      </c>
      <c r="AL224" s="495" t="s">
        <v>1833</v>
      </c>
      <c r="AM224" s="17" t="str">
        <f t="shared" si="122"/>
        <v xml:space="preserve"> </v>
      </c>
      <c r="AN224" s="19" t="str">
        <f t="shared" si="123"/>
        <v xml:space="preserve"> </v>
      </c>
      <c r="AO224" s="65"/>
      <c r="AP224" s="389"/>
      <c r="AQ224" s="389"/>
      <c r="AR224" s="389"/>
      <c r="AS224" s="389"/>
      <c r="AT224" s="389"/>
      <c r="AU224" s="389"/>
      <c r="AV224" s="389"/>
      <c r="AW224" s="369"/>
      <c r="AX224" s="328"/>
      <c r="AY224" s="65"/>
      <c r="AZ224" s="65"/>
    </row>
    <row r="225" spans="2:52" ht="57.75" customHeight="1">
      <c r="B225" s="381" t="str">
        <f t="shared" ref="B225:B245" si="127">C225&amp;"-"&amp;E225</f>
        <v>-</v>
      </c>
      <c r="C225" s="16"/>
      <c r="D225" s="21"/>
      <c r="E225" s="20"/>
      <c r="F225" s="109"/>
      <c r="G225" s="108"/>
      <c r="H225" s="20"/>
      <c r="I225" s="16"/>
      <c r="J225" s="323">
        <f t="shared" ref="J225:J245" si="128">IF(I225="Asignado",15,IF(I225="No asignado",0,IF(I225=0,0)))</f>
        <v>0</v>
      </c>
      <c r="K225" s="16"/>
      <c r="L225" s="323">
        <f t="shared" ref="L225:L245" si="129">IF(K225="Adecuado",15,IF(K225="Inadecuado",0,IF(I225=0,0)))</f>
        <v>0</v>
      </c>
      <c r="M225" s="16"/>
      <c r="N225" s="323">
        <f t="shared" ref="N225:N245" si="130">IF(M225="Oportuna",15,IF(M225="Inoportuna",0,IF(I225=0,0)))</f>
        <v>0</v>
      </c>
      <c r="O225" s="16"/>
      <c r="P225" s="323">
        <f t="shared" ref="P225:P245" si="131">IF(O225="Prevenir",15,IF(O225="Detectar",10,IF(O225="No es un control",0,IF(I225=0,0))))</f>
        <v>0</v>
      </c>
      <c r="Q225" s="16"/>
      <c r="R225" s="323">
        <f t="shared" ref="R225:R245" si="132">IF(Q225="Confiable",15,IF(Q225="No confiable",0,IF(I225=0,0)))</f>
        <v>0</v>
      </c>
      <c r="S225" s="16"/>
      <c r="T225" s="323">
        <f t="shared" ref="T225:T245" si="133">IF(S225="Se investigan y resuelven oportunamente",15,IF(S225="No se investigan y resuelven oportunamente",0,IF(I225=0,0)))</f>
        <v>0</v>
      </c>
      <c r="U225" s="16"/>
      <c r="V225" s="323">
        <f t="shared" ref="V225:V245" si="134">IF(U225="Completa",10,IF(U225="Incompleta",5,IF(U225="No existe",0,IF(I225=0,0))))</f>
        <v>0</v>
      </c>
      <c r="W225" s="17" t="str">
        <f t="shared" ref="W225:W245" si="135">IF(G225=0," ",IF((J225+L225+N225+P225+R225+T225+V225)&gt;=0,(J225+L225+N225+P225+R225+T225+V225)))</f>
        <v xml:space="preserve"> </v>
      </c>
      <c r="X225" s="17" t="str">
        <f t="shared" ref="X225:X245" si="136">IF(W225=" "," ",IF(AND(W225&gt;=0,W225&lt;=85),"Débil",IF(AND(W225&gt;=86,W225&lt;=95),"Moderado",IF(AND(W225&gt;=96,W225&lt;=100),"Fuerte"," "))))</f>
        <v xml:space="preserve"> </v>
      </c>
      <c r="Y225" s="17" t="str">
        <f t="shared" ref="Y225:Y245" si="137">IF(Z225="Siempre se ejecuta", 100,IF(Z225="Algunas veces se ejecuta",50,IF(Z225="No se ejecuta",0,"")))</f>
        <v/>
      </c>
      <c r="Z225" s="20"/>
      <c r="AA225" s="17" t="str">
        <f t="shared" ref="AA225:AA245" si="138">IF(Z225="Siempre se ejecuta","Fuerte",IF(Z225="Algunas veces se ejecuta","Moderado",IF(Z225="No se ejecuta", "Débil","")))</f>
        <v/>
      </c>
      <c r="AB225" s="17" t="str">
        <f t="shared" ref="AB225:AB245" si="139">IF(AND(X225="Fuerte",AA225="Fuerte"),"Fuerte",IF(AND(X225="Fuerte",AA225="Moderado"),"Moderado",IF(AND(X225="Fuerte",AA225="Débil"),"Débil",IF(AND(X225="Moderado",AA225="Moderado"),"Moderado",IF(AND(X225="Moderado",AA225="Fuerte"),"Moderado",IF(AND(X225="Moderado",AA225="Débil"),"Débil",IF(X225="Débil","Débil"," ")))))))</f>
        <v xml:space="preserve"> </v>
      </c>
      <c r="AC225" s="17" t="str">
        <f t="shared" ref="AC225:AC245" si="140">IF(AB225="Fuerte","No",IF(AB225="Moderado","Sí",IF(AB225="Débil","Sí","")))</f>
        <v/>
      </c>
      <c r="AD225" s="17" t="str">
        <f t="shared" ref="AD225:AD245" si="141">IFERROR(IF(Y225=" "," ",IF(Y225&gt;=0,(W225+Y225)/2))," ")</f>
        <v xml:space="preserve"> </v>
      </c>
      <c r="AE225" s="106" t="str">
        <f t="shared" ref="AE225:AE245" si="142">IFERROR(IF(AD225=" "," ",IF(AVERAGE($AD$10:$AD$246)&gt;=0,AVERAGEIFS($AD$10:$AD$245,$C$10:$C$245,C225))),"  ")</f>
        <v xml:space="preserve"> </v>
      </c>
      <c r="AF225" s="17" t="str">
        <f t="shared" ref="AF225:AF245" si="143">IF(AE225=" "," ",IF(AE225=100,"Fuerte",IF(AE225&lt;50,"Débil",IF(AE225&gt;49,"Moderado"," "))))</f>
        <v xml:space="preserve"> </v>
      </c>
      <c r="AG225" s="467">
        <f t="shared" ref="AG225:AG245" si="144">IF(OR(AND(AF225="Fuerte",G225="No disminuye"),AND(AF225="Moderado",G225="No disminuye")),0,IF(AND(AF225="Fuerte",G225="Directamente"),2,IF(AND(AF225="Moderado",G225="Directamente"),1,0)))</f>
        <v>0</v>
      </c>
      <c r="AH225" s="41" t="str">
        <f t="shared" ref="AH225:AH245" si="145">IFERROR(AVERAGEIFS($AG$10:$AG$245,$C$10:$C$245,C225)," ")</f>
        <v xml:space="preserve"> </v>
      </c>
      <c r="AI225" s="496" t="s">
        <v>1833</v>
      </c>
      <c r="AJ225" s="495" t="s">
        <v>1833</v>
      </c>
      <c r="AK225" s="17" t="str">
        <f t="shared" ref="AK225:AK245" si="146">IFERROR(AVERAGEIFS($AJ$10:$AJ$245,$C$10:$C$245,C225)," ")</f>
        <v xml:space="preserve"> </v>
      </c>
      <c r="AL225" s="495" t="s">
        <v>1833</v>
      </c>
      <c r="AM225" s="17" t="str">
        <f t="shared" ref="AM225:AM245" si="147">IF(OR(AND(AI225="Rara vez",AL225="Insignificante"),AND(AI225="Rara vez",AL225="Menor"),AND(AI225="Improbable",AL225="Menor"),AND(AI225="Improbable",AL225="Insignificante"),AND(AI225="Posible",AL225="Insignificante")),"Zona Baja",IF(OR(AND(AI225="Probable",AL225="Insignificante"),AND(AI225="Posible",AL225="Menor"),AND(AI225="Improbable",AL225="Moderado"),AND(AI225="Rara vez",AL225="Moderado")),"Zona Moderada",IF(OR(AND(AI225="Casi seguro",AL225="Insignificante"),AND(AI225="Casi seguro",AL225="Menor"),AND(AI225="Probable",AL225="Menor"),AND(AI225="Probable",AL225="Moderado"),AND(AI225="Posible",AL225="Moderado"),AND(AI225="Improbable",AL225="Mayor"),AND(AI225="Rara vez",AL225="Mayor")),"Zona Alta",IF(OR(AND(AI225="Casi seguro",AL225="Moderado"),AND(AI225="Casi seguro",AL225="Mayor"),AND(AI225="Casi seguro",AL225="Catastrófico"),AND(AI225="Probable",AL225="Mayor"),AND(AI225="Probable",AL225="Catastrófico"),AND(AI225="Posible",AL225="Mayor"),AND(AI225="Posible",AL225="Catastrófico"),AND(AI225="Improbable",AL225="Catastrófico"),AND(AI225="Rara vez",AL225="Catastrófico")),"Zona Extrema"," "))))</f>
        <v xml:space="preserve"> </v>
      </c>
      <c r="AN225" s="19" t="str">
        <f t="shared" ref="AN225:AN245" si="148">IF(AM225="Zona Moderada","Reducir riesgo",IF(AM225="Zona Alta","Compartir riesgo",IF(AM225="Zona Extrema","Evitar riesgo"," ")))</f>
        <v xml:space="preserve"> </v>
      </c>
      <c r="AO225" s="65"/>
      <c r="AP225" s="389"/>
      <c r="AQ225" s="389"/>
      <c r="AR225" s="389"/>
      <c r="AS225" s="389"/>
      <c r="AT225" s="389"/>
      <c r="AU225" s="389"/>
      <c r="AV225" s="389"/>
      <c r="AW225" s="369"/>
      <c r="AX225" s="328"/>
      <c r="AY225" s="65"/>
      <c r="AZ225" s="65"/>
    </row>
    <row r="226" spans="2:52" ht="57.75" customHeight="1">
      <c r="B226" s="381" t="str">
        <f t="shared" si="127"/>
        <v>-</v>
      </c>
      <c r="C226" s="16"/>
      <c r="D226" s="21"/>
      <c r="E226" s="20"/>
      <c r="F226" s="109"/>
      <c r="G226" s="108"/>
      <c r="H226" s="20"/>
      <c r="I226" s="16"/>
      <c r="J226" s="323">
        <f t="shared" si="128"/>
        <v>0</v>
      </c>
      <c r="K226" s="16"/>
      <c r="L226" s="323">
        <f t="shared" si="129"/>
        <v>0</v>
      </c>
      <c r="M226" s="16"/>
      <c r="N226" s="323">
        <f t="shared" si="130"/>
        <v>0</v>
      </c>
      <c r="O226" s="16"/>
      <c r="P226" s="323">
        <f t="shared" si="131"/>
        <v>0</v>
      </c>
      <c r="Q226" s="16"/>
      <c r="R226" s="323">
        <f t="shared" si="132"/>
        <v>0</v>
      </c>
      <c r="S226" s="16"/>
      <c r="T226" s="323">
        <f t="shared" si="133"/>
        <v>0</v>
      </c>
      <c r="U226" s="16"/>
      <c r="V226" s="323">
        <f t="shared" si="134"/>
        <v>0</v>
      </c>
      <c r="W226" s="17" t="str">
        <f t="shared" si="135"/>
        <v xml:space="preserve"> </v>
      </c>
      <c r="X226" s="17" t="str">
        <f t="shared" si="136"/>
        <v xml:space="preserve"> </v>
      </c>
      <c r="Y226" s="17" t="str">
        <f t="shared" si="137"/>
        <v/>
      </c>
      <c r="Z226" s="20"/>
      <c r="AA226" s="17" t="str">
        <f t="shared" si="138"/>
        <v/>
      </c>
      <c r="AB226" s="17" t="str">
        <f t="shared" si="139"/>
        <v xml:space="preserve"> </v>
      </c>
      <c r="AC226" s="17" t="str">
        <f t="shared" si="140"/>
        <v/>
      </c>
      <c r="AD226" s="17" t="str">
        <f t="shared" si="141"/>
        <v xml:space="preserve"> </v>
      </c>
      <c r="AE226" s="106" t="str">
        <f t="shared" si="142"/>
        <v xml:space="preserve"> </v>
      </c>
      <c r="AF226" s="17" t="str">
        <f t="shared" si="143"/>
        <v xml:space="preserve"> </v>
      </c>
      <c r="AG226" s="467">
        <f t="shared" si="144"/>
        <v>0</v>
      </c>
      <c r="AH226" s="41" t="str">
        <f t="shared" si="145"/>
        <v xml:space="preserve"> </v>
      </c>
      <c r="AI226" s="496" t="s">
        <v>1833</v>
      </c>
      <c r="AJ226" s="495" t="s">
        <v>1833</v>
      </c>
      <c r="AK226" s="17" t="str">
        <f t="shared" si="146"/>
        <v xml:space="preserve"> </v>
      </c>
      <c r="AL226" s="495" t="s">
        <v>1833</v>
      </c>
      <c r="AM226" s="17" t="str">
        <f t="shared" si="147"/>
        <v xml:space="preserve"> </v>
      </c>
      <c r="AN226" s="19" t="str">
        <f t="shared" si="148"/>
        <v xml:space="preserve"> </v>
      </c>
      <c r="AO226" s="65"/>
      <c r="AP226" s="389"/>
      <c r="AQ226" s="389"/>
      <c r="AR226" s="389"/>
      <c r="AS226" s="389"/>
      <c r="AT226" s="389"/>
      <c r="AU226" s="389"/>
      <c r="AV226" s="389"/>
      <c r="AW226" s="369"/>
      <c r="AX226" s="328"/>
      <c r="AY226" s="65"/>
      <c r="AZ226" s="65"/>
    </row>
    <row r="227" spans="2:52" ht="57.75" customHeight="1">
      <c r="B227" s="381" t="str">
        <f t="shared" si="127"/>
        <v>-</v>
      </c>
      <c r="C227" s="16"/>
      <c r="D227" s="21"/>
      <c r="E227" s="20"/>
      <c r="F227" s="109"/>
      <c r="G227" s="108"/>
      <c r="H227" s="20"/>
      <c r="I227" s="16"/>
      <c r="J227" s="323">
        <f t="shared" si="128"/>
        <v>0</v>
      </c>
      <c r="K227" s="16"/>
      <c r="L227" s="323">
        <f t="shared" si="129"/>
        <v>0</v>
      </c>
      <c r="M227" s="16"/>
      <c r="N227" s="323">
        <f t="shared" si="130"/>
        <v>0</v>
      </c>
      <c r="O227" s="16"/>
      <c r="P227" s="323">
        <f t="shared" si="131"/>
        <v>0</v>
      </c>
      <c r="Q227" s="16"/>
      <c r="R227" s="323">
        <f t="shared" si="132"/>
        <v>0</v>
      </c>
      <c r="S227" s="16"/>
      <c r="T227" s="323">
        <f t="shared" si="133"/>
        <v>0</v>
      </c>
      <c r="U227" s="16"/>
      <c r="V227" s="323">
        <f t="shared" si="134"/>
        <v>0</v>
      </c>
      <c r="W227" s="17" t="str">
        <f t="shared" si="135"/>
        <v xml:space="preserve"> </v>
      </c>
      <c r="X227" s="17" t="str">
        <f t="shared" si="136"/>
        <v xml:space="preserve"> </v>
      </c>
      <c r="Y227" s="17" t="str">
        <f t="shared" si="137"/>
        <v/>
      </c>
      <c r="Z227" s="20"/>
      <c r="AA227" s="17" t="str">
        <f t="shared" si="138"/>
        <v/>
      </c>
      <c r="AB227" s="17" t="str">
        <f t="shared" si="139"/>
        <v xml:space="preserve"> </v>
      </c>
      <c r="AC227" s="17" t="str">
        <f t="shared" si="140"/>
        <v/>
      </c>
      <c r="AD227" s="17" t="str">
        <f t="shared" si="141"/>
        <v xml:space="preserve"> </v>
      </c>
      <c r="AE227" s="106" t="str">
        <f t="shared" si="142"/>
        <v xml:space="preserve"> </v>
      </c>
      <c r="AF227" s="17" t="str">
        <f t="shared" si="143"/>
        <v xml:space="preserve"> </v>
      </c>
      <c r="AG227" s="467">
        <f t="shared" si="144"/>
        <v>0</v>
      </c>
      <c r="AH227" s="41" t="str">
        <f t="shared" si="145"/>
        <v xml:space="preserve"> </v>
      </c>
      <c r="AI227" s="496" t="s">
        <v>1833</v>
      </c>
      <c r="AJ227" s="495" t="s">
        <v>1833</v>
      </c>
      <c r="AK227" s="17" t="str">
        <f t="shared" si="146"/>
        <v xml:space="preserve"> </v>
      </c>
      <c r="AL227" s="495" t="s">
        <v>1833</v>
      </c>
      <c r="AM227" s="17" t="str">
        <f t="shared" si="147"/>
        <v xml:space="preserve"> </v>
      </c>
      <c r="AN227" s="19" t="str">
        <f t="shared" si="148"/>
        <v xml:space="preserve"> </v>
      </c>
      <c r="AO227" s="65"/>
      <c r="AP227" s="389"/>
      <c r="AQ227" s="389"/>
      <c r="AR227" s="389"/>
      <c r="AS227" s="389"/>
      <c r="AT227" s="389"/>
      <c r="AU227" s="389"/>
      <c r="AV227" s="389"/>
      <c r="AW227" s="369"/>
      <c r="AX227" s="328"/>
      <c r="AY227" s="65"/>
      <c r="AZ227" s="65"/>
    </row>
    <row r="228" spans="2:52" ht="57.75" customHeight="1">
      <c r="B228" s="381" t="str">
        <f t="shared" si="127"/>
        <v>-</v>
      </c>
      <c r="C228" s="16"/>
      <c r="D228" s="21"/>
      <c r="E228" s="20"/>
      <c r="F228" s="109"/>
      <c r="G228" s="108"/>
      <c r="H228" s="20"/>
      <c r="I228" s="16"/>
      <c r="J228" s="323">
        <f t="shared" si="128"/>
        <v>0</v>
      </c>
      <c r="K228" s="16"/>
      <c r="L228" s="323">
        <f t="shared" si="129"/>
        <v>0</v>
      </c>
      <c r="M228" s="16"/>
      <c r="N228" s="323">
        <f t="shared" si="130"/>
        <v>0</v>
      </c>
      <c r="O228" s="16"/>
      <c r="P228" s="323">
        <f t="shared" si="131"/>
        <v>0</v>
      </c>
      <c r="Q228" s="16"/>
      <c r="R228" s="323">
        <f t="shared" si="132"/>
        <v>0</v>
      </c>
      <c r="S228" s="16"/>
      <c r="T228" s="323">
        <f t="shared" si="133"/>
        <v>0</v>
      </c>
      <c r="U228" s="16"/>
      <c r="V228" s="323">
        <f t="shared" si="134"/>
        <v>0</v>
      </c>
      <c r="W228" s="17" t="str">
        <f t="shared" si="135"/>
        <v xml:space="preserve"> </v>
      </c>
      <c r="X228" s="17" t="str">
        <f t="shared" si="136"/>
        <v xml:space="preserve"> </v>
      </c>
      <c r="Y228" s="17" t="str">
        <f t="shared" si="137"/>
        <v/>
      </c>
      <c r="Z228" s="20"/>
      <c r="AA228" s="17" t="str">
        <f t="shared" si="138"/>
        <v/>
      </c>
      <c r="AB228" s="17" t="str">
        <f t="shared" si="139"/>
        <v xml:space="preserve"> </v>
      </c>
      <c r="AC228" s="17" t="str">
        <f t="shared" si="140"/>
        <v/>
      </c>
      <c r="AD228" s="17" t="str">
        <f t="shared" si="141"/>
        <v xml:space="preserve"> </v>
      </c>
      <c r="AE228" s="106" t="str">
        <f t="shared" si="142"/>
        <v xml:space="preserve"> </v>
      </c>
      <c r="AF228" s="17" t="str">
        <f t="shared" si="143"/>
        <v xml:space="preserve"> </v>
      </c>
      <c r="AG228" s="467">
        <f t="shared" si="144"/>
        <v>0</v>
      </c>
      <c r="AH228" s="41" t="str">
        <f t="shared" si="145"/>
        <v xml:space="preserve"> </v>
      </c>
      <c r="AI228" s="496" t="s">
        <v>1833</v>
      </c>
      <c r="AJ228" s="495" t="s">
        <v>1833</v>
      </c>
      <c r="AK228" s="17" t="str">
        <f t="shared" si="146"/>
        <v xml:space="preserve"> </v>
      </c>
      <c r="AL228" s="495" t="s">
        <v>1833</v>
      </c>
      <c r="AM228" s="17" t="str">
        <f t="shared" si="147"/>
        <v xml:space="preserve"> </v>
      </c>
      <c r="AN228" s="19" t="str">
        <f t="shared" si="148"/>
        <v xml:space="preserve"> </v>
      </c>
      <c r="AO228" s="65"/>
      <c r="AP228" s="389"/>
      <c r="AQ228" s="389"/>
      <c r="AR228" s="389"/>
      <c r="AS228" s="389"/>
      <c r="AT228" s="389"/>
      <c r="AU228" s="389"/>
      <c r="AV228" s="389"/>
      <c r="AW228" s="369"/>
      <c r="AX228" s="328"/>
      <c r="AY228" s="65"/>
      <c r="AZ228" s="65"/>
    </row>
    <row r="229" spans="2:52" ht="57.75" customHeight="1">
      <c r="B229" s="381" t="str">
        <f t="shared" si="127"/>
        <v>-</v>
      </c>
      <c r="C229" s="16"/>
      <c r="D229" s="21"/>
      <c r="E229" s="20"/>
      <c r="F229" s="109"/>
      <c r="G229" s="108"/>
      <c r="H229" s="20"/>
      <c r="I229" s="16"/>
      <c r="J229" s="323">
        <f t="shared" si="128"/>
        <v>0</v>
      </c>
      <c r="K229" s="16"/>
      <c r="L229" s="323">
        <f t="shared" si="129"/>
        <v>0</v>
      </c>
      <c r="M229" s="16"/>
      <c r="N229" s="323">
        <f t="shared" si="130"/>
        <v>0</v>
      </c>
      <c r="O229" s="16"/>
      <c r="P229" s="323">
        <f t="shared" si="131"/>
        <v>0</v>
      </c>
      <c r="Q229" s="16"/>
      <c r="R229" s="323">
        <f t="shared" si="132"/>
        <v>0</v>
      </c>
      <c r="S229" s="16"/>
      <c r="T229" s="323">
        <f t="shared" si="133"/>
        <v>0</v>
      </c>
      <c r="U229" s="16"/>
      <c r="V229" s="323">
        <f t="shared" si="134"/>
        <v>0</v>
      </c>
      <c r="W229" s="17" t="str">
        <f t="shared" si="135"/>
        <v xml:space="preserve"> </v>
      </c>
      <c r="X229" s="17" t="str">
        <f t="shared" si="136"/>
        <v xml:space="preserve"> </v>
      </c>
      <c r="Y229" s="17" t="str">
        <f t="shared" si="137"/>
        <v/>
      </c>
      <c r="Z229" s="20"/>
      <c r="AA229" s="17" t="str">
        <f t="shared" si="138"/>
        <v/>
      </c>
      <c r="AB229" s="17" t="str">
        <f t="shared" si="139"/>
        <v xml:space="preserve"> </v>
      </c>
      <c r="AC229" s="17" t="str">
        <f t="shared" si="140"/>
        <v/>
      </c>
      <c r="AD229" s="17" t="str">
        <f t="shared" si="141"/>
        <v xml:space="preserve"> </v>
      </c>
      <c r="AE229" s="106" t="str">
        <f t="shared" si="142"/>
        <v xml:space="preserve"> </v>
      </c>
      <c r="AF229" s="17" t="str">
        <f t="shared" si="143"/>
        <v xml:space="preserve"> </v>
      </c>
      <c r="AG229" s="467">
        <f t="shared" si="144"/>
        <v>0</v>
      </c>
      <c r="AH229" s="41" t="str">
        <f t="shared" si="145"/>
        <v xml:space="preserve"> </v>
      </c>
      <c r="AI229" s="496" t="s">
        <v>1833</v>
      </c>
      <c r="AJ229" s="495" t="s">
        <v>1833</v>
      </c>
      <c r="AK229" s="17" t="str">
        <f t="shared" si="146"/>
        <v xml:space="preserve"> </v>
      </c>
      <c r="AL229" s="495" t="s">
        <v>1833</v>
      </c>
      <c r="AM229" s="17" t="str">
        <f t="shared" si="147"/>
        <v xml:space="preserve"> </v>
      </c>
      <c r="AN229" s="19" t="str">
        <f t="shared" si="148"/>
        <v xml:space="preserve"> </v>
      </c>
      <c r="AO229" s="65"/>
      <c r="AP229" s="389"/>
      <c r="AQ229" s="389"/>
      <c r="AR229" s="389"/>
      <c r="AS229" s="389"/>
      <c r="AT229" s="389"/>
      <c r="AU229" s="389"/>
      <c r="AV229" s="389"/>
      <c r="AW229" s="369"/>
      <c r="AX229" s="328"/>
      <c r="AY229" s="65"/>
      <c r="AZ229" s="65"/>
    </row>
    <row r="230" spans="2:52" ht="57.75" customHeight="1">
      <c r="B230" s="381" t="str">
        <f t="shared" si="127"/>
        <v>-</v>
      </c>
      <c r="C230" s="16"/>
      <c r="D230" s="21"/>
      <c r="E230" s="20"/>
      <c r="F230" s="109"/>
      <c r="G230" s="108"/>
      <c r="H230" s="20"/>
      <c r="I230" s="16"/>
      <c r="J230" s="323">
        <f t="shared" si="128"/>
        <v>0</v>
      </c>
      <c r="K230" s="16"/>
      <c r="L230" s="323">
        <f t="shared" si="129"/>
        <v>0</v>
      </c>
      <c r="M230" s="16"/>
      <c r="N230" s="323">
        <f t="shared" si="130"/>
        <v>0</v>
      </c>
      <c r="O230" s="16"/>
      <c r="P230" s="323">
        <f t="shared" si="131"/>
        <v>0</v>
      </c>
      <c r="Q230" s="16"/>
      <c r="R230" s="323">
        <f t="shared" si="132"/>
        <v>0</v>
      </c>
      <c r="S230" s="16"/>
      <c r="T230" s="323">
        <f t="shared" si="133"/>
        <v>0</v>
      </c>
      <c r="U230" s="16"/>
      <c r="V230" s="323">
        <f t="shared" si="134"/>
        <v>0</v>
      </c>
      <c r="W230" s="17" t="str">
        <f t="shared" si="135"/>
        <v xml:space="preserve"> </v>
      </c>
      <c r="X230" s="17" t="str">
        <f t="shared" si="136"/>
        <v xml:space="preserve"> </v>
      </c>
      <c r="Y230" s="17" t="str">
        <f t="shared" si="137"/>
        <v/>
      </c>
      <c r="Z230" s="20"/>
      <c r="AA230" s="17" t="str">
        <f t="shared" si="138"/>
        <v/>
      </c>
      <c r="AB230" s="17" t="str">
        <f t="shared" si="139"/>
        <v xml:space="preserve"> </v>
      </c>
      <c r="AC230" s="17" t="str">
        <f t="shared" si="140"/>
        <v/>
      </c>
      <c r="AD230" s="17" t="str">
        <f t="shared" si="141"/>
        <v xml:space="preserve"> </v>
      </c>
      <c r="AE230" s="106" t="str">
        <f t="shared" si="142"/>
        <v xml:space="preserve"> </v>
      </c>
      <c r="AF230" s="17" t="str">
        <f t="shared" si="143"/>
        <v xml:space="preserve"> </v>
      </c>
      <c r="AG230" s="467">
        <f t="shared" si="144"/>
        <v>0</v>
      </c>
      <c r="AH230" s="41" t="str">
        <f t="shared" si="145"/>
        <v xml:space="preserve"> </v>
      </c>
      <c r="AI230" s="496" t="s">
        <v>1833</v>
      </c>
      <c r="AJ230" s="495" t="s">
        <v>1833</v>
      </c>
      <c r="AK230" s="17" t="str">
        <f t="shared" si="146"/>
        <v xml:space="preserve"> </v>
      </c>
      <c r="AL230" s="495" t="s">
        <v>1833</v>
      </c>
      <c r="AM230" s="17" t="str">
        <f t="shared" si="147"/>
        <v xml:space="preserve"> </v>
      </c>
      <c r="AN230" s="19" t="str">
        <f t="shared" si="148"/>
        <v xml:space="preserve"> </v>
      </c>
      <c r="AO230" s="65"/>
      <c r="AP230" s="389"/>
      <c r="AQ230" s="389"/>
      <c r="AR230" s="389"/>
      <c r="AS230" s="389"/>
      <c r="AT230" s="389"/>
      <c r="AU230" s="389"/>
      <c r="AV230" s="389"/>
      <c r="AW230" s="369"/>
      <c r="AX230" s="328"/>
      <c r="AY230" s="65"/>
      <c r="AZ230" s="65"/>
    </row>
    <row r="231" spans="2:52" ht="57.75" customHeight="1">
      <c r="B231" s="381" t="str">
        <f t="shared" si="127"/>
        <v>-</v>
      </c>
      <c r="C231" s="16"/>
      <c r="D231" s="21"/>
      <c r="E231" s="20"/>
      <c r="F231" s="109"/>
      <c r="G231" s="108"/>
      <c r="H231" s="20"/>
      <c r="I231" s="16"/>
      <c r="J231" s="323">
        <f t="shared" si="128"/>
        <v>0</v>
      </c>
      <c r="K231" s="16"/>
      <c r="L231" s="323">
        <f t="shared" si="129"/>
        <v>0</v>
      </c>
      <c r="M231" s="16"/>
      <c r="N231" s="323">
        <f t="shared" si="130"/>
        <v>0</v>
      </c>
      <c r="O231" s="16"/>
      <c r="P231" s="323">
        <f t="shared" si="131"/>
        <v>0</v>
      </c>
      <c r="Q231" s="16"/>
      <c r="R231" s="323">
        <f t="shared" si="132"/>
        <v>0</v>
      </c>
      <c r="S231" s="16"/>
      <c r="T231" s="323">
        <f t="shared" si="133"/>
        <v>0</v>
      </c>
      <c r="U231" s="16"/>
      <c r="V231" s="323">
        <f t="shared" si="134"/>
        <v>0</v>
      </c>
      <c r="W231" s="17" t="str">
        <f t="shared" si="135"/>
        <v xml:space="preserve"> </v>
      </c>
      <c r="X231" s="17" t="str">
        <f t="shared" si="136"/>
        <v xml:space="preserve"> </v>
      </c>
      <c r="Y231" s="17" t="str">
        <f t="shared" si="137"/>
        <v/>
      </c>
      <c r="Z231" s="20"/>
      <c r="AA231" s="17" t="str">
        <f t="shared" si="138"/>
        <v/>
      </c>
      <c r="AB231" s="17" t="str">
        <f t="shared" si="139"/>
        <v xml:space="preserve"> </v>
      </c>
      <c r="AC231" s="17" t="str">
        <f t="shared" si="140"/>
        <v/>
      </c>
      <c r="AD231" s="17" t="str">
        <f t="shared" si="141"/>
        <v xml:space="preserve"> </v>
      </c>
      <c r="AE231" s="106" t="str">
        <f t="shared" si="142"/>
        <v xml:space="preserve"> </v>
      </c>
      <c r="AF231" s="17" t="str">
        <f t="shared" si="143"/>
        <v xml:space="preserve"> </v>
      </c>
      <c r="AG231" s="467">
        <f t="shared" si="144"/>
        <v>0</v>
      </c>
      <c r="AH231" s="41" t="str">
        <f t="shared" si="145"/>
        <v xml:space="preserve"> </v>
      </c>
      <c r="AI231" s="496" t="s">
        <v>1833</v>
      </c>
      <c r="AJ231" s="495" t="s">
        <v>1833</v>
      </c>
      <c r="AK231" s="17" t="str">
        <f t="shared" si="146"/>
        <v xml:space="preserve"> </v>
      </c>
      <c r="AL231" s="495" t="s">
        <v>1833</v>
      </c>
      <c r="AM231" s="17" t="str">
        <f t="shared" si="147"/>
        <v xml:space="preserve"> </v>
      </c>
      <c r="AN231" s="19" t="str">
        <f t="shared" si="148"/>
        <v xml:space="preserve"> </v>
      </c>
      <c r="AO231" s="65"/>
      <c r="AP231" s="389"/>
      <c r="AQ231" s="389"/>
      <c r="AR231" s="389"/>
      <c r="AS231" s="389"/>
      <c r="AT231" s="389"/>
      <c r="AU231" s="389"/>
      <c r="AV231" s="389"/>
      <c r="AW231" s="369"/>
      <c r="AX231" s="328"/>
      <c r="AY231" s="65"/>
      <c r="AZ231" s="65"/>
    </row>
    <row r="232" spans="2:52" ht="57.75" customHeight="1">
      <c r="B232" s="381" t="str">
        <f t="shared" si="127"/>
        <v>-</v>
      </c>
      <c r="C232" s="16"/>
      <c r="D232" s="21"/>
      <c r="E232" s="20"/>
      <c r="F232" s="109"/>
      <c r="G232" s="108"/>
      <c r="H232" s="20"/>
      <c r="I232" s="16"/>
      <c r="J232" s="323">
        <f t="shared" si="128"/>
        <v>0</v>
      </c>
      <c r="K232" s="16"/>
      <c r="L232" s="323">
        <f t="shared" si="129"/>
        <v>0</v>
      </c>
      <c r="M232" s="16"/>
      <c r="N232" s="323">
        <f t="shared" si="130"/>
        <v>0</v>
      </c>
      <c r="O232" s="16"/>
      <c r="P232" s="323">
        <f t="shared" si="131"/>
        <v>0</v>
      </c>
      <c r="Q232" s="16"/>
      <c r="R232" s="323">
        <f t="shared" si="132"/>
        <v>0</v>
      </c>
      <c r="S232" s="16"/>
      <c r="T232" s="323">
        <f t="shared" si="133"/>
        <v>0</v>
      </c>
      <c r="U232" s="16"/>
      <c r="V232" s="323">
        <f t="shared" si="134"/>
        <v>0</v>
      </c>
      <c r="W232" s="17" t="str">
        <f t="shared" si="135"/>
        <v xml:space="preserve"> </v>
      </c>
      <c r="X232" s="17" t="str">
        <f t="shared" si="136"/>
        <v xml:space="preserve"> </v>
      </c>
      <c r="Y232" s="17" t="str">
        <f t="shared" si="137"/>
        <v/>
      </c>
      <c r="Z232" s="20"/>
      <c r="AA232" s="17" t="str">
        <f t="shared" si="138"/>
        <v/>
      </c>
      <c r="AB232" s="17" t="str">
        <f t="shared" si="139"/>
        <v xml:space="preserve"> </v>
      </c>
      <c r="AC232" s="17" t="str">
        <f t="shared" si="140"/>
        <v/>
      </c>
      <c r="AD232" s="17" t="str">
        <f t="shared" si="141"/>
        <v xml:space="preserve"> </v>
      </c>
      <c r="AE232" s="106" t="str">
        <f t="shared" si="142"/>
        <v xml:space="preserve"> </v>
      </c>
      <c r="AF232" s="17" t="str">
        <f t="shared" si="143"/>
        <v xml:space="preserve"> </v>
      </c>
      <c r="AG232" s="467">
        <f t="shared" si="144"/>
        <v>0</v>
      </c>
      <c r="AH232" s="41" t="str">
        <f t="shared" si="145"/>
        <v xml:space="preserve"> </v>
      </c>
      <c r="AI232" s="496" t="s">
        <v>1833</v>
      </c>
      <c r="AJ232" s="495" t="s">
        <v>1833</v>
      </c>
      <c r="AK232" s="17" t="str">
        <f t="shared" si="146"/>
        <v xml:space="preserve"> </v>
      </c>
      <c r="AL232" s="495" t="s">
        <v>1833</v>
      </c>
      <c r="AM232" s="17" t="str">
        <f t="shared" si="147"/>
        <v xml:space="preserve"> </v>
      </c>
      <c r="AN232" s="19" t="str">
        <f t="shared" si="148"/>
        <v xml:space="preserve"> </v>
      </c>
      <c r="AO232" s="65"/>
      <c r="AP232" s="389"/>
      <c r="AQ232" s="389"/>
      <c r="AR232" s="389"/>
      <c r="AS232" s="389"/>
      <c r="AT232" s="389"/>
      <c r="AU232" s="389"/>
      <c r="AV232" s="389"/>
      <c r="AW232" s="369"/>
      <c r="AX232" s="328"/>
      <c r="AY232" s="65"/>
      <c r="AZ232" s="65"/>
    </row>
    <row r="233" spans="2:52" ht="57.75" customHeight="1">
      <c r="B233" s="381" t="str">
        <f t="shared" si="127"/>
        <v>-</v>
      </c>
      <c r="C233" s="16"/>
      <c r="D233" s="21"/>
      <c r="E233" s="20"/>
      <c r="F233" s="109"/>
      <c r="G233" s="108"/>
      <c r="H233" s="20"/>
      <c r="I233" s="16"/>
      <c r="J233" s="323">
        <f t="shared" si="128"/>
        <v>0</v>
      </c>
      <c r="K233" s="16"/>
      <c r="L233" s="323">
        <f t="shared" si="129"/>
        <v>0</v>
      </c>
      <c r="M233" s="16"/>
      <c r="N233" s="323">
        <f t="shared" si="130"/>
        <v>0</v>
      </c>
      <c r="O233" s="16"/>
      <c r="P233" s="323">
        <f t="shared" si="131"/>
        <v>0</v>
      </c>
      <c r="Q233" s="16"/>
      <c r="R233" s="323">
        <f t="shared" si="132"/>
        <v>0</v>
      </c>
      <c r="S233" s="16"/>
      <c r="T233" s="323">
        <f t="shared" si="133"/>
        <v>0</v>
      </c>
      <c r="U233" s="16"/>
      <c r="V233" s="323">
        <f t="shared" si="134"/>
        <v>0</v>
      </c>
      <c r="W233" s="17" t="str">
        <f t="shared" si="135"/>
        <v xml:space="preserve"> </v>
      </c>
      <c r="X233" s="17" t="str">
        <f t="shared" si="136"/>
        <v xml:space="preserve"> </v>
      </c>
      <c r="Y233" s="17" t="str">
        <f t="shared" si="137"/>
        <v/>
      </c>
      <c r="Z233" s="20"/>
      <c r="AA233" s="17" t="str">
        <f t="shared" si="138"/>
        <v/>
      </c>
      <c r="AB233" s="17" t="str">
        <f t="shared" si="139"/>
        <v xml:space="preserve"> </v>
      </c>
      <c r="AC233" s="17" t="str">
        <f t="shared" si="140"/>
        <v/>
      </c>
      <c r="AD233" s="17" t="str">
        <f t="shared" si="141"/>
        <v xml:space="preserve"> </v>
      </c>
      <c r="AE233" s="106" t="str">
        <f t="shared" si="142"/>
        <v xml:space="preserve"> </v>
      </c>
      <c r="AF233" s="17" t="str">
        <f t="shared" si="143"/>
        <v xml:space="preserve"> </v>
      </c>
      <c r="AG233" s="467">
        <f t="shared" si="144"/>
        <v>0</v>
      </c>
      <c r="AH233" s="41" t="str">
        <f t="shared" si="145"/>
        <v xml:space="preserve"> </v>
      </c>
      <c r="AI233" s="496" t="s">
        <v>1833</v>
      </c>
      <c r="AJ233" s="495" t="s">
        <v>1833</v>
      </c>
      <c r="AK233" s="17" t="str">
        <f t="shared" si="146"/>
        <v xml:space="preserve"> </v>
      </c>
      <c r="AL233" s="495" t="s">
        <v>1833</v>
      </c>
      <c r="AM233" s="17" t="str">
        <f t="shared" si="147"/>
        <v xml:space="preserve"> </v>
      </c>
      <c r="AN233" s="19" t="str">
        <f t="shared" si="148"/>
        <v xml:space="preserve"> </v>
      </c>
      <c r="AO233" s="65"/>
      <c r="AP233" s="389"/>
      <c r="AQ233" s="389"/>
      <c r="AR233" s="389"/>
      <c r="AS233" s="389"/>
      <c r="AT233" s="389"/>
      <c r="AU233" s="389"/>
      <c r="AV233" s="389"/>
      <c r="AW233" s="369"/>
      <c r="AX233" s="328"/>
      <c r="AY233" s="65"/>
      <c r="AZ233" s="65"/>
    </row>
    <row r="234" spans="2:52" ht="57.75" customHeight="1">
      <c r="B234" s="381" t="str">
        <f t="shared" si="127"/>
        <v>-</v>
      </c>
      <c r="C234" s="16"/>
      <c r="D234" s="21"/>
      <c r="E234" s="20"/>
      <c r="F234" s="109"/>
      <c r="G234" s="108"/>
      <c r="H234" s="20"/>
      <c r="I234" s="16"/>
      <c r="J234" s="323">
        <f t="shared" si="128"/>
        <v>0</v>
      </c>
      <c r="K234" s="16"/>
      <c r="L234" s="323">
        <f t="shared" si="129"/>
        <v>0</v>
      </c>
      <c r="M234" s="16"/>
      <c r="N234" s="323">
        <f t="shared" si="130"/>
        <v>0</v>
      </c>
      <c r="O234" s="16"/>
      <c r="P234" s="323">
        <f t="shared" si="131"/>
        <v>0</v>
      </c>
      <c r="Q234" s="16"/>
      <c r="R234" s="323">
        <f t="shared" si="132"/>
        <v>0</v>
      </c>
      <c r="S234" s="16"/>
      <c r="T234" s="323">
        <f t="shared" si="133"/>
        <v>0</v>
      </c>
      <c r="U234" s="16"/>
      <c r="V234" s="323">
        <f t="shared" si="134"/>
        <v>0</v>
      </c>
      <c r="W234" s="17" t="str">
        <f t="shared" si="135"/>
        <v xml:space="preserve"> </v>
      </c>
      <c r="X234" s="17" t="str">
        <f t="shared" si="136"/>
        <v xml:space="preserve"> </v>
      </c>
      <c r="Y234" s="17" t="str">
        <f t="shared" si="137"/>
        <v/>
      </c>
      <c r="Z234" s="20"/>
      <c r="AA234" s="17" t="str">
        <f t="shared" si="138"/>
        <v/>
      </c>
      <c r="AB234" s="17" t="str">
        <f t="shared" si="139"/>
        <v xml:space="preserve"> </v>
      </c>
      <c r="AC234" s="17" t="str">
        <f t="shared" si="140"/>
        <v/>
      </c>
      <c r="AD234" s="17" t="str">
        <f t="shared" si="141"/>
        <v xml:space="preserve"> </v>
      </c>
      <c r="AE234" s="106" t="str">
        <f t="shared" si="142"/>
        <v xml:space="preserve"> </v>
      </c>
      <c r="AF234" s="17" t="str">
        <f t="shared" si="143"/>
        <v xml:space="preserve"> </v>
      </c>
      <c r="AG234" s="467">
        <f t="shared" si="144"/>
        <v>0</v>
      </c>
      <c r="AH234" s="41" t="str">
        <f t="shared" si="145"/>
        <v xml:space="preserve"> </v>
      </c>
      <c r="AI234" s="496" t="s">
        <v>1833</v>
      </c>
      <c r="AJ234" s="495" t="s">
        <v>1833</v>
      </c>
      <c r="AK234" s="17" t="str">
        <f t="shared" si="146"/>
        <v xml:space="preserve"> </v>
      </c>
      <c r="AL234" s="495" t="s">
        <v>1833</v>
      </c>
      <c r="AM234" s="17" t="str">
        <f t="shared" si="147"/>
        <v xml:space="preserve"> </v>
      </c>
      <c r="AN234" s="19" t="str">
        <f t="shared" si="148"/>
        <v xml:space="preserve"> </v>
      </c>
      <c r="AO234" s="65"/>
      <c r="AP234" s="389"/>
      <c r="AQ234" s="389"/>
      <c r="AR234" s="389"/>
      <c r="AS234" s="389"/>
      <c r="AT234" s="389"/>
      <c r="AU234" s="389"/>
      <c r="AV234" s="389"/>
      <c r="AW234" s="369"/>
      <c r="AX234" s="328"/>
      <c r="AY234" s="65"/>
      <c r="AZ234" s="65"/>
    </row>
    <row r="235" spans="2:52" ht="57.75" customHeight="1">
      <c r="B235" s="381" t="str">
        <f t="shared" si="127"/>
        <v>-</v>
      </c>
      <c r="C235" s="16"/>
      <c r="D235" s="21"/>
      <c r="E235" s="20"/>
      <c r="F235" s="109"/>
      <c r="G235" s="108"/>
      <c r="H235" s="20"/>
      <c r="I235" s="16"/>
      <c r="J235" s="323">
        <f t="shared" si="128"/>
        <v>0</v>
      </c>
      <c r="K235" s="16"/>
      <c r="L235" s="323">
        <f t="shared" si="129"/>
        <v>0</v>
      </c>
      <c r="M235" s="16"/>
      <c r="N235" s="323">
        <f t="shared" si="130"/>
        <v>0</v>
      </c>
      <c r="O235" s="16"/>
      <c r="P235" s="323">
        <f t="shared" si="131"/>
        <v>0</v>
      </c>
      <c r="Q235" s="16"/>
      <c r="R235" s="323">
        <f t="shared" si="132"/>
        <v>0</v>
      </c>
      <c r="S235" s="16"/>
      <c r="T235" s="323">
        <f t="shared" si="133"/>
        <v>0</v>
      </c>
      <c r="U235" s="16"/>
      <c r="V235" s="323">
        <f t="shared" si="134"/>
        <v>0</v>
      </c>
      <c r="W235" s="17" t="str">
        <f t="shared" si="135"/>
        <v xml:space="preserve"> </v>
      </c>
      <c r="X235" s="17" t="str">
        <f t="shared" si="136"/>
        <v xml:space="preserve"> </v>
      </c>
      <c r="Y235" s="17" t="str">
        <f t="shared" si="137"/>
        <v/>
      </c>
      <c r="Z235" s="20"/>
      <c r="AA235" s="17" t="str">
        <f t="shared" si="138"/>
        <v/>
      </c>
      <c r="AB235" s="17" t="str">
        <f t="shared" si="139"/>
        <v xml:space="preserve"> </v>
      </c>
      <c r="AC235" s="17" t="str">
        <f t="shared" si="140"/>
        <v/>
      </c>
      <c r="AD235" s="17" t="str">
        <f t="shared" si="141"/>
        <v xml:space="preserve"> </v>
      </c>
      <c r="AE235" s="106" t="str">
        <f t="shared" si="142"/>
        <v xml:space="preserve"> </v>
      </c>
      <c r="AF235" s="17" t="str">
        <f t="shared" si="143"/>
        <v xml:space="preserve"> </v>
      </c>
      <c r="AG235" s="467">
        <f t="shared" si="144"/>
        <v>0</v>
      </c>
      <c r="AH235" s="41" t="str">
        <f t="shared" si="145"/>
        <v xml:space="preserve"> </v>
      </c>
      <c r="AI235" s="496" t="s">
        <v>1833</v>
      </c>
      <c r="AJ235" s="495" t="s">
        <v>1833</v>
      </c>
      <c r="AK235" s="17" t="str">
        <f t="shared" si="146"/>
        <v xml:space="preserve"> </v>
      </c>
      <c r="AL235" s="495" t="s">
        <v>1833</v>
      </c>
      <c r="AM235" s="17" t="str">
        <f t="shared" si="147"/>
        <v xml:space="preserve"> </v>
      </c>
      <c r="AN235" s="19" t="str">
        <f t="shared" si="148"/>
        <v xml:space="preserve"> </v>
      </c>
      <c r="AO235" s="65"/>
      <c r="AP235" s="389"/>
      <c r="AQ235" s="389"/>
      <c r="AR235" s="389"/>
      <c r="AS235" s="389"/>
      <c r="AT235" s="389"/>
      <c r="AU235" s="389"/>
      <c r="AV235" s="389"/>
      <c r="AW235" s="369"/>
      <c r="AX235" s="328"/>
      <c r="AY235" s="65"/>
      <c r="AZ235" s="65"/>
    </row>
    <row r="236" spans="2:52" ht="57.75" customHeight="1">
      <c r="B236" s="381" t="str">
        <f t="shared" si="127"/>
        <v>-</v>
      </c>
      <c r="C236" s="16"/>
      <c r="D236" s="21"/>
      <c r="E236" s="20"/>
      <c r="F236" s="109"/>
      <c r="G236" s="108"/>
      <c r="H236" s="20"/>
      <c r="I236" s="16"/>
      <c r="J236" s="323">
        <f t="shared" si="128"/>
        <v>0</v>
      </c>
      <c r="K236" s="16"/>
      <c r="L236" s="323">
        <f t="shared" si="129"/>
        <v>0</v>
      </c>
      <c r="M236" s="16"/>
      <c r="N236" s="323">
        <f t="shared" si="130"/>
        <v>0</v>
      </c>
      <c r="O236" s="16"/>
      <c r="P236" s="323">
        <f t="shared" si="131"/>
        <v>0</v>
      </c>
      <c r="Q236" s="16"/>
      <c r="R236" s="323">
        <f t="shared" si="132"/>
        <v>0</v>
      </c>
      <c r="S236" s="16"/>
      <c r="T236" s="323">
        <f t="shared" si="133"/>
        <v>0</v>
      </c>
      <c r="U236" s="16"/>
      <c r="V236" s="323">
        <f t="shared" si="134"/>
        <v>0</v>
      </c>
      <c r="W236" s="17" t="str">
        <f t="shared" si="135"/>
        <v xml:space="preserve"> </v>
      </c>
      <c r="X236" s="17" t="str">
        <f t="shared" si="136"/>
        <v xml:space="preserve"> </v>
      </c>
      <c r="Y236" s="17" t="str">
        <f t="shared" si="137"/>
        <v/>
      </c>
      <c r="Z236" s="20"/>
      <c r="AA236" s="17" t="str">
        <f t="shared" si="138"/>
        <v/>
      </c>
      <c r="AB236" s="17" t="str">
        <f t="shared" si="139"/>
        <v xml:space="preserve"> </v>
      </c>
      <c r="AC236" s="17" t="str">
        <f t="shared" si="140"/>
        <v/>
      </c>
      <c r="AD236" s="17" t="str">
        <f t="shared" si="141"/>
        <v xml:space="preserve"> </v>
      </c>
      <c r="AE236" s="106" t="str">
        <f t="shared" si="142"/>
        <v xml:space="preserve"> </v>
      </c>
      <c r="AF236" s="17" t="str">
        <f t="shared" si="143"/>
        <v xml:space="preserve"> </v>
      </c>
      <c r="AG236" s="467">
        <f t="shared" si="144"/>
        <v>0</v>
      </c>
      <c r="AH236" s="41" t="str">
        <f t="shared" si="145"/>
        <v xml:space="preserve"> </v>
      </c>
      <c r="AI236" s="496" t="s">
        <v>1833</v>
      </c>
      <c r="AJ236" s="495" t="s">
        <v>1833</v>
      </c>
      <c r="AK236" s="17" t="str">
        <f t="shared" si="146"/>
        <v xml:space="preserve"> </v>
      </c>
      <c r="AL236" s="495" t="s">
        <v>1833</v>
      </c>
      <c r="AM236" s="17" t="str">
        <f t="shared" si="147"/>
        <v xml:space="preserve"> </v>
      </c>
      <c r="AN236" s="19" t="str">
        <f t="shared" si="148"/>
        <v xml:space="preserve"> </v>
      </c>
      <c r="AO236" s="65"/>
      <c r="AP236" s="389"/>
      <c r="AQ236" s="389"/>
      <c r="AR236" s="389"/>
      <c r="AS236" s="389"/>
      <c r="AT236" s="389"/>
      <c r="AU236" s="389"/>
      <c r="AV236" s="389"/>
      <c r="AW236" s="369"/>
      <c r="AX236" s="328"/>
      <c r="AY236" s="65"/>
      <c r="AZ236" s="65"/>
    </row>
    <row r="237" spans="2:52" ht="57.75" customHeight="1">
      <c r="B237" s="381" t="str">
        <f t="shared" si="127"/>
        <v>-</v>
      </c>
      <c r="C237" s="16"/>
      <c r="D237" s="21"/>
      <c r="E237" s="20"/>
      <c r="F237" s="109"/>
      <c r="G237" s="108"/>
      <c r="H237" s="20"/>
      <c r="I237" s="16"/>
      <c r="J237" s="323">
        <f t="shared" si="128"/>
        <v>0</v>
      </c>
      <c r="K237" s="16"/>
      <c r="L237" s="323">
        <f t="shared" si="129"/>
        <v>0</v>
      </c>
      <c r="M237" s="16"/>
      <c r="N237" s="323">
        <f t="shared" si="130"/>
        <v>0</v>
      </c>
      <c r="O237" s="16"/>
      <c r="P237" s="323">
        <f t="shared" si="131"/>
        <v>0</v>
      </c>
      <c r="Q237" s="16"/>
      <c r="R237" s="323">
        <f t="shared" si="132"/>
        <v>0</v>
      </c>
      <c r="S237" s="16"/>
      <c r="T237" s="323">
        <f t="shared" si="133"/>
        <v>0</v>
      </c>
      <c r="U237" s="16"/>
      <c r="V237" s="323">
        <f t="shared" si="134"/>
        <v>0</v>
      </c>
      <c r="W237" s="17" t="str">
        <f t="shared" si="135"/>
        <v xml:space="preserve"> </v>
      </c>
      <c r="X237" s="17" t="str">
        <f t="shared" si="136"/>
        <v xml:space="preserve"> </v>
      </c>
      <c r="Y237" s="17" t="str">
        <f t="shared" si="137"/>
        <v/>
      </c>
      <c r="Z237" s="20"/>
      <c r="AA237" s="17" t="str">
        <f t="shared" si="138"/>
        <v/>
      </c>
      <c r="AB237" s="17" t="str">
        <f t="shared" si="139"/>
        <v xml:space="preserve"> </v>
      </c>
      <c r="AC237" s="17" t="str">
        <f t="shared" si="140"/>
        <v/>
      </c>
      <c r="AD237" s="17" t="str">
        <f t="shared" si="141"/>
        <v xml:space="preserve"> </v>
      </c>
      <c r="AE237" s="106" t="str">
        <f t="shared" si="142"/>
        <v xml:space="preserve"> </v>
      </c>
      <c r="AF237" s="17" t="str">
        <f t="shared" si="143"/>
        <v xml:space="preserve"> </v>
      </c>
      <c r="AG237" s="467">
        <f t="shared" si="144"/>
        <v>0</v>
      </c>
      <c r="AH237" s="41" t="str">
        <f t="shared" si="145"/>
        <v xml:space="preserve"> </v>
      </c>
      <c r="AI237" s="496" t="s">
        <v>1833</v>
      </c>
      <c r="AJ237" s="495" t="s">
        <v>1833</v>
      </c>
      <c r="AK237" s="17" t="str">
        <f t="shared" si="146"/>
        <v xml:space="preserve"> </v>
      </c>
      <c r="AL237" s="495" t="s">
        <v>1833</v>
      </c>
      <c r="AM237" s="17" t="str">
        <f t="shared" si="147"/>
        <v xml:space="preserve"> </v>
      </c>
      <c r="AN237" s="19" t="str">
        <f t="shared" si="148"/>
        <v xml:space="preserve"> </v>
      </c>
      <c r="AO237" s="65"/>
      <c r="AP237" s="389"/>
      <c r="AQ237" s="389"/>
      <c r="AR237" s="389"/>
      <c r="AS237" s="389"/>
      <c r="AT237" s="389"/>
      <c r="AU237" s="389"/>
      <c r="AV237" s="389"/>
      <c r="AW237" s="369"/>
      <c r="AX237" s="328"/>
      <c r="AY237" s="65"/>
      <c r="AZ237" s="65"/>
    </row>
    <row r="238" spans="2:52" ht="57.75" customHeight="1">
      <c r="B238" s="381" t="str">
        <f t="shared" si="127"/>
        <v>-</v>
      </c>
      <c r="C238" s="16"/>
      <c r="D238" s="21"/>
      <c r="E238" s="20"/>
      <c r="F238" s="109"/>
      <c r="G238" s="108"/>
      <c r="H238" s="20"/>
      <c r="I238" s="16"/>
      <c r="J238" s="323">
        <f t="shared" si="128"/>
        <v>0</v>
      </c>
      <c r="K238" s="16"/>
      <c r="L238" s="323">
        <f t="shared" si="129"/>
        <v>0</v>
      </c>
      <c r="M238" s="16"/>
      <c r="N238" s="323">
        <f t="shared" si="130"/>
        <v>0</v>
      </c>
      <c r="O238" s="16"/>
      <c r="P238" s="323">
        <f t="shared" si="131"/>
        <v>0</v>
      </c>
      <c r="Q238" s="16"/>
      <c r="R238" s="323">
        <f t="shared" si="132"/>
        <v>0</v>
      </c>
      <c r="S238" s="16"/>
      <c r="T238" s="323">
        <f t="shared" si="133"/>
        <v>0</v>
      </c>
      <c r="U238" s="16"/>
      <c r="V238" s="323">
        <f t="shared" si="134"/>
        <v>0</v>
      </c>
      <c r="W238" s="17" t="str">
        <f t="shared" si="135"/>
        <v xml:space="preserve"> </v>
      </c>
      <c r="X238" s="17" t="str">
        <f t="shared" si="136"/>
        <v xml:space="preserve"> </v>
      </c>
      <c r="Y238" s="17" t="str">
        <f t="shared" si="137"/>
        <v/>
      </c>
      <c r="Z238" s="20"/>
      <c r="AA238" s="17" t="str">
        <f t="shared" si="138"/>
        <v/>
      </c>
      <c r="AB238" s="17" t="str">
        <f t="shared" si="139"/>
        <v xml:space="preserve"> </v>
      </c>
      <c r="AC238" s="17" t="str">
        <f t="shared" si="140"/>
        <v/>
      </c>
      <c r="AD238" s="17" t="str">
        <f t="shared" si="141"/>
        <v xml:space="preserve"> </v>
      </c>
      <c r="AE238" s="106" t="str">
        <f t="shared" si="142"/>
        <v xml:space="preserve"> </v>
      </c>
      <c r="AF238" s="17" t="str">
        <f t="shared" si="143"/>
        <v xml:space="preserve"> </v>
      </c>
      <c r="AG238" s="467">
        <f t="shared" si="144"/>
        <v>0</v>
      </c>
      <c r="AH238" s="41" t="str">
        <f t="shared" si="145"/>
        <v xml:space="preserve"> </v>
      </c>
      <c r="AI238" s="496" t="s">
        <v>1833</v>
      </c>
      <c r="AJ238" s="495" t="s">
        <v>1833</v>
      </c>
      <c r="AK238" s="17" t="str">
        <f t="shared" si="146"/>
        <v xml:space="preserve"> </v>
      </c>
      <c r="AL238" s="495" t="s">
        <v>1833</v>
      </c>
      <c r="AM238" s="17" t="str">
        <f t="shared" si="147"/>
        <v xml:space="preserve"> </v>
      </c>
      <c r="AN238" s="19" t="str">
        <f t="shared" si="148"/>
        <v xml:space="preserve"> </v>
      </c>
      <c r="AO238" s="65"/>
      <c r="AP238" s="389"/>
      <c r="AQ238" s="389"/>
      <c r="AR238" s="389"/>
      <c r="AS238" s="389"/>
      <c r="AT238" s="389"/>
      <c r="AU238" s="389"/>
      <c r="AV238" s="389"/>
      <c r="AW238" s="369"/>
      <c r="AX238" s="328"/>
      <c r="AY238" s="65"/>
      <c r="AZ238" s="65"/>
    </row>
    <row r="239" spans="2:52" ht="57.75" customHeight="1">
      <c r="B239" s="381" t="str">
        <f t="shared" si="127"/>
        <v>-</v>
      </c>
      <c r="C239" s="16"/>
      <c r="D239" s="21"/>
      <c r="E239" s="20"/>
      <c r="F239" s="109"/>
      <c r="G239" s="108"/>
      <c r="H239" s="20"/>
      <c r="I239" s="16"/>
      <c r="J239" s="323">
        <f t="shared" si="128"/>
        <v>0</v>
      </c>
      <c r="K239" s="16"/>
      <c r="L239" s="323">
        <f t="shared" si="129"/>
        <v>0</v>
      </c>
      <c r="M239" s="16"/>
      <c r="N239" s="323">
        <f t="shared" si="130"/>
        <v>0</v>
      </c>
      <c r="O239" s="16"/>
      <c r="P239" s="323">
        <f t="shared" si="131"/>
        <v>0</v>
      </c>
      <c r="Q239" s="16"/>
      <c r="R239" s="323">
        <f t="shared" si="132"/>
        <v>0</v>
      </c>
      <c r="S239" s="16"/>
      <c r="T239" s="323">
        <f t="shared" si="133"/>
        <v>0</v>
      </c>
      <c r="U239" s="16"/>
      <c r="V239" s="323">
        <f t="shared" si="134"/>
        <v>0</v>
      </c>
      <c r="W239" s="17" t="str">
        <f t="shared" si="135"/>
        <v xml:space="preserve"> </v>
      </c>
      <c r="X239" s="17" t="str">
        <f t="shared" si="136"/>
        <v xml:space="preserve"> </v>
      </c>
      <c r="Y239" s="17" t="str">
        <f t="shared" si="137"/>
        <v/>
      </c>
      <c r="Z239" s="20"/>
      <c r="AA239" s="17" t="str">
        <f t="shared" si="138"/>
        <v/>
      </c>
      <c r="AB239" s="17" t="str">
        <f t="shared" si="139"/>
        <v xml:space="preserve"> </v>
      </c>
      <c r="AC239" s="17" t="str">
        <f t="shared" si="140"/>
        <v/>
      </c>
      <c r="AD239" s="17" t="str">
        <f t="shared" si="141"/>
        <v xml:space="preserve"> </v>
      </c>
      <c r="AE239" s="106" t="str">
        <f t="shared" si="142"/>
        <v xml:space="preserve"> </v>
      </c>
      <c r="AF239" s="17" t="str">
        <f t="shared" si="143"/>
        <v xml:space="preserve"> </v>
      </c>
      <c r="AG239" s="467">
        <f t="shared" si="144"/>
        <v>0</v>
      </c>
      <c r="AH239" s="41" t="str">
        <f t="shared" si="145"/>
        <v xml:space="preserve"> </v>
      </c>
      <c r="AI239" s="496" t="s">
        <v>1833</v>
      </c>
      <c r="AJ239" s="495" t="s">
        <v>1833</v>
      </c>
      <c r="AK239" s="17" t="str">
        <f t="shared" si="146"/>
        <v xml:space="preserve"> </v>
      </c>
      <c r="AL239" s="495" t="s">
        <v>1833</v>
      </c>
      <c r="AM239" s="17" t="str">
        <f t="shared" si="147"/>
        <v xml:space="preserve"> </v>
      </c>
      <c r="AN239" s="19" t="str">
        <f t="shared" si="148"/>
        <v xml:space="preserve"> </v>
      </c>
      <c r="AO239" s="65"/>
      <c r="AP239" s="389"/>
      <c r="AQ239" s="389"/>
      <c r="AR239" s="389"/>
      <c r="AS239" s="389"/>
      <c r="AT239" s="389"/>
      <c r="AU239" s="389"/>
      <c r="AV239" s="389"/>
      <c r="AW239" s="369"/>
      <c r="AX239" s="328"/>
      <c r="AY239" s="65"/>
      <c r="AZ239" s="65"/>
    </row>
    <row r="240" spans="2:52" ht="57.75" customHeight="1">
      <c r="B240" s="381" t="str">
        <f t="shared" si="127"/>
        <v>-</v>
      </c>
      <c r="C240" s="16"/>
      <c r="D240" s="21"/>
      <c r="E240" s="20"/>
      <c r="F240" s="109"/>
      <c r="G240" s="108"/>
      <c r="H240" s="20"/>
      <c r="I240" s="16"/>
      <c r="J240" s="323">
        <f t="shared" si="128"/>
        <v>0</v>
      </c>
      <c r="K240" s="16"/>
      <c r="L240" s="323">
        <f t="shared" si="129"/>
        <v>0</v>
      </c>
      <c r="M240" s="16"/>
      <c r="N240" s="323">
        <f t="shared" si="130"/>
        <v>0</v>
      </c>
      <c r="O240" s="16"/>
      <c r="P240" s="323">
        <f t="shared" si="131"/>
        <v>0</v>
      </c>
      <c r="Q240" s="16"/>
      <c r="R240" s="323">
        <f t="shared" si="132"/>
        <v>0</v>
      </c>
      <c r="S240" s="16"/>
      <c r="T240" s="323">
        <f t="shared" si="133"/>
        <v>0</v>
      </c>
      <c r="U240" s="16"/>
      <c r="V240" s="323">
        <f t="shared" si="134"/>
        <v>0</v>
      </c>
      <c r="W240" s="17" t="str">
        <f t="shared" si="135"/>
        <v xml:space="preserve"> </v>
      </c>
      <c r="X240" s="17" t="str">
        <f t="shared" si="136"/>
        <v xml:space="preserve"> </v>
      </c>
      <c r="Y240" s="17" t="str">
        <f t="shared" si="137"/>
        <v/>
      </c>
      <c r="Z240" s="20"/>
      <c r="AA240" s="17" t="str">
        <f t="shared" si="138"/>
        <v/>
      </c>
      <c r="AB240" s="17" t="str">
        <f t="shared" si="139"/>
        <v xml:space="preserve"> </v>
      </c>
      <c r="AC240" s="17" t="str">
        <f t="shared" si="140"/>
        <v/>
      </c>
      <c r="AD240" s="17" t="str">
        <f t="shared" si="141"/>
        <v xml:space="preserve"> </v>
      </c>
      <c r="AE240" s="106" t="str">
        <f t="shared" si="142"/>
        <v xml:space="preserve"> </v>
      </c>
      <c r="AF240" s="17" t="str">
        <f t="shared" si="143"/>
        <v xml:space="preserve"> </v>
      </c>
      <c r="AG240" s="467">
        <f t="shared" si="144"/>
        <v>0</v>
      </c>
      <c r="AH240" s="41" t="str">
        <f t="shared" si="145"/>
        <v xml:space="preserve"> </v>
      </c>
      <c r="AI240" s="496" t="s">
        <v>1833</v>
      </c>
      <c r="AJ240" s="495" t="s">
        <v>1833</v>
      </c>
      <c r="AK240" s="17" t="str">
        <f t="shared" si="146"/>
        <v xml:space="preserve"> </v>
      </c>
      <c r="AL240" s="495" t="s">
        <v>1833</v>
      </c>
      <c r="AM240" s="17" t="str">
        <f t="shared" si="147"/>
        <v xml:space="preserve"> </v>
      </c>
      <c r="AN240" s="19" t="str">
        <f t="shared" si="148"/>
        <v xml:space="preserve"> </v>
      </c>
      <c r="AO240" s="65"/>
      <c r="AP240" s="389"/>
      <c r="AQ240" s="389"/>
      <c r="AR240" s="389"/>
      <c r="AS240" s="389"/>
      <c r="AT240" s="389"/>
      <c r="AU240" s="389"/>
      <c r="AV240" s="389"/>
      <c r="AW240" s="369"/>
      <c r="AX240" s="328"/>
      <c r="AY240" s="65"/>
      <c r="AZ240" s="65"/>
    </row>
    <row r="241" spans="2:52" ht="57.75" customHeight="1">
      <c r="B241" s="381" t="str">
        <f t="shared" si="127"/>
        <v>-</v>
      </c>
      <c r="C241" s="16"/>
      <c r="D241" s="21"/>
      <c r="E241" s="20"/>
      <c r="F241" s="109"/>
      <c r="G241" s="108"/>
      <c r="H241" s="20"/>
      <c r="I241" s="16"/>
      <c r="J241" s="323">
        <f t="shared" si="128"/>
        <v>0</v>
      </c>
      <c r="K241" s="16"/>
      <c r="L241" s="323">
        <f t="shared" si="129"/>
        <v>0</v>
      </c>
      <c r="M241" s="16"/>
      <c r="N241" s="323">
        <f t="shared" si="130"/>
        <v>0</v>
      </c>
      <c r="O241" s="16"/>
      <c r="P241" s="323">
        <f t="shared" si="131"/>
        <v>0</v>
      </c>
      <c r="Q241" s="16"/>
      <c r="R241" s="323">
        <f t="shared" si="132"/>
        <v>0</v>
      </c>
      <c r="S241" s="16"/>
      <c r="T241" s="323">
        <f t="shared" si="133"/>
        <v>0</v>
      </c>
      <c r="U241" s="16"/>
      <c r="V241" s="323">
        <f t="shared" si="134"/>
        <v>0</v>
      </c>
      <c r="W241" s="17" t="str">
        <f t="shared" si="135"/>
        <v xml:space="preserve"> </v>
      </c>
      <c r="X241" s="17" t="str">
        <f t="shared" si="136"/>
        <v xml:space="preserve"> </v>
      </c>
      <c r="Y241" s="17" t="str">
        <f t="shared" si="137"/>
        <v/>
      </c>
      <c r="Z241" s="20"/>
      <c r="AA241" s="17" t="str">
        <f t="shared" si="138"/>
        <v/>
      </c>
      <c r="AB241" s="17" t="str">
        <f t="shared" si="139"/>
        <v xml:space="preserve"> </v>
      </c>
      <c r="AC241" s="17" t="str">
        <f t="shared" si="140"/>
        <v/>
      </c>
      <c r="AD241" s="17" t="str">
        <f t="shared" si="141"/>
        <v xml:space="preserve"> </v>
      </c>
      <c r="AE241" s="106" t="str">
        <f t="shared" si="142"/>
        <v xml:space="preserve"> </v>
      </c>
      <c r="AF241" s="17" t="str">
        <f t="shared" si="143"/>
        <v xml:space="preserve"> </v>
      </c>
      <c r="AG241" s="467">
        <f t="shared" si="144"/>
        <v>0</v>
      </c>
      <c r="AH241" s="41" t="str">
        <f t="shared" si="145"/>
        <v xml:space="preserve"> </v>
      </c>
      <c r="AI241" s="496" t="s">
        <v>1833</v>
      </c>
      <c r="AJ241" s="495" t="s">
        <v>1833</v>
      </c>
      <c r="AK241" s="17" t="str">
        <f t="shared" si="146"/>
        <v xml:space="preserve"> </v>
      </c>
      <c r="AL241" s="495" t="s">
        <v>1833</v>
      </c>
      <c r="AM241" s="17" t="str">
        <f t="shared" si="147"/>
        <v xml:space="preserve"> </v>
      </c>
      <c r="AN241" s="19" t="str">
        <f t="shared" si="148"/>
        <v xml:space="preserve"> </v>
      </c>
      <c r="AO241" s="65"/>
      <c r="AP241" s="389"/>
      <c r="AQ241" s="389"/>
      <c r="AR241" s="389"/>
      <c r="AS241" s="389"/>
      <c r="AT241" s="389"/>
      <c r="AU241" s="389"/>
      <c r="AV241" s="389"/>
      <c r="AW241" s="369"/>
      <c r="AX241" s="328"/>
      <c r="AY241" s="65"/>
      <c r="AZ241" s="65"/>
    </row>
    <row r="242" spans="2:52" ht="57.75" customHeight="1">
      <c r="B242" s="381" t="str">
        <f t="shared" si="127"/>
        <v>-</v>
      </c>
      <c r="C242" s="16"/>
      <c r="D242" s="21"/>
      <c r="E242" s="20"/>
      <c r="F242" s="109"/>
      <c r="G242" s="108"/>
      <c r="H242" s="20"/>
      <c r="I242" s="16"/>
      <c r="J242" s="323">
        <f t="shared" si="128"/>
        <v>0</v>
      </c>
      <c r="K242" s="16"/>
      <c r="L242" s="323">
        <f t="shared" si="129"/>
        <v>0</v>
      </c>
      <c r="M242" s="16"/>
      <c r="N242" s="323">
        <f t="shared" si="130"/>
        <v>0</v>
      </c>
      <c r="O242" s="16"/>
      <c r="P242" s="323">
        <f t="shared" si="131"/>
        <v>0</v>
      </c>
      <c r="Q242" s="16"/>
      <c r="R242" s="323">
        <f t="shared" si="132"/>
        <v>0</v>
      </c>
      <c r="S242" s="16"/>
      <c r="T242" s="323">
        <f t="shared" si="133"/>
        <v>0</v>
      </c>
      <c r="U242" s="16"/>
      <c r="V242" s="323">
        <f t="shared" si="134"/>
        <v>0</v>
      </c>
      <c r="W242" s="17" t="str">
        <f t="shared" si="135"/>
        <v xml:space="preserve"> </v>
      </c>
      <c r="X242" s="17" t="str">
        <f t="shared" si="136"/>
        <v xml:space="preserve"> </v>
      </c>
      <c r="Y242" s="17" t="str">
        <f t="shared" si="137"/>
        <v/>
      </c>
      <c r="Z242" s="20"/>
      <c r="AA242" s="17" t="str">
        <f t="shared" si="138"/>
        <v/>
      </c>
      <c r="AB242" s="17" t="str">
        <f t="shared" si="139"/>
        <v xml:space="preserve"> </v>
      </c>
      <c r="AC242" s="17" t="str">
        <f t="shared" si="140"/>
        <v/>
      </c>
      <c r="AD242" s="17" t="str">
        <f t="shared" si="141"/>
        <v xml:space="preserve"> </v>
      </c>
      <c r="AE242" s="106" t="str">
        <f t="shared" si="142"/>
        <v xml:space="preserve"> </v>
      </c>
      <c r="AF242" s="17" t="str">
        <f t="shared" si="143"/>
        <v xml:space="preserve"> </v>
      </c>
      <c r="AG242" s="467">
        <f t="shared" si="144"/>
        <v>0</v>
      </c>
      <c r="AH242" s="41" t="str">
        <f t="shared" si="145"/>
        <v xml:space="preserve"> </v>
      </c>
      <c r="AI242" s="496" t="s">
        <v>1833</v>
      </c>
      <c r="AJ242" s="495" t="s">
        <v>1833</v>
      </c>
      <c r="AK242" s="17" t="str">
        <f t="shared" si="146"/>
        <v xml:space="preserve"> </v>
      </c>
      <c r="AL242" s="495" t="s">
        <v>1833</v>
      </c>
      <c r="AM242" s="17" t="str">
        <f t="shared" si="147"/>
        <v xml:space="preserve"> </v>
      </c>
      <c r="AN242" s="19" t="str">
        <f t="shared" si="148"/>
        <v xml:space="preserve"> </v>
      </c>
      <c r="AO242" s="65"/>
      <c r="AP242" s="389"/>
      <c r="AQ242" s="389"/>
      <c r="AR242" s="389"/>
      <c r="AS242" s="389"/>
      <c r="AT242" s="389"/>
      <c r="AU242" s="389"/>
      <c r="AV242" s="389"/>
      <c r="AW242" s="369"/>
      <c r="AX242" s="328"/>
      <c r="AY242" s="65"/>
      <c r="AZ242" s="65"/>
    </row>
    <row r="243" spans="2:52" ht="57.75" customHeight="1">
      <c r="B243" s="381" t="str">
        <f t="shared" si="127"/>
        <v>-</v>
      </c>
      <c r="C243" s="16"/>
      <c r="D243" s="21"/>
      <c r="E243" s="20"/>
      <c r="F243" s="109"/>
      <c r="G243" s="108"/>
      <c r="H243" s="20"/>
      <c r="I243" s="16"/>
      <c r="J243" s="323">
        <f t="shared" si="128"/>
        <v>0</v>
      </c>
      <c r="K243" s="16"/>
      <c r="L243" s="323">
        <f t="shared" si="129"/>
        <v>0</v>
      </c>
      <c r="M243" s="16"/>
      <c r="N243" s="323">
        <f t="shared" si="130"/>
        <v>0</v>
      </c>
      <c r="O243" s="16"/>
      <c r="P243" s="323">
        <f t="shared" si="131"/>
        <v>0</v>
      </c>
      <c r="Q243" s="16"/>
      <c r="R243" s="323">
        <f t="shared" si="132"/>
        <v>0</v>
      </c>
      <c r="S243" s="16"/>
      <c r="T243" s="323">
        <f t="shared" si="133"/>
        <v>0</v>
      </c>
      <c r="U243" s="16"/>
      <c r="V243" s="323">
        <f t="shared" si="134"/>
        <v>0</v>
      </c>
      <c r="W243" s="17" t="str">
        <f t="shared" si="135"/>
        <v xml:space="preserve"> </v>
      </c>
      <c r="X243" s="17" t="str">
        <f t="shared" si="136"/>
        <v xml:space="preserve"> </v>
      </c>
      <c r="Y243" s="17" t="str">
        <f t="shared" si="137"/>
        <v/>
      </c>
      <c r="Z243" s="20"/>
      <c r="AA243" s="17" t="str">
        <f t="shared" si="138"/>
        <v/>
      </c>
      <c r="AB243" s="17" t="str">
        <f t="shared" si="139"/>
        <v xml:space="preserve"> </v>
      </c>
      <c r="AC243" s="17" t="str">
        <f t="shared" si="140"/>
        <v/>
      </c>
      <c r="AD243" s="17" t="str">
        <f t="shared" si="141"/>
        <v xml:space="preserve"> </v>
      </c>
      <c r="AE243" s="106" t="str">
        <f t="shared" si="142"/>
        <v xml:space="preserve"> </v>
      </c>
      <c r="AF243" s="17" t="str">
        <f t="shared" si="143"/>
        <v xml:space="preserve"> </v>
      </c>
      <c r="AG243" s="467">
        <f t="shared" si="144"/>
        <v>0</v>
      </c>
      <c r="AH243" s="41" t="str">
        <f t="shared" si="145"/>
        <v xml:space="preserve"> </v>
      </c>
      <c r="AI243" s="496" t="s">
        <v>1833</v>
      </c>
      <c r="AJ243" s="495" t="s">
        <v>1833</v>
      </c>
      <c r="AK243" s="17" t="str">
        <f t="shared" si="146"/>
        <v xml:space="preserve"> </v>
      </c>
      <c r="AL243" s="495" t="s">
        <v>1833</v>
      </c>
      <c r="AM243" s="17" t="str">
        <f t="shared" si="147"/>
        <v xml:space="preserve"> </v>
      </c>
      <c r="AN243" s="19" t="str">
        <f t="shared" si="148"/>
        <v xml:space="preserve"> </v>
      </c>
      <c r="AO243" s="65"/>
      <c r="AP243" s="389"/>
      <c r="AQ243" s="389"/>
      <c r="AR243" s="389"/>
      <c r="AS243" s="389"/>
      <c r="AT243" s="389"/>
      <c r="AU243" s="389"/>
      <c r="AV243" s="389"/>
      <c r="AW243" s="369"/>
      <c r="AX243" s="328"/>
      <c r="AY243" s="65"/>
      <c r="AZ243" s="65"/>
    </row>
    <row r="244" spans="2:52" ht="10.5" customHeight="1">
      <c r="B244" s="381" t="str">
        <f t="shared" si="127"/>
        <v>-</v>
      </c>
      <c r="C244" s="16"/>
      <c r="D244" s="21"/>
      <c r="E244" s="20"/>
      <c r="F244" s="109"/>
      <c r="G244" s="108"/>
      <c r="H244" s="20"/>
      <c r="I244" s="16"/>
      <c r="J244" s="323">
        <f t="shared" si="128"/>
        <v>0</v>
      </c>
      <c r="K244" s="16"/>
      <c r="L244" s="323">
        <f t="shared" si="129"/>
        <v>0</v>
      </c>
      <c r="M244" s="16"/>
      <c r="N244" s="323">
        <f t="shared" si="130"/>
        <v>0</v>
      </c>
      <c r="O244" s="16"/>
      <c r="P244" s="323">
        <f t="shared" si="131"/>
        <v>0</v>
      </c>
      <c r="Q244" s="16"/>
      <c r="R244" s="323">
        <f t="shared" si="132"/>
        <v>0</v>
      </c>
      <c r="S244" s="16"/>
      <c r="T244" s="323">
        <f t="shared" si="133"/>
        <v>0</v>
      </c>
      <c r="U244" s="16"/>
      <c r="V244" s="323">
        <f t="shared" si="134"/>
        <v>0</v>
      </c>
      <c r="W244" s="17" t="str">
        <f t="shared" si="135"/>
        <v xml:space="preserve"> </v>
      </c>
      <c r="X244" s="17" t="str">
        <f t="shared" si="136"/>
        <v xml:space="preserve"> </v>
      </c>
      <c r="Y244" s="17" t="str">
        <f t="shared" si="137"/>
        <v/>
      </c>
      <c r="Z244" s="20"/>
      <c r="AA244" s="17" t="str">
        <f t="shared" si="138"/>
        <v/>
      </c>
      <c r="AB244" s="17" t="str">
        <f t="shared" si="139"/>
        <v xml:space="preserve"> </v>
      </c>
      <c r="AC244" s="17" t="str">
        <f t="shared" si="140"/>
        <v/>
      </c>
      <c r="AD244" s="17" t="str">
        <f t="shared" si="141"/>
        <v xml:space="preserve"> </v>
      </c>
      <c r="AE244" s="106" t="str">
        <f t="shared" si="142"/>
        <v xml:space="preserve"> </v>
      </c>
      <c r="AF244" s="17" t="str">
        <f t="shared" si="143"/>
        <v xml:space="preserve"> </v>
      </c>
      <c r="AG244" s="467">
        <f t="shared" si="144"/>
        <v>0</v>
      </c>
      <c r="AH244" s="41" t="str">
        <f t="shared" si="145"/>
        <v xml:space="preserve"> </v>
      </c>
      <c r="AI244" s="496" t="s">
        <v>1833</v>
      </c>
      <c r="AJ244" s="495" t="s">
        <v>1833</v>
      </c>
      <c r="AK244" s="17" t="str">
        <f t="shared" si="146"/>
        <v xml:space="preserve"> </v>
      </c>
      <c r="AL244" s="495" t="s">
        <v>1833</v>
      </c>
      <c r="AM244" s="17" t="str">
        <f t="shared" si="147"/>
        <v xml:space="preserve"> </v>
      </c>
      <c r="AN244" s="19" t="str">
        <f t="shared" si="148"/>
        <v xml:space="preserve"> </v>
      </c>
      <c r="AO244" s="65"/>
      <c r="AP244" s="389"/>
      <c r="AQ244" s="389"/>
      <c r="AR244" s="389"/>
      <c r="AS244" s="389"/>
      <c r="AT244" s="389"/>
      <c r="AU244" s="389"/>
      <c r="AV244" s="389"/>
      <c r="AW244" s="369"/>
      <c r="AX244" s="328"/>
      <c r="AY244" s="65"/>
      <c r="AZ244" s="65"/>
    </row>
    <row r="245" spans="2:52" ht="11.25" customHeight="1">
      <c r="B245" s="381" t="str">
        <f t="shared" si="127"/>
        <v>-</v>
      </c>
      <c r="C245" s="16"/>
      <c r="D245" s="21"/>
      <c r="E245" s="20"/>
      <c r="F245" s="109"/>
      <c r="G245" s="110"/>
      <c r="H245" s="20"/>
      <c r="I245" s="16"/>
      <c r="J245" s="323">
        <f t="shared" si="128"/>
        <v>0</v>
      </c>
      <c r="K245" s="16"/>
      <c r="L245" s="323">
        <f t="shared" si="129"/>
        <v>0</v>
      </c>
      <c r="M245" s="16"/>
      <c r="N245" s="323">
        <f t="shared" si="130"/>
        <v>0</v>
      </c>
      <c r="O245" s="16"/>
      <c r="P245" s="323">
        <f t="shared" si="131"/>
        <v>0</v>
      </c>
      <c r="Q245" s="16"/>
      <c r="R245" s="323">
        <f t="shared" si="132"/>
        <v>0</v>
      </c>
      <c r="S245" s="16"/>
      <c r="T245" s="323">
        <f t="shared" si="133"/>
        <v>0</v>
      </c>
      <c r="U245" s="16"/>
      <c r="V245" s="323">
        <f t="shared" si="134"/>
        <v>0</v>
      </c>
      <c r="W245" s="17" t="str">
        <f t="shared" si="135"/>
        <v xml:space="preserve"> </v>
      </c>
      <c r="X245" s="17" t="str">
        <f t="shared" si="136"/>
        <v xml:space="preserve"> </v>
      </c>
      <c r="Y245" s="17" t="str">
        <f t="shared" si="137"/>
        <v/>
      </c>
      <c r="Z245" s="20"/>
      <c r="AA245" s="17" t="str">
        <f t="shared" si="138"/>
        <v/>
      </c>
      <c r="AB245" s="17" t="str">
        <f t="shared" si="139"/>
        <v xml:space="preserve"> </v>
      </c>
      <c r="AC245" s="17" t="str">
        <f t="shared" si="140"/>
        <v/>
      </c>
      <c r="AD245" s="17" t="str">
        <f t="shared" si="141"/>
        <v xml:space="preserve"> </v>
      </c>
      <c r="AE245" s="41" t="str">
        <f t="shared" si="142"/>
        <v xml:space="preserve"> </v>
      </c>
      <c r="AF245" s="17" t="str">
        <f t="shared" si="143"/>
        <v xml:space="preserve"> </v>
      </c>
      <c r="AG245" s="467">
        <f t="shared" si="144"/>
        <v>0</v>
      </c>
      <c r="AH245" s="41" t="str">
        <f t="shared" si="145"/>
        <v xml:space="preserve"> </v>
      </c>
      <c r="AI245" s="496" t="s">
        <v>1833</v>
      </c>
      <c r="AJ245" s="495" t="s">
        <v>1833</v>
      </c>
      <c r="AK245" s="17" t="str">
        <f t="shared" si="146"/>
        <v xml:space="preserve"> </v>
      </c>
      <c r="AL245" s="495" t="s">
        <v>1833</v>
      </c>
      <c r="AM245" s="17" t="str">
        <f t="shared" si="147"/>
        <v xml:space="preserve"> </v>
      </c>
      <c r="AN245" s="19" t="str">
        <f t="shared" si="148"/>
        <v xml:space="preserve"> </v>
      </c>
      <c r="AO245" s="65"/>
      <c r="AP245" s="389"/>
      <c r="AQ245" s="389"/>
      <c r="AR245" s="389"/>
      <c r="AS245" s="389"/>
      <c r="AT245" s="389"/>
      <c r="AU245" s="389"/>
      <c r="AV245" s="389"/>
      <c r="AW245" s="369"/>
      <c r="AX245" s="328"/>
      <c r="AY245" s="65"/>
      <c r="AZ245" s="65"/>
    </row>
    <row r="252" spans="2:52">
      <c r="AX252" s="34"/>
    </row>
  </sheetData>
  <sheetProtection formatCells="0" formatColumns="0" formatRows="0" autoFilter="0" pivotTables="0"/>
  <autoFilter ref="C9:AZ245" xr:uid="{FE555BE8-0A5F-45FC-9221-C89919C2BD22}"/>
  <dataConsolidate/>
  <mergeCells count="12">
    <mergeCell ref="F1:F2"/>
    <mergeCell ref="G1:AX2"/>
    <mergeCell ref="G3:AX3"/>
    <mergeCell ref="G4:AX4"/>
    <mergeCell ref="G5:S5"/>
    <mergeCell ref="C7:E8"/>
    <mergeCell ref="F7:AZ7"/>
    <mergeCell ref="F8:X8"/>
    <mergeCell ref="Y8:AE8"/>
    <mergeCell ref="AF8:AR8"/>
    <mergeCell ref="AS8:AV8"/>
    <mergeCell ref="AW8:AZ8"/>
  </mergeCells>
  <phoneticPr fontId="9" type="noConversion"/>
  <conditionalFormatting sqref="I10:V24 I25:I33 K25:K33 M25:M33 O25:O33 Q25:Q33 S25:S33 U25:U33">
    <cfRule type="cellIs" dxfId="182" priority="72" stopIfTrue="1" operator="equal">
      <formula>"TOLERABLE"</formula>
    </cfRule>
  </conditionalFormatting>
  <conditionalFormatting sqref="I34:V245">
    <cfRule type="cellIs" dxfId="181" priority="19" stopIfTrue="1" operator="equal">
      <formula>"TOLERABLE"</formula>
    </cfRule>
  </conditionalFormatting>
  <conditionalFormatting sqref="X10:X59">
    <cfRule type="containsText" dxfId="180" priority="10" operator="containsText" text="Débil">
      <formula>NOT(ISERROR(SEARCH("Débil",X10)))</formula>
    </cfRule>
    <cfRule type="containsText" dxfId="179" priority="11" operator="containsText" text="Moderado">
      <formula>NOT(ISERROR(SEARCH("Moderado",X10)))</formula>
    </cfRule>
    <cfRule type="containsText" dxfId="178" priority="12" operator="containsText" text="Fuerte">
      <formula>NOT(ISERROR(SEARCH("Fuerte",X10)))</formula>
    </cfRule>
  </conditionalFormatting>
  <conditionalFormatting sqref="AA44:AA59">
    <cfRule type="containsText" dxfId="177" priority="188" operator="containsText" text="Fuerte">
      <formula>NOT(ISERROR(SEARCH("Fuerte",AA44)))</formula>
    </cfRule>
    <cfRule type="containsText" dxfId="176" priority="187" operator="containsText" text="Moderado">
      <formula>NOT(ISERROR(SEARCH("Moderado",AA44)))</formula>
    </cfRule>
    <cfRule type="containsText" dxfId="175" priority="186" operator="containsText" text="Débil">
      <formula>NOT(ISERROR(SEARCH("Débil",AA44)))</formula>
    </cfRule>
  </conditionalFormatting>
  <conditionalFormatting sqref="AA10:AB43">
    <cfRule type="containsText" dxfId="174" priority="7" operator="containsText" text="Débil">
      <formula>NOT(ISERROR(SEARCH("Débil",AA10)))</formula>
    </cfRule>
    <cfRule type="containsText" dxfId="173" priority="8" operator="containsText" text="Moderado">
      <formula>NOT(ISERROR(SEARCH("Moderado",AA10)))</formula>
    </cfRule>
    <cfRule type="containsText" dxfId="172" priority="9" operator="containsText" text="Fuerte">
      <formula>NOT(ISERROR(SEARCH("Fuerte",AA10)))</formula>
    </cfRule>
  </conditionalFormatting>
  <conditionalFormatting sqref="AB44:AB85">
    <cfRule type="containsText" dxfId="171" priority="185" operator="containsText" text="Fuerte">
      <formula>NOT(ISERROR(SEARCH("Fuerte",AB44)))</formula>
    </cfRule>
    <cfRule type="containsText" dxfId="170" priority="184" operator="containsText" text="Moderado">
      <formula>NOT(ISERROR(SEARCH("Moderado",AB44)))</formula>
    </cfRule>
    <cfRule type="containsText" dxfId="169" priority="183" operator="containsText" text="Débil">
      <formula>NOT(ISERROR(SEARCH("Débil",AB44)))</formula>
    </cfRule>
  </conditionalFormatting>
  <conditionalFormatting sqref="AC10:AC245">
    <cfRule type="cellIs" dxfId="168" priority="17" stopIfTrue="1" operator="equal">
      <formula>"Sí"</formula>
    </cfRule>
    <cfRule type="cellIs" dxfId="167" priority="18" stopIfTrue="1" operator="equal">
      <formula>"No"</formula>
    </cfRule>
  </conditionalFormatting>
  <conditionalFormatting sqref="AF10:AF22 AF44:AF60">
    <cfRule type="containsText" dxfId="166" priority="182" operator="containsText" text="Fuerte">
      <formula>NOT(ISERROR(SEARCH("Fuerte",AF10)))</formula>
    </cfRule>
    <cfRule type="containsText" dxfId="165" priority="180" operator="containsText" text="Débil">
      <formula>NOT(ISERROR(SEARCH("Débil",AF10)))</formula>
    </cfRule>
    <cfRule type="containsText" dxfId="164" priority="181" operator="containsText" text="Moderado">
      <formula>NOT(ISERROR(SEARCH("Moderado",AF10)))</formula>
    </cfRule>
  </conditionalFormatting>
  <conditionalFormatting sqref="AF23:AH43">
    <cfRule type="containsText" dxfId="163" priority="5" operator="containsText" text="Moderado">
      <formula>NOT(ISERROR(SEARCH("Moderado",AF23)))</formula>
    </cfRule>
    <cfRule type="containsText" dxfId="162" priority="6" operator="containsText" text="Fuerte">
      <formula>NOT(ISERROR(SEARCH("Fuerte",AF23)))</formula>
    </cfRule>
    <cfRule type="containsText" dxfId="161" priority="4" operator="containsText" text="Débil">
      <formula>NOT(ISERROR(SEARCH("Débil",AF23)))</formula>
    </cfRule>
  </conditionalFormatting>
  <conditionalFormatting sqref="AJ42:AK43">
    <cfRule type="cellIs" dxfId="160" priority="27" stopIfTrue="1" operator="equal">
      <formula>"Fuerte"</formula>
    </cfRule>
    <cfRule type="cellIs" dxfId="159" priority="29" stopIfTrue="1" operator="equal">
      <formula>"Débil"</formula>
    </cfRule>
    <cfRule type="cellIs" dxfId="158" priority="28" stopIfTrue="1" operator="equal">
      <formula>"Moderado"</formula>
    </cfRule>
  </conditionalFormatting>
  <conditionalFormatting sqref="AM10:AM70">
    <cfRule type="cellIs" dxfId="157" priority="16" stopIfTrue="1" operator="equal">
      <formula>"Zona Baja"</formula>
    </cfRule>
    <cfRule type="cellIs" dxfId="156" priority="15" stopIfTrue="1" operator="equal">
      <formula>"Zona Moderada"</formula>
    </cfRule>
    <cfRule type="cellIs" dxfId="155" priority="14" stopIfTrue="1" operator="equal">
      <formula>"Zona Alta"</formula>
    </cfRule>
    <cfRule type="cellIs" dxfId="154" priority="13" stopIfTrue="1" operator="equal">
      <formula>"Zona Extrema"</formula>
    </cfRule>
  </conditionalFormatting>
  <conditionalFormatting sqref="AM46:AM245">
    <cfRule type="cellIs" dxfId="153" priority="200" stopIfTrue="1" operator="equal">
      <formula>"Zona Extrema"</formula>
    </cfRule>
    <cfRule type="cellIs" dxfId="152" priority="201" stopIfTrue="1" operator="equal">
      <formula>"Zona Alta"</formula>
    </cfRule>
    <cfRule type="cellIs" dxfId="151" priority="202" stopIfTrue="1" operator="equal">
      <formula>"Zona Moderada"</formula>
    </cfRule>
    <cfRule type="cellIs" dxfId="150" priority="203" stopIfTrue="1" operator="equal">
      <formula>"Zona Baja"</formula>
    </cfRule>
  </conditionalFormatting>
  <dataValidations count="11">
    <dataValidation type="list" allowBlank="1" showInputMessage="1" showErrorMessage="1" sqref="G42:G245" xr:uid="{02AA7D0B-0C3D-4886-9003-14EBBBBA6789}">
      <formula1>"Directamente,No disminuye"</formula1>
    </dataValidation>
    <dataValidation type="list" allowBlank="1" showInputMessage="1" showErrorMessage="1" sqref="G37:G38" xr:uid="{3BB47426-F5A0-4F66-BD04-A47F2AD37512}">
      <formula1>"Directamente,No disminuye,"</formula1>
    </dataValidation>
    <dataValidation type="list" allowBlank="1" showInputMessage="1" showErrorMessage="1" sqref="Z37:Z38" xr:uid="{4286290E-C25A-4892-814F-37EEB09EC5D8}">
      <formula1>"Siempre se ejecuta, Algunas veces se ejecuta, No se ejecuta"</formula1>
    </dataValidation>
    <dataValidation type="list" allowBlank="1" showInputMessage="1" showErrorMessage="1" sqref="U37:U38" xr:uid="{ED9C21EA-30AB-4AFD-A426-0686188F5EFC}">
      <formula1>"Completa,Incompleta,No existe"</formula1>
    </dataValidation>
    <dataValidation type="list" allowBlank="1" showInputMessage="1" showErrorMessage="1" sqref="S37:S38" xr:uid="{8AD4B0DA-0CF6-4DD4-A44A-F3196C1F1910}">
      <formula1>"Se investigan y resuelven oportunamente,No se investigan y resuelven oportunamente"</formula1>
    </dataValidation>
    <dataValidation type="list" allowBlank="1" showInputMessage="1" showErrorMessage="1" sqref="Q37:Q38" xr:uid="{528DBF57-D9CA-496D-B165-8504C9A14DE2}">
      <formula1>"Confiable,No confiable"</formula1>
    </dataValidation>
    <dataValidation type="list" allowBlank="1" showInputMessage="1" showErrorMessage="1" sqref="O37:O38" xr:uid="{36A66542-4A00-45E5-BC8D-518A4592A3F5}">
      <formula1>"Prevenir,Detectar,No es un control"</formula1>
    </dataValidation>
    <dataValidation type="list" allowBlank="1" showInputMessage="1" showErrorMessage="1" sqref="M37:M38" xr:uid="{4C389A2E-6D61-435A-BF27-D563EF903506}">
      <formula1>"Oportuna,Inoportuna"</formula1>
    </dataValidation>
    <dataValidation type="list" allowBlank="1" showInputMessage="1" showErrorMessage="1" sqref="K37:K38" xr:uid="{40EFC3EC-7A87-4325-A1C8-A5430C568841}">
      <formula1>"Adecuado,Inadecuado"</formula1>
    </dataValidation>
    <dataValidation type="list" allowBlank="1" showInputMessage="1" showErrorMessage="1" sqref="I37:I38" xr:uid="{4988F523-78B0-4A4F-9FC4-67683605FE08}">
      <formula1>"Asignado,No asignado"</formula1>
    </dataValidation>
    <dataValidation type="list" allowBlank="1" showInputMessage="1" showErrorMessage="1" sqref="H37:H38" xr:uid="{05413745-FD4B-415D-89AD-BB42A0903204}">
      <formula1>"Directamente,Indirectamente,No disminuye"</formula1>
    </dataValidation>
  </dataValidation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BED9F-B5FB-416D-938D-27E16BC1BE85}">
  <sheetPr>
    <tabColor rgb="FFFFFF00"/>
  </sheetPr>
  <dimension ref="B1:AB62"/>
  <sheetViews>
    <sheetView showGridLines="0" topLeftCell="A29" zoomScale="49" zoomScaleNormal="60" workbookViewId="0">
      <selection activeCell="M50" sqref="M50"/>
    </sheetView>
  </sheetViews>
  <sheetFormatPr defaultColWidth="11.42578125" defaultRowHeight="15"/>
  <cols>
    <col min="1" max="1" width="2.28515625" style="36" customWidth="1"/>
    <col min="2" max="9" width="11.42578125" style="36" hidden="1" customWidth="1"/>
    <col min="10" max="10" width="0" style="36" hidden="1" customWidth="1"/>
    <col min="11" max="11" width="19.7109375" style="36" customWidth="1"/>
    <col min="12" max="12" width="21.140625" style="36" customWidth="1"/>
    <col min="13" max="13" width="23.85546875" style="36" customWidth="1"/>
    <col min="14" max="14" width="28.7109375" style="36" customWidth="1"/>
    <col min="15" max="15" width="21.28515625" style="36" customWidth="1"/>
    <col min="16" max="16" width="30.85546875" style="36" customWidth="1"/>
    <col min="17" max="17" width="37.42578125" style="36" customWidth="1"/>
    <col min="18" max="18" width="11.42578125" style="36" customWidth="1"/>
    <col min="19" max="19" width="4.7109375" style="36" customWidth="1"/>
    <col min="20" max="20" width="5.42578125" style="36" customWidth="1"/>
    <col min="21" max="21" width="10.28515625" style="36" customWidth="1"/>
    <col min="22" max="22" width="21.28515625" style="36" customWidth="1"/>
    <col min="23" max="23" width="24" style="36" customWidth="1"/>
    <col min="24" max="24" width="24.42578125" style="36" customWidth="1"/>
    <col min="25" max="25" width="21.28515625" style="36" customWidth="1"/>
    <col min="26" max="26" width="16" style="36" customWidth="1"/>
    <col min="27" max="27" width="11.42578125" style="36"/>
    <col min="28" max="28" width="4.28515625" style="36" customWidth="1"/>
    <col min="29" max="16384" width="11.42578125" style="36"/>
  </cols>
  <sheetData>
    <row r="1" spans="2:28" ht="30" customHeight="1">
      <c r="K1" s="118"/>
      <c r="L1" s="119"/>
      <c r="M1" s="1722" t="s">
        <v>445</v>
      </c>
      <c r="N1" s="1724" t="s">
        <v>446</v>
      </c>
      <c r="O1" s="1668"/>
      <c r="P1" s="1668"/>
      <c r="Q1" s="1668"/>
      <c r="R1" s="1668"/>
      <c r="S1" s="1668"/>
      <c r="T1" s="1668"/>
      <c r="U1" s="1668"/>
      <c r="V1" s="1668"/>
      <c r="W1" s="1668"/>
      <c r="X1" s="1667"/>
      <c r="Y1" s="577" t="s">
        <v>447</v>
      </c>
      <c r="Z1" s="1726" t="s">
        <v>1834</v>
      </c>
      <c r="AA1" s="1727"/>
      <c r="AB1" s="1728"/>
    </row>
    <row r="2" spans="2:28" ht="29.25" customHeight="1">
      <c r="K2" s="113"/>
      <c r="L2" s="114"/>
      <c r="M2" s="1723"/>
      <c r="N2" s="1725"/>
      <c r="O2" s="1669"/>
      <c r="P2" s="1669"/>
      <c r="Q2" s="1669"/>
      <c r="R2" s="1669"/>
      <c r="S2" s="1669"/>
      <c r="T2" s="1669"/>
      <c r="U2" s="1669"/>
      <c r="V2" s="1669"/>
      <c r="W2" s="1669"/>
      <c r="X2" s="1141"/>
      <c r="Y2" s="577" t="s">
        <v>449</v>
      </c>
      <c r="Z2" s="1729" t="s">
        <v>1835</v>
      </c>
      <c r="AA2" s="1701"/>
      <c r="AB2" s="1142"/>
    </row>
    <row r="3" spans="2:28" ht="32.25" customHeight="1">
      <c r="K3" s="579"/>
      <c r="L3" s="580"/>
      <c r="M3" s="575" t="s">
        <v>452</v>
      </c>
      <c r="N3" s="1729" t="s">
        <v>1480</v>
      </c>
      <c r="O3" s="1701"/>
      <c r="P3" s="1701"/>
      <c r="Q3" s="1701"/>
      <c r="R3" s="1701"/>
      <c r="S3" s="1701"/>
      <c r="T3" s="1701"/>
      <c r="U3" s="1701"/>
      <c r="V3" s="1701"/>
      <c r="W3" s="1701"/>
      <c r="X3" s="1142"/>
      <c r="Y3" s="577" t="s">
        <v>454</v>
      </c>
      <c r="Z3" s="1713">
        <v>45817</v>
      </c>
      <c r="AA3" s="1714"/>
      <c r="AB3" s="1715"/>
    </row>
    <row r="4" spans="2:28" ht="23.25" customHeight="1">
      <c r="K4" s="331"/>
      <c r="L4" s="332"/>
      <c r="M4" s="333"/>
      <c r="N4" s="1721" t="s">
        <v>456</v>
      </c>
      <c r="O4" s="1721"/>
      <c r="P4" s="1721"/>
      <c r="Q4" s="1721"/>
      <c r="R4" s="1721"/>
      <c r="S4" s="1721"/>
      <c r="T4" s="1721"/>
      <c r="U4" s="1721"/>
      <c r="V4" s="1721"/>
      <c r="W4" s="1721"/>
      <c r="X4" s="1721"/>
      <c r="Y4" s="332"/>
      <c r="Z4" s="332"/>
      <c r="AA4" s="332"/>
      <c r="AB4" s="334"/>
    </row>
    <row r="5" spans="2:28" ht="15" customHeight="1" thickBot="1"/>
    <row r="6" spans="2:28" ht="30.75" customHeight="1" thickBot="1">
      <c r="K6" s="1707" t="s">
        <v>95</v>
      </c>
      <c r="L6" s="1708"/>
      <c r="M6" s="1708"/>
      <c r="N6" s="1708"/>
      <c r="O6" s="1708"/>
      <c r="P6" s="1708"/>
      <c r="Q6" s="1709"/>
      <c r="S6" s="1710" t="str">
        <f>K8</f>
        <v>Gestión para la Protección de los Derechos</v>
      </c>
      <c r="T6" s="1711"/>
      <c r="U6" s="1711"/>
      <c r="V6" s="1711"/>
      <c r="W6" s="1711"/>
      <c r="X6" s="1711"/>
      <c r="Y6" s="1711"/>
      <c r="Z6" s="1711"/>
      <c r="AA6" s="1711"/>
      <c r="AB6" s="1712"/>
    </row>
    <row r="7" spans="2:28" ht="36" customHeight="1" thickBot="1">
      <c r="B7" s="1730" t="s">
        <v>1836</v>
      </c>
      <c r="C7" s="1732" t="s">
        <v>1074</v>
      </c>
      <c r="D7" s="1733"/>
      <c r="E7" s="1733"/>
      <c r="F7" s="1733"/>
      <c r="G7" s="1734"/>
      <c r="K7" s="293" t="s">
        <v>73</v>
      </c>
      <c r="L7" s="294" t="s">
        <v>1100</v>
      </c>
      <c r="M7" s="294" t="s">
        <v>284</v>
      </c>
      <c r="N7" s="294" t="s">
        <v>1837</v>
      </c>
      <c r="O7" s="294" t="s">
        <v>81</v>
      </c>
      <c r="P7" s="294" t="s">
        <v>1838</v>
      </c>
      <c r="Q7" s="294" t="s">
        <v>95</v>
      </c>
      <c r="S7" s="68"/>
      <c r="T7" s="69"/>
      <c r="U7" s="69"/>
      <c r="V7" s="69"/>
      <c r="W7" s="69"/>
      <c r="X7" s="69"/>
      <c r="Y7" s="69"/>
      <c r="Z7" s="69"/>
      <c r="AA7" s="69"/>
      <c r="AB7" s="70"/>
    </row>
    <row r="8" spans="2:28" ht="45.75" customHeight="1" thickBot="1">
      <c r="B8" s="1731"/>
      <c r="C8" s="71" t="s">
        <v>1014</v>
      </c>
      <c r="D8" s="71" t="s">
        <v>1018</v>
      </c>
      <c r="E8" s="71" t="s">
        <v>395</v>
      </c>
      <c r="F8" s="71" t="s">
        <v>1025</v>
      </c>
      <c r="G8" s="71" t="s">
        <v>1029</v>
      </c>
      <c r="K8" s="1716" t="s">
        <v>127</v>
      </c>
      <c r="L8" s="72" t="s">
        <v>394</v>
      </c>
      <c r="M8" s="28" t="s">
        <v>1079</v>
      </c>
      <c r="N8" s="28">
        <f>IF(M8="Rara vez",1,IF(M8="Improbable",2,IF(M8="Posible",3,IF(M8="Probable",4,IF(M8="Casi seguro",5," ")))))</f>
        <v>1</v>
      </c>
      <c r="O8" s="28" t="s">
        <v>1029</v>
      </c>
      <c r="P8" s="28">
        <f>IF(O8="Insignificante",1,IF(O8="Menor",2,IF(O8="Moderado",3,IF(O8="Mayor",4,IF(O8="Catastrófico",5,IF(O8=" "," "))))))</f>
        <v>5</v>
      </c>
      <c r="Q8" s="29" t="s">
        <v>1539</v>
      </c>
      <c r="S8" s="1719" t="s">
        <v>1836</v>
      </c>
      <c r="T8" s="73"/>
      <c r="AB8" s="74"/>
    </row>
    <row r="9" spans="2:28" ht="45.75" customHeight="1" thickBot="1">
      <c r="B9" s="75" t="s">
        <v>1839</v>
      </c>
      <c r="C9" s="76" t="s">
        <v>1840</v>
      </c>
      <c r="D9" s="76" t="s">
        <v>1841</v>
      </c>
      <c r="E9" s="77" t="s">
        <v>1842</v>
      </c>
      <c r="F9" s="77" t="s">
        <v>1843</v>
      </c>
      <c r="G9" s="77" t="s">
        <v>1844</v>
      </c>
      <c r="K9" s="1717"/>
      <c r="L9" s="72" t="s">
        <v>404</v>
      </c>
      <c r="M9" s="28" t="s">
        <v>1079</v>
      </c>
      <c r="N9" s="28">
        <f t="shared" ref="N9:N34" si="0">IF(M9="Rara vez",1,IF(M9="Improbable",2,IF(M9="Posible",3,IF(M9="Probable",4,IF(M9="Casi seguro",5," ")))))</f>
        <v>1</v>
      </c>
      <c r="O9" s="28" t="s">
        <v>1029</v>
      </c>
      <c r="P9" s="28">
        <f t="shared" ref="P9:P34" si="1">IF(O9="Insignificante",1,IF(O9="Menor",2,IF(O9="Moderado",3,IF(O9="Mayor",4,IF(O9="Catastrófico",5,IF(O9=" "," "))))))</f>
        <v>5</v>
      </c>
      <c r="Q9" s="29" t="s">
        <v>1539</v>
      </c>
      <c r="S9" s="1719"/>
      <c r="T9" s="78" t="s">
        <v>1845</v>
      </c>
      <c r="U9" s="66"/>
      <c r="AB9" s="74"/>
    </row>
    <row r="10" spans="2:28" ht="45.75" customHeight="1" thickBot="1">
      <c r="B10" s="75" t="s">
        <v>1093</v>
      </c>
      <c r="C10" s="79" t="s">
        <v>1846</v>
      </c>
      <c r="D10" s="76" t="s">
        <v>1847</v>
      </c>
      <c r="E10" s="76" t="s">
        <v>1848</v>
      </c>
      <c r="F10" s="77" t="s">
        <v>1849</v>
      </c>
      <c r="G10" s="77" t="s">
        <v>1843</v>
      </c>
      <c r="K10" s="1717"/>
      <c r="L10" s="72" t="s">
        <v>405</v>
      </c>
      <c r="M10" s="28" t="s">
        <v>1088</v>
      </c>
      <c r="N10" s="28">
        <f t="shared" si="0"/>
        <v>3</v>
      </c>
      <c r="O10" s="28" t="s">
        <v>1029</v>
      </c>
      <c r="P10" s="28">
        <f t="shared" si="1"/>
        <v>5</v>
      </c>
      <c r="Q10" s="29" t="s">
        <v>1539</v>
      </c>
      <c r="S10" s="1719"/>
      <c r="T10" s="78" t="s">
        <v>1850</v>
      </c>
      <c r="U10" s="66"/>
      <c r="AB10" s="74"/>
    </row>
    <row r="11" spans="2:28" ht="45" customHeight="1" thickBot="1">
      <c r="B11" s="75" t="s">
        <v>1088</v>
      </c>
      <c r="C11" s="80" t="s">
        <v>1851</v>
      </c>
      <c r="D11" s="79" t="s">
        <v>1852</v>
      </c>
      <c r="E11" s="76" t="s">
        <v>1853</v>
      </c>
      <c r="F11" s="77" t="s">
        <v>1854</v>
      </c>
      <c r="G11" s="77" t="s">
        <v>1842</v>
      </c>
      <c r="K11" s="1717"/>
      <c r="L11" s="72" t="s">
        <v>386</v>
      </c>
      <c r="M11" s="28" t="s">
        <v>1088</v>
      </c>
      <c r="N11" s="28">
        <f t="shared" si="0"/>
        <v>3</v>
      </c>
      <c r="O11" s="28" t="s">
        <v>1029</v>
      </c>
      <c r="P11" s="28">
        <f t="shared" si="1"/>
        <v>5</v>
      </c>
      <c r="Q11" s="29" t="s">
        <v>1539</v>
      </c>
      <c r="S11" s="1719"/>
      <c r="T11" s="78" t="s">
        <v>1855</v>
      </c>
      <c r="U11" s="66"/>
      <c r="AB11" s="74"/>
    </row>
    <row r="12" spans="2:28" ht="45.75" customHeight="1" thickBot="1">
      <c r="B12" s="75" t="s">
        <v>1083</v>
      </c>
      <c r="C12" s="80" t="s">
        <v>1856</v>
      </c>
      <c r="D12" s="80" t="s">
        <v>1857</v>
      </c>
      <c r="E12" s="79" t="s">
        <v>1852</v>
      </c>
      <c r="F12" s="76" t="s">
        <v>1847</v>
      </c>
      <c r="G12" s="77" t="s">
        <v>1858</v>
      </c>
      <c r="K12" s="1717"/>
      <c r="L12" s="72" t="s">
        <v>397</v>
      </c>
      <c r="M12" s="28" t="s">
        <v>1083</v>
      </c>
      <c r="N12" s="28">
        <f t="shared" si="0"/>
        <v>2</v>
      </c>
      <c r="O12" s="28" t="s">
        <v>1029</v>
      </c>
      <c r="P12" s="28">
        <f t="shared" si="1"/>
        <v>5</v>
      </c>
      <c r="Q12" s="29" t="s">
        <v>1539</v>
      </c>
      <c r="S12" s="1719"/>
      <c r="T12" s="78" t="s">
        <v>1859</v>
      </c>
      <c r="U12" s="66"/>
      <c r="AB12" s="74"/>
    </row>
    <row r="13" spans="2:28" ht="46.5" customHeight="1" thickBot="1">
      <c r="B13" s="75" t="s">
        <v>1079</v>
      </c>
      <c r="C13" s="80" t="s">
        <v>1860</v>
      </c>
      <c r="D13" s="80" t="s">
        <v>1856</v>
      </c>
      <c r="E13" s="79" t="s">
        <v>1861</v>
      </c>
      <c r="F13" s="76" t="s">
        <v>1862</v>
      </c>
      <c r="G13" s="77" t="s">
        <v>1863</v>
      </c>
      <c r="K13" s="1717"/>
      <c r="L13" s="72" t="s">
        <v>396</v>
      </c>
      <c r="M13" s="28" t="s">
        <v>1083</v>
      </c>
      <c r="N13" s="28">
        <f t="shared" si="0"/>
        <v>2</v>
      </c>
      <c r="O13" s="28" t="s">
        <v>1029</v>
      </c>
      <c r="P13" s="28">
        <f t="shared" si="1"/>
        <v>5</v>
      </c>
      <c r="Q13" s="29" t="s">
        <v>1539</v>
      </c>
      <c r="S13" s="1719"/>
      <c r="T13" s="78" t="s">
        <v>1864</v>
      </c>
      <c r="U13" s="66"/>
      <c r="AB13" s="74"/>
    </row>
    <row r="14" spans="2:28" ht="45.75" customHeight="1">
      <c r="K14" s="1717"/>
      <c r="L14" s="72" t="s">
        <v>407</v>
      </c>
      <c r="M14" s="28" t="s">
        <v>1083</v>
      </c>
      <c r="N14" s="28">
        <f>IF(M14="Rara vez",1,IF(M14="Improbable",2,IF(M14="Posible",3,IF(M14="Probable",4,IF(M14="Casi seguro",5," ")))))</f>
        <v>2</v>
      </c>
      <c r="O14" s="28" t="s">
        <v>1029</v>
      </c>
      <c r="P14" s="28">
        <f>IF(O14="Insignificante",1,IF(O14="Menor",2,IF(O14="Moderado",3,IF(O14="Mayor",4,IF(O14="Catastrófico",5,IF(O14=" "," "))))))</f>
        <v>5</v>
      </c>
      <c r="Q14" s="29" t="s">
        <v>1539</v>
      </c>
      <c r="S14" s="1719"/>
      <c r="T14" s="81"/>
      <c r="AB14" s="74"/>
    </row>
    <row r="15" spans="2:28" ht="37.5" customHeight="1">
      <c r="K15" s="1717"/>
      <c r="L15" s="72" t="s">
        <v>387</v>
      </c>
      <c r="M15" s="28" t="s">
        <v>1088</v>
      </c>
      <c r="N15" s="28">
        <f t="shared" si="0"/>
        <v>3</v>
      </c>
      <c r="O15" s="28" t="s">
        <v>1029</v>
      </c>
      <c r="P15" s="28">
        <f t="shared" si="1"/>
        <v>5</v>
      </c>
      <c r="Q15" s="29" t="s">
        <v>1539</v>
      </c>
      <c r="S15" s="68"/>
      <c r="T15" s="81"/>
      <c r="V15" s="82" t="s">
        <v>1865</v>
      </c>
      <c r="W15" s="83" t="s">
        <v>1866</v>
      </c>
      <c r="X15" s="84" t="s">
        <v>1867</v>
      </c>
      <c r="Y15" s="85" t="s">
        <v>1868</v>
      </c>
      <c r="Z15" s="85" t="s">
        <v>1869</v>
      </c>
      <c r="AB15" s="74"/>
    </row>
    <row r="16" spans="2:28" ht="30" hidden="1" customHeight="1" thickBot="1">
      <c r="K16" s="1717"/>
      <c r="L16" s="700" t="s">
        <v>398</v>
      </c>
      <c r="M16" s="701" t="s">
        <v>1079</v>
      </c>
      <c r="N16" s="701">
        <f t="shared" si="0"/>
        <v>1</v>
      </c>
      <c r="O16" s="701" t="s">
        <v>1029</v>
      </c>
      <c r="P16" s="701">
        <f t="shared" si="1"/>
        <v>5</v>
      </c>
      <c r="Q16" s="702" t="s">
        <v>1539</v>
      </c>
      <c r="S16" s="86"/>
      <c r="T16" s="87"/>
      <c r="U16" s="1720" t="s">
        <v>1074</v>
      </c>
      <c r="V16" s="1720"/>
      <c r="W16" s="1720"/>
      <c r="X16" s="1720"/>
      <c r="Y16" s="1720"/>
      <c r="Z16" s="1720"/>
      <c r="AA16" s="1720"/>
      <c r="AB16" s="88"/>
    </row>
    <row r="17" spans="11:17" ht="30" customHeight="1">
      <c r="K17" s="1717"/>
      <c r="L17" s="72" t="s">
        <v>391</v>
      </c>
      <c r="M17" s="28" t="s">
        <v>1088</v>
      </c>
      <c r="N17" s="28">
        <f t="shared" si="0"/>
        <v>3</v>
      </c>
      <c r="O17" s="28" t="s">
        <v>1029</v>
      </c>
      <c r="P17" s="28">
        <f t="shared" si="1"/>
        <v>5</v>
      </c>
      <c r="Q17" s="29" t="s">
        <v>1539</v>
      </c>
    </row>
    <row r="18" spans="11:17" ht="30" customHeight="1">
      <c r="K18" s="1717"/>
      <c r="L18" s="72" t="s">
        <v>388</v>
      </c>
      <c r="M18" s="28" t="s">
        <v>1088</v>
      </c>
      <c r="N18" s="28">
        <f t="shared" si="0"/>
        <v>3</v>
      </c>
      <c r="O18" s="28" t="s">
        <v>1029</v>
      </c>
      <c r="P18" s="28">
        <f t="shared" si="1"/>
        <v>5</v>
      </c>
      <c r="Q18" s="29" t="s">
        <v>1539</v>
      </c>
    </row>
    <row r="19" spans="11:17" ht="30" customHeight="1">
      <c r="K19" s="1717"/>
      <c r="L19" s="72" t="s">
        <v>399</v>
      </c>
      <c r="M19" s="28" t="s">
        <v>1088</v>
      </c>
      <c r="N19" s="28">
        <f t="shared" si="0"/>
        <v>3</v>
      </c>
      <c r="O19" s="28" t="s">
        <v>1029</v>
      </c>
      <c r="P19" s="28">
        <f t="shared" si="1"/>
        <v>5</v>
      </c>
      <c r="Q19" s="29" t="s">
        <v>1539</v>
      </c>
    </row>
    <row r="20" spans="11:17" ht="30" customHeight="1">
      <c r="K20" s="1717"/>
      <c r="L20" s="72" t="s">
        <v>400</v>
      </c>
      <c r="M20" s="28" t="s">
        <v>1083</v>
      </c>
      <c r="N20" s="28">
        <f t="shared" si="0"/>
        <v>2</v>
      </c>
      <c r="O20" s="28" t="s">
        <v>1029</v>
      </c>
      <c r="P20" s="28">
        <f t="shared" si="1"/>
        <v>5</v>
      </c>
      <c r="Q20" s="29" t="s">
        <v>1539</v>
      </c>
    </row>
    <row r="21" spans="11:17" ht="30" customHeight="1">
      <c r="K21" s="1717"/>
      <c r="L21" s="72"/>
      <c r="M21" s="28"/>
      <c r="N21" s="28" t="str">
        <f t="shared" si="0"/>
        <v xml:space="preserve"> </v>
      </c>
      <c r="O21" s="28"/>
      <c r="P21" s="28"/>
      <c r="Q21" s="29"/>
    </row>
    <row r="22" spans="11:17" ht="30" customHeight="1">
      <c r="K22" s="1717"/>
      <c r="L22" s="72"/>
      <c r="M22" s="28" t="s">
        <v>1833</v>
      </c>
      <c r="N22" s="28" t="str">
        <f t="shared" si="0"/>
        <v xml:space="preserve"> </v>
      </c>
      <c r="O22" s="28" t="s">
        <v>1833</v>
      </c>
      <c r="P22" s="28" t="str">
        <f t="shared" si="1"/>
        <v xml:space="preserve"> </v>
      </c>
      <c r="Q22" s="29" t="s">
        <v>1833</v>
      </c>
    </row>
    <row r="23" spans="11:17" ht="30" customHeight="1">
      <c r="K23" s="1717"/>
      <c r="L23" s="72"/>
      <c r="M23" s="28" t="s">
        <v>1833</v>
      </c>
      <c r="N23" s="28" t="str">
        <f t="shared" si="0"/>
        <v xml:space="preserve"> </v>
      </c>
      <c r="O23" s="28" t="s">
        <v>1833</v>
      </c>
      <c r="P23" s="28" t="str">
        <f t="shared" si="1"/>
        <v xml:space="preserve"> </v>
      </c>
      <c r="Q23" s="29" t="s">
        <v>1833</v>
      </c>
    </row>
    <row r="24" spans="11:17" ht="30" customHeight="1">
      <c r="K24" s="1717"/>
      <c r="L24" s="92"/>
      <c r="M24" s="581" t="s">
        <v>1833</v>
      </c>
      <c r="N24" s="581" t="str">
        <f t="shared" si="0"/>
        <v xml:space="preserve"> </v>
      </c>
      <c r="O24" s="581" t="s">
        <v>1833</v>
      </c>
      <c r="P24" s="581" t="str">
        <f t="shared" si="1"/>
        <v xml:space="preserve"> </v>
      </c>
      <c r="Q24" s="582" t="s">
        <v>1833</v>
      </c>
    </row>
    <row r="25" spans="11:17" ht="30" customHeight="1">
      <c r="K25" s="1717"/>
      <c r="L25" s="586"/>
      <c r="M25" s="28" t="s">
        <v>1833</v>
      </c>
      <c r="N25" s="28" t="str">
        <f t="shared" si="0"/>
        <v xml:space="preserve"> </v>
      </c>
      <c r="O25" s="28" t="s">
        <v>1833</v>
      </c>
      <c r="P25" s="28" t="str">
        <f t="shared" si="1"/>
        <v xml:space="preserve"> </v>
      </c>
      <c r="Q25" s="29" t="s">
        <v>1833</v>
      </c>
    </row>
    <row r="26" spans="11:17" ht="30" customHeight="1">
      <c r="K26" s="1717"/>
      <c r="L26" s="586"/>
      <c r="M26" s="28" t="s">
        <v>1833</v>
      </c>
      <c r="N26" s="28" t="str">
        <f t="shared" si="0"/>
        <v xml:space="preserve"> </v>
      </c>
      <c r="O26" s="28" t="s">
        <v>1833</v>
      </c>
      <c r="P26" s="28" t="str">
        <f t="shared" si="1"/>
        <v xml:space="preserve"> </v>
      </c>
      <c r="Q26" s="29" t="s">
        <v>1833</v>
      </c>
    </row>
    <row r="27" spans="11:17" ht="30" customHeight="1">
      <c r="K27" s="1717"/>
      <c r="L27" s="586"/>
      <c r="M27" s="28" t="s">
        <v>1833</v>
      </c>
      <c r="N27" s="28" t="str">
        <f t="shared" si="0"/>
        <v xml:space="preserve"> </v>
      </c>
      <c r="O27" s="28" t="s">
        <v>1833</v>
      </c>
      <c r="P27" s="28" t="str">
        <f t="shared" si="1"/>
        <v xml:space="preserve"> </v>
      </c>
      <c r="Q27" s="29" t="s">
        <v>1833</v>
      </c>
    </row>
    <row r="28" spans="11:17" ht="30" customHeight="1">
      <c r="K28" s="1717"/>
      <c r="L28" s="586"/>
      <c r="M28" s="28" t="s">
        <v>1833</v>
      </c>
      <c r="N28" s="28" t="str">
        <f t="shared" si="0"/>
        <v xml:space="preserve"> </v>
      </c>
      <c r="O28" s="28" t="s">
        <v>1833</v>
      </c>
      <c r="P28" s="28" t="str">
        <f t="shared" si="1"/>
        <v xml:space="preserve"> </v>
      </c>
      <c r="Q28" s="29" t="s">
        <v>1833</v>
      </c>
    </row>
    <row r="29" spans="11:17" ht="30" customHeight="1">
      <c r="K29" s="1717"/>
      <c r="L29" s="586"/>
      <c r="M29" s="28" t="s">
        <v>1833</v>
      </c>
      <c r="N29" s="28" t="str">
        <f t="shared" si="0"/>
        <v xml:space="preserve"> </v>
      </c>
      <c r="O29" s="28" t="s">
        <v>1833</v>
      </c>
      <c r="P29" s="28" t="str">
        <f t="shared" si="1"/>
        <v xml:space="preserve"> </v>
      </c>
      <c r="Q29" s="29" t="s">
        <v>1833</v>
      </c>
    </row>
    <row r="30" spans="11:17" ht="30" customHeight="1">
      <c r="K30" s="1717"/>
      <c r="L30" s="586"/>
      <c r="M30" s="28" t="s">
        <v>1833</v>
      </c>
      <c r="N30" s="28" t="str">
        <f t="shared" si="0"/>
        <v xml:space="preserve"> </v>
      </c>
      <c r="O30" s="28" t="s">
        <v>1833</v>
      </c>
      <c r="P30" s="28" t="str">
        <f t="shared" si="1"/>
        <v xml:space="preserve"> </v>
      </c>
      <c r="Q30" s="29" t="s">
        <v>1833</v>
      </c>
    </row>
    <row r="31" spans="11:17" ht="30" customHeight="1">
      <c r="K31" s="1717"/>
      <c r="L31" s="586"/>
      <c r="M31" s="28" t="s">
        <v>1833</v>
      </c>
      <c r="N31" s="28" t="str">
        <f t="shared" si="0"/>
        <v xml:space="preserve"> </v>
      </c>
      <c r="O31" s="28" t="s">
        <v>1833</v>
      </c>
      <c r="P31" s="28" t="str">
        <f t="shared" si="1"/>
        <v xml:space="preserve"> </v>
      </c>
      <c r="Q31" s="29" t="s">
        <v>1833</v>
      </c>
    </row>
    <row r="32" spans="11:17" ht="30" customHeight="1">
      <c r="K32" s="1717"/>
      <c r="L32" s="586"/>
      <c r="M32" s="28" t="s">
        <v>1833</v>
      </c>
      <c r="N32" s="28" t="str">
        <f t="shared" si="0"/>
        <v xml:space="preserve"> </v>
      </c>
      <c r="O32" s="28" t="s">
        <v>1833</v>
      </c>
      <c r="P32" s="28" t="str">
        <f t="shared" si="1"/>
        <v xml:space="preserve"> </v>
      </c>
      <c r="Q32" s="29" t="s">
        <v>1833</v>
      </c>
    </row>
    <row r="33" spans="11:28" ht="45.75" customHeight="1">
      <c r="K33" s="1717"/>
      <c r="L33" s="586"/>
      <c r="M33" s="28" t="s">
        <v>1833</v>
      </c>
      <c r="N33" s="28" t="str">
        <f t="shared" si="0"/>
        <v xml:space="preserve"> </v>
      </c>
      <c r="O33" s="28" t="s">
        <v>1833</v>
      </c>
      <c r="P33" s="28" t="str">
        <f t="shared" si="1"/>
        <v xml:space="preserve"> </v>
      </c>
      <c r="Q33" s="29" t="s">
        <v>1833</v>
      </c>
    </row>
    <row r="34" spans="11:28" ht="45.75" customHeight="1" thickBot="1">
      <c r="K34" s="1718"/>
      <c r="L34" s="587"/>
      <c r="M34" s="583" t="s">
        <v>1833</v>
      </c>
      <c r="N34" s="30" t="str">
        <f t="shared" si="0"/>
        <v xml:space="preserve"> </v>
      </c>
      <c r="O34" s="583" t="s">
        <v>1833</v>
      </c>
      <c r="P34" s="30" t="str">
        <f t="shared" si="1"/>
        <v xml:space="preserve"> </v>
      </c>
      <c r="Q34" s="585" t="s">
        <v>1833</v>
      </c>
    </row>
    <row r="35" spans="11:28" ht="45.75" customHeight="1" thickBot="1">
      <c r="T35" s="81"/>
    </row>
    <row r="36" spans="11:28" ht="30" customHeight="1" thickBot="1">
      <c r="K36" s="1707" t="s">
        <v>1624</v>
      </c>
      <c r="L36" s="1708"/>
      <c r="M36" s="1708"/>
      <c r="N36" s="1708"/>
      <c r="O36" s="1708"/>
      <c r="P36" s="1708"/>
      <c r="Q36" s="1709"/>
      <c r="S36" s="1710" t="str">
        <f>K38</f>
        <v>Gestión para la Protección de los Derechos</v>
      </c>
      <c r="T36" s="1711"/>
      <c r="U36" s="1711"/>
      <c r="V36" s="1711"/>
      <c r="W36" s="1711"/>
      <c r="X36" s="1711"/>
      <c r="Y36" s="1711"/>
      <c r="Z36" s="1711"/>
      <c r="AA36" s="1711"/>
      <c r="AB36" s="1712"/>
    </row>
    <row r="37" spans="11:28" ht="30" customHeight="1" thickBot="1">
      <c r="K37" s="293" t="s">
        <v>73</v>
      </c>
      <c r="L37" s="294" t="s">
        <v>1100</v>
      </c>
      <c r="M37" s="294" t="s">
        <v>284</v>
      </c>
      <c r="N37" s="294" t="s">
        <v>1837</v>
      </c>
      <c r="O37" s="294" t="s">
        <v>81</v>
      </c>
      <c r="P37" s="294" t="s">
        <v>1838</v>
      </c>
      <c r="Q37" s="294" t="s">
        <v>1624</v>
      </c>
      <c r="S37" s="68"/>
      <c r="T37" s="69"/>
      <c r="U37" s="69"/>
      <c r="V37" s="69"/>
      <c r="W37" s="69"/>
      <c r="X37" s="69"/>
      <c r="Y37" s="69"/>
      <c r="Z37" s="69"/>
      <c r="AA37" s="69"/>
      <c r="AB37" s="70"/>
    </row>
    <row r="38" spans="11:28" ht="45.75" customHeight="1">
      <c r="K38" s="1716" t="str">
        <f>K8</f>
        <v>Gestión para la Protección de los Derechos</v>
      </c>
      <c r="L38" s="91" t="s">
        <v>394</v>
      </c>
      <c r="M38" s="28" t="s">
        <v>1079</v>
      </c>
      <c r="N38" s="28">
        <f>IF(M38="Rara vez",1,IF(M38="Improbable",2,IF(M38="Posible",3,IF(M38="Probable",4,IF(M38="Casi seguro",5," ")))))</f>
        <v>1</v>
      </c>
      <c r="O38" s="28" t="s">
        <v>395</v>
      </c>
      <c r="P38" s="28">
        <f>IFERROR(IF(O38="Insignificante",1,IF(O38="Menor",2,IF(O38="Moderado",3,IF(O38="Mayor",4,IF(O38="Catastrófico",5,IF(O38=" "," ")))))),"")</f>
        <v>3</v>
      </c>
      <c r="Q38" s="584" t="s">
        <v>1870</v>
      </c>
      <c r="S38" s="1719" t="s">
        <v>1836</v>
      </c>
      <c r="T38" s="73"/>
      <c r="AB38" s="74"/>
    </row>
    <row r="39" spans="11:28" ht="45.75" customHeight="1">
      <c r="K39" s="1717"/>
      <c r="L39" s="92" t="s">
        <v>404</v>
      </c>
      <c r="M39" s="28" t="s">
        <v>1079</v>
      </c>
      <c r="N39" s="28">
        <f t="shared" ref="N39:N52" si="2">IF(M39="Rara vez",1,IF(M39="Improbable",2,IF(M39="Posible",3,IF(M39="Probable",4,IF(M39="Casi seguro",5," ")))))</f>
        <v>1</v>
      </c>
      <c r="O39" s="28" t="s">
        <v>395</v>
      </c>
      <c r="P39" s="28">
        <f t="shared" ref="P39:P62" si="3">IFERROR(IF(O39="Insignificante",1,IF(O39="Menor",2,IF(O39="Moderado",3,IF(O39="Mayor",4,IF(O39="Catastrófico",5,IF(O39=" "," ")))))),"")</f>
        <v>3</v>
      </c>
      <c r="Q39" s="29" t="s">
        <v>1870</v>
      </c>
      <c r="S39" s="1719"/>
      <c r="T39" s="78" t="s">
        <v>1845</v>
      </c>
      <c r="U39" s="66"/>
      <c r="AB39" s="74"/>
    </row>
    <row r="40" spans="11:28" ht="45.75" customHeight="1">
      <c r="K40" s="1717"/>
      <c r="L40" s="92" t="s">
        <v>405</v>
      </c>
      <c r="M40" s="28" t="s">
        <v>1079</v>
      </c>
      <c r="N40" s="28">
        <f t="shared" si="2"/>
        <v>1</v>
      </c>
      <c r="O40" s="28" t="s">
        <v>395</v>
      </c>
      <c r="P40" s="28">
        <f t="shared" si="3"/>
        <v>3</v>
      </c>
      <c r="Q40" s="29" t="s">
        <v>1870</v>
      </c>
      <c r="S40" s="1719"/>
      <c r="T40" s="78" t="s">
        <v>1850</v>
      </c>
      <c r="U40" s="66"/>
      <c r="AB40" s="74"/>
    </row>
    <row r="41" spans="11:28" ht="45.75" customHeight="1">
      <c r="K41" s="1717"/>
      <c r="L41" s="92" t="s">
        <v>386</v>
      </c>
      <c r="M41" s="28" t="s">
        <v>1079</v>
      </c>
      <c r="N41" s="28">
        <f t="shared" si="2"/>
        <v>1</v>
      </c>
      <c r="O41" s="28" t="s">
        <v>395</v>
      </c>
      <c r="P41" s="28">
        <f t="shared" si="3"/>
        <v>3</v>
      </c>
      <c r="Q41" s="29" t="s">
        <v>1870</v>
      </c>
      <c r="S41" s="1719"/>
      <c r="T41" s="78" t="s">
        <v>1855</v>
      </c>
      <c r="U41" s="66"/>
      <c r="AB41" s="74"/>
    </row>
    <row r="42" spans="11:28" ht="45.75" customHeight="1">
      <c r="K42" s="1717"/>
      <c r="L42" s="92" t="s">
        <v>397</v>
      </c>
      <c r="M42" s="28" t="s">
        <v>1079</v>
      </c>
      <c r="N42" s="28">
        <f t="shared" si="2"/>
        <v>1</v>
      </c>
      <c r="O42" s="28" t="s">
        <v>395</v>
      </c>
      <c r="P42" s="28">
        <f t="shared" si="3"/>
        <v>3</v>
      </c>
      <c r="Q42" s="29" t="s">
        <v>1870</v>
      </c>
      <c r="S42" s="1719"/>
      <c r="T42" s="78" t="s">
        <v>1859</v>
      </c>
      <c r="U42" s="66"/>
      <c r="AB42" s="74"/>
    </row>
    <row r="43" spans="11:28" ht="45.75" customHeight="1">
      <c r="K43" s="1717"/>
      <c r="L43" s="92" t="s">
        <v>396</v>
      </c>
      <c r="M43" s="28" t="s">
        <v>1079</v>
      </c>
      <c r="N43" s="28">
        <f t="shared" si="2"/>
        <v>1</v>
      </c>
      <c r="O43" s="28" t="s">
        <v>395</v>
      </c>
      <c r="P43" s="28">
        <f t="shared" si="3"/>
        <v>3</v>
      </c>
      <c r="Q43" s="29" t="s">
        <v>1870</v>
      </c>
      <c r="S43" s="1719"/>
      <c r="T43" s="78" t="s">
        <v>1864</v>
      </c>
      <c r="U43" s="66"/>
      <c r="AB43" s="74"/>
    </row>
    <row r="44" spans="11:28" ht="45.75" customHeight="1">
      <c r="K44" s="1717"/>
      <c r="L44" s="92" t="s">
        <v>407</v>
      </c>
      <c r="M44" s="28" t="s">
        <v>1079</v>
      </c>
      <c r="N44" s="28">
        <f t="shared" si="2"/>
        <v>1</v>
      </c>
      <c r="O44" s="28" t="s">
        <v>395</v>
      </c>
      <c r="P44" s="28">
        <f t="shared" si="3"/>
        <v>3</v>
      </c>
      <c r="Q44" s="29" t="s">
        <v>1870</v>
      </c>
      <c r="S44" s="1719"/>
      <c r="T44" s="81"/>
      <c r="AB44" s="74"/>
    </row>
    <row r="45" spans="11:28" ht="45" customHeight="1">
      <c r="K45" s="1717"/>
      <c r="L45" s="92" t="s">
        <v>387</v>
      </c>
      <c r="M45" s="28" t="s">
        <v>1079</v>
      </c>
      <c r="N45" s="28">
        <f t="shared" si="2"/>
        <v>1</v>
      </c>
      <c r="O45" s="28" t="s">
        <v>395</v>
      </c>
      <c r="P45" s="28">
        <f t="shared" si="3"/>
        <v>3</v>
      </c>
      <c r="Q45" s="29" t="s">
        <v>1870</v>
      </c>
      <c r="S45" s="68"/>
      <c r="T45" s="81"/>
      <c r="V45" s="93" t="s">
        <v>1865</v>
      </c>
      <c r="W45" s="83" t="s">
        <v>1866</v>
      </c>
      <c r="X45" s="84" t="s">
        <v>1867</v>
      </c>
      <c r="Y45" s="85" t="s">
        <v>1868</v>
      </c>
      <c r="Z45" s="85" t="s">
        <v>1869</v>
      </c>
      <c r="AB45" s="74"/>
    </row>
    <row r="46" spans="11:28" ht="44.25" customHeight="1" thickBot="1">
      <c r="K46" s="1717"/>
      <c r="L46" s="92" t="s">
        <v>398</v>
      </c>
      <c r="M46" s="28" t="s">
        <v>1079</v>
      </c>
      <c r="N46" s="28">
        <f t="shared" si="2"/>
        <v>1</v>
      </c>
      <c r="O46" s="28" t="s">
        <v>395</v>
      </c>
      <c r="P46" s="28">
        <f t="shared" si="3"/>
        <v>3</v>
      </c>
      <c r="Q46" s="29" t="s">
        <v>1870</v>
      </c>
      <c r="S46" s="86"/>
      <c r="T46" s="87"/>
      <c r="U46" s="1720" t="s">
        <v>1074</v>
      </c>
      <c r="V46" s="1720"/>
      <c r="W46" s="1720"/>
      <c r="X46" s="1720"/>
      <c r="Y46" s="1720"/>
      <c r="Z46" s="1720"/>
      <c r="AA46" s="1720"/>
      <c r="AB46" s="88"/>
    </row>
    <row r="47" spans="11:28" ht="50.25" customHeight="1">
      <c r="K47" s="1717"/>
      <c r="L47" s="92" t="s">
        <v>391</v>
      </c>
      <c r="M47" s="28" t="s">
        <v>1079</v>
      </c>
      <c r="N47" s="28">
        <f t="shared" si="2"/>
        <v>1</v>
      </c>
      <c r="O47" s="28" t="s">
        <v>395</v>
      </c>
      <c r="P47" s="28">
        <f t="shared" si="3"/>
        <v>3</v>
      </c>
      <c r="Q47" s="29" t="s">
        <v>1870</v>
      </c>
      <c r="T47" s="81"/>
      <c r="U47" s="89"/>
      <c r="V47" s="89"/>
      <c r="W47" s="89"/>
      <c r="X47" s="89"/>
      <c r="Y47" s="89"/>
      <c r="Z47" s="89"/>
      <c r="AA47" s="89"/>
    </row>
    <row r="48" spans="11:28" ht="47.25" customHeight="1">
      <c r="K48" s="1717"/>
      <c r="L48" s="92" t="s">
        <v>388</v>
      </c>
      <c r="M48" s="28" t="s">
        <v>1079</v>
      </c>
      <c r="N48" s="28">
        <f t="shared" si="2"/>
        <v>1</v>
      </c>
      <c r="O48" s="28" t="s">
        <v>395</v>
      </c>
      <c r="P48" s="28">
        <f t="shared" si="3"/>
        <v>3</v>
      </c>
      <c r="Q48" s="29" t="s">
        <v>1870</v>
      </c>
      <c r="T48" s="81"/>
      <c r="U48" s="89"/>
      <c r="V48" s="89"/>
      <c r="W48" s="89"/>
      <c r="X48" s="89"/>
      <c r="Y48" s="89"/>
      <c r="Z48" s="89"/>
      <c r="AA48" s="89"/>
    </row>
    <row r="49" spans="11:17" ht="51.75" customHeight="1">
      <c r="K49" s="1717"/>
      <c r="L49" s="92" t="s">
        <v>399</v>
      </c>
      <c r="M49" s="28" t="s">
        <v>1079</v>
      </c>
      <c r="N49" s="28">
        <f t="shared" si="2"/>
        <v>1</v>
      </c>
      <c r="O49" s="28" t="s">
        <v>395</v>
      </c>
      <c r="P49" s="28">
        <f t="shared" si="3"/>
        <v>3</v>
      </c>
      <c r="Q49" s="29" t="s">
        <v>1870</v>
      </c>
    </row>
    <row r="50" spans="11:17" ht="42" customHeight="1">
      <c r="K50" s="1717"/>
      <c r="L50" s="92" t="s">
        <v>400</v>
      </c>
      <c r="M50" s="28" t="s">
        <v>1079</v>
      </c>
      <c r="N50" s="28">
        <f t="shared" si="2"/>
        <v>1</v>
      </c>
      <c r="O50" s="28" t="s">
        <v>395</v>
      </c>
      <c r="P50" s="28">
        <f t="shared" si="3"/>
        <v>3</v>
      </c>
      <c r="Q50" s="29" t="s">
        <v>1870</v>
      </c>
    </row>
    <row r="51" spans="11:17" ht="45.75" customHeight="1">
      <c r="K51" s="1717"/>
      <c r="L51" s="92"/>
      <c r="M51" s="28"/>
      <c r="N51" s="28"/>
      <c r="O51" s="28"/>
      <c r="P51" s="28"/>
      <c r="Q51" s="29"/>
    </row>
    <row r="52" spans="11:17" ht="42.75" customHeight="1">
      <c r="K52" s="1717"/>
      <c r="L52" s="92"/>
      <c r="M52" s="581" t="s">
        <v>1833</v>
      </c>
      <c r="N52" s="28" t="str">
        <f t="shared" si="2"/>
        <v xml:space="preserve"> </v>
      </c>
      <c r="O52" s="28" t="s">
        <v>1833</v>
      </c>
      <c r="P52" s="28" t="str">
        <f t="shared" si="3"/>
        <v xml:space="preserve"> </v>
      </c>
      <c r="Q52" s="29" t="s">
        <v>1833</v>
      </c>
    </row>
    <row r="53" spans="11:17" ht="42.75" customHeight="1">
      <c r="K53" s="1717"/>
      <c r="L53" s="92"/>
      <c r="M53" s="28" t="s">
        <v>1833</v>
      </c>
      <c r="N53" s="28" t="str">
        <f t="shared" ref="N53:N62" si="4">IF(M53="Rara vez",1,IF(M53="Improbable",2,IF(M53="Posible",3,IF(M53="Probable",4,IF(M53="Casi seguro",5," ")))))</f>
        <v xml:space="preserve"> </v>
      </c>
      <c r="O53" s="28" t="s">
        <v>1833</v>
      </c>
      <c r="P53" s="28" t="str">
        <f t="shared" si="3"/>
        <v xml:space="preserve"> </v>
      </c>
      <c r="Q53" s="29" t="s">
        <v>1833</v>
      </c>
    </row>
    <row r="54" spans="11:17" ht="42.75" customHeight="1">
      <c r="K54" s="1717"/>
      <c r="L54" s="92"/>
      <c r="M54" s="28" t="s">
        <v>1833</v>
      </c>
      <c r="N54" s="28" t="str">
        <f t="shared" si="4"/>
        <v xml:space="preserve"> </v>
      </c>
      <c r="O54" s="28" t="s">
        <v>1833</v>
      </c>
      <c r="P54" s="28" t="str">
        <f t="shared" si="3"/>
        <v xml:space="preserve"> </v>
      </c>
      <c r="Q54" s="29" t="s">
        <v>1833</v>
      </c>
    </row>
    <row r="55" spans="11:17" ht="42.75" customHeight="1">
      <c r="K55" s="1717"/>
      <c r="L55" s="92"/>
      <c r="M55" s="28" t="s">
        <v>1833</v>
      </c>
      <c r="N55" s="28" t="str">
        <f t="shared" si="4"/>
        <v xml:space="preserve"> </v>
      </c>
      <c r="O55" s="28" t="s">
        <v>1833</v>
      </c>
      <c r="P55" s="28" t="str">
        <f t="shared" si="3"/>
        <v xml:space="preserve"> </v>
      </c>
      <c r="Q55" s="29" t="s">
        <v>1833</v>
      </c>
    </row>
    <row r="56" spans="11:17" ht="42.75" customHeight="1">
      <c r="K56" s="1717"/>
      <c r="L56" s="92"/>
      <c r="M56" s="28" t="s">
        <v>1833</v>
      </c>
      <c r="N56" s="28" t="str">
        <f t="shared" si="4"/>
        <v xml:space="preserve"> </v>
      </c>
      <c r="O56" s="28" t="s">
        <v>1833</v>
      </c>
      <c r="P56" s="28" t="str">
        <f t="shared" si="3"/>
        <v xml:space="preserve"> </v>
      </c>
      <c r="Q56" s="29" t="s">
        <v>1833</v>
      </c>
    </row>
    <row r="57" spans="11:17" ht="42.75" customHeight="1">
      <c r="K57" s="1717"/>
      <c r="L57" s="92"/>
      <c r="M57" s="28" t="s">
        <v>1833</v>
      </c>
      <c r="N57" s="28" t="str">
        <f t="shared" si="4"/>
        <v xml:space="preserve"> </v>
      </c>
      <c r="O57" s="28" t="s">
        <v>1833</v>
      </c>
      <c r="P57" s="28" t="str">
        <f t="shared" si="3"/>
        <v xml:space="preserve"> </v>
      </c>
      <c r="Q57" s="29" t="s">
        <v>1833</v>
      </c>
    </row>
    <row r="58" spans="11:17" ht="42.75" customHeight="1">
      <c r="K58" s="1717"/>
      <c r="L58" s="92"/>
      <c r="M58" s="28" t="s">
        <v>1833</v>
      </c>
      <c r="N58" s="28" t="str">
        <f t="shared" si="4"/>
        <v xml:space="preserve"> </v>
      </c>
      <c r="O58" s="28" t="s">
        <v>1833</v>
      </c>
      <c r="P58" s="28" t="str">
        <f t="shared" si="3"/>
        <v xml:space="preserve"> </v>
      </c>
      <c r="Q58" s="29" t="s">
        <v>1833</v>
      </c>
    </row>
    <row r="59" spans="11:17" ht="42.75" customHeight="1">
      <c r="K59" s="1717"/>
      <c r="L59" s="92"/>
      <c r="M59" s="28" t="s">
        <v>1833</v>
      </c>
      <c r="N59" s="28" t="str">
        <f t="shared" si="4"/>
        <v xml:space="preserve"> </v>
      </c>
      <c r="O59" s="28" t="s">
        <v>1833</v>
      </c>
      <c r="P59" s="28" t="str">
        <f t="shared" si="3"/>
        <v xml:space="preserve"> </v>
      </c>
      <c r="Q59" s="29" t="s">
        <v>1833</v>
      </c>
    </row>
    <row r="60" spans="11:17" ht="42.75" customHeight="1">
      <c r="K60" s="1717"/>
      <c r="L60" s="92"/>
      <c r="M60" s="28" t="s">
        <v>1833</v>
      </c>
      <c r="N60" s="28" t="str">
        <f t="shared" si="4"/>
        <v xml:space="preserve"> </v>
      </c>
      <c r="O60" s="581" t="s">
        <v>1833</v>
      </c>
      <c r="P60" s="581" t="str">
        <f t="shared" si="3"/>
        <v xml:space="preserve"> </v>
      </c>
      <c r="Q60" s="29" t="s">
        <v>1833</v>
      </c>
    </row>
    <row r="61" spans="11:17" ht="42.75" customHeight="1">
      <c r="K61" s="1717"/>
      <c r="L61" s="92"/>
      <c r="M61" s="28" t="s">
        <v>1833</v>
      </c>
      <c r="N61" s="28" t="str">
        <f t="shared" si="4"/>
        <v xml:space="preserve"> </v>
      </c>
      <c r="O61" s="28" t="s">
        <v>1833</v>
      </c>
      <c r="P61" s="28" t="str">
        <f t="shared" si="3"/>
        <v xml:space="preserve"> </v>
      </c>
      <c r="Q61" s="29" t="s">
        <v>1833</v>
      </c>
    </row>
    <row r="62" spans="11:17" ht="42.75" customHeight="1" thickBot="1">
      <c r="K62" s="1718"/>
      <c r="L62" s="90"/>
      <c r="M62" s="583" t="s">
        <v>1833</v>
      </c>
      <c r="N62" s="30" t="str">
        <f t="shared" si="4"/>
        <v xml:space="preserve"> </v>
      </c>
      <c r="O62" s="583" t="s">
        <v>1833</v>
      </c>
      <c r="P62" s="583" t="str">
        <f t="shared" si="3"/>
        <v xml:space="preserve"> </v>
      </c>
      <c r="Q62" s="585" t="s">
        <v>1833</v>
      </c>
    </row>
  </sheetData>
  <sheetProtection algorithmName="SHA-512" hashValue="c/G2d4Ob5r23wtHHV4V/4wC22SK0uqOt1bwI8LY9XiTpobYyy3EhYYO844V2yLQvTVHQhN9l+n+iX7GCIePEgg==" saltValue="Cjt3Q1Bsul9+gtdCrbJ6jA==" spinCount="100000" sheet="1" autoFilter="0"/>
  <dataConsolidate/>
  <mergeCells count="19">
    <mergeCell ref="B7:B8"/>
    <mergeCell ref="C7:G7"/>
    <mergeCell ref="K8:K34"/>
    <mergeCell ref="S8:S14"/>
    <mergeCell ref="U16:AA16"/>
    <mergeCell ref="M1:M2"/>
    <mergeCell ref="N1:X2"/>
    <mergeCell ref="Z1:AB1"/>
    <mergeCell ref="Z2:AB2"/>
    <mergeCell ref="N3:X3"/>
    <mergeCell ref="K36:Q36"/>
    <mergeCell ref="S36:AB36"/>
    <mergeCell ref="Z3:AB3"/>
    <mergeCell ref="K38:K62"/>
    <mergeCell ref="S38:S44"/>
    <mergeCell ref="U46:AA46"/>
    <mergeCell ref="N4:X4"/>
    <mergeCell ref="K6:Q6"/>
    <mergeCell ref="S6:AB6"/>
  </mergeCells>
  <conditionalFormatting sqref="Q8:Q196">
    <cfRule type="cellIs" dxfId="149" priority="1" operator="equal">
      <formula>"Zona Extrema"</formula>
    </cfRule>
    <cfRule type="cellIs" dxfId="148" priority="2" operator="equal">
      <formula>"Zona Alta"</formula>
    </cfRule>
    <cfRule type="cellIs" dxfId="147" priority="3" operator="equal">
      <formula>"Zona Moderada"</formula>
    </cfRule>
    <cfRule type="cellIs" dxfId="146" priority="4" operator="equal">
      <formula>"Zona Baja"</formula>
    </cfRule>
  </conditionalFormatting>
  <conditionalFormatting sqref="Q38:Q62">
    <cfRule type="cellIs" dxfId="145" priority="9" operator="equal">
      <formula>"Zona de riesgo Alta"</formula>
    </cfRule>
    <cfRule type="cellIs" dxfId="144" priority="10" operator="equal">
      <formula>"Zona de riesgo Moderada"</formula>
    </cfRule>
    <cfRule type="cellIs" dxfId="143" priority="11" operator="equal">
      <formula>"Zona de riesgo Baja"</formula>
    </cfRule>
  </conditionalFormatting>
  <pageMargins left="0.7" right="0.7" top="0.75" bottom="0.75" header="0.3" footer="0.3"/>
  <pageSetup paperSize="9" orientation="portrait"/>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C7D53-61F8-42FF-9A74-DD8B41A38955}">
  <sheetPr>
    <tabColor rgb="FFFFFF00"/>
  </sheetPr>
  <dimension ref="A1:CL426"/>
  <sheetViews>
    <sheetView showGridLines="0" topLeftCell="A61" zoomScale="60" zoomScaleNormal="60" workbookViewId="0">
      <selection activeCell="M12" sqref="M12"/>
    </sheetView>
  </sheetViews>
  <sheetFormatPr defaultColWidth="11.42578125" defaultRowHeight="15"/>
  <cols>
    <col min="1" max="1" width="2.42578125" style="101" customWidth="1"/>
    <col min="2" max="2" width="10.28515625" style="36" customWidth="1"/>
    <col min="3" max="3" width="29.28515625" style="36" customWidth="1"/>
    <col min="4" max="4" width="13.140625" style="36" customWidth="1"/>
    <col min="5" max="5" width="34" style="36" customWidth="1"/>
    <col min="6" max="6" width="8.85546875" style="73" customWidth="1"/>
    <col min="7" max="12" width="10.28515625" style="73" customWidth="1"/>
    <col min="13" max="13" width="95.42578125" style="36" customWidth="1"/>
    <col min="14" max="14" width="37.42578125" style="36" customWidth="1"/>
    <col min="15" max="15" width="41.85546875" style="36" customWidth="1"/>
    <col min="16" max="16" width="24.42578125" style="36" customWidth="1"/>
    <col min="17" max="17" width="62.42578125" style="36" customWidth="1"/>
    <col min="18" max="16384" width="11.42578125" style="36"/>
  </cols>
  <sheetData>
    <row r="1" spans="1:90" ht="33.75" customHeight="1" thickBot="1">
      <c r="A1" s="100"/>
      <c r="B1" s="121"/>
      <c r="C1" s="123"/>
      <c r="D1" s="1125" t="s">
        <v>445</v>
      </c>
      <c r="E1" s="1114" t="s">
        <v>446</v>
      </c>
      <c r="F1" s="1127"/>
      <c r="G1" s="1127"/>
      <c r="H1" s="1127"/>
      <c r="I1" s="1127"/>
      <c r="J1" s="1127"/>
      <c r="K1" s="1127"/>
      <c r="L1" s="1127"/>
      <c r="M1" s="1127"/>
      <c r="N1" s="1127"/>
      <c r="O1" s="1127"/>
      <c r="P1" s="577" t="s">
        <v>447</v>
      </c>
      <c r="Q1" s="127" t="s">
        <v>1834</v>
      </c>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5"/>
      <c r="CK1" s="1111" t="s">
        <v>448</v>
      </c>
      <c r="CL1" s="1112"/>
    </row>
    <row r="2" spans="1:90" ht="24" customHeight="1" thickBot="1">
      <c r="A2" s="100"/>
      <c r="B2" s="120"/>
      <c r="C2" s="124"/>
      <c r="D2" s="1126"/>
      <c r="E2" s="1114"/>
      <c r="F2" s="1127"/>
      <c r="G2" s="1127"/>
      <c r="H2" s="1127"/>
      <c r="I2" s="1127"/>
      <c r="J2" s="1127"/>
      <c r="K2" s="1127"/>
      <c r="L2" s="1127"/>
      <c r="M2" s="1127"/>
      <c r="N2" s="1127"/>
      <c r="O2" s="1127"/>
      <c r="P2" s="577" t="s">
        <v>449</v>
      </c>
      <c r="Q2" s="577" t="s">
        <v>450</v>
      </c>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BN2" s="94"/>
      <c r="BO2" s="94"/>
      <c r="BP2" s="94"/>
      <c r="BQ2" s="94"/>
      <c r="BR2" s="94"/>
      <c r="BS2" s="94"/>
      <c r="BT2" s="94"/>
      <c r="BU2" s="94"/>
      <c r="BV2" s="94"/>
      <c r="BW2" s="94"/>
      <c r="BX2" s="94"/>
      <c r="BY2" s="94"/>
      <c r="BZ2" s="94"/>
      <c r="CA2" s="94"/>
      <c r="CB2" s="94"/>
      <c r="CC2" s="94"/>
      <c r="CD2" s="94"/>
      <c r="CE2" s="94"/>
      <c r="CF2" s="94"/>
      <c r="CG2" s="94"/>
      <c r="CH2" s="94"/>
      <c r="CI2" s="94"/>
      <c r="CJ2" s="95"/>
      <c r="CK2" s="1111" t="s">
        <v>451</v>
      </c>
      <c r="CL2" s="1112"/>
    </row>
    <row r="3" spans="1:90" s="96" customFormat="1" ht="36.75" customHeight="1" thickBot="1">
      <c r="A3" s="100"/>
      <c r="B3" s="120"/>
      <c r="C3" s="125"/>
      <c r="D3" s="129" t="s">
        <v>452</v>
      </c>
      <c r="E3" s="1113" t="s">
        <v>1480</v>
      </c>
      <c r="F3" s="1113"/>
      <c r="G3" s="1113"/>
      <c r="H3" s="1113"/>
      <c r="I3" s="1113"/>
      <c r="J3" s="1113"/>
      <c r="K3" s="1113"/>
      <c r="L3" s="1113"/>
      <c r="M3" s="1113"/>
      <c r="N3" s="1113"/>
      <c r="O3" s="1114"/>
      <c r="P3" s="577" t="s">
        <v>454</v>
      </c>
      <c r="Q3" s="128">
        <v>45817</v>
      </c>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5"/>
      <c r="CK3" s="1115" t="s">
        <v>455</v>
      </c>
      <c r="CL3" s="1116"/>
    </row>
    <row r="4" spans="1:90" ht="27" customHeight="1">
      <c r="A4" s="100"/>
      <c r="B4" s="335"/>
      <c r="C4" s="336"/>
      <c r="D4" s="337"/>
      <c r="E4" s="1757" t="s">
        <v>456</v>
      </c>
      <c r="F4" s="1757"/>
      <c r="G4" s="1757"/>
      <c r="H4" s="1757"/>
      <c r="I4" s="1757"/>
      <c r="J4" s="1757"/>
      <c r="K4" s="1757"/>
      <c r="L4" s="1757"/>
      <c r="M4" s="1757"/>
      <c r="N4" s="1757"/>
      <c r="O4" s="1757"/>
      <c r="P4" s="338"/>
      <c r="Q4" s="320"/>
    </row>
    <row r="5" spans="1:90" customFormat="1" ht="41.25" customHeight="1" thickBot="1">
      <c r="A5" s="101"/>
      <c r="B5" s="295" t="s">
        <v>457</v>
      </c>
      <c r="C5" s="142" t="s">
        <v>127</v>
      </c>
      <c r="D5" s="296"/>
      <c r="Q5" s="297"/>
    </row>
    <row r="6" spans="1:90" s="1" customFormat="1" ht="113.25" customHeight="1" thickBot="1">
      <c r="A6" s="256" t="s">
        <v>458</v>
      </c>
      <c r="B6" s="302" t="s">
        <v>459</v>
      </c>
      <c r="C6" s="284" t="s">
        <v>460</v>
      </c>
      <c r="D6" s="298" t="s">
        <v>156</v>
      </c>
      <c r="E6" s="299" t="s">
        <v>461</v>
      </c>
      <c r="F6" s="300" t="s">
        <v>284</v>
      </c>
      <c r="G6" s="300" t="s">
        <v>81</v>
      </c>
      <c r="H6" s="300" t="s">
        <v>462</v>
      </c>
      <c r="I6" s="300" t="s">
        <v>284</v>
      </c>
      <c r="J6" s="300" t="s">
        <v>81</v>
      </c>
      <c r="K6" s="300" t="s">
        <v>463</v>
      </c>
      <c r="L6" s="300" t="s">
        <v>464</v>
      </c>
      <c r="M6" s="284" t="s">
        <v>465</v>
      </c>
      <c r="N6" s="284" t="s">
        <v>466</v>
      </c>
      <c r="O6" s="284" t="s">
        <v>151</v>
      </c>
      <c r="P6" s="284" t="s">
        <v>467</v>
      </c>
      <c r="Q6" s="284" t="s">
        <v>468</v>
      </c>
      <c r="R6" s="301"/>
      <c r="S6" s="301"/>
      <c r="T6" s="301"/>
      <c r="U6" s="301"/>
      <c r="V6" s="301"/>
      <c r="W6" s="301"/>
      <c r="X6" s="301"/>
      <c r="Y6" s="301"/>
      <c r="Z6" s="301"/>
      <c r="AA6" s="301"/>
      <c r="AB6" s="301"/>
      <c r="AC6" s="301"/>
      <c r="AD6" s="301"/>
      <c r="AE6" s="301"/>
      <c r="AF6" s="301"/>
      <c r="AG6" s="301"/>
      <c r="AH6" s="301"/>
      <c r="AI6" s="301"/>
      <c r="AJ6" s="301"/>
      <c r="AK6" s="301"/>
      <c r="AL6" s="301"/>
      <c r="AM6" s="301"/>
      <c r="AN6" s="301"/>
      <c r="AO6" s="301"/>
      <c r="AP6" s="301"/>
      <c r="AQ6" s="301"/>
      <c r="AR6" s="301"/>
      <c r="AS6" s="301"/>
      <c r="AT6" s="301"/>
      <c r="AU6" s="301"/>
      <c r="AV6" s="301"/>
      <c r="AW6" s="301"/>
      <c r="AX6" s="301"/>
      <c r="AY6" s="301"/>
      <c r="AZ6" s="301"/>
      <c r="BA6" s="301"/>
      <c r="BB6" s="301"/>
      <c r="BC6" s="301"/>
      <c r="BD6" s="301"/>
      <c r="BE6" s="301"/>
      <c r="BF6" s="301"/>
      <c r="BG6" s="301"/>
      <c r="BH6" s="301"/>
      <c r="BI6" s="301"/>
      <c r="BJ6" s="301"/>
      <c r="BK6" s="301"/>
      <c r="BL6" s="301"/>
      <c r="BM6" s="301"/>
      <c r="BN6" s="301"/>
      <c r="BO6" s="301"/>
      <c r="BP6" s="301"/>
      <c r="BQ6" s="301"/>
      <c r="BR6" s="301"/>
      <c r="BS6" s="301"/>
      <c r="BT6" s="301"/>
      <c r="BU6" s="301"/>
      <c r="BV6" s="301"/>
      <c r="BW6" s="301"/>
      <c r="BX6" s="301"/>
      <c r="BY6" s="301"/>
      <c r="BZ6" s="301"/>
      <c r="CA6" s="301"/>
      <c r="CB6" s="301"/>
      <c r="CC6" s="301"/>
      <c r="CD6" s="301"/>
      <c r="CE6" s="301"/>
      <c r="CF6" s="301"/>
      <c r="CG6" s="301"/>
      <c r="CH6" s="301"/>
      <c r="CI6" s="301"/>
      <c r="CJ6" s="301"/>
      <c r="CK6" s="301"/>
      <c r="CL6" s="301"/>
    </row>
    <row r="7" spans="1:90" ht="84">
      <c r="A7" s="1023" t="s">
        <v>469</v>
      </c>
      <c r="B7" s="1742" t="s">
        <v>394</v>
      </c>
      <c r="C7" s="1143" t="s">
        <v>1523</v>
      </c>
      <c r="D7" s="1758" t="s">
        <v>1120</v>
      </c>
      <c r="E7" s="1143" t="s">
        <v>1525</v>
      </c>
      <c r="F7" s="1148" t="s">
        <v>1079</v>
      </c>
      <c r="G7" s="1148" t="s">
        <v>1029</v>
      </c>
      <c r="H7" s="1738" t="s">
        <v>1539</v>
      </c>
      <c r="I7" s="1148" t="s">
        <v>1079</v>
      </c>
      <c r="J7" s="1148" t="s">
        <v>395</v>
      </c>
      <c r="K7" s="1148" t="s">
        <v>1870</v>
      </c>
      <c r="L7" s="1148" t="s">
        <v>1871</v>
      </c>
      <c r="M7" s="139" t="s">
        <v>1637</v>
      </c>
      <c r="N7" s="60" t="s">
        <v>1646</v>
      </c>
      <c r="O7" s="60" t="s">
        <v>1872</v>
      </c>
      <c r="P7" s="60" t="s">
        <v>1648</v>
      </c>
      <c r="Q7" s="339" t="s">
        <v>1651</v>
      </c>
    </row>
    <row r="8" spans="1:90">
      <c r="A8" s="1023" t="s">
        <v>474</v>
      </c>
      <c r="B8" s="1743"/>
      <c r="C8" s="1144"/>
      <c r="D8" s="1146"/>
      <c r="E8" s="1144"/>
      <c r="F8" s="1148"/>
      <c r="G8" s="1148"/>
      <c r="H8" s="1739"/>
      <c r="I8" s="1148"/>
      <c r="J8" s="1148"/>
      <c r="K8" s="1148"/>
      <c r="L8" s="1148"/>
      <c r="M8" s="139" t="s">
        <v>213</v>
      </c>
      <c r="N8" s="60" t="s">
        <v>213</v>
      </c>
      <c r="O8" s="60" t="s">
        <v>213</v>
      </c>
      <c r="P8" s="60" t="s">
        <v>213</v>
      </c>
      <c r="Q8" s="339" t="s">
        <v>213</v>
      </c>
    </row>
    <row r="9" spans="1:90">
      <c r="A9" s="1023" t="s">
        <v>478</v>
      </c>
      <c r="B9" s="1743"/>
      <c r="C9" s="1144"/>
      <c r="D9" s="1146"/>
      <c r="E9" s="1144"/>
      <c r="F9" s="1148"/>
      <c r="G9" s="1148"/>
      <c r="H9" s="1739"/>
      <c r="I9" s="1148"/>
      <c r="J9" s="1148"/>
      <c r="K9" s="1148"/>
      <c r="L9" s="1148"/>
      <c r="M9" s="139" t="s">
        <v>213</v>
      </c>
      <c r="N9" s="60" t="s">
        <v>213</v>
      </c>
      <c r="O9" s="60" t="s">
        <v>213</v>
      </c>
      <c r="P9" s="60" t="s">
        <v>213</v>
      </c>
      <c r="Q9" s="339" t="s">
        <v>213</v>
      </c>
    </row>
    <row r="10" spans="1:90">
      <c r="A10" s="1023" t="s">
        <v>479</v>
      </c>
      <c r="B10" s="1743"/>
      <c r="C10" s="1144"/>
      <c r="D10" s="1146"/>
      <c r="E10" s="1144"/>
      <c r="F10" s="1148"/>
      <c r="G10" s="1148"/>
      <c r="H10" s="1739"/>
      <c r="I10" s="1148"/>
      <c r="J10" s="1148"/>
      <c r="K10" s="1148"/>
      <c r="L10" s="1148"/>
      <c r="M10" s="139" t="s">
        <v>213</v>
      </c>
      <c r="N10" s="60" t="s">
        <v>213</v>
      </c>
      <c r="O10" s="60" t="s">
        <v>213</v>
      </c>
      <c r="P10" s="60" t="s">
        <v>213</v>
      </c>
      <c r="Q10" s="339" t="s">
        <v>213</v>
      </c>
    </row>
    <row r="11" spans="1:90">
      <c r="A11" s="1023" t="s">
        <v>480</v>
      </c>
      <c r="B11" s="1743"/>
      <c r="C11" s="1144"/>
      <c r="D11" s="1146"/>
      <c r="E11" s="1144"/>
      <c r="F11" s="1148"/>
      <c r="G11" s="1148"/>
      <c r="H11" s="1739"/>
      <c r="I11" s="1148"/>
      <c r="J11" s="1148"/>
      <c r="K11" s="1148"/>
      <c r="L11" s="1148"/>
      <c r="M11" s="139" t="s">
        <v>213</v>
      </c>
      <c r="N11" s="60" t="s">
        <v>213</v>
      </c>
      <c r="O11" s="60" t="s">
        <v>213</v>
      </c>
      <c r="P11" s="60" t="s">
        <v>213</v>
      </c>
      <c r="Q11" s="339" t="s">
        <v>213</v>
      </c>
    </row>
    <row r="12" spans="1:90">
      <c r="A12" s="1023" t="s">
        <v>481</v>
      </c>
      <c r="B12" s="1743"/>
      <c r="C12" s="1144"/>
      <c r="D12" s="1146"/>
      <c r="E12" s="1144"/>
      <c r="F12" s="1148"/>
      <c r="G12" s="1148"/>
      <c r="H12" s="1740"/>
      <c r="I12" s="1148"/>
      <c r="J12" s="1148"/>
      <c r="K12" s="1148"/>
      <c r="L12" s="1148"/>
      <c r="M12" s="139" t="s">
        <v>213</v>
      </c>
      <c r="N12" s="60" t="s">
        <v>213</v>
      </c>
      <c r="O12" s="60" t="s">
        <v>213</v>
      </c>
      <c r="P12" s="60" t="s">
        <v>213</v>
      </c>
      <c r="Q12" s="339" t="s">
        <v>213</v>
      </c>
    </row>
    <row r="13" spans="1:90" ht="98.1">
      <c r="A13" s="1023" t="s">
        <v>482</v>
      </c>
      <c r="B13" s="1742" t="s">
        <v>404</v>
      </c>
      <c r="C13" s="1754" t="s">
        <v>1530</v>
      </c>
      <c r="D13" s="1146" t="s">
        <v>1120</v>
      </c>
      <c r="E13" s="1143" t="s">
        <v>1873</v>
      </c>
      <c r="F13" s="1148" t="s">
        <v>1079</v>
      </c>
      <c r="G13" s="1148" t="s">
        <v>1029</v>
      </c>
      <c r="H13" s="1738" t="s">
        <v>1539</v>
      </c>
      <c r="I13" s="1148" t="s">
        <v>1079</v>
      </c>
      <c r="J13" s="1148" t="s">
        <v>395</v>
      </c>
      <c r="K13" s="1148" t="s">
        <v>1870</v>
      </c>
      <c r="L13" s="1148" t="s">
        <v>1871</v>
      </c>
      <c r="M13" s="139" t="s">
        <v>1874</v>
      </c>
      <c r="N13" s="139" t="s">
        <v>1655</v>
      </c>
      <c r="O13" s="139" t="s">
        <v>1875</v>
      </c>
      <c r="P13" s="139" t="s">
        <v>1657</v>
      </c>
      <c r="Q13" s="1024" t="s">
        <v>1876</v>
      </c>
    </row>
    <row r="14" spans="1:90" ht="98.1">
      <c r="A14" s="1023" t="s">
        <v>487</v>
      </c>
      <c r="B14" s="1743"/>
      <c r="C14" s="1755"/>
      <c r="D14" s="1146"/>
      <c r="E14" s="1144"/>
      <c r="F14" s="1148"/>
      <c r="G14" s="1148"/>
      <c r="H14" s="1739"/>
      <c r="I14" s="1148"/>
      <c r="J14" s="1148"/>
      <c r="K14" s="1148"/>
      <c r="L14" s="1148"/>
      <c r="M14" s="139" t="s">
        <v>1877</v>
      </c>
      <c r="N14" s="139" t="s">
        <v>1878</v>
      </c>
      <c r="O14" s="139" t="s">
        <v>1875</v>
      </c>
      <c r="P14" s="139" t="s">
        <v>1667</v>
      </c>
      <c r="Q14" s="1024" t="s">
        <v>1879</v>
      </c>
    </row>
    <row r="15" spans="1:90">
      <c r="A15" s="1023" t="s">
        <v>488</v>
      </c>
      <c r="B15" s="1743"/>
      <c r="C15" s="1755"/>
      <c r="D15" s="1146"/>
      <c r="E15" s="1144"/>
      <c r="F15" s="1148"/>
      <c r="G15" s="1148"/>
      <c r="H15" s="1739"/>
      <c r="I15" s="1148"/>
      <c r="J15" s="1148"/>
      <c r="K15" s="1148"/>
      <c r="L15" s="1148"/>
      <c r="M15" s="139" t="s">
        <v>213</v>
      </c>
      <c r="N15" s="139" t="s">
        <v>213</v>
      </c>
      <c r="O15" s="139" t="s">
        <v>213</v>
      </c>
      <c r="P15" s="139" t="s">
        <v>213</v>
      </c>
      <c r="Q15" s="1024" t="s">
        <v>213</v>
      </c>
    </row>
    <row r="16" spans="1:90">
      <c r="A16" s="1023" t="s">
        <v>489</v>
      </c>
      <c r="B16" s="1743"/>
      <c r="C16" s="1755"/>
      <c r="D16" s="1146"/>
      <c r="E16" s="1144"/>
      <c r="F16" s="1148"/>
      <c r="G16" s="1148"/>
      <c r="H16" s="1739"/>
      <c r="I16" s="1148"/>
      <c r="J16" s="1148"/>
      <c r="K16" s="1148"/>
      <c r="L16" s="1148"/>
      <c r="M16" s="139" t="s">
        <v>213</v>
      </c>
      <c r="N16" s="139" t="s">
        <v>213</v>
      </c>
      <c r="O16" s="139" t="s">
        <v>213</v>
      </c>
      <c r="P16" s="139" t="s">
        <v>213</v>
      </c>
      <c r="Q16" s="1024" t="s">
        <v>213</v>
      </c>
    </row>
    <row r="17" spans="1:17">
      <c r="A17" s="1023" t="s">
        <v>490</v>
      </c>
      <c r="B17" s="1743"/>
      <c r="C17" s="1755"/>
      <c r="D17" s="1146"/>
      <c r="E17" s="1144"/>
      <c r="F17" s="1148"/>
      <c r="G17" s="1148"/>
      <c r="H17" s="1739"/>
      <c r="I17" s="1148"/>
      <c r="J17" s="1148"/>
      <c r="K17" s="1148"/>
      <c r="L17" s="1148"/>
      <c r="M17" s="139" t="s">
        <v>213</v>
      </c>
      <c r="N17" s="139" t="s">
        <v>213</v>
      </c>
      <c r="O17" s="139" t="s">
        <v>213</v>
      </c>
      <c r="P17" s="139" t="s">
        <v>213</v>
      </c>
      <c r="Q17" s="1024" t="s">
        <v>213</v>
      </c>
    </row>
    <row r="18" spans="1:17">
      <c r="A18" s="1023" t="s">
        <v>491</v>
      </c>
      <c r="B18" s="1743"/>
      <c r="C18" s="1756"/>
      <c r="D18" s="1146"/>
      <c r="E18" s="1144"/>
      <c r="F18" s="1148"/>
      <c r="G18" s="1148"/>
      <c r="H18" s="1740"/>
      <c r="I18" s="1148"/>
      <c r="J18" s="1148"/>
      <c r="K18" s="1148"/>
      <c r="L18" s="1148"/>
      <c r="M18" s="139" t="s">
        <v>213</v>
      </c>
      <c r="N18" s="60" t="s">
        <v>213</v>
      </c>
      <c r="O18" s="60" t="s">
        <v>213</v>
      </c>
      <c r="P18" s="60" t="s">
        <v>213</v>
      </c>
      <c r="Q18" s="339" t="s">
        <v>213</v>
      </c>
    </row>
    <row r="19" spans="1:17" ht="84">
      <c r="A19" s="1023" t="s">
        <v>492</v>
      </c>
      <c r="B19" s="1742" t="s">
        <v>405</v>
      </c>
      <c r="C19" s="1754" t="s">
        <v>1535</v>
      </c>
      <c r="D19" s="1146" t="s">
        <v>1120</v>
      </c>
      <c r="E19" s="1143" t="s">
        <v>1880</v>
      </c>
      <c r="F19" s="1148" t="s">
        <v>1088</v>
      </c>
      <c r="G19" s="1148" t="s">
        <v>1029</v>
      </c>
      <c r="H19" s="1738" t="s">
        <v>1539</v>
      </c>
      <c r="I19" s="1148" t="s">
        <v>1079</v>
      </c>
      <c r="J19" s="1148" t="s">
        <v>395</v>
      </c>
      <c r="K19" s="1148" t="s">
        <v>1870</v>
      </c>
      <c r="L19" s="1148" t="s">
        <v>1871</v>
      </c>
      <c r="M19" s="139" t="s">
        <v>1664</v>
      </c>
      <c r="N19" s="60" t="s">
        <v>1666</v>
      </c>
      <c r="O19" s="139" t="s">
        <v>1875</v>
      </c>
      <c r="P19" s="60" t="s">
        <v>1667</v>
      </c>
      <c r="Q19" s="1024" t="s">
        <v>1879</v>
      </c>
    </row>
    <row r="20" spans="1:17">
      <c r="A20" s="1023" t="s">
        <v>497</v>
      </c>
      <c r="B20" s="1743"/>
      <c r="C20" s="1755"/>
      <c r="D20" s="1146"/>
      <c r="E20" s="1144"/>
      <c r="F20" s="1148"/>
      <c r="G20" s="1148"/>
      <c r="H20" s="1739"/>
      <c r="I20" s="1148"/>
      <c r="J20" s="1148"/>
      <c r="K20" s="1148"/>
      <c r="L20" s="1148"/>
      <c r="M20" s="139" t="s">
        <v>213</v>
      </c>
      <c r="N20" s="60" t="s">
        <v>213</v>
      </c>
      <c r="O20" s="60" t="s">
        <v>213</v>
      </c>
      <c r="P20" s="60" t="s">
        <v>213</v>
      </c>
      <c r="Q20" s="339" t="s">
        <v>213</v>
      </c>
    </row>
    <row r="21" spans="1:17">
      <c r="A21" s="1023" t="s">
        <v>498</v>
      </c>
      <c r="B21" s="1743"/>
      <c r="C21" s="1755"/>
      <c r="D21" s="1146"/>
      <c r="E21" s="1144"/>
      <c r="F21" s="1148"/>
      <c r="G21" s="1148"/>
      <c r="H21" s="1739"/>
      <c r="I21" s="1148"/>
      <c r="J21" s="1148"/>
      <c r="K21" s="1148"/>
      <c r="L21" s="1148"/>
      <c r="M21" s="139" t="s">
        <v>213</v>
      </c>
      <c r="N21" s="60" t="s">
        <v>213</v>
      </c>
      <c r="O21" s="60" t="s">
        <v>213</v>
      </c>
      <c r="P21" s="60" t="s">
        <v>213</v>
      </c>
      <c r="Q21" s="339" t="s">
        <v>213</v>
      </c>
    </row>
    <row r="22" spans="1:17">
      <c r="A22" s="1023" t="s">
        <v>499</v>
      </c>
      <c r="B22" s="1743"/>
      <c r="C22" s="1755"/>
      <c r="D22" s="1146"/>
      <c r="E22" s="1144"/>
      <c r="F22" s="1148"/>
      <c r="G22" s="1148"/>
      <c r="H22" s="1739"/>
      <c r="I22" s="1148"/>
      <c r="J22" s="1148"/>
      <c r="K22" s="1148"/>
      <c r="L22" s="1148"/>
      <c r="M22" s="139" t="s">
        <v>213</v>
      </c>
      <c r="N22" s="60" t="s">
        <v>213</v>
      </c>
      <c r="O22" s="60" t="s">
        <v>213</v>
      </c>
      <c r="P22" s="60" t="s">
        <v>213</v>
      </c>
      <c r="Q22" s="339" t="s">
        <v>213</v>
      </c>
    </row>
    <row r="23" spans="1:17">
      <c r="A23" s="1023" t="s">
        <v>500</v>
      </c>
      <c r="B23" s="1743"/>
      <c r="C23" s="1755"/>
      <c r="D23" s="1146"/>
      <c r="E23" s="1144"/>
      <c r="F23" s="1148"/>
      <c r="G23" s="1148"/>
      <c r="H23" s="1739"/>
      <c r="I23" s="1148"/>
      <c r="J23" s="1148"/>
      <c r="K23" s="1148"/>
      <c r="L23" s="1148"/>
      <c r="M23" s="139" t="s">
        <v>213</v>
      </c>
      <c r="N23" s="60" t="s">
        <v>213</v>
      </c>
      <c r="O23" s="60" t="s">
        <v>213</v>
      </c>
      <c r="P23" s="60" t="s">
        <v>213</v>
      </c>
      <c r="Q23" s="339" t="s">
        <v>213</v>
      </c>
    </row>
    <row r="24" spans="1:17">
      <c r="A24" s="1023" t="s">
        <v>501</v>
      </c>
      <c r="B24" s="1743"/>
      <c r="C24" s="1756"/>
      <c r="D24" s="1146"/>
      <c r="E24" s="1144"/>
      <c r="F24" s="1148"/>
      <c r="G24" s="1148"/>
      <c r="H24" s="1740"/>
      <c r="I24" s="1148"/>
      <c r="J24" s="1148"/>
      <c r="K24" s="1148"/>
      <c r="L24" s="1148"/>
      <c r="M24" s="139" t="s">
        <v>213</v>
      </c>
      <c r="N24" s="60" t="s">
        <v>213</v>
      </c>
      <c r="O24" s="60" t="s">
        <v>213</v>
      </c>
      <c r="P24" s="60" t="s">
        <v>213</v>
      </c>
      <c r="Q24" s="339" t="s">
        <v>213</v>
      </c>
    </row>
    <row r="25" spans="1:17" ht="111.95">
      <c r="A25" s="1023" t="s">
        <v>502</v>
      </c>
      <c r="B25" s="1742" t="s">
        <v>386</v>
      </c>
      <c r="C25" s="1754" t="s">
        <v>1540</v>
      </c>
      <c r="D25" s="1146" t="s">
        <v>1125</v>
      </c>
      <c r="E25" s="1143" t="s">
        <v>1881</v>
      </c>
      <c r="F25" s="1148" t="s">
        <v>1088</v>
      </c>
      <c r="G25" s="1148" t="s">
        <v>1029</v>
      </c>
      <c r="H25" s="1738" t="s">
        <v>1539</v>
      </c>
      <c r="I25" s="1148" t="s">
        <v>1079</v>
      </c>
      <c r="J25" s="1148" t="s">
        <v>395</v>
      </c>
      <c r="K25" s="1148" t="s">
        <v>1870</v>
      </c>
      <c r="L25" s="1148" t="s">
        <v>1871</v>
      </c>
      <c r="M25" s="139" t="s">
        <v>1882</v>
      </c>
      <c r="N25" s="60" t="s">
        <v>1666</v>
      </c>
      <c r="O25" s="60" t="s">
        <v>1883</v>
      </c>
      <c r="P25" s="60" t="s">
        <v>1657</v>
      </c>
      <c r="Q25" s="1024" t="s">
        <v>1879</v>
      </c>
    </row>
    <row r="26" spans="1:17" ht="140.1">
      <c r="A26" s="1023" t="s">
        <v>506</v>
      </c>
      <c r="B26" s="1743"/>
      <c r="C26" s="1755"/>
      <c r="D26" s="1146"/>
      <c r="E26" s="1144"/>
      <c r="F26" s="1148"/>
      <c r="G26" s="1148"/>
      <c r="H26" s="1739"/>
      <c r="I26" s="1148"/>
      <c r="J26" s="1148"/>
      <c r="K26" s="1148"/>
      <c r="L26" s="1148"/>
      <c r="M26" s="139" t="s">
        <v>1884</v>
      </c>
      <c r="N26" s="60" t="s">
        <v>1666</v>
      </c>
      <c r="O26" s="60" t="s">
        <v>1883</v>
      </c>
      <c r="P26" s="60" t="s">
        <v>1657</v>
      </c>
      <c r="Q26" s="1024" t="s">
        <v>1879</v>
      </c>
    </row>
    <row r="27" spans="1:17">
      <c r="A27" s="1023" t="s">
        <v>509</v>
      </c>
      <c r="B27" s="1743"/>
      <c r="C27" s="1755"/>
      <c r="D27" s="1146"/>
      <c r="E27" s="1144"/>
      <c r="F27" s="1148"/>
      <c r="G27" s="1148"/>
      <c r="H27" s="1739"/>
      <c r="I27" s="1148"/>
      <c r="J27" s="1148"/>
      <c r="K27" s="1148"/>
      <c r="L27" s="1148"/>
      <c r="M27" s="139" t="s">
        <v>213</v>
      </c>
      <c r="N27" s="60" t="s">
        <v>213</v>
      </c>
      <c r="O27" s="60" t="s">
        <v>213</v>
      </c>
      <c r="P27" s="60" t="s">
        <v>213</v>
      </c>
      <c r="Q27" s="339" t="s">
        <v>213</v>
      </c>
    </row>
    <row r="28" spans="1:17">
      <c r="A28" s="1023" t="s">
        <v>510</v>
      </c>
      <c r="B28" s="1743"/>
      <c r="C28" s="1755"/>
      <c r="D28" s="1146"/>
      <c r="E28" s="1144"/>
      <c r="F28" s="1148"/>
      <c r="G28" s="1148"/>
      <c r="H28" s="1739"/>
      <c r="I28" s="1148"/>
      <c r="J28" s="1148"/>
      <c r="K28" s="1148"/>
      <c r="L28" s="1148"/>
      <c r="M28" s="139" t="s">
        <v>213</v>
      </c>
      <c r="N28" s="60" t="s">
        <v>213</v>
      </c>
      <c r="O28" s="60" t="s">
        <v>213</v>
      </c>
      <c r="P28" s="60" t="s">
        <v>213</v>
      </c>
      <c r="Q28" s="339" t="s">
        <v>213</v>
      </c>
    </row>
    <row r="29" spans="1:17">
      <c r="A29" s="1023" t="s">
        <v>511</v>
      </c>
      <c r="B29" s="1743"/>
      <c r="C29" s="1755"/>
      <c r="D29" s="1146"/>
      <c r="E29" s="1144"/>
      <c r="F29" s="1148"/>
      <c r="G29" s="1148"/>
      <c r="H29" s="1739"/>
      <c r="I29" s="1148"/>
      <c r="J29" s="1148"/>
      <c r="K29" s="1148"/>
      <c r="L29" s="1148"/>
      <c r="M29" s="139" t="s">
        <v>213</v>
      </c>
      <c r="N29" s="60" t="s">
        <v>213</v>
      </c>
      <c r="O29" s="60" t="s">
        <v>213</v>
      </c>
      <c r="P29" s="60" t="s">
        <v>213</v>
      </c>
      <c r="Q29" s="339" t="s">
        <v>213</v>
      </c>
    </row>
    <row r="30" spans="1:17">
      <c r="A30" s="1023" t="s">
        <v>512</v>
      </c>
      <c r="B30" s="1743"/>
      <c r="C30" s="1756"/>
      <c r="D30" s="1146"/>
      <c r="E30" s="1144"/>
      <c r="F30" s="1148"/>
      <c r="G30" s="1148"/>
      <c r="H30" s="1740"/>
      <c r="I30" s="1148"/>
      <c r="J30" s="1148"/>
      <c r="K30" s="1148"/>
      <c r="L30" s="1148"/>
      <c r="M30" s="139" t="s">
        <v>213</v>
      </c>
      <c r="N30" s="60" t="s">
        <v>213</v>
      </c>
      <c r="O30" s="60" t="s">
        <v>213</v>
      </c>
      <c r="P30" s="60" t="s">
        <v>213</v>
      </c>
      <c r="Q30" s="339" t="s">
        <v>213</v>
      </c>
    </row>
    <row r="31" spans="1:17" ht="84">
      <c r="A31" s="1023" t="s">
        <v>513</v>
      </c>
      <c r="B31" s="1742" t="s">
        <v>397</v>
      </c>
      <c r="C31" s="1143" t="s">
        <v>1544</v>
      </c>
      <c r="D31" s="1146" t="s">
        <v>1120</v>
      </c>
      <c r="E31" s="1143" t="s">
        <v>1546</v>
      </c>
      <c r="F31" s="1148" t="s">
        <v>1083</v>
      </c>
      <c r="G31" s="1148" t="s">
        <v>1029</v>
      </c>
      <c r="H31" s="1738" t="s">
        <v>1539</v>
      </c>
      <c r="I31" s="1148" t="s">
        <v>1079</v>
      </c>
      <c r="J31" s="1148" t="s">
        <v>395</v>
      </c>
      <c r="K31" s="1148" t="s">
        <v>1870</v>
      </c>
      <c r="L31" s="1148" t="s">
        <v>1871</v>
      </c>
      <c r="M31" s="139" t="s">
        <v>1686</v>
      </c>
      <c r="N31" s="60" t="s">
        <v>1688</v>
      </c>
      <c r="O31" s="60" t="s">
        <v>1885</v>
      </c>
      <c r="P31" s="60" t="s">
        <v>583</v>
      </c>
      <c r="Q31" s="339" t="s">
        <v>1886</v>
      </c>
    </row>
    <row r="32" spans="1:17" ht="98.1">
      <c r="A32" s="1023" t="s">
        <v>517</v>
      </c>
      <c r="B32" s="1743"/>
      <c r="C32" s="1144"/>
      <c r="D32" s="1146"/>
      <c r="E32" s="1144"/>
      <c r="F32" s="1148"/>
      <c r="G32" s="1148"/>
      <c r="H32" s="1739"/>
      <c r="I32" s="1148"/>
      <c r="J32" s="1148"/>
      <c r="K32" s="1148"/>
      <c r="L32" s="1148"/>
      <c r="M32" s="139" t="s">
        <v>1694</v>
      </c>
      <c r="N32" s="60" t="s">
        <v>1696</v>
      </c>
      <c r="O32" s="60" t="s">
        <v>1885</v>
      </c>
      <c r="P32" s="60" t="s">
        <v>583</v>
      </c>
      <c r="Q32" s="339" t="s">
        <v>1886</v>
      </c>
    </row>
    <row r="33" spans="1:17">
      <c r="A33" s="1023" t="s">
        <v>518</v>
      </c>
      <c r="B33" s="1743"/>
      <c r="C33" s="1144"/>
      <c r="D33" s="1146"/>
      <c r="E33" s="1144"/>
      <c r="F33" s="1148"/>
      <c r="G33" s="1148"/>
      <c r="H33" s="1739"/>
      <c r="I33" s="1148"/>
      <c r="J33" s="1148"/>
      <c r="K33" s="1148"/>
      <c r="L33" s="1148"/>
      <c r="M33" s="139" t="s">
        <v>213</v>
      </c>
      <c r="N33" s="60" t="s">
        <v>213</v>
      </c>
      <c r="O33" s="60" t="s">
        <v>213</v>
      </c>
      <c r="P33" s="60" t="s">
        <v>213</v>
      </c>
      <c r="Q33" s="339" t="s">
        <v>213</v>
      </c>
    </row>
    <row r="34" spans="1:17">
      <c r="A34" s="1023" t="s">
        <v>519</v>
      </c>
      <c r="B34" s="1743"/>
      <c r="C34" s="1144"/>
      <c r="D34" s="1146"/>
      <c r="E34" s="1144"/>
      <c r="F34" s="1148"/>
      <c r="G34" s="1148"/>
      <c r="H34" s="1739"/>
      <c r="I34" s="1148"/>
      <c r="J34" s="1148"/>
      <c r="K34" s="1148"/>
      <c r="L34" s="1148"/>
      <c r="M34" s="139" t="s">
        <v>213</v>
      </c>
      <c r="N34" s="60" t="s">
        <v>213</v>
      </c>
      <c r="O34" s="60" t="s">
        <v>213</v>
      </c>
      <c r="P34" s="60" t="s">
        <v>213</v>
      </c>
      <c r="Q34" s="339" t="s">
        <v>213</v>
      </c>
    </row>
    <row r="35" spans="1:17">
      <c r="A35" s="1023" t="s">
        <v>520</v>
      </c>
      <c r="B35" s="1743"/>
      <c r="C35" s="1144"/>
      <c r="D35" s="1146"/>
      <c r="E35" s="1144"/>
      <c r="F35" s="1148"/>
      <c r="G35" s="1148"/>
      <c r="H35" s="1739"/>
      <c r="I35" s="1148"/>
      <c r="J35" s="1148"/>
      <c r="K35" s="1148"/>
      <c r="L35" s="1148"/>
      <c r="M35" s="139" t="s">
        <v>213</v>
      </c>
      <c r="N35" s="60" t="s">
        <v>213</v>
      </c>
      <c r="O35" s="60" t="s">
        <v>213</v>
      </c>
      <c r="P35" s="60" t="s">
        <v>213</v>
      </c>
      <c r="Q35" s="339" t="s">
        <v>213</v>
      </c>
    </row>
    <row r="36" spans="1:17">
      <c r="A36" s="1023" t="s">
        <v>521</v>
      </c>
      <c r="B36" s="1743"/>
      <c r="C36" s="1144"/>
      <c r="D36" s="1146"/>
      <c r="E36" s="1144"/>
      <c r="F36" s="1148"/>
      <c r="G36" s="1148"/>
      <c r="H36" s="1740"/>
      <c r="I36" s="1148"/>
      <c r="J36" s="1148"/>
      <c r="K36" s="1148"/>
      <c r="L36" s="1148"/>
      <c r="M36" s="139" t="s">
        <v>213</v>
      </c>
      <c r="N36" s="60" t="s">
        <v>213</v>
      </c>
      <c r="O36" s="60" t="s">
        <v>213</v>
      </c>
      <c r="P36" s="60" t="s">
        <v>213</v>
      </c>
      <c r="Q36" s="339" t="s">
        <v>213</v>
      </c>
    </row>
    <row r="37" spans="1:17" ht="84">
      <c r="A37" s="1023" t="s">
        <v>522</v>
      </c>
      <c r="B37" s="1742" t="s">
        <v>396</v>
      </c>
      <c r="C37" s="1143" t="s">
        <v>1549</v>
      </c>
      <c r="D37" s="1146" t="s">
        <v>1120</v>
      </c>
      <c r="E37" s="1143" t="s">
        <v>1551</v>
      </c>
      <c r="F37" s="1148" t="s">
        <v>1083</v>
      </c>
      <c r="G37" s="1148" t="s">
        <v>1029</v>
      </c>
      <c r="H37" s="1738" t="s">
        <v>1539</v>
      </c>
      <c r="I37" s="1148" t="s">
        <v>1079</v>
      </c>
      <c r="J37" s="1148" t="s">
        <v>395</v>
      </c>
      <c r="K37" s="1148" t="s">
        <v>1870</v>
      </c>
      <c r="L37" s="1148" t="s">
        <v>1871</v>
      </c>
      <c r="M37" s="139" t="s">
        <v>1698</v>
      </c>
      <c r="N37" s="60" t="s">
        <v>1688</v>
      </c>
      <c r="O37" s="60" t="s">
        <v>1885</v>
      </c>
      <c r="P37" s="60" t="s">
        <v>583</v>
      </c>
      <c r="Q37" s="339" t="s">
        <v>1887</v>
      </c>
    </row>
    <row r="38" spans="1:17" ht="84">
      <c r="A38" s="1023" t="s">
        <v>527</v>
      </c>
      <c r="B38" s="1743"/>
      <c r="C38" s="1144"/>
      <c r="D38" s="1146"/>
      <c r="E38" s="1144"/>
      <c r="F38" s="1148"/>
      <c r="G38" s="1148"/>
      <c r="H38" s="1739"/>
      <c r="I38" s="1148"/>
      <c r="J38" s="1148"/>
      <c r="K38" s="1148"/>
      <c r="L38" s="1148"/>
      <c r="M38" s="139" t="s">
        <v>1888</v>
      </c>
      <c r="N38" s="60" t="s">
        <v>1704</v>
      </c>
      <c r="O38" s="60" t="s">
        <v>1885</v>
      </c>
      <c r="P38" s="60" t="s">
        <v>583</v>
      </c>
      <c r="Q38" s="339" t="s">
        <v>1887</v>
      </c>
    </row>
    <row r="39" spans="1:17">
      <c r="A39" s="1023" t="s">
        <v>528</v>
      </c>
      <c r="B39" s="1743"/>
      <c r="C39" s="1144"/>
      <c r="D39" s="1146"/>
      <c r="E39" s="1144"/>
      <c r="F39" s="1148"/>
      <c r="G39" s="1148"/>
      <c r="H39" s="1739"/>
      <c r="I39" s="1148"/>
      <c r="J39" s="1148"/>
      <c r="K39" s="1148"/>
      <c r="L39" s="1148"/>
      <c r="M39" s="139" t="s">
        <v>213</v>
      </c>
      <c r="N39" s="60" t="s">
        <v>213</v>
      </c>
      <c r="O39" s="60" t="s">
        <v>213</v>
      </c>
      <c r="P39" s="60" t="s">
        <v>213</v>
      </c>
      <c r="Q39" s="339" t="s">
        <v>213</v>
      </c>
    </row>
    <row r="40" spans="1:17">
      <c r="A40" s="1023" t="s">
        <v>529</v>
      </c>
      <c r="B40" s="1743"/>
      <c r="C40" s="1144"/>
      <c r="D40" s="1146"/>
      <c r="E40" s="1144"/>
      <c r="F40" s="1148"/>
      <c r="G40" s="1148"/>
      <c r="H40" s="1739"/>
      <c r="I40" s="1148"/>
      <c r="J40" s="1148"/>
      <c r="K40" s="1148"/>
      <c r="L40" s="1148"/>
      <c r="M40" s="139" t="s">
        <v>213</v>
      </c>
      <c r="N40" s="60" t="s">
        <v>213</v>
      </c>
      <c r="O40" s="60" t="s">
        <v>213</v>
      </c>
      <c r="P40" s="60" t="s">
        <v>213</v>
      </c>
      <c r="Q40" s="339" t="s">
        <v>213</v>
      </c>
    </row>
    <row r="41" spans="1:17">
      <c r="A41" s="1023" t="s">
        <v>530</v>
      </c>
      <c r="B41" s="1743"/>
      <c r="C41" s="1144"/>
      <c r="D41" s="1146"/>
      <c r="E41" s="1144"/>
      <c r="F41" s="1148"/>
      <c r="G41" s="1148"/>
      <c r="H41" s="1739"/>
      <c r="I41" s="1148"/>
      <c r="J41" s="1148"/>
      <c r="K41" s="1148"/>
      <c r="L41" s="1148"/>
      <c r="M41" s="139" t="s">
        <v>213</v>
      </c>
      <c r="N41" s="60" t="s">
        <v>213</v>
      </c>
      <c r="O41" s="60" t="s">
        <v>213</v>
      </c>
      <c r="P41" s="60" t="s">
        <v>213</v>
      </c>
      <c r="Q41" s="339" t="s">
        <v>213</v>
      </c>
    </row>
    <row r="42" spans="1:17">
      <c r="A42" s="1023" t="s">
        <v>531</v>
      </c>
      <c r="B42" s="1743"/>
      <c r="C42" s="1144"/>
      <c r="D42" s="1146"/>
      <c r="E42" s="1144"/>
      <c r="F42" s="1148"/>
      <c r="G42" s="1148"/>
      <c r="H42" s="1740"/>
      <c r="I42" s="1148"/>
      <c r="J42" s="1148"/>
      <c r="K42" s="1148"/>
      <c r="L42" s="1148"/>
      <c r="M42" s="139" t="s">
        <v>213</v>
      </c>
      <c r="N42" s="60" t="s">
        <v>213</v>
      </c>
      <c r="O42" s="60" t="s">
        <v>213</v>
      </c>
      <c r="P42" s="60" t="s">
        <v>213</v>
      </c>
      <c r="Q42" s="339" t="s">
        <v>213</v>
      </c>
    </row>
    <row r="43" spans="1:17" ht="111.95">
      <c r="A43" s="1023" t="s">
        <v>532</v>
      </c>
      <c r="B43" s="1742" t="s">
        <v>407</v>
      </c>
      <c r="C43" s="1143" t="s">
        <v>1553</v>
      </c>
      <c r="D43" s="1753" t="s">
        <v>1125</v>
      </c>
      <c r="E43" s="1143" t="s">
        <v>1555</v>
      </c>
      <c r="F43" s="1148" t="s">
        <v>1083</v>
      </c>
      <c r="G43" s="1148" t="s">
        <v>1029</v>
      </c>
      <c r="H43" s="1738" t="s">
        <v>1539</v>
      </c>
      <c r="I43" s="1148" t="s">
        <v>1079</v>
      </c>
      <c r="J43" s="1148" t="s">
        <v>395</v>
      </c>
      <c r="K43" s="1148" t="s">
        <v>1870</v>
      </c>
      <c r="L43" s="1148" t="s">
        <v>1871</v>
      </c>
      <c r="M43" s="139" t="s">
        <v>1706</v>
      </c>
      <c r="N43" s="60" t="s">
        <v>1708</v>
      </c>
      <c r="O43" s="60" t="s">
        <v>1889</v>
      </c>
      <c r="P43" s="60" t="s">
        <v>583</v>
      </c>
      <c r="Q43" s="339" t="s">
        <v>1713</v>
      </c>
    </row>
    <row r="44" spans="1:17" ht="140.1">
      <c r="A44" s="1023" t="s">
        <v>535</v>
      </c>
      <c r="B44" s="1743"/>
      <c r="C44" s="1144"/>
      <c r="D44" s="1753"/>
      <c r="E44" s="1144"/>
      <c r="F44" s="1148"/>
      <c r="G44" s="1148"/>
      <c r="H44" s="1739"/>
      <c r="I44" s="1148"/>
      <c r="J44" s="1148"/>
      <c r="K44" s="1148"/>
      <c r="L44" s="1148"/>
      <c r="M44" s="139" t="s">
        <v>1715</v>
      </c>
      <c r="N44" s="60" t="s">
        <v>1716</v>
      </c>
      <c r="O44" s="60" t="s">
        <v>1890</v>
      </c>
      <c r="P44" s="60" t="s">
        <v>1718</v>
      </c>
      <c r="Q44" s="339" t="s">
        <v>1891</v>
      </c>
    </row>
    <row r="45" spans="1:17">
      <c r="A45" s="1023" t="s">
        <v>536</v>
      </c>
      <c r="B45" s="1743"/>
      <c r="C45" s="1144"/>
      <c r="D45" s="1753"/>
      <c r="E45" s="1144"/>
      <c r="F45" s="1148"/>
      <c r="G45" s="1148"/>
      <c r="H45" s="1739"/>
      <c r="I45" s="1148"/>
      <c r="J45" s="1148"/>
      <c r="K45" s="1148"/>
      <c r="L45" s="1148"/>
      <c r="M45" s="139" t="s">
        <v>213</v>
      </c>
      <c r="N45" s="60" t="s">
        <v>213</v>
      </c>
      <c r="O45" s="60" t="s">
        <v>213</v>
      </c>
      <c r="P45" s="60" t="s">
        <v>213</v>
      </c>
      <c r="Q45" s="339" t="s">
        <v>213</v>
      </c>
    </row>
    <row r="46" spans="1:17">
      <c r="A46" s="1023" t="s">
        <v>537</v>
      </c>
      <c r="B46" s="1743"/>
      <c r="C46" s="1144"/>
      <c r="D46" s="1753"/>
      <c r="E46" s="1144"/>
      <c r="F46" s="1148"/>
      <c r="G46" s="1148"/>
      <c r="H46" s="1739"/>
      <c r="I46" s="1148"/>
      <c r="J46" s="1148"/>
      <c r="K46" s="1148"/>
      <c r="L46" s="1148"/>
      <c r="M46" s="139" t="s">
        <v>213</v>
      </c>
      <c r="N46" s="60" t="s">
        <v>213</v>
      </c>
      <c r="O46" s="60" t="s">
        <v>213</v>
      </c>
      <c r="P46" s="60" t="s">
        <v>213</v>
      </c>
      <c r="Q46" s="339" t="s">
        <v>213</v>
      </c>
    </row>
    <row r="47" spans="1:17">
      <c r="A47" s="1023" t="s">
        <v>538</v>
      </c>
      <c r="B47" s="1743"/>
      <c r="C47" s="1144"/>
      <c r="D47" s="1753"/>
      <c r="E47" s="1144"/>
      <c r="F47" s="1148"/>
      <c r="G47" s="1148"/>
      <c r="H47" s="1739"/>
      <c r="I47" s="1148"/>
      <c r="J47" s="1148"/>
      <c r="K47" s="1148"/>
      <c r="L47" s="1148"/>
      <c r="M47" s="139" t="s">
        <v>213</v>
      </c>
      <c r="N47" s="60" t="s">
        <v>213</v>
      </c>
      <c r="O47" s="60" t="s">
        <v>213</v>
      </c>
      <c r="P47" s="60" t="s">
        <v>213</v>
      </c>
      <c r="Q47" s="339" t="s">
        <v>213</v>
      </c>
    </row>
    <row r="48" spans="1:17">
      <c r="A48" s="1023" t="s">
        <v>539</v>
      </c>
      <c r="B48" s="1743"/>
      <c r="C48" s="1144"/>
      <c r="D48" s="1753"/>
      <c r="E48" s="1144"/>
      <c r="F48" s="1148"/>
      <c r="G48" s="1148"/>
      <c r="H48" s="1740"/>
      <c r="I48" s="1148"/>
      <c r="J48" s="1148"/>
      <c r="K48" s="1148"/>
      <c r="L48" s="1148"/>
      <c r="M48" s="139" t="s">
        <v>213</v>
      </c>
      <c r="N48" s="60" t="s">
        <v>213</v>
      </c>
      <c r="O48" s="60" t="s">
        <v>213</v>
      </c>
      <c r="P48" s="60" t="s">
        <v>213</v>
      </c>
      <c r="Q48" s="339" t="s">
        <v>213</v>
      </c>
    </row>
    <row r="49" spans="1:17" ht="69.95">
      <c r="A49" s="1023" t="s">
        <v>540</v>
      </c>
      <c r="B49" s="1742" t="s">
        <v>387</v>
      </c>
      <c r="C49" s="1143" t="s">
        <v>1558</v>
      </c>
      <c r="D49" s="1146" t="s">
        <v>1120</v>
      </c>
      <c r="E49" s="1143" t="s">
        <v>1560</v>
      </c>
      <c r="F49" s="1148" t="s">
        <v>1088</v>
      </c>
      <c r="G49" s="1148" t="s">
        <v>1029</v>
      </c>
      <c r="H49" s="1738" t="s">
        <v>1539</v>
      </c>
      <c r="I49" s="1148" t="s">
        <v>1079</v>
      </c>
      <c r="J49" s="1148" t="s">
        <v>395</v>
      </c>
      <c r="K49" s="1148" t="s">
        <v>1870</v>
      </c>
      <c r="L49" s="1148" t="s">
        <v>1871</v>
      </c>
      <c r="M49" s="139" t="s">
        <v>1723</v>
      </c>
      <c r="N49" s="60" t="s">
        <v>1725</v>
      </c>
      <c r="O49" s="60" t="s">
        <v>1892</v>
      </c>
      <c r="P49" s="60" t="s">
        <v>476</v>
      </c>
      <c r="Q49" s="339" t="s">
        <v>1730</v>
      </c>
    </row>
    <row r="50" spans="1:17" ht="84">
      <c r="A50" s="1023" t="s">
        <v>545</v>
      </c>
      <c r="B50" s="1743"/>
      <c r="C50" s="1144"/>
      <c r="D50" s="1146"/>
      <c r="E50" s="1144"/>
      <c r="F50" s="1148"/>
      <c r="G50" s="1148"/>
      <c r="H50" s="1739"/>
      <c r="I50" s="1148"/>
      <c r="J50" s="1148"/>
      <c r="K50" s="1148"/>
      <c r="L50" s="1148"/>
      <c r="M50" s="139" t="s">
        <v>1732</v>
      </c>
      <c r="N50" s="60" t="s">
        <v>1733</v>
      </c>
      <c r="O50" s="60" t="s">
        <v>1893</v>
      </c>
      <c r="P50" s="60" t="s">
        <v>583</v>
      </c>
      <c r="Q50" s="339" t="s">
        <v>1736</v>
      </c>
    </row>
    <row r="51" spans="1:17">
      <c r="A51" s="1023" t="s">
        <v>546</v>
      </c>
      <c r="B51" s="1743"/>
      <c r="C51" s="1144"/>
      <c r="D51" s="1146"/>
      <c r="E51" s="1144"/>
      <c r="F51" s="1148"/>
      <c r="G51" s="1148"/>
      <c r="H51" s="1739"/>
      <c r="I51" s="1148"/>
      <c r="J51" s="1148"/>
      <c r="K51" s="1148"/>
      <c r="L51" s="1148"/>
      <c r="M51" s="139"/>
      <c r="N51" s="60"/>
      <c r="O51" s="60"/>
      <c r="P51" s="60"/>
      <c r="Q51" s="339"/>
    </row>
    <row r="52" spans="1:17">
      <c r="A52" s="1023" t="s">
        <v>547</v>
      </c>
      <c r="B52" s="1743"/>
      <c r="C52" s="1144"/>
      <c r="D52" s="1146"/>
      <c r="E52" s="1144"/>
      <c r="F52" s="1148"/>
      <c r="G52" s="1148"/>
      <c r="H52" s="1739"/>
      <c r="I52" s="1148"/>
      <c r="J52" s="1148"/>
      <c r="K52" s="1148"/>
      <c r="L52" s="1148"/>
      <c r="M52" s="139" t="s">
        <v>213</v>
      </c>
      <c r="N52" s="60" t="s">
        <v>213</v>
      </c>
      <c r="O52" s="60" t="s">
        <v>213</v>
      </c>
      <c r="P52" s="60" t="s">
        <v>213</v>
      </c>
      <c r="Q52" s="339" t="s">
        <v>213</v>
      </c>
    </row>
    <row r="53" spans="1:17">
      <c r="A53" s="1023" t="s">
        <v>548</v>
      </c>
      <c r="B53" s="1743"/>
      <c r="C53" s="1144"/>
      <c r="D53" s="1146"/>
      <c r="E53" s="1144"/>
      <c r="F53" s="1148"/>
      <c r="G53" s="1148"/>
      <c r="H53" s="1739"/>
      <c r="I53" s="1148"/>
      <c r="J53" s="1148"/>
      <c r="K53" s="1148"/>
      <c r="L53" s="1148"/>
      <c r="M53" s="139" t="s">
        <v>213</v>
      </c>
      <c r="N53" s="60" t="s">
        <v>213</v>
      </c>
      <c r="O53" s="60" t="s">
        <v>213</v>
      </c>
      <c r="P53" s="60" t="s">
        <v>213</v>
      </c>
      <c r="Q53" s="339" t="s">
        <v>213</v>
      </c>
    </row>
    <row r="54" spans="1:17">
      <c r="A54" s="1023" t="s">
        <v>549</v>
      </c>
      <c r="B54" s="1743"/>
      <c r="C54" s="1144"/>
      <c r="D54" s="1146"/>
      <c r="E54" s="1144"/>
      <c r="F54" s="1148"/>
      <c r="G54" s="1148"/>
      <c r="H54" s="1740"/>
      <c r="I54" s="1148"/>
      <c r="J54" s="1148"/>
      <c r="K54" s="1148"/>
      <c r="L54" s="1148"/>
      <c r="M54" s="139" t="s">
        <v>213</v>
      </c>
      <c r="N54" s="60" t="s">
        <v>213</v>
      </c>
      <c r="O54" s="60" t="s">
        <v>213</v>
      </c>
      <c r="P54" s="60" t="s">
        <v>213</v>
      </c>
      <c r="Q54" s="339" t="s">
        <v>213</v>
      </c>
    </row>
    <row r="55" spans="1:17" ht="84">
      <c r="A55" s="1023" t="s">
        <v>550</v>
      </c>
      <c r="B55" s="1742" t="s">
        <v>398</v>
      </c>
      <c r="C55" s="1143" t="s">
        <v>1563</v>
      </c>
      <c r="D55" s="1146" t="s">
        <v>1120</v>
      </c>
      <c r="E55" s="1143" t="s">
        <v>1894</v>
      </c>
      <c r="F55" s="1148" t="s">
        <v>1093</v>
      </c>
      <c r="G55" s="1148" t="s">
        <v>1029</v>
      </c>
      <c r="H55" s="1738" t="s">
        <v>1539</v>
      </c>
      <c r="I55" s="1148" t="s">
        <v>1083</v>
      </c>
      <c r="J55" s="1148" t="s">
        <v>395</v>
      </c>
      <c r="K55" s="1148" t="s">
        <v>1870</v>
      </c>
      <c r="L55" s="1148" t="s">
        <v>1871</v>
      </c>
      <c r="M55" s="139" t="s">
        <v>1738</v>
      </c>
      <c r="N55" s="60" t="s">
        <v>1740</v>
      </c>
      <c r="O55" s="60" t="s">
        <v>1895</v>
      </c>
      <c r="P55" s="60" t="s">
        <v>553</v>
      </c>
      <c r="Q55" s="339" t="s">
        <v>1745</v>
      </c>
    </row>
    <row r="56" spans="1:17">
      <c r="A56" s="1023" t="s">
        <v>554</v>
      </c>
      <c r="B56" s="1743"/>
      <c r="C56" s="1144"/>
      <c r="D56" s="1146"/>
      <c r="E56" s="1144"/>
      <c r="F56" s="1148"/>
      <c r="G56" s="1148"/>
      <c r="H56" s="1739"/>
      <c r="I56" s="1148"/>
      <c r="J56" s="1148"/>
      <c r="K56" s="1148"/>
      <c r="L56" s="1148"/>
      <c r="M56" s="139" t="s">
        <v>213</v>
      </c>
      <c r="N56" s="60" t="s">
        <v>213</v>
      </c>
      <c r="O56" s="60" t="s">
        <v>213</v>
      </c>
      <c r="P56" s="60" t="s">
        <v>213</v>
      </c>
      <c r="Q56" s="339" t="s">
        <v>213</v>
      </c>
    </row>
    <row r="57" spans="1:17">
      <c r="A57" s="1023" t="s">
        <v>557</v>
      </c>
      <c r="B57" s="1743"/>
      <c r="C57" s="1144"/>
      <c r="D57" s="1146"/>
      <c r="E57" s="1144"/>
      <c r="F57" s="1148"/>
      <c r="G57" s="1148"/>
      <c r="H57" s="1739"/>
      <c r="I57" s="1148"/>
      <c r="J57" s="1148"/>
      <c r="K57" s="1148"/>
      <c r="L57" s="1148"/>
      <c r="M57" s="139" t="s">
        <v>213</v>
      </c>
      <c r="N57" s="60" t="s">
        <v>213</v>
      </c>
      <c r="O57" s="60" t="s">
        <v>213</v>
      </c>
      <c r="P57" s="60" t="s">
        <v>213</v>
      </c>
      <c r="Q57" s="339" t="s">
        <v>213</v>
      </c>
    </row>
    <row r="58" spans="1:17">
      <c r="A58" s="1023" t="s">
        <v>558</v>
      </c>
      <c r="B58" s="1743"/>
      <c r="C58" s="1144"/>
      <c r="D58" s="1146"/>
      <c r="E58" s="1144"/>
      <c r="F58" s="1148"/>
      <c r="G58" s="1148"/>
      <c r="H58" s="1739"/>
      <c r="I58" s="1148"/>
      <c r="J58" s="1148"/>
      <c r="K58" s="1148"/>
      <c r="L58" s="1148"/>
      <c r="M58" s="139" t="s">
        <v>213</v>
      </c>
      <c r="N58" s="60" t="s">
        <v>213</v>
      </c>
      <c r="O58" s="60" t="s">
        <v>213</v>
      </c>
      <c r="P58" s="60" t="s">
        <v>213</v>
      </c>
      <c r="Q58" s="339" t="s">
        <v>213</v>
      </c>
    </row>
    <row r="59" spans="1:17">
      <c r="A59" s="1023" t="s">
        <v>559</v>
      </c>
      <c r="B59" s="1743"/>
      <c r="C59" s="1144"/>
      <c r="D59" s="1146"/>
      <c r="E59" s="1144"/>
      <c r="F59" s="1148"/>
      <c r="G59" s="1148"/>
      <c r="H59" s="1739"/>
      <c r="I59" s="1148"/>
      <c r="J59" s="1148"/>
      <c r="K59" s="1148"/>
      <c r="L59" s="1148"/>
      <c r="M59" s="139" t="s">
        <v>213</v>
      </c>
      <c r="N59" s="60" t="s">
        <v>213</v>
      </c>
      <c r="O59" s="60" t="s">
        <v>213</v>
      </c>
      <c r="P59" s="60" t="s">
        <v>213</v>
      </c>
      <c r="Q59" s="339" t="s">
        <v>213</v>
      </c>
    </row>
    <row r="60" spans="1:17">
      <c r="A60" s="1023" t="s">
        <v>560</v>
      </c>
      <c r="B60" s="1743"/>
      <c r="C60" s="1144"/>
      <c r="D60" s="1146"/>
      <c r="E60" s="1144"/>
      <c r="F60" s="1148"/>
      <c r="G60" s="1148"/>
      <c r="H60" s="1740"/>
      <c r="I60" s="1148"/>
      <c r="J60" s="1148"/>
      <c r="K60" s="1148"/>
      <c r="L60" s="1148"/>
      <c r="M60" s="139" t="s">
        <v>213</v>
      </c>
      <c r="N60" s="60" t="s">
        <v>213</v>
      </c>
      <c r="O60" s="60" t="s">
        <v>213</v>
      </c>
      <c r="P60" s="60" t="s">
        <v>213</v>
      </c>
      <c r="Q60" s="339" t="s">
        <v>213</v>
      </c>
    </row>
    <row r="61" spans="1:17" ht="111.95">
      <c r="A61" s="1023" t="s">
        <v>561</v>
      </c>
      <c r="B61" s="1742" t="s">
        <v>391</v>
      </c>
      <c r="C61" s="1143" t="s">
        <v>1568</v>
      </c>
      <c r="D61" s="1146" t="s">
        <v>1120</v>
      </c>
      <c r="E61" s="1143" t="s">
        <v>1570</v>
      </c>
      <c r="F61" s="1148" t="s">
        <v>1088</v>
      </c>
      <c r="G61" s="1148" t="s">
        <v>1029</v>
      </c>
      <c r="H61" s="1738" t="s">
        <v>1539</v>
      </c>
      <c r="I61" s="1148" t="s">
        <v>1079</v>
      </c>
      <c r="J61" s="1148" t="s">
        <v>395</v>
      </c>
      <c r="K61" s="1148" t="s">
        <v>1870</v>
      </c>
      <c r="L61" s="1148" t="s">
        <v>1871</v>
      </c>
      <c r="M61" s="139" t="s">
        <v>1747</v>
      </c>
      <c r="N61" s="60" t="s">
        <v>1749</v>
      </c>
      <c r="O61" s="60" t="s">
        <v>1896</v>
      </c>
      <c r="P61" s="60" t="s">
        <v>1667</v>
      </c>
      <c r="Q61" s="339" t="s">
        <v>1755</v>
      </c>
    </row>
    <row r="62" spans="1:17" ht="168">
      <c r="A62" s="1023" t="s">
        <v>564</v>
      </c>
      <c r="B62" s="1743"/>
      <c r="C62" s="1144"/>
      <c r="D62" s="1146"/>
      <c r="E62" s="1144"/>
      <c r="F62" s="1148"/>
      <c r="G62" s="1148"/>
      <c r="H62" s="1739"/>
      <c r="I62" s="1148"/>
      <c r="J62" s="1148"/>
      <c r="K62" s="1148"/>
      <c r="L62" s="1148"/>
      <c r="M62" s="139" t="s">
        <v>1759</v>
      </c>
      <c r="N62" s="60" t="s">
        <v>1761</v>
      </c>
      <c r="O62" s="60" t="s">
        <v>1896</v>
      </c>
      <c r="P62" s="60" t="s">
        <v>1667</v>
      </c>
      <c r="Q62" s="339" t="s">
        <v>1755</v>
      </c>
    </row>
    <row r="63" spans="1:17" ht="98.1">
      <c r="A63" s="1023" t="s">
        <v>565</v>
      </c>
      <c r="B63" s="1743"/>
      <c r="C63" s="1144"/>
      <c r="D63" s="1146"/>
      <c r="E63" s="1144"/>
      <c r="F63" s="1148"/>
      <c r="G63" s="1148"/>
      <c r="H63" s="1739"/>
      <c r="I63" s="1148"/>
      <c r="J63" s="1148"/>
      <c r="K63" s="1148"/>
      <c r="L63" s="1148"/>
      <c r="M63" s="139" t="s">
        <v>1763</v>
      </c>
      <c r="N63" s="60" t="s">
        <v>1897</v>
      </c>
      <c r="O63" s="60" t="s">
        <v>1896</v>
      </c>
      <c r="P63" s="60" t="s">
        <v>1667</v>
      </c>
      <c r="Q63" s="339" t="s">
        <v>1767</v>
      </c>
    </row>
    <row r="64" spans="1:17">
      <c r="A64" s="1023" t="s">
        <v>566</v>
      </c>
      <c r="B64" s="1743"/>
      <c r="C64" s="1144"/>
      <c r="D64" s="1146"/>
      <c r="E64" s="1144"/>
      <c r="F64" s="1148"/>
      <c r="G64" s="1148"/>
      <c r="H64" s="1739"/>
      <c r="I64" s="1148"/>
      <c r="J64" s="1148"/>
      <c r="K64" s="1148"/>
      <c r="L64" s="1148"/>
      <c r="M64" s="139" t="s">
        <v>213</v>
      </c>
      <c r="N64" s="60" t="s">
        <v>213</v>
      </c>
      <c r="O64" s="60" t="s">
        <v>213</v>
      </c>
      <c r="P64" s="60" t="s">
        <v>213</v>
      </c>
      <c r="Q64" s="339" t="s">
        <v>213</v>
      </c>
    </row>
    <row r="65" spans="1:17">
      <c r="A65" s="1023" t="s">
        <v>567</v>
      </c>
      <c r="B65" s="1743"/>
      <c r="C65" s="1144"/>
      <c r="D65" s="1146"/>
      <c r="E65" s="1144"/>
      <c r="F65" s="1148"/>
      <c r="G65" s="1148"/>
      <c r="H65" s="1739"/>
      <c r="I65" s="1148"/>
      <c r="J65" s="1148"/>
      <c r="K65" s="1148"/>
      <c r="L65" s="1148"/>
      <c r="M65" s="139" t="s">
        <v>213</v>
      </c>
      <c r="N65" s="60" t="s">
        <v>213</v>
      </c>
      <c r="O65" s="60" t="s">
        <v>213</v>
      </c>
      <c r="P65" s="60" t="s">
        <v>213</v>
      </c>
      <c r="Q65" s="339" t="s">
        <v>213</v>
      </c>
    </row>
    <row r="66" spans="1:17">
      <c r="A66" s="1023" t="s">
        <v>568</v>
      </c>
      <c r="B66" s="1743"/>
      <c r="C66" s="1144"/>
      <c r="D66" s="1146"/>
      <c r="E66" s="1144"/>
      <c r="F66" s="1148"/>
      <c r="G66" s="1148"/>
      <c r="H66" s="1740"/>
      <c r="I66" s="1148"/>
      <c r="J66" s="1148"/>
      <c r="K66" s="1148"/>
      <c r="L66" s="1148"/>
      <c r="M66" s="139" t="s">
        <v>213</v>
      </c>
      <c r="N66" s="60" t="s">
        <v>213</v>
      </c>
      <c r="O66" s="60" t="s">
        <v>213</v>
      </c>
      <c r="P66" s="60" t="s">
        <v>213</v>
      </c>
      <c r="Q66" s="339" t="s">
        <v>213</v>
      </c>
    </row>
    <row r="67" spans="1:17" ht="111.95">
      <c r="A67" s="1023" t="s">
        <v>569</v>
      </c>
      <c r="B67" s="1742" t="s">
        <v>388</v>
      </c>
      <c r="C67" s="1143" t="s">
        <v>1572</v>
      </c>
      <c r="D67" s="1146" t="s">
        <v>1120</v>
      </c>
      <c r="E67" s="1143" t="s">
        <v>1574</v>
      </c>
      <c r="F67" s="1148" t="s">
        <v>1088</v>
      </c>
      <c r="G67" s="1148" t="s">
        <v>1029</v>
      </c>
      <c r="H67" s="1738" t="s">
        <v>1539</v>
      </c>
      <c r="I67" s="1148" t="s">
        <v>1079</v>
      </c>
      <c r="J67" s="1148" t="s">
        <v>395</v>
      </c>
      <c r="K67" s="1148" t="s">
        <v>1870</v>
      </c>
      <c r="L67" s="1148" t="s">
        <v>1871</v>
      </c>
      <c r="M67" s="139" t="s">
        <v>1769</v>
      </c>
      <c r="N67" s="60" t="s">
        <v>1771</v>
      </c>
      <c r="O67" s="60" t="s">
        <v>1898</v>
      </c>
      <c r="P67" s="60" t="s">
        <v>1773</v>
      </c>
      <c r="Q67" s="339" t="s">
        <v>1899</v>
      </c>
    </row>
    <row r="68" spans="1:17" ht="111.95">
      <c r="A68" s="1023" t="s">
        <v>572</v>
      </c>
      <c r="B68" s="1743"/>
      <c r="C68" s="1144"/>
      <c r="D68" s="1146"/>
      <c r="E68" s="1144"/>
      <c r="F68" s="1148"/>
      <c r="G68" s="1148"/>
      <c r="H68" s="1739"/>
      <c r="I68" s="1148"/>
      <c r="J68" s="1148"/>
      <c r="K68" s="1148"/>
      <c r="L68" s="1148"/>
      <c r="M68" s="139" t="s">
        <v>1781</v>
      </c>
      <c r="N68" s="60" t="s">
        <v>1783</v>
      </c>
      <c r="O68" s="60" t="s">
        <v>1898</v>
      </c>
      <c r="P68" s="60" t="s">
        <v>553</v>
      </c>
      <c r="Q68" s="339" t="s">
        <v>1900</v>
      </c>
    </row>
    <row r="69" spans="1:17">
      <c r="A69" s="1023" t="s">
        <v>576</v>
      </c>
      <c r="B69" s="1743"/>
      <c r="C69" s="1144"/>
      <c r="D69" s="1146"/>
      <c r="E69" s="1144"/>
      <c r="F69" s="1148"/>
      <c r="G69" s="1148"/>
      <c r="H69" s="1739"/>
      <c r="I69" s="1148"/>
      <c r="J69" s="1148"/>
      <c r="K69" s="1148"/>
      <c r="L69" s="1148"/>
      <c r="M69" s="139" t="s">
        <v>213</v>
      </c>
      <c r="N69" s="60" t="s">
        <v>213</v>
      </c>
      <c r="O69" s="60" t="s">
        <v>213</v>
      </c>
      <c r="P69" s="60" t="s">
        <v>213</v>
      </c>
      <c r="Q69" s="339" t="s">
        <v>213</v>
      </c>
    </row>
    <row r="70" spans="1:17">
      <c r="A70" s="1023" t="s">
        <v>577</v>
      </c>
      <c r="B70" s="1743"/>
      <c r="C70" s="1144"/>
      <c r="D70" s="1146"/>
      <c r="E70" s="1144"/>
      <c r="F70" s="1148"/>
      <c r="G70" s="1148"/>
      <c r="H70" s="1739"/>
      <c r="I70" s="1148"/>
      <c r="J70" s="1148"/>
      <c r="K70" s="1148"/>
      <c r="L70" s="1148"/>
      <c r="M70" s="139" t="s">
        <v>213</v>
      </c>
      <c r="N70" s="60" t="s">
        <v>213</v>
      </c>
      <c r="O70" s="60" t="s">
        <v>213</v>
      </c>
      <c r="P70" s="60" t="s">
        <v>213</v>
      </c>
      <c r="Q70" s="339" t="s">
        <v>213</v>
      </c>
    </row>
    <row r="71" spans="1:17">
      <c r="A71" s="1023" t="s">
        <v>578</v>
      </c>
      <c r="B71" s="1743"/>
      <c r="C71" s="1144"/>
      <c r="D71" s="1146"/>
      <c r="E71" s="1144"/>
      <c r="F71" s="1148"/>
      <c r="G71" s="1148"/>
      <c r="H71" s="1739"/>
      <c r="I71" s="1148"/>
      <c r="J71" s="1148"/>
      <c r="K71" s="1148"/>
      <c r="L71" s="1148"/>
      <c r="M71" s="139" t="s">
        <v>213</v>
      </c>
      <c r="N71" s="60" t="s">
        <v>213</v>
      </c>
      <c r="O71" s="60" t="s">
        <v>213</v>
      </c>
      <c r="P71" s="60" t="s">
        <v>213</v>
      </c>
      <c r="Q71" s="339" t="s">
        <v>213</v>
      </c>
    </row>
    <row r="72" spans="1:17">
      <c r="A72" s="1023" t="s">
        <v>579</v>
      </c>
      <c r="B72" s="1743"/>
      <c r="C72" s="1144"/>
      <c r="D72" s="1146"/>
      <c r="E72" s="1144"/>
      <c r="F72" s="1148"/>
      <c r="G72" s="1148"/>
      <c r="H72" s="1740"/>
      <c r="I72" s="1148"/>
      <c r="J72" s="1148"/>
      <c r="K72" s="1148"/>
      <c r="L72" s="1148"/>
      <c r="M72" s="139" t="s">
        <v>213</v>
      </c>
      <c r="N72" s="60" t="s">
        <v>213</v>
      </c>
      <c r="O72" s="60" t="s">
        <v>213</v>
      </c>
      <c r="P72" s="60" t="s">
        <v>213</v>
      </c>
      <c r="Q72" s="339" t="s">
        <v>213</v>
      </c>
    </row>
    <row r="73" spans="1:17" ht="111.95">
      <c r="A73" s="1023" t="s">
        <v>580</v>
      </c>
      <c r="B73" s="1742" t="s">
        <v>399</v>
      </c>
      <c r="C73" s="1143" t="s">
        <v>1901</v>
      </c>
      <c r="D73" s="1146" t="s">
        <v>1125</v>
      </c>
      <c r="E73" s="1143" t="s">
        <v>1902</v>
      </c>
      <c r="F73" s="1148" t="s">
        <v>1088</v>
      </c>
      <c r="G73" s="1148" t="s">
        <v>1029</v>
      </c>
      <c r="H73" s="1738" t="s">
        <v>1539</v>
      </c>
      <c r="I73" s="1148" t="s">
        <v>1079</v>
      </c>
      <c r="J73" s="1148" t="s">
        <v>395</v>
      </c>
      <c r="K73" s="1148" t="s">
        <v>1870</v>
      </c>
      <c r="L73" s="1148" t="s">
        <v>1871</v>
      </c>
      <c r="M73" s="139" t="s">
        <v>1786</v>
      </c>
      <c r="N73" s="60" t="s">
        <v>1788</v>
      </c>
      <c r="O73" s="60" t="s">
        <v>1903</v>
      </c>
      <c r="P73" s="60" t="s">
        <v>1790</v>
      </c>
      <c r="Q73" s="339" t="s">
        <v>1904</v>
      </c>
    </row>
    <row r="74" spans="1:17" ht="140.1">
      <c r="A74" s="1023" t="s">
        <v>585</v>
      </c>
      <c r="B74" s="1743"/>
      <c r="C74" s="1144"/>
      <c r="D74" s="1146"/>
      <c r="E74" s="1144"/>
      <c r="F74" s="1148"/>
      <c r="G74" s="1148"/>
      <c r="H74" s="1739"/>
      <c r="I74" s="1148"/>
      <c r="J74" s="1148"/>
      <c r="K74" s="1148"/>
      <c r="L74" s="1148"/>
      <c r="M74" s="139" t="s">
        <v>1905</v>
      </c>
      <c r="N74" s="60" t="s">
        <v>1783</v>
      </c>
      <c r="O74" s="60" t="s">
        <v>1906</v>
      </c>
      <c r="P74" s="60" t="s">
        <v>553</v>
      </c>
      <c r="Q74" s="339" t="s">
        <v>1900</v>
      </c>
    </row>
    <row r="75" spans="1:17">
      <c r="A75" s="1023" t="s">
        <v>588</v>
      </c>
      <c r="B75" s="1743"/>
      <c r="C75" s="1144"/>
      <c r="D75" s="1146"/>
      <c r="E75" s="1144"/>
      <c r="F75" s="1148"/>
      <c r="G75" s="1148"/>
      <c r="H75" s="1739"/>
      <c r="I75" s="1148"/>
      <c r="J75" s="1148"/>
      <c r="K75" s="1148"/>
      <c r="L75" s="1148"/>
      <c r="M75" s="139" t="s">
        <v>213</v>
      </c>
      <c r="N75" s="60" t="s">
        <v>213</v>
      </c>
      <c r="O75" s="60" t="s">
        <v>213</v>
      </c>
      <c r="P75" s="60" t="s">
        <v>213</v>
      </c>
      <c r="Q75" s="339" t="s">
        <v>213</v>
      </c>
    </row>
    <row r="76" spans="1:17">
      <c r="A76" s="1023" t="s">
        <v>589</v>
      </c>
      <c r="B76" s="1743"/>
      <c r="C76" s="1144"/>
      <c r="D76" s="1146"/>
      <c r="E76" s="1144"/>
      <c r="F76" s="1148"/>
      <c r="G76" s="1148"/>
      <c r="H76" s="1739"/>
      <c r="I76" s="1148"/>
      <c r="J76" s="1148"/>
      <c r="K76" s="1148"/>
      <c r="L76" s="1148"/>
      <c r="M76" s="139" t="s">
        <v>213</v>
      </c>
      <c r="N76" s="60" t="s">
        <v>213</v>
      </c>
      <c r="O76" s="60" t="s">
        <v>213</v>
      </c>
      <c r="P76" s="60" t="s">
        <v>213</v>
      </c>
      <c r="Q76" s="339" t="s">
        <v>213</v>
      </c>
    </row>
    <row r="77" spans="1:17">
      <c r="A77" s="1023" t="s">
        <v>590</v>
      </c>
      <c r="B77" s="1743"/>
      <c r="C77" s="1144"/>
      <c r="D77" s="1146"/>
      <c r="E77" s="1144"/>
      <c r="F77" s="1148"/>
      <c r="G77" s="1148"/>
      <c r="H77" s="1739"/>
      <c r="I77" s="1148"/>
      <c r="J77" s="1148"/>
      <c r="K77" s="1148"/>
      <c r="L77" s="1148"/>
      <c r="M77" s="139" t="s">
        <v>213</v>
      </c>
      <c r="N77" s="60" t="s">
        <v>213</v>
      </c>
      <c r="O77" s="60" t="s">
        <v>213</v>
      </c>
      <c r="P77" s="60" t="s">
        <v>213</v>
      </c>
      <c r="Q77" s="339" t="s">
        <v>213</v>
      </c>
    </row>
    <row r="78" spans="1:17">
      <c r="A78" s="1023" t="s">
        <v>591</v>
      </c>
      <c r="B78" s="1743"/>
      <c r="C78" s="1144"/>
      <c r="D78" s="1146"/>
      <c r="E78" s="1144"/>
      <c r="F78" s="1148"/>
      <c r="G78" s="1148"/>
      <c r="H78" s="1740"/>
      <c r="I78" s="1148"/>
      <c r="J78" s="1148"/>
      <c r="K78" s="1148"/>
      <c r="L78" s="1148"/>
      <c r="M78" s="139" t="s">
        <v>213</v>
      </c>
      <c r="N78" s="60" t="s">
        <v>213</v>
      </c>
      <c r="O78" s="60" t="s">
        <v>213</v>
      </c>
      <c r="P78" s="60" t="s">
        <v>213</v>
      </c>
      <c r="Q78" s="339" t="s">
        <v>213</v>
      </c>
    </row>
    <row r="79" spans="1:17" ht="84">
      <c r="A79" s="1023" t="s">
        <v>592</v>
      </c>
      <c r="B79" s="1742" t="s">
        <v>400</v>
      </c>
      <c r="C79" s="1143" t="s">
        <v>1581</v>
      </c>
      <c r="D79" s="1146" t="s">
        <v>1120</v>
      </c>
      <c r="E79" s="1143" t="s">
        <v>1907</v>
      </c>
      <c r="F79" s="1148" t="s">
        <v>1083</v>
      </c>
      <c r="G79" s="1148" t="s">
        <v>1029</v>
      </c>
      <c r="H79" s="1738" t="s">
        <v>1539</v>
      </c>
      <c r="I79" s="1148" t="s">
        <v>1079</v>
      </c>
      <c r="J79" s="1148" t="s">
        <v>395</v>
      </c>
      <c r="K79" s="1148" t="s">
        <v>1870</v>
      </c>
      <c r="L79" s="1148" t="s">
        <v>1871</v>
      </c>
      <c r="M79" s="139" t="s">
        <v>1804</v>
      </c>
      <c r="N79" s="60" t="s">
        <v>1806</v>
      </c>
      <c r="O79" s="60" t="s">
        <v>1807</v>
      </c>
      <c r="P79" s="60" t="s">
        <v>485</v>
      </c>
      <c r="Q79" s="339" t="s">
        <v>1908</v>
      </c>
    </row>
    <row r="80" spans="1:17">
      <c r="A80" s="1023" t="s">
        <v>596</v>
      </c>
      <c r="B80" s="1743"/>
      <c r="C80" s="1144"/>
      <c r="D80" s="1146"/>
      <c r="E80" s="1144"/>
      <c r="F80" s="1148"/>
      <c r="G80" s="1148"/>
      <c r="H80" s="1739"/>
      <c r="I80" s="1148"/>
      <c r="J80" s="1148"/>
      <c r="K80" s="1148"/>
      <c r="L80" s="1148"/>
      <c r="M80" s="139" t="s">
        <v>213</v>
      </c>
      <c r="N80" s="60" t="s">
        <v>213</v>
      </c>
      <c r="O80" s="60" t="s">
        <v>213</v>
      </c>
      <c r="P80" s="60" t="s">
        <v>213</v>
      </c>
      <c r="Q80" s="339" t="s">
        <v>213</v>
      </c>
    </row>
    <row r="81" spans="1:68">
      <c r="A81" s="1023" t="s">
        <v>597</v>
      </c>
      <c r="B81" s="1743"/>
      <c r="C81" s="1144"/>
      <c r="D81" s="1146"/>
      <c r="E81" s="1144"/>
      <c r="F81" s="1148"/>
      <c r="G81" s="1148"/>
      <c r="H81" s="1739"/>
      <c r="I81" s="1148"/>
      <c r="J81" s="1148"/>
      <c r="K81" s="1148"/>
      <c r="L81" s="1148"/>
      <c r="M81" s="139" t="s">
        <v>213</v>
      </c>
      <c r="N81" s="60" t="s">
        <v>213</v>
      </c>
      <c r="O81" s="60" t="s">
        <v>213</v>
      </c>
      <c r="P81" s="60" t="s">
        <v>213</v>
      </c>
      <c r="Q81" s="339" t="s">
        <v>213</v>
      </c>
    </row>
    <row r="82" spans="1:68">
      <c r="A82" s="1023" t="s">
        <v>598</v>
      </c>
      <c r="B82" s="1743"/>
      <c r="C82" s="1144"/>
      <c r="D82" s="1146"/>
      <c r="E82" s="1144"/>
      <c r="F82" s="1148"/>
      <c r="G82" s="1148"/>
      <c r="H82" s="1739"/>
      <c r="I82" s="1148"/>
      <c r="J82" s="1148"/>
      <c r="K82" s="1148"/>
      <c r="L82" s="1148"/>
      <c r="M82" s="139" t="s">
        <v>213</v>
      </c>
      <c r="N82" s="60" t="s">
        <v>213</v>
      </c>
      <c r="O82" s="60" t="s">
        <v>213</v>
      </c>
      <c r="P82" s="60" t="s">
        <v>213</v>
      </c>
      <c r="Q82" s="339" t="s">
        <v>213</v>
      </c>
    </row>
    <row r="83" spans="1:68">
      <c r="A83" s="1023" t="s">
        <v>599</v>
      </c>
      <c r="B83" s="1743"/>
      <c r="C83" s="1144"/>
      <c r="D83" s="1146"/>
      <c r="E83" s="1144"/>
      <c r="F83" s="1148"/>
      <c r="G83" s="1148"/>
      <c r="H83" s="1739"/>
      <c r="I83" s="1148"/>
      <c r="J83" s="1148"/>
      <c r="K83" s="1148"/>
      <c r="L83" s="1148"/>
      <c r="M83" s="139" t="s">
        <v>213</v>
      </c>
      <c r="N83" s="60" t="s">
        <v>213</v>
      </c>
      <c r="O83" s="60" t="s">
        <v>213</v>
      </c>
      <c r="P83" s="60" t="s">
        <v>213</v>
      </c>
      <c r="Q83" s="339" t="s">
        <v>213</v>
      </c>
    </row>
    <row r="84" spans="1:68">
      <c r="A84" s="1023" t="s">
        <v>600</v>
      </c>
      <c r="B84" s="1743"/>
      <c r="C84" s="1144"/>
      <c r="D84" s="1146"/>
      <c r="E84" s="1144"/>
      <c r="F84" s="1148"/>
      <c r="G84" s="1148"/>
      <c r="H84" s="1740"/>
      <c r="I84" s="1148"/>
      <c r="J84" s="1148"/>
      <c r="K84" s="1148"/>
      <c r="L84" s="1148"/>
      <c r="M84" s="139" t="s">
        <v>213</v>
      </c>
      <c r="N84" s="60" t="s">
        <v>213</v>
      </c>
      <c r="O84" s="60" t="s">
        <v>213</v>
      </c>
      <c r="P84" s="60" t="s">
        <v>213</v>
      </c>
      <c r="Q84" s="339" t="s">
        <v>213</v>
      </c>
    </row>
    <row r="85" spans="1:68" ht="68.25" customHeight="1">
      <c r="A85" s="1023" t="s">
        <v>601</v>
      </c>
      <c r="B85" s="1742" t="s">
        <v>392</v>
      </c>
      <c r="C85" s="1745" t="s">
        <v>1586</v>
      </c>
      <c r="D85" s="1146" t="s">
        <v>1120</v>
      </c>
      <c r="E85" s="1749" t="s">
        <v>1588</v>
      </c>
      <c r="F85" s="1148" t="s">
        <v>1079</v>
      </c>
      <c r="G85" s="1148" t="s">
        <v>1029</v>
      </c>
      <c r="H85" s="1738" t="s">
        <v>1539</v>
      </c>
      <c r="I85" s="1148" t="s">
        <v>1079</v>
      </c>
      <c r="J85" s="1148" t="s">
        <v>395</v>
      </c>
      <c r="K85" s="1148" t="s">
        <v>1870</v>
      </c>
      <c r="L85" s="1148" t="s">
        <v>1871</v>
      </c>
      <c r="M85" s="1020" t="s">
        <v>1816</v>
      </c>
      <c r="N85" s="969" t="s">
        <v>1818</v>
      </c>
      <c r="O85" s="955" t="s">
        <v>1819</v>
      </c>
      <c r="P85" s="969" t="s">
        <v>485</v>
      </c>
      <c r="Q85" s="1025" t="s">
        <v>1823</v>
      </c>
      <c r="R85" s="869"/>
      <c r="S85" s="869"/>
      <c r="T85" s="869"/>
      <c r="U85" s="870"/>
      <c r="V85" s="869"/>
      <c r="W85" s="870"/>
      <c r="X85" s="869"/>
      <c r="Y85" s="870"/>
      <c r="Z85" s="869"/>
      <c r="AA85" s="870"/>
      <c r="AB85" s="869"/>
      <c r="AC85" s="870"/>
      <c r="AD85" s="869"/>
      <c r="AE85" s="870"/>
      <c r="AF85" s="869"/>
      <c r="AG85" s="870"/>
      <c r="AH85" s="869"/>
      <c r="AI85" s="870"/>
      <c r="AJ85" s="869"/>
      <c r="AK85" s="870"/>
      <c r="AL85" s="869"/>
      <c r="AM85" s="870"/>
      <c r="AN85" s="869"/>
      <c r="AO85" s="870"/>
      <c r="AP85" s="869"/>
      <c r="AQ85" s="870"/>
      <c r="AR85" s="869"/>
      <c r="AS85" s="870"/>
      <c r="AT85" s="869"/>
      <c r="AU85" s="870"/>
      <c r="AV85" s="869"/>
      <c r="AW85" s="870"/>
      <c r="AX85" s="869"/>
      <c r="AY85" s="870"/>
      <c r="AZ85" s="869"/>
      <c r="BA85" s="870"/>
      <c r="BB85" s="869"/>
      <c r="BC85" s="870"/>
      <c r="BD85" s="869"/>
      <c r="BE85" s="870"/>
      <c r="BF85" s="869"/>
      <c r="BG85" s="870"/>
      <c r="BH85" s="869"/>
      <c r="BI85" s="869"/>
      <c r="BJ85" s="869"/>
      <c r="BK85" s="869"/>
      <c r="BL85" s="869"/>
      <c r="BM85" s="869"/>
      <c r="BN85" s="869"/>
      <c r="BO85" s="870"/>
      <c r="BP85" s="871"/>
    </row>
    <row r="86" spans="1:68" ht="107.25" customHeight="1">
      <c r="A86" s="1023" t="s">
        <v>605</v>
      </c>
      <c r="B86" s="1743"/>
      <c r="C86" s="1746"/>
      <c r="D86" s="1146"/>
      <c r="E86" s="1750"/>
      <c r="F86" s="1148"/>
      <c r="G86" s="1148"/>
      <c r="H86" s="1739"/>
      <c r="I86" s="1148"/>
      <c r="J86" s="1148"/>
      <c r="K86" s="1148"/>
      <c r="L86" s="1148"/>
      <c r="M86" s="1020" t="s">
        <v>1825</v>
      </c>
      <c r="N86" s="977" t="s">
        <v>1826</v>
      </c>
      <c r="O86" s="955" t="s">
        <v>1819</v>
      </c>
      <c r="P86" s="970" t="s">
        <v>1827</v>
      </c>
      <c r="Q86" s="978" t="s">
        <v>1828</v>
      </c>
      <c r="R86" s="869"/>
      <c r="S86" s="869"/>
      <c r="T86" s="869"/>
      <c r="U86" s="870"/>
      <c r="V86" s="869"/>
      <c r="W86" s="870"/>
      <c r="X86" s="869"/>
      <c r="Y86" s="870"/>
      <c r="Z86" s="869"/>
      <c r="AA86" s="870"/>
      <c r="AB86" s="869"/>
      <c r="AC86" s="870"/>
      <c r="AD86" s="869"/>
      <c r="AE86" s="870"/>
      <c r="AF86" s="869"/>
      <c r="AG86" s="870"/>
      <c r="AH86" s="869"/>
      <c r="AI86" s="870"/>
      <c r="AJ86" s="869"/>
      <c r="AK86" s="870"/>
      <c r="AL86" s="869"/>
      <c r="AM86" s="870"/>
      <c r="AN86" s="869"/>
      <c r="AO86" s="870"/>
      <c r="AP86" s="869"/>
      <c r="AQ86" s="870"/>
      <c r="AR86" s="869"/>
      <c r="AS86" s="870"/>
      <c r="AT86" s="869"/>
      <c r="AU86" s="870"/>
      <c r="AV86" s="869"/>
      <c r="AW86" s="870"/>
      <c r="AX86" s="869"/>
      <c r="AY86" s="870"/>
      <c r="AZ86" s="869"/>
      <c r="BA86" s="870"/>
      <c r="BB86" s="869"/>
      <c r="BC86" s="870"/>
      <c r="BD86" s="869"/>
      <c r="BE86" s="870"/>
      <c r="BF86" s="869"/>
      <c r="BG86" s="870"/>
      <c r="BH86" s="869"/>
      <c r="BI86" s="869"/>
      <c r="BJ86" s="869"/>
      <c r="BK86" s="869"/>
      <c r="BL86" s="869"/>
      <c r="BM86" s="869"/>
      <c r="BN86" s="869"/>
      <c r="BO86" s="870"/>
      <c r="BP86" s="871"/>
    </row>
    <row r="87" spans="1:68" ht="101.25" customHeight="1">
      <c r="A87" s="1023" t="s">
        <v>606</v>
      </c>
      <c r="B87" s="1743"/>
      <c r="C87" s="1746"/>
      <c r="D87" s="1146"/>
      <c r="E87" s="1750"/>
      <c r="F87" s="1148"/>
      <c r="G87" s="1148"/>
      <c r="H87" s="1739"/>
      <c r="I87" s="1148"/>
      <c r="J87" s="1148"/>
      <c r="K87" s="1148"/>
      <c r="L87" s="1148"/>
      <c r="M87" s="1020" t="s">
        <v>1830</v>
      </c>
      <c r="N87" s="977" t="s">
        <v>1826</v>
      </c>
      <c r="O87" s="955" t="s">
        <v>1819</v>
      </c>
      <c r="P87" s="970" t="s">
        <v>1827</v>
      </c>
      <c r="Q87" s="978" t="s">
        <v>1828</v>
      </c>
      <c r="R87" s="869"/>
      <c r="S87" s="869"/>
      <c r="T87" s="869"/>
      <c r="U87" s="870"/>
      <c r="V87" s="869"/>
      <c r="W87" s="870"/>
      <c r="X87" s="869"/>
      <c r="Y87" s="870"/>
      <c r="Z87" s="869"/>
      <c r="AA87" s="870"/>
      <c r="AB87" s="869"/>
      <c r="AC87" s="870"/>
      <c r="AD87" s="869"/>
      <c r="AE87" s="870"/>
      <c r="AF87" s="869"/>
      <c r="AG87" s="870"/>
      <c r="AH87" s="869"/>
      <c r="AI87" s="870"/>
      <c r="AJ87" s="869"/>
      <c r="AK87" s="870"/>
      <c r="AL87" s="869"/>
      <c r="AM87" s="870"/>
      <c r="AN87" s="869"/>
      <c r="AO87" s="870"/>
      <c r="AP87" s="869"/>
      <c r="AQ87" s="870"/>
      <c r="AR87" s="869"/>
      <c r="AS87" s="870"/>
      <c r="AT87" s="869"/>
      <c r="AU87" s="870"/>
      <c r="AV87" s="869"/>
      <c r="AW87" s="870"/>
      <c r="AX87" s="869"/>
      <c r="AY87" s="870"/>
      <c r="AZ87" s="869"/>
      <c r="BA87" s="870"/>
      <c r="BB87" s="869"/>
      <c r="BC87" s="870"/>
      <c r="BD87" s="869"/>
      <c r="BE87" s="870"/>
      <c r="BF87" s="869"/>
      <c r="BG87" s="870"/>
      <c r="BH87" s="869"/>
      <c r="BI87" s="869"/>
      <c r="BJ87" s="869"/>
      <c r="BK87" s="869"/>
      <c r="BL87" s="869"/>
      <c r="BM87" s="869"/>
      <c r="BN87" s="869"/>
      <c r="BO87" s="870"/>
      <c r="BP87" s="871"/>
    </row>
    <row r="88" spans="1:68" ht="15" customHeight="1">
      <c r="A88" s="1023" t="s">
        <v>607</v>
      </c>
      <c r="B88" s="1743"/>
      <c r="C88" s="1746"/>
      <c r="D88" s="1146"/>
      <c r="E88" s="1750"/>
      <c r="F88" s="1148"/>
      <c r="G88" s="1148"/>
      <c r="H88" s="1739"/>
      <c r="I88" s="1148"/>
      <c r="J88" s="1148"/>
      <c r="K88" s="1148"/>
      <c r="L88" s="1148"/>
      <c r="M88" s="857"/>
      <c r="N88" s="846"/>
      <c r="O88" s="857"/>
      <c r="P88" s="846"/>
      <c r="Q88" s="1026"/>
      <c r="R88" s="869"/>
      <c r="S88" s="869"/>
      <c r="T88" s="869"/>
      <c r="U88" s="870"/>
      <c r="V88" s="869"/>
      <c r="W88" s="870"/>
      <c r="X88" s="869"/>
      <c r="Y88" s="870"/>
      <c r="Z88" s="869"/>
      <c r="AA88" s="870"/>
      <c r="AB88" s="869"/>
      <c r="AC88" s="870"/>
      <c r="AD88" s="869"/>
      <c r="AE88" s="870"/>
      <c r="AF88" s="869"/>
      <c r="AG88" s="870"/>
      <c r="AH88" s="869"/>
      <c r="AI88" s="870"/>
      <c r="AJ88" s="869"/>
      <c r="AK88" s="870"/>
      <c r="AL88" s="869"/>
      <c r="AM88" s="870"/>
      <c r="AN88" s="869"/>
      <c r="AO88" s="870"/>
      <c r="AP88" s="869"/>
      <c r="AQ88" s="870"/>
      <c r="AR88" s="869"/>
      <c r="AS88" s="870"/>
      <c r="AT88" s="869"/>
      <c r="AU88" s="870"/>
      <c r="AV88" s="869"/>
      <c r="AW88" s="870"/>
      <c r="AX88" s="869"/>
      <c r="AY88" s="870"/>
      <c r="AZ88" s="869"/>
      <c r="BA88" s="870"/>
      <c r="BB88" s="869"/>
      <c r="BC88" s="870"/>
      <c r="BD88" s="869"/>
      <c r="BE88" s="870"/>
      <c r="BF88" s="869"/>
      <c r="BG88" s="870"/>
      <c r="BH88" s="869"/>
      <c r="BI88" s="869"/>
      <c r="BJ88" s="869"/>
      <c r="BK88" s="869"/>
      <c r="BL88" s="869"/>
      <c r="BM88" s="869"/>
      <c r="BN88" s="869"/>
      <c r="BO88" s="870"/>
      <c r="BP88" s="871"/>
    </row>
    <row r="89" spans="1:68" ht="15" customHeight="1">
      <c r="A89" s="1023" t="s">
        <v>608</v>
      </c>
      <c r="B89" s="1743"/>
      <c r="C89" s="1746"/>
      <c r="D89" s="1146"/>
      <c r="E89" s="1750"/>
      <c r="F89" s="1148"/>
      <c r="G89" s="1148"/>
      <c r="H89" s="1739"/>
      <c r="I89" s="1148"/>
      <c r="J89" s="1148"/>
      <c r="K89" s="1148"/>
      <c r="L89" s="1148"/>
      <c r="M89" s="857"/>
      <c r="N89" s="846"/>
      <c r="O89" s="857"/>
      <c r="P89" s="846"/>
      <c r="Q89" s="1026"/>
      <c r="R89" s="869"/>
      <c r="S89" s="869"/>
      <c r="T89" s="869"/>
      <c r="U89" s="870"/>
      <c r="V89" s="869"/>
      <c r="W89" s="870"/>
      <c r="X89" s="869"/>
      <c r="Y89" s="870"/>
      <c r="Z89" s="869"/>
      <c r="AA89" s="870"/>
      <c r="AB89" s="869"/>
      <c r="AC89" s="870"/>
      <c r="AD89" s="869"/>
      <c r="AE89" s="870"/>
      <c r="AF89" s="869"/>
      <c r="AG89" s="870"/>
      <c r="AH89" s="869"/>
      <c r="AI89" s="870"/>
      <c r="AJ89" s="869"/>
      <c r="AK89" s="870"/>
      <c r="AL89" s="869"/>
      <c r="AM89" s="870"/>
      <c r="AN89" s="869"/>
      <c r="AO89" s="870"/>
      <c r="AP89" s="869"/>
      <c r="AQ89" s="870"/>
      <c r="AR89" s="869"/>
      <c r="AS89" s="870"/>
      <c r="AT89" s="869"/>
      <c r="AU89" s="870"/>
      <c r="AV89" s="869"/>
      <c r="AW89" s="870"/>
      <c r="AX89" s="869"/>
      <c r="AY89" s="870"/>
      <c r="AZ89" s="869"/>
      <c r="BA89" s="870"/>
      <c r="BB89" s="869"/>
      <c r="BC89" s="870"/>
      <c r="BD89" s="869"/>
      <c r="BE89" s="870"/>
      <c r="BF89" s="869"/>
      <c r="BG89" s="870"/>
      <c r="BH89" s="869"/>
      <c r="BI89" s="869"/>
      <c r="BJ89" s="869"/>
      <c r="BK89" s="869"/>
      <c r="BL89" s="869"/>
      <c r="BM89" s="869"/>
      <c r="BN89" s="869"/>
      <c r="BO89" s="870"/>
      <c r="BP89" s="871"/>
    </row>
    <row r="90" spans="1:68" ht="15" customHeight="1" thickBot="1">
      <c r="A90" s="1023" t="s">
        <v>609</v>
      </c>
      <c r="B90" s="1744"/>
      <c r="C90" s="1747"/>
      <c r="D90" s="1748"/>
      <c r="E90" s="1751"/>
      <c r="F90" s="1741"/>
      <c r="G90" s="1741"/>
      <c r="H90" s="1752"/>
      <c r="I90" s="1741"/>
      <c r="J90" s="1741"/>
      <c r="K90" s="1741"/>
      <c r="L90" s="1741"/>
      <c r="M90" s="1027"/>
      <c r="N90" s="1028"/>
      <c r="O90" s="1027"/>
      <c r="P90" s="1028"/>
      <c r="Q90" s="1029"/>
      <c r="R90" s="869"/>
      <c r="S90" s="869"/>
      <c r="T90" s="869"/>
      <c r="U90" s="870"/>
      <c r="V90" s="869"/>
      <c r="W90" s="870"/>
      <c r="X90" s="869"/>
      <c r="Y90" s="870"/>
      <c r="Z90" s="869"/>
      <c r="AA90" s="870"/>
      <c r="AB90" s="869"/>
      <c r="AC90" s="870"/>
      <c r="AD90" s="869"/>
      <c r="AE90" s="870"/>
      <c r="AF90" s="869"/>
      <c r="AG90" s="870"/>
      <c r="AH90" s="869"/>
      <c r="AI90" s="870"/>
      <c r="AJ90" s="869"/>
      <c r="AK90" s="870"/>
      <c r="AL90" s="869"/>
      <c r="AM90" s="870"/>
      <c r="AN90" s="869"/>
      <c r="AO90" s="870"/>
      <c r="AP90" s="869"/>
      <c r="AQ90" s="870"/>
      <c r="AR90" s="869"/>
      <c r="AS90" s="870"/>
      <c r="AT90" s="869"/>
      <c r="AU90" s="870"/>
      <c r="AV90" s="869"/>
      <c r="AW90" s="870"/>
      <c r="AX90" s="869"/>
      <c r="AY90" s="870"/>
      <c r="AZ90" s="869"/>
      <c r="BA90" s="870"/>
      <c r="BB90" s="869"/>
      <c r="BC90" s="870"/>
      <c r="BD90" s="869"/>
      <c r="BE90" s="870"/>
      <c r="BF90" s="869"/>
      <c r="BG90" s="870"/>
      <c r="BH90" s="869"/>
      <c r="BI90" s="869"/>
      <c r="BJ90" s="869"/>
      <c r="BK90" s="869"/>
      <c r="BL90" s="869"/>
      <c r="BM90" s="869"/>
      <c r="BN90" s="869"/>
      <c r="BO90" s="870"/>
      <c r="BP90" s="871"/>
    </row>
    <row r="91" spans="1:68">
      <c r="A91" s="103" t="s">
        <v>610</v>
      </c>
      <c r="B91" s="1141"/>
      <c r="C91" s="1143" t="s">
        <v>213</v>
      </c>
      <c r="D91" s="1145" t="s">
        <v>213</v>
      </c>
      <c r="E91" s="1143" t="s">
        <v>213</v>
      </c>
      <c r="F91" s="1147" t="s">
        <v>213</v>
      </c>
      <c r="G91" s="1147" t="s">
        <v>213</v>
      </c>
      <c r="H91" s="1739" t="s">
        <v>213</v>
      </c>
      <c r="I91" s="1147" t="s">
        <v>213</v>
      </c>
      <c r="J91" s="1147" t="s">
        <v>213</v>
      </c>
      <c r="K91" s="1147" t="s">
        <v>213</v>
      </c>
      <c r="L91" s="1147" t="s">
        <v>213</v>
      </c>
      <c r="M91" s="139" t="s">
        <v>213</v>
      </c>
      <c r="N91" s="60" t="s">
        <v>213</v>
      </c>
      <c r="O91" s="60" t="s">
        <v>213</v>
      </c>
      <c r="P91" s="60" t="s">
        <v>213</v>
      </c>
      <c r="Q91" s="339" t="s">
        <v>213</v>
      </c>
    </row>
    <row r="92" spans="1:68">
      <c r="A92" s="103" t="s">
        <v>613</v>
      </c>
      <c r="B92" s="1142"/>
      <c r="C92" s="1144"/>
      <c r="D92" s="1146"/>
      <c r="E92" s="1144"/>
      <c r="F92" s="1148"/>
      <c r="G92" s="1148"/>
      <c r="H92" s="1739"/>
      <c r="I92" s="1148"/>
      <c r="J92" s="1148"/>
      <c r="K92" s="1148"/>
      <c r="L92" s="1148"/>
      <c r="M92" s="139" t="s">
        <v>213</v>
      </c>
      <c r="N92" s="60" t="s">
        <v>213</v>
      </c>
      <c r="O92" s="60" t="s">
        <v>213</v>
      </c>
      <c r="P92" s="60" t="s">
        <v>213</v>
      </c>
      <c r="Q92" s="339" t="s">
        <v>213</v>
      </c>
    </row>
    <row r="93" spans="1:68">
      <c r="A93" s="103" t="s">
        <v>616</v>
      </c>
      <c r="B93" s="1142"/>
      <c r="C93" s="1144"/>
      <c r="D93" s="1146"/>
      <c r="E93" s="1144"/>
      <c r="F93" s="1148"/>
      <c r="G93" s="1148"/>
      <c r="H93" s="1739"/>
      <c r="I93" s="1148"/>
      <c r="J93" s="1148"/>
      <c r="K93" s="1148"/>
      <c r="L93" s="1148"/>
      <c r="M93" s="139" t="s">
        <v>213</v>
      </c>
      <c r="N93" s="60" t="s">
        <v>213</v>
      </c>
      <c r="O93" s="60" t="s">
        <v>213</v>
      </c>
      <c r="P93" s="60" t="s">
        <v>213</v>
      </c>
      <c r="Q93" s="339" t="s">
        <v>213</v>
      </c>
    </row>
    <row r="94" spans="1:68">
      <c r="A94" s="103" t="s">
        <v>617</v>
      </c>
      <c r="B94" s="1142"/>
      <c r="C94" s="1144"/>
      <c r="D94" s="1146"/>
      <c r="E94" s="1144"/>
      <c r="F94" s="1148"/>
      <c r="G94" s="1148"/>
      <c r="H94" s="1739"/>
      <c r="I94" s="1148"/>
      <c r="J94" s="1148"/>
      <c r="K94" s="1148"/>
      <c r="L94" s="1148"/>
      <c r="M94" s="139" t="s">
        <v>213</v>
      </c>
      <c r="N94" s="60" t="s">
        <v>213</v>
      </c>
      <c r="O94" s="60" t="s">
        <v>213</v>
      </c>
      <c r="P94" s="60" t="s">
        <v>213</v>
      </c>
      <c r="Q94" s="339" t="s">
        <v>213</v>
      </c>
    </row>
    <row r="95" spans="1:68">
      <c r="A95" s="103" t="s">
        <v>618</v>
      </c>
      <c r="B95" s="1142"/>
      <c r="C95" s="1144"/>
      <c r="D95" s="1146"/>
      <c r="E95" s="1144"/>
      <c r="F95" s="1148"/>
      <c r="G95" s="1148"/>
      <c r="H95" s="1739"/>
      <c r="I95" s="1148"/>
      <c r="J95" s="1148"/>
      <c r="K95" s="1148"/>
      <c r="L95" s="1148"/>
      <c r="M95" s="139" t="s">
        <v>213</v>
      </c>
      <c r="N95" s="60" t="s">
        <v>213</v>
      </c>
      <c r="O95" s="60" t="s">
        <v>213</v>
      </c>
      <c r="P95" s="60" t="s">
        <v>213</v>
      </c>
      <c r="Q95" s="339" t="s">
        <v>213</v>
      </c>
    </row>
    <row r="96" spans="1:68">
      <c r="A96" s="103" t="s">
        <v>619</v>
      </c>
      <c r="B96" s="1142"/>
      <c r="C96" s="1144"/>
      <c r="D96" s="1146"/>
      <c r="E96" s="1144"/>
      <c r="F96" s="1148"/>
      <c r="G96" s="1148"/>
      <c r="H96" s="1740"/>
      <c r="I96" s="1148"/>
      <c r="J96" s="1148"/>
      <c r="K96" s="1148"/>
      <c r="L96" s="1148"/>
      <c r="M96" s="139" t="s">
        <v>213</v>
      </c>
      <c r="N96" s="60" t="s">
        <v>213</v>
      </c>
      <c r="O96" s="60" t="s">
        <v>213</v>
      </c>
      <c r="P96" s="60" t="s">
        <v>213</v>
      </c>
      <c r="Q96" s="339" t="s">
        <v>213</v>
      </c>
    </row>
    <row r="97" spans="1:17">
      <c r="A97" s="103" t="s">
        <v>620</v>
      </c>
      <c r="B97" s="1735"/>
      <c r="C97" s="1143" t="s">
        <v>213</v>
      </c>
      <c r="D97" s="1146" t="s">
        <v>213</v>
      </c>
      <c r="E97" s="1143" t="s">
        <v>213</v>
      </c>
      <c r="F97" s="1148" t="s">
        <v>213</v>
      </c>
      <c r="G97" s="1148" t="s">
        <v>213</v>
      </c>
      <c r="H97" s="1738" t="s">
        <v>213</v>
      </c>
      <c r="I97" s="1148" t="s">
        <v>213</v>
      </c>
      <c r="J97" s="1148" t="s">
        <v>213</v>
      </c>
      <c r="K97" s="1148" t="s">
        <v>213</v>
      </c>
      <c r="L97" s="1148" t="s">
        <v>213</v>
      </c>
      <c r="M97" s="139" t="s">
        <v>213</v>
      </c>
      <c r="N97" s="60" t="s">
        <v>213</v>
      </c>
      <c r="O97" s="60" t="s">
        <v>213</v>
      </c>
      <c r="P97" s="60" t="s">
        <v>213</v>
      </c>
      <c r="Q97" s="339" t="s">
        <v>213</v>
      </c>
    </row>
    <row r="98" spans="1:17">
      <c r="A98" s="103" t="s">
        <v>624</v>
      </c>
      <c r="B98" s="1736"/>
      <c r="C98" s="1144"/>
      <c r="D98" s="1146"/>
      <c r="E98" s="1144"/>
      <c r="F98" s="1148"/>
      <c r="G98" s="1148"/>
      <c r="H98" s="1739"/>
      <c r="I98" s="1148"/>
      <c r="J98" s="1148"/>
      <c r="K98" s="1148"/>
      <c r="L98" s="1148"/>
      <c r="M98" s="139" t="s">
        <v>213</v>
      </c>
      <c r="N98" s="60" t="s">
        <v>213</v>
      </c>
      <c r="O98" s="60" t="s">
        <v>213</v>
      </c>
      <c r="P98" s="60" t="s">
        <v>213</v>
      </c>
      <c r="Q98" s="339" t="s">
        <v>213</v>
      </c>
    </row>
    <row r="99" spans="1:17">
      <c r="A99" s="103" t="s">
        <v>627</v>
      </c>
      <c r="B99" s="1736"/>
      <c r="C99" s="1144"/>
      <c r="D99" s="1146"/>
      <c r="E99" s="1144"/>
      <c r="F99" s="1148"/>
      <c r="G99" s="1148"/>
      <c r="H99" s="1739"/>
      <c r="I99" s="1148"/>
      <c r="J99" s="1148"/>
      <c r="K99" s="1148"/>
      <c r="L99" s="1148"/>
      <c r="M99" s="139" t="s">
        <v>213</v>
      </c>
      <c r="N99" s="60" t="s">
        <v>213</v>
      </c>
      <c r="O99" s="60" t="s">
        <v>213</v>
      </c>
      <c r="P99" s="60" t="s">
        <v>213</v>
      </c>
      <c r="Q99" s="339" t="s">
        <v>213</v>
      </c>
    </row>
    <row r="100" spans="1:17">
      <c r="A100" s="103" t="s">
        <v>630</v>
      </c>
      <c r="B100" s="1736"/>
      <c r="C100" s="1144"/>
      <c r="D100" s="1146"/>
      <c r="E100" s="1144"/>
      <c r="F100" s="1148"/>
      <c r="G100" s="1148"/>
      <c r="H100" s="1739"/>
      <c r="I100" s="1148"/>
      <c r="J100" s="1148"/>
      <c r="K100" s="1148"/>
      <c r="L100" s="1148"/>
      <c r="M100" s="139" t="s">
        <v>213</v>
      </c>
      <c r="N100" s="60" t="s">
        <v>213</v>
      </c>
      <c r="O100" s="60" t="s">
        <v>213</v>
      </c>
      <c r="P100" s="60" t="s">
        <v>213</v>
      </c>
      <c r="Q100" s="339" t="s">
        <v>213</v>
      </c>
    </row>
    <row r="101" spans="1:17">
      <c r="A101" s="103" t="s">
        <v>631</v>
      </c>
      <c r="B101" s="1736"/>
      <c r="C101" s="1144"/>
      <c r="D101" s="1146"/>
      <c r="E101" s="1144"/>
      <c r="F101" s="1148"/>
      <c r="G101" s="1148"/>
      <c r="H101" s="1739"/>
      <c r="I101" s="1148"/>
      <c r="J101" s="1148"/>
      <c r="K101" s="1148"/>
      <c r="L101" s="1148"/>
      <c r="M101" s="139" t="s">
        <v>213</v>
      </c>
      <c r="N101" s="60" t="s">
        <v>213</v>
      </c>
      <c r="O101" s="60" t="s">
        <v>213</v>
      </c>
      <c r="P101" s="60" t="s">
        <v>213</v>
      </c>
      <c r="Q101" s="339" t="s">
        <v>213</v>
      </c>
    </row>
    <row r="102" spans="1:17">
      <c r="A102" s="103" t="s">
        <v>632</v>
      </c>
      <c r="B102" s="1737"/>
      <c r="C102" s="1144"/>
      <c r="D102" s="1146"/>
      <c r="E102" s="1144"/>
      <c r="F102" s="1148"/>
      <c r="G102" s="1148"/>
      <c r="H102" s="1740"/>
      <c r="I102" s="1148"/>
      <c r="J102" s="1148"/>
      <c r="K102" s="1148"/>
      <c r="L102" s="1148"/>
      <c r="M102" s="139" t="s">
        <v>213</v>
      </c>
      <c r="N102" s="60" t="s">
        <v>213</v>
      </c>
      <c r="O102" s="60" t="s">
        <v>213</v>
      </c>
      <c r="P102" s="60" t="s">
        <v>213</v>
      </c>
      <c r="Q102" s="339" t="s">
        <v>213</v>
      </c>
    </row>
    <row r="103" spans="1:17">
      <c r="A103" s="103" t="s">
        <v>633</v>
      </c>
      <c r="B103" s="1735"/>
      <c r="C103" s="1143" t="s">
        <v>213</v>
      </c>
      <c r="D103" s="1146" t="s">
        <v>213</v>
      </c>
      <c r="E103" s="1143" t="s">
        <v>213</v>
      </c>
      <c r="F103" s="1148" t="s">
        <v>213</v>
      </c>
      <c r="G103" s="1148" t="s">
        <v>213</v>
      </c>
      <c r="H103" s="1738" t="s">
        <v>213</v>
      </c>
      <c r="I103" s="1148" t="s">
        <v>213</v>
      </c>
      <c r="J103" s="1148" t="s">
        <v>213</v>
      </c>
      <c r="K103" s="1148" t="s">
        <v>213</v>
      </c>
      <c r="L103" s="1148" t="s">
        <v>213</v>
      </c>
      <c r="M103" s="139" t="s">
        <v>213</v>
      </c>
      <c r="N103" s="60" t="s">
        <v>213</v>
      </c>
      <c r="O103" s="60" t="s">
        <v>213</v>
      </c>
      <c r="P103" s="60" t="s">
        <v>213</v>
      </c>
      <c r="Q103" s="339" t="s">
        <v>213</v>
      </c>
    </row>
    <row r="104" spans="1:17">
      <c r="A104" s="103" t="s">
        <v>638</v>
      </c>
      <c r="B104" s="1736"/>
      <c r="C104" s="1144"/>
      <c r="D104" s="1146"/>
      <c r="E104" s="1144"/>
      <c r="F104" s="1148"/>
      <c r="G104" s="1148"/>
      <c r="H104" s="1739"/>
      <c r="I104" s="1148"/>
      <c r="J104" s="1148"/>
      <c r="K104" s="1148"/>
      <c r="L104" s="1148"/>
      <c r="M104" s="139" t="s">
        <v>213</v>
      </c>
      <c r="N104" s="60" t="s">
        <v>213</v>
      </c>
      <c r="O104" s="60" t="s">
        <v>213</v>
      </c>
      <c r="P104" s="60" t="s">
        <v>213</v>
      </c>
      <c r="Q104" s="339" t="s">
        <v>213</v>
      </c>
    </row>
    <row r="105" spans="1:17">
      <c r="A105" s="103" t="s">
        <v>640</v>
      </c>
      <c r="B105" s="1736"/>
      <c r="C105" s="1144"/>
      <c r="D105" s="1146"/>
      <c r="E105" s="1144"/>
      <c r="F105" s="1148"/>
      <c r="G105" s="1148"/>
      <c r="H105" s="1739"/>
      <c r="I105" s="1148"/>
      <c r="J105" s="1148"/>
      <c r="K105" s="1148"/>
      <c r="L105" s="1148"/>
      <c r="M105" s="139" t="s">
        <v>213</v>
      </c>
      <c r="N105" s="60" t="s">
        <v>213</v>
      </c>
      <c r="O105" s="60" t="s">
        <v>213</v>
      </c>
      <c r="P105" s="60" t="s">
        <v>213</v>
      </c>
      <c r="Q105" s="339" t="s">
        <v>213</v>
      </c>
    </row>
    <row r="106" spans="1:17">
      <c r="A106" s="103" t="s">
        <v>641</v>
      </c>
      <c r="B106" s="1736"/>
      <c r="C106" s="1144"/>
      <c r="D106" s="1146"/>
      <c r="E106" s="1144"/>
      <c r="F106" s="1148"/>
      <c r="G106" s="1148"/>
      <c r="H106" s="1739"/>
      <c r="I106" s="1148"/>
      <c r="J106" s="1148"/>
      <c r="K106" s="1148"/>
      <c r="L106" s="1148"/>
      <c r="M106" s="139" t="s">
        <v>213</v>
      </c>
      <c r="N106" s="60" t="s">
        <v>213</v>
      </c>
      <c r="O106" s="60" t="s">
        <v>213</v>
      </c>
      <c r="P106" s="60" t="s">
        <v>213</v>
      </c>
      <c r="Q106" s="339" t="s">
        <v>213</v>
      </c>
    </row>
    <row r="107" spans="1:17">
      <c r="A107" s="103" t="s">
        <v>642</v>
      </c>
      <c r="B107" s="1736"/>
      <c r="C107" s="1144"/>
      <c r="D107" s="1146"/>
      <c r="E107" s="1144"/>
      <c r="F107" s="1148"/>
      <c r="G107" s="1148"/>
      <c r="H107" s="1739"/>
      <c r="I107" s="1148"/>
      <c r="J107" s="1148"/>
      <c r="K107" s="1148"/>
      <c r="L107" s="1148"/>
      <c r="M107" s="139" t="s">
        <v>213</v>
      </c>
      <c r="N107" s="60" t="s">
        <v>213</v>
      </c>
      <c r="O107" s="60" t="s">
        <v>213</v>
      </c>
      <c r="P107" s="60" t="s">
        <v>213</v>
      </c>
      <c r="Q107" s="339" t="s">
        <v>213</v>
      </c>
    </row>
    <row r="108" spans="1:17">
      <c r="A108" s="103" t="s">
        <v>643</v>
      </c>
      <c r="B108" s="1737"/>
      <c r="C108" s="1144"/>
      <c r="D108" s="1146"/>
      <c r="E108" s="1144"/>
      <c r="F108" s="1148"/>
      <c r="G108" s="1148"/>
      <c r="H108" s="1740"/>
      <c r="I108" s="1148"/>
      <c r="J108" s="1148"/>
      <c r="K108" s="1148"/>
      <c r="L108" s="1148"/>
      <c r="M108" s="139" t="s">
        <v>213</v>
      </c>
      <c r="N108" s="60" t="s">
        <v>213</v>
      </c>
      <c r="O108" s="60" t="s">
        <v>213</v>
      </c>
      <c r="P108" s="60" t="s">
        <v>213</v>
      </c>
      <c r="Q108" s="339" t="s">
        <v>213</v>
      </c>
    </row>
    <row r="109" spans="1:17">
      <c r="A109" s="103" t="s">
        <v>644</v>
      </c>
      <c r="B109" s="1735"/>
      <c r="C109" s="1143" t="s">
        <v>213</v>
      </c>
      <c r="D109" s="1146" t="s">
        <v>213</v>
      </c>
      <c r="E109" s="1143" t="s">
        <v>213</v>
      </c>
      <c r="F109" s="1148" t="s">
        <v>213</v>
      </c>
      <c r="G109" s="1148" t="s">
        <v>213</v>
      </c>
      <c r="H109" s="1738" t="s">
        <v>213</v>
      </c>
      <c r="I109" s="1148" t="s">
        <v>213</v>
      </c>
      <c r="J109" s="1148" t="s">
        <v>213</v>
      </c>
      <c r="K109" s="1148" t="s">
        <v>213</v>
      </c>
      <c r="L109" s="1148" t="s">
        <v>213</v>
      </c>
      <c r="M109" s="139" t="s">
        <v>213</v>
      </c>
      <c r="N109" s="60" t="s">
        <v>213</v>
      </c>
      <c r="O109" s="60" t="s">
        <v>213</v>
      </c>
      <c r="P109" s="60" t="s">
        <v>213</v>
      </c>
      <c r="Q109" s="339" t="s">
        <v>213</v>
      </c>
    </row>
    <row r="110" spans="1:17">
      <c r="A110" s="103" t="s">
        <v>648</v>
      </c>
      <c r="B110" s="1736"/>
      <c r="C110" s="1144"/>
      <c r="D110" s="1146"/>
      <c r="E110" s="1144"/>
      <c r="F110" s="1148"/>
      <c r="G110" s="1148"/>
      <c r="H110" s="1739"/>
      <c r="I110" s="1148"/>
      <c r="J110" s="1148"/>
      <c r="K110" s="1148"/>
      <c r="L110" s="1148"/>
      <c r="M110" s="139" t="s">
        <v>213</v>
      </c>
      <c r="N110" s="60" t="s">
        <v>213</v>
      </c>
      <c r="O110" s="60" t="s">
        <v>213</v>
      </c>
      <c r="P110" s="60" t="s">
        <v>213</v>
      </c>
      <c r="Q110" s="339" t="s">
        <v>213</v>
      </c>
    </row>
    <row r="111" spans="1:17">
      <c r="A111" s="103" t="s">
        <v>651</v>
      </c>
      <c r="B111" s="1736"/>
      <c r="C111" s="1144"/>
      <c r="D111" s="1146"/>
      <c r="E111" s="1144"/>
      <c r="F111" s="1148"/>
      <c r="G111" s="1148"/>
      <c r="H111" s="1739"/>
      <c r="I111" s="1148"/>
      <c r="J111" s="1148"/>
      <c r="K111" s="1148"/>
      <c r="L111" s="1148"/>
      <c r="M111" s="139" t="s">
        <v>213</v>
      </c>
      <c r="N111" s="60" t="s">
        <v>213</v>
      </c>
      <c r="O111" s="60" t="s">
        <v>213</v>
      </c>
      <c r="P111" s="60" t="s">
        <v>213</v>
      </c>
      <c r="Q111" s="339" t="s">
        <v>213</v>
      </c>
    </row>
    <row r="112" spans="1:17">
      <c r="A112" s="103" t="s">
        <v>652</v>
      </c>
      <c r="B112" s="1736"/>
      <c r="C112" s="1144"/>
      <c r="D112" s="1146"/>
      <c r="E112" s="1144"/>
      <c r="F112" s="1148"/>
      <c r="G112" s="1148"/>
      <c r="H112" s="1739"/>
      <c r="I112" s="1148"/>
      <c r="J112" s="1148"/>
      <c r="K112" s="1148"/>
      <c r="L112" s="1148"/>
      <c r="M112" s="139" t="s">
        <v>213</v>
      </c>
      <c r="N112" s="60" t="s">
        <v>213</v>
      </c>
      <c r="O112" s="60" t="s">
        <v>213</v>
      </c>
      <c r="P112" s="60" t="s">
        <v>213</v>
      </c>
      <c r="Q112" s="339" t="s">
        <v>213</v>
      </c>
    </row>
    <row r="113" spans="1:17">
      <c r="A113" s="103" t="s">
        <v>653</v>
      </c>
      <c r="B113" s="1736"/>
      <c r="C113" s="1144"/>
      <c r="D113" s="1146"/>
      <c r="E113" s="1144"/>
      <c r="F113" s="1148"/>
      <c r="G113" s="1148"/>
      <c r="H113" s="1739"/>
      <c r="I113" s="1148"/>
      <c r="J113" s="1148"/>
      <c r="K113" s="1148"/>
      <c r="L113" s="1148"/>
      <c r="M113" s="139" t="s">
        <v>213</v>
      </c>
      <c r="N113" s="60" t="s">
        <v>213</v>
      </c>
      <c r="O113" s="60" t="s">
        <v>213</v>
      </c>
      <c r="P113" s="60" t="s">
        <v>213</v>
      </c>
      <c r="Q113" s="339" t="s">
        <v>213</v>
      </c>
    </row>
    <row r="114" spans="1:17">
      <c r="A114" s="103" t="s">
        <v>654</v>
      </c>
      <c r="B114" s="1737"/>
      <c r="C114" s="1144"/>
      <c r="D114" s="1146"/>
      <c r="E114" s="1144"/>
      <c r="F114" s="1148"/>
      <c r="G114" s="1148"/>
      <c r="H114" s="1740"/>
      <c r="I114" s="1148"/>
      <c r="J114" s="1148"/>
      <c r="K114" s="1148"/>
      <c r="L114" s="1148"/>
      <c r="M114" s="139" t="s">
        <v>213</v>
      </c>
      <c r="N114" s="60" t="s">
        <v>213</v>
      </c>
      <c r="O114" s="60" t="s">
        <v>213</v>
      </c>
      <c r="P114" s="60" t="s">
        <v>213</v>
      </c>
      <c r="Q114" s="339" t="s">
        <v>213</v>
      </c>
    </row>
    <row r="115" spans="1:17">
      <c r="A115" s="103" t="s">
        <v>655</v>
      </c>
      <c r="B115" s="1735"/>
      <c r="C115" s="1143" t="s">
        <v>213</v>
      </c>
      <c r="D115" s="1146" t="s">
        <v>213</v>
      </c>
      <c r="E115" s="1143" t="s">
        <v>213</v>
      </c>
      <c r="F115" s="1148" t="s">
        <v>213</v>
      </c>
      <c r="G115" s="1148" t="s">
        <v>213</v>
      </c>
      <c r="H115" s="1738" t="s">
        <v>213</v>
      </c>
      <c r="I115" s="1148" t="s">
        <v>213</v>
      </c>
      <c r="J115" s="1148" t="s">
        <v>213</v>
      </c>
      <c r="K115" s="1148" t="s">
        <v>213</v>
      </c>
      <c r="L115" s="1148" t="s">
        <v>213</v>
      </c>
      <c r="M115" s="139" t="s">
        <v>213</v>
      </c>
      <c r="N115" s="60" t="s">
        <v>213</v>
      </c>
      <c r="O115" s="60" t="s">
        <v>213</v>
      </c>
      <c r="P115" s="60" t="s">
        <v>213</v>
      </c>
      <c r="Q115" s="339" t="s">
        <v>213</v>
      </c>
    </row>
    <row r="116" spans="1:17">
      <c r="A116" s="103" t="s">
        <v>660</v>
      </c>
      <c r="B116" s="1736"/>
      <c r="C116" s="1144"/>
      <c r="D116" s="1146"/>
      <c r="E116" s="1144"/>
      <c r="F116" s="1148"/>
      <c r="G116" s="1148"/>
      <c r="H116" s="1739"/>
      <c r="I116" s="1148"/>
      <c r="J116" s="1148"/>
      <c r="K116" s="1148"/>
      <c r="L116" s="1148"/>
      <c r="M116" s="139" t="s">
        <v>213</v>
      </c>
      <c r="N116" s="60" t="s">
        <v>213</v>
      </c>
      <c r="O116" s="60" t="s">
        <v>213</v>
      </c>
      <c r="P116" s="60" t="s">
        <v>213</v>
      </c>
      <c r="Q116" s="339" t="s">
        <v>213</v>
      </c>
    </row>
    <row r="117" spans="1:17">
      <c r="A117" s="103" t="s">
        <v>663</v>
      </c>
      <c r="B117" s="1736"/>
      <c r="C117" s="1144"/>
      <c r="D117" s="1146"/>
      <c r="E117" s="1144"/>
      <c r="F117" s="1148"/>
      <c r="G117" s="1148"/>
      <c r="H117" s="1739"/>
      <c r="I117" s="1148"/>
      <c r="J117" s="1148"/>
      <c r="K117" s="1148"/>
      <c r="L117" s="1148"/>
      <c r="M117" s="139" t="s">
        <v>213</v>
      </c>
      <c r="N117" s="60" t="s">
        <v>213</v>
      </c>
      <c r="O117" s="60" t="s">
        <v>213</v>
      </c>
      <c r="P117" s="60" t="s">
        <v>213</v>
      </c>
      <c r="Q117" s="339" t="s">
        <v>213</v>
      </c>
    </row>
    <row r="118" spans="1:17">
      <c r="A118" s="103" t="s">
        <v>664</v>
      </c>
      <c r="B118" s="1736"/>
      <c r="C118" s="1144"/>
      <c r="D118" s="1146"/>
      <c r="E118" s="1144"/>
      <c r="F118" s="1148"/>
      <c r="G118" s="1148"/>
      <c r="H118" s="1739"/>
      <c r="I118" s="1148"/>
      <c r="J118" s="1148"/>
      <c r="K118" s="1148"/>
      <c r="L118" s="1148"/>
      <c r="M118" s="139" t="s">
        <v>213</v>
      </c>
      <c r="N118" s="60" t="s">
        <v>213</v>
      </c>
      <c r="O118" s="60" t="s">
        <v>213</v>
      </c>
      <c r="P118" s="60" t="s">
        <v>213</v>
      </c>
      <c r="Q118" s="339" t="s">
        <v>213</v>
      </c>
    </row>
    <row r="119" spans="1:17">
      <c r="A119" s="103" t="s">
        <v>665</v>
      </c>
      <c r="B119" s="1736"/>
      <c r="C119" s="1144"/>
      <c r="D119" s="1146"/>
      <c r="E119" s="1144"/>
      <c r="F119" s="1148"/>
      <c r="G119" s="1148"/>
      <c r="H119" s="1739"/>
      <c r="I119" s="1148"/>
      <c r="J119" s="1148"/>
      <c r="K119" s="1148"/>
      <c r="L119" s="1148"/>
      <c r="M119" s="139" t="s">
        <v>213</v>
      </c>
      <c r="N119" s="60" t="s">
        <v>213</v>
      </c>
      <c r="O119" s="60" t="s">
        <v>213</v>
      </c>
      <c r="P119" s="60" t="s">
        <v>213</v>
      </c>
      <c r="Q119" s="339" t="s">
        <v>213</v>
      </c>
    </row>
    <row r="120" spans="1:17">
      <c r="A120" s="103" t="s">
        <v>666</v>
      </c>
      <c r="B120" s="1737"/>
      <c r="C120" s="1144"/>
      <c r="D120" s="1146"/>
      <c r="E120" s="1144"/>
      <c r="F120" s="1148"/>
      <c r="G120" s="1148"/>
      <c r="H120" s="1740"/>
      <c r="I120" s="1148"/>
      <c r="J120" s="1148"/>
      <c r="K120" s="1148"/>
      <c r="L120" s="1148"/>
      <c r="M120" s="139" t="s">
        <v>213</v>
      </c>
      <c r="N120" s="60" t="s">
        <v>213</v>
      </c>
      <c r="O120" s="60" t="s">
        <v>213</v>
      </c>
      <c r="P120" s="60" t="s">
        <v>213</v>
      </c>
      <c r="Q120" s="339" t="s">
        <v>213</v>
      </c>
    </row>
    <row r="121" spans="1:17">
      <c r="A121" s="103" t="s">
        <v>667</v>
      </c>
      <c r="B121" s="1735"/>
      <c r="C121" s="1143" t="s">
        <v>213</v>
      </c>
      <c r="D121" s="1146" t="s">
        <v>213</v>
      </c>
      <c r="E121" s="1143" t="s">
        <v>213</v>
      </c>
      <c r="F121" s="1148" t="s">
        <v>213</v>
      </c>
      <c r="G121" s="1148" t="s">
        <v>213</v>
      </c>
      <c r="H121" s="1738" t="s">
        <v>213</v>
      </c>
      <c r="I121" s="1148" t="s">
        <v>213</v>
      </c>
      <c r="J121" s="1148" t="s">
        <v>213</v>
      </c>
      <c r="K121" s="1148" t="s">
        <v>213</v>
      </c>
      <c r="L121" s="1148" t="s">
        <v>213</v>
      </c>
      <c r="M121" s="139" t="s">
        <v>213</v>
      </c>
      <c r="N121" s="60" t="s">
        <v>213</v>
      </c>
      <c r="O121" s="60" t="s">
        <v>213</v>
      </c>
      <c r="P121" s="60" t="s">
        <v>213</v>
      </c>
      <c r="Q121" s="339" t="s">
        <v>213</v>
      </c>
    </row>
    <row r="122" spans="1:17">
      <c r="A122" s="103" t="s">
        <v>670</v>
      </c>
      <c r="B122" s="1736"/>
      <c r="C122" s="1144"/>
      <c r="D122" s="1146"/>
      <c r="E122" s="1144"/>
      <c r="F122" s="1148"/>
      <c r="G122" s="1148"/>
      <c r="H122" s="1739"/>
      <c r="I122" s="1148"/>
      <c r="J122" s="1148"/>
      <c r="K122" s="1148"/>
      <c r="L122" s="1148"/>
      <c r="M122" s="139" t="s">
        <v>213</v>
      </c>
      <c r="N122" s="60" t="s">
        <v>213</v>
      </c>
      <c r="O122" s="60" t="s">
        <v>213</v>
      </c>
      <c r="P122" s="60" t="s">
        <v>213</v>
      </c>
      <c r="Q122" s="339" t="s">
        <v>213</v>
      </c>
    </row>
    <row r="123" spans="1:17">
      <c r="A123" s="103" t="s">
        <v>673</v>
      </c>
      <c r="B123" s="1736"/>
      <c r="C123" s="1144"/>
      <c r="D123" s="1146"/>
      <c r="E123" s="1144"/>
      <c r="F123" s="1148"/>
      <c r="G123" s="1148"/>
      <c r="H123" s="1739"/>
      <c r="I123" s="1148"/>
      <c r="J123" s="1148"/>
      <c r="K123" s="1148"/>
      <c r="L123" s="1148"/>
      <c r="M123" s="139" t="s">
        <v>213</v>
      </c>
      <c r="N123" s="60" t="s">
        <v>213</v>
      </c>
      <c r="O123" s="60" t="s">
        <v>213</v>
      </c>
      <c r="P123" s="60" t="s">
        <v>213</v>
      </c>
      <c r="Q123" s="339" t="s">
        <v>213</v>
      </c>
    </row>
    <row r="124" spans="1:17">
      <c r="A124" s="103" t="s">
        <v>674</v>
      </c>
      <c r="B124" s="1736"/>
      <c r="C124" s="1144"/>
      <c r="D124" s="1146"/>
      <c r="E124" s="1144"/>
      <c r="F124" s="1148"/>
      <c r="G124" s="1148"/>
      <c r="H124" s="1739"/>
      <c r="I124" s="1148"/>
      <c r="J124" s="1148"/>
      <c r="K124" s="1148"/>
      <c r="L124" s="1148"/>
      <c r="M124" s="139" t="s">
        <v>213</v>
      </c>
      <c r="N124" s="60" t="s">
        <v>213</v>
      </c>
      <c r="O124" s="60" t="s">
        <v>213</v>
      </c>
      <c r="P124" s="60" t="s">
        <v>213</v>
      </c>
      <c r="Q124" s="339" t="s">
        <v>213</v>
      </c>
    </row>
    <row r="125" spans="1:17">
      <c r="A125" s="103" t="s">
        <v>675</v>
      </c>
      <c r="B125" s="1736"/>
      <c r="C125" s="1144"/>
      <c r="D125" s="1146"/>
      <c r="E125" s="1144"/>
      <c r="F125" s="1148"/>
      <c r="G125" s="1148"/>
      <c r="H125" s="1739"/>
      <c r="I125" s="1148"/>
      <c r="J125" s="1148"/>
      <c r="K125" s="1148"/>
      <c r="L125" s="1148"/>
      <c r="M125" s="139" t="s">
        <v>213</v>
      </c>
      <c r="N125" s="60" t="s">
        <v>213</v>
      </c>
      <c r="O125" s="60" t="s">
        <v>213</v>
      </c>
      <c r="P125" s="60" t="s">
        <v>213</v>
      </c>
      <c r="Q125" s="339" t="s">
        <v>213</v>
      </c>
    </row>
    <row r="126" spans="1:17">
      <c r="A126" s="103" t="s">
        <v>676</v>
      </c>
      <c r="B126" s="1737"/>
      <c r="C126" s="1144"/>
      <c r="D126" s="1146"/>
      <c r="E126" s="1144"/>
      <c r="F126" s="1148"/>
      <c r="G126" s="1148"/>
      <c r="H126" s="1740"/>
      <c r="I126" s="1148"/>
      <c r="J126" s="1148"/>
      <c r="K126" s="1148"/>
      <c r="L126" s="1148"/>
      <c r="M126" s="139" t="s">
        <v>213</v>
      </c>
      <c r="N126" s="60" t="s">
        <v>213</v>
      </c>
      <c r="O126" s="60" t="s">
        <v>213</v>
      </c>
      <c r="P126" s="60" t="s">
        <v>213</v>
      </c>
      <c r="Q126" s="339" t="s">
        <v>213</v>
      </c>
    </row>
    <row r="127" spans="1:17">
      <c r="A127" s="103" t="s">
        <v>677</v>
      </c>
      <c r="B127" s="1735"/>
      <c r="C127" s="1143" t="s">
        <v>213</v>
      </c>
      <c r="D127" s="1146" t="s">
        <v>213</v>
      </c>
      <c r="E127" s="1143" t="s">
        <v>213</v>
      </c>
      <c r="F127" s="1148" t="s">
        <v>213</v>
      </c>
      <c r="G127" s="1148" t="s">
        <v>213</v>
      </c>
      <c r="H127" s="1738" t="s">
        <v>213</v>
      </c>
      <c r="I127" s="1148" t="s">
        <v>213</v>
      </c>
      <c r="J127" s="1148" t="s">
        <v>213</v>
      </c>
      <c r="K127" s="1148" t="s">
        <v>213</v>
      </c>
      <c r="L127" s="1148" t="s">
        <v>213</v>
      </c>
      <c r="M127" s="139" t="s">
        <v>213</v>
      </c>
      <c r="N127" s="60" t="s">
        <v>213</v>
      </c>
      <c r="O127" s="60" t="s">
        <v>213</v>
      </c>
      <c r="P127" s="60" t="s">
        <v>213</v>
      </c>
      <c r="Q127" s="339" t="s">
        <v>213</v>
      </c>
    </row>
    <row r="128" spans="1:17">
      <c r="A128" s="103" t="s">
        <v>681</v>
      </c>
      <c r="B128" s="1736"/>
      <c r="C128" s="1144"/>
      <c r="D128" s="1146"/>
      <c r="E128" s="1144"/>
      <c r="F128" s="1148"/>
      <c r="G128" s="1148"/>
      <c r="H128" s="1739"/>
      <c r="I128" s="1148"/>
      <c r="J128" s="1148"/>
      <c r="K128" s="1148"/>
      <c r="L128" s="1148"/>
      <c r="M128" s="139" t="s">
        <v>213</v>
      </c>
      <c r="N128" s="60" t="s">
        <v>213</v>
      </c>
      <c r="O128" s="60" t="s">
        <v>213</v>
      </c>
      <c r="P128" s="60" t="s">
        <v>213</v>
      </c>
      <c r="Q128" s="339" t="s">
        <v>213</v>
      </c>
    </row>
    <row r="129" spans="1:17">
      <c r="A129" s="103" t="s">
        <v>684</v>
      </c>
      <c r="B129" s="1736"/>
      <c r="C129" s="1144"/>
      <c r="D129" s="1146"/>
      <c r="E129" s="1144"/>
      <c r="F129" s="1148"/>
      <c r="G129" s="1148"/>
      <c r="H129" s="1739"/>
      <c r="I129" s="1148"/>
      <c r="J129" s="1148"/>
      <c r="K129" s="1148"/>
      <c r="L129" s="1148"/>
      <c r="M129" s="139" t="s">
        <v>213</v>
      </c>
      <c r="N129" s="60" t="s">
        <v>213</v>
      </c>
      <c r="O129" s="60" t="s">
        <v>213</v>
      </c>
      <c r="P129" s="60" t="s">
        <v>213</v>
      </c>
      <c r="Q129" s="339" t="s">
        <v>213</v>
      </c>
    </row>
    <row r="130" spans="1:17">
      <c r="A130" s="103" t="s">
        <v>685</v>
      </c>
      <c r="B130" s="1736"/>
      <c r="C130" s="1144"/>
      <c r="D130" s="1146"/>
      <c r="E130" s="1144"/>
      <c r="F130" s="1148"/>
      <c r="G130" s="1148"/>
      <c r="H130" s="1739"/>
      <c r="I130" s="1148"/>
      <c r="J130" s="1148"/>
      <c r="K130" s="1148"/>
      <c r="L130" s="1148"/>
      <c r="M130" s="139" t="s">
        <v>213</v>
      </c>
      <c r="N130" s="60" t="s">
        <v>213</v>
      </c>
      <c r="O130" s="60" t="s">
        <v>213</v>
      </c>
      <c r="P130" s="60" t="s">
        <v>213</v>
      </c>
      <c r="Q130" s="339" t="s">
        <v>213</v>
      </c>
    </row>
    <row r="131" spans="1:17">
      <c r="A131" s="103" t="s">
        <v>686</v>
      </c>
      <c r="B131" s="1736"/>
      <c r="C131" s="1144"/>
      <c r="D131" s="1146"/>
      <c r="E131" s="1144"/>
      <c r="F131" s="1148"/>
      <c r="G131" s="1148"/>
      <c r="H131" s="1739"/>
      <c r="I131" s="1148"/>
      <c r="J131" s="1148"/>
      <c r="K131" s="1148"/>
      <c r="L131" s="1148"/>
      <c r="M131" s="139" t="s">
        <v>213</v>
      </c>
      <c r="N131" s="60" t="s">
        <v>213</v>
      </c>
      <c r="O131" s="60" t="s">
        <v>213</v>
      </c>
      <c r="P131" s="60" t="s">
        <v>213</v>
      </c>
      <c r="Q131" s="339" t="s">
        <v>213</v>
      </c>
    </row>
    <row r="132" spans="1:17">
      <c r="A132" s="103" t="s">
        <v>687</v>
      </c>
      <c r="B132" s="1737"/>
      <c r="C132" s="1144"/>
      <c r="D132" s="1146"/>
      <c r="E132" s="1144"/>
      <c r="F132" s="1148"/>
      <c r="G132" s="1148"/>
      <c r="H132" s="1740"/>
      <c r="I132" s="1148"/>
      <c r="J132" s="1148"/>
      <c r="K132" s="1148"/>
      <c r="L132" s="1148"/>
      <c r="M132" s="139" t="s">
        <v>213</v>
      </c>
      <c r="N132" s="60" t="s">
        <v>213</v>
      </c>
      <c r="O132" s="60" t="s">
        <v>213</v>
      </c>
      <c r="P132" s="60" t="s">
        <v>213</v>
      </c>
      <c r="Q132" s="339" t="s">
        <v>213</v>
      </c>
    </row>
    <row r="133" spans="1:17">
      <c r="A133" s="103" t="s">
        <v>688</v>
      </c>
      <c r="B133" s="1735"/>
      <c r="C133" s="1143" t="s">
        <v>213</v>
      </c>
      <c r="D133" s="1146" t="s">
        <v>213</v>
      </c>
      <c r="E133" s="1143" t="s">
        <v>213</v>
      </c>
      <c r="F133" s="1148" t="s">
        <v>213</v>
      </c>
      <c r="G133" s="1148" t="s">
        <v>213</v>
      </c>
      <c r="H133" s="1738" t="s">
        <v>213</v>
      </c>
      <c r="I133" s="1148" t="s">
        <v>213</v>
      </c>
      <c r="J133" s="1148" t="s">
        <v>213</v>
      </c>
      <c r="K133" s="1148" t="s">
        <v>213</v>
      </c>
      <c r="L133" s="1148" t="s">
        <v>213</v>
      </c>
      <c r="M133" s="139" t="s">
        <v>213</v>
      </c>
      <c r="N133" s="60" t="s">
        <v>213</v>
      </c>
      <c r="O133" s="60" t="s">
        <v>213</v>
      </c>
      <c r="P133" s="60" t="s">
        <v>213</v>
      </c>
      <c r="Q133" s="339" t="s">
        <v>213</v>
      </c>
    </row>
    <row r="134" spans="1:17">
      <c r="A134" s="103" t="s">
        <v>692</v>
      </c>
      <c r="B134" s="1736"/>
      <c r="C134" s="1144"/>
      <c r="D134" s="1146"/>
      <c r="E134" s="1144"/>
      <c r="F134" s="1148"/>
      <c r="G134" s="1148"/>
      <c r="H134" s="1739"/>
      <c r="I134" s="1148"/>
      <c r="J134" s="1148"/>
      <c r="K134" s="1148"/>
      <c r="L134" s="1148"/>
      <c r="M134" s="139" t="s">
        <v>213</v>
      </c>
      <c r="N134" s="60" t="s">
        <v>213</v>
      </c>
      <c r="O134" s="60" t="s">
        <v>213</v>
      </c>
      <c r="P134" s="60" t="s">
        <v>213</v>
      </c>
      <c r="Q134" s="339" t="s">
        <v>213</v>
      </c>
    </row>
    <row r="135" spans="1:17">
      <c r="A135" s="103" t="s">
        <v>696</v>
      </c>
      <c r="B135" s="1736"/>
      <c r="C135" s="1144"/>
      <c r="D135" s="1146"/>
      <c r="E135" s="1144"/>
      <c r="F135" s="1148"/>
      <c r="G135" s="1148"/>
      <c r="H135" s="1739"/>
      <c r="I135" s="1148"/>
      <c r="J135" s="1148"/>
      <c r="K135" s="1148"/>
      <c r="L135" s="1148"/>
      <c r="M135" s="139" t="s">
        <v>213</v>
      </c>
      <c r="N135" s="60" t="s">
        <v>213</v>
      </c>
      <c r="O135" s="60" t="s">
        <v>213</v>
      </c>
      <c r="P135" s="60" t="s">
        <v>213</v>
      </c>
      <c r="Q135" s="339" t="s">
        <v>213</v>
      </c>
    </row>
    <row r="136" spans="1:17">
      <c r="A136" s="103" t="s">
        <v>697</v>
      </c>
      <c r="B136" s="1736"/>
      <c r="C136" s="1144"/>
      <c r="D136" s="1146"/>
      <c r="E136" s="1144"/>
      <c r="F136" s="1148"/>
      <c r="G136" s="1148"/>
      <c r="H136" s="1739"/>
      <c r="I136" s="1148"/>
      <c r="J136" s="1148"/>
      <c r="K136" s="1148"/>
      <c r="L136" s="1148"/>
      <c r="M136" s="139" t="s">
        <v>213</v>
      </c>
      <c r="N136" s="60" t="s">
        <v>213</v>
      </c>
      <c r="O136" s="60" t="s">
        <v>213</v>
      </c>
      <c r="P136" s="60" t="s">
        <v>213</v>
      </c>
      <c r="Q136" s="339" t="s">
        <v>213</v>
      </c>
    </row>
    <row r="137" spans="1:17">
      <c r="A137" s="103" t="s">
        <v>698</v>
      </c>
      <c r="B137" s="1736"/>
      <c r="C137" s="1144"/>
      <c r="D137" s="1146"/>
      <c r="E137" s="1144"/>
      <c r="F137" s="1148"/>
      <c r="G137" s="1148"/>
      <c r="H137" s="1739"/>
      <c r="I137" s="1148"/>
      <c r="J137" s="1148"/>
      <c r="K137" s="1148"/>
      <c r="L137" s="1148"/>
      <c r="M137" s="139" t="s">
        <v>213</v>
      </c>
      <c r="N137" s="60" t="s">
        <v>213</v>
      </c>
      <c r="O137" s="60" t="s">
        <v>213</v>
      </c>
      <c r="P137" s="60" t="s">
        <v>213</v>
      </c>
      <c r="Q137" s="339" t="s">
        <v>213</v>
      </c>
    </row>
    <row r="138" spans="1:17">
      <c r="A138" s="103" t="s">
        <v>699</v>
      </c>
      <c r="B138" s="1737"/>
      <c r="C138" s="1144"/>
      <c r="D138" s="1146"/>
      <c r="E138" s="1144"/>
      <c r="F138" s="1148"/>
      <c r="G138" s="1148"/>
      <c r="H138" s="1740"/>
      <c r="I138" s="1148"/>
      <c r="J138" s="1148"/>
      <c r="K138" s="1148"/>
      <c r="L138" s="1148"/>
      <c r="M138" s="139" t="s">
        <v>213</v>
      </c>
      <c r="N138" s="60" t="s">
        <v>213</v>
      </c>
      <c r="O138" s="60" t="s">
        <v>213</v>
      </c>
      <c r="P138" s="60" t="s">
        <v>213</v>
      </c>
      <c r="Q138" s="339" t="s">
        <v>213</v>
      </c>
    </row>
    <row r="139" spans="1:17">
      <c r="A139" s="103" t="s">
        <v>700</v>
      </c>
      <c r="B139" s="1735"/>
      <c r="C139" s="1143" t="s">
        <v>213</v>
      </c>
      <c r="D139" s="1146" t="s">
        <v>213</v>
      </c>
      <c r="E139" s="1143" t="s">
        <v>213</v>
      </c>
      <c r="F139" s="1148" t="s">
        <v>213</v>
      </c>
      <c r="G139" s="1148" t="s">
        <v>213</v>
      </c>
      <c r="H139" s="1738" t="s">
        <v>213</v>
      </c>
      <c r="I139" s="1148" t="s">
        <v>213</v>
      </c>
      <c r="J139" s="1148" t="s">
        <v>213</v>
      </c>
      <c r="K139" s="1148" t="s">
        <v>213</v>
      </c>
      <c r="L139" s="1148" t="s">
        <v>213</v>
      </c>
      <c r="M139" s="139" t="s">
        <v>213</v>
      </c>
      <c r="N139" s="60" t="s">
        <v>213</v>
      </c>
      <c r="O139" s="60" t="s">
        <v>213</v>
      </c>
      <c r="P139" s="60" t="s">
        <v>213</v>
      </c>
      <c r="Q139" s="339" t="s">
        <v>213</v>
      </c>
    </row>
    <row r="140" spans="1:17">
      <c r="A140" s="103" t="s">
        <v>709</v>
      </c>
      <c r="B140" s="1736"/>
      <c r="C140" s="1144"/>
      <c r="D140" s="1146"/>
      <c r="E140" s="1144"/>
      <c r="F140" s="1148"/>
      <c r="G140" s="1148"/>
      <c r="H140" s="1739"/>
      <c r="I140" s="1148"/>
      <c r="J140" s="1148"/>
      <c r="K140" s="1148"/>
      <c r="L140" s="1148"/>
      <c r="M140" s="139" t="s">
        <v>213</v>
      </c>
      <c r="N140" s="60" t="s">
        <v>213</v>
      </c>
      <c r="O140" s="60" t="s">
        <v>213</v>
      </c>
      <c r="P140" s="60" t="s">
        <v>213</v>
      </c>
      <c r="Q140" s="339" t="s">
        <v>213</v>
      </c>
    </row>
    <row r="141" spans="1:17">
      <c r="A141" s="103" t="s">
        <v>710</v>
      </c>
      <c r="B141" s="1736"/>
      <c r="C141" s="1144"/>
      <c r="D141" s="1146"/>
      <c r="E141" s="1144"/>
      <c r="F141" s="1148"/>
      <c r="G141" s="1148"/>
      <c r="H141" s="1739"/>
      <c r="I141" s="1148"/>
      <c r="J141" s="1148"/>
      <c r="K141" s="1148"/>
      <c r="L141" s="1148"/>
      <c r="M141" s="139" t="s">
        <v>213</v>
      </c>
      <c r="N141" s="60" t="s">
        <v>213</v>
      </c>
      <c r="O141" s="60" t="s">
        <v>213</v>
      </c>
      <c r="P141" s="60" t="s">
        <v>213</v>
      </c>
      <c r="Q141" s="339" t="s">
        <v>213</v>
      </c>
    </row>
    <row r="142" spans="1:17">
      <c r="A142" s="103" t="s">
        <v>711</v>
      </c>
      <c r="B142" s="1736"/>
      <c r="C142" s="1144"/>
      <c r="D142" s="1146"/>
      <c r="E142" s="1144"/>
      <c r="F142" s="1148"/>
      <c r="G142" s="1148"/>
      <c r="H142" s="1739"/>
      <c r="I142" s="1148"/>
      <c r="J142" s="1148"/>
      <c r="K142" s="1148"/>
      <c r="L142" s="1148"/>
      <c r="M142" s="139" t="s">
        <v>213</v>
      </c>
      <c r="N142" s="60" t="s">
        <v>213</v>
      </c>
      <c r="O142" s="60" t="s">
        <v>213</v>
      </c>
      <c r="P142" s="60" t="s">
        <v>213</v>
      </c>
      <c r="Q142" s="339" t="s">
        <v>213</v>
      </c>
    </row>
    <row r="143" spans="1:17">
      <c r="A143" s="103" t="s">
        <v>712</v>
      </c>
      <c r="B143" s="1736"/>
      <c r="C143" s="1144"/>
      <c r="D143" s="1146"/>
      <c r="E143" s="1144"/>
      <c r="F143" s="1148"/>
      <c r="G143" s="1148"/>
      <c r="H143" s="1739"/>
      <c r="I143" s="1148"/>
      <c r="J143" s="1148"/>
      <c r="K143" s="1148"/>
      <c r="L143" s="1148"/>
      <c r="M143" s="139" t="s">
        <v>213</v>
      </c>
      <c r="N143" s="60" t="s">
        <v>213</v>
      </c>
      <c r="O143" s="60" t="s">
        <v>213</v>
      </c>
      <c r="P143" s="60" t="s">
        <v>213</v>
      </c>
      <c r="Q143" s="339" t="s">
        <v>213</v>
      </c>
    </row>
    <row r="144" spans="1:17">
      <c r="A144" s="103" t="s">
        <v>713</v>
      </c>
      <c r="B144" s="1737"/>
      <c r="C144" s="1144"/>
      <c r="D144" s="1146"/>
      <c r="E144" s="1144"/>
      <c r="F144" s="1148"/>
      <c r="G144" s="1148"/>
      <c r="H144" s="1740"/>
      <c r="I144" s="1148"/>
      <c r="J144" s="1148"/>
      <c r="K144" s="1148"/>
      <c r="L144" s="1148"/>
      <c r="M144" s="139" t="s">
        <v>213</v>
      </c>
      <c r="N144" s="60" t="s">
        <v>213</v>
      </c>
      <c r="O144" s="60" t="s">
        <v>213</v>
      </c>
      <c r="P144" s="60" t="s">
        <v>213</v>
      </c>
      <c r="Q144" s="339" t="s">
        <v>213</v>
      </c>
    </row>
    <row r="145" spans="1:17">
      <c r="A145" s="103" t="s">
        <v>714</v>
      </c>
      <c r="B145" s="1735"/>
      <c r="C145" s="1143" t="s">
        <v>213</v>
      </c>
      <c r="D145" s="1146" t="s">
        <v>213</v>
      </c>
      <c r="E145" s="1143" t="s">
        <v>213</v>
      </c>
      <c r="F145" s="1148" t="s">
        <v>213</v>
      </c>
      <c r="G145" s="1148" t="s">
        <v>213</v>
      </c>
      <c r="H145" s="1738" t="s">
        <v>213</v>
      </c>
      <c r="I145" s="1148" t="s">
        <v>213</v>
      </c>
      <c r="J145" s="1148" t="s">
        <v>213</v>
      </c>
      <c r="K145" s="1148" t="s">
        <v>213</v>
      </c>
      <c r="L145" s="1148" t="s">
        <v>213</v>
      </c>
      <c r="M145" s="139" t="s">
        <v>213</v>
      </c>
      <c r="N145" s="60" t="s">
        <v>213</v>
      </c>
      <c r="O145" s="60" t="s">
        <v>213</v>
      </c>
      <c r="P145" s="60" t="s">
        <v>213</v>
      </c>
      <c r="Q145" s="339" t="s">
        <v>213</v>
      </c>
    </row>
    <row r="146" spans="1:17">
      <c r="A146" s="103" t="s">
        <v>718</v>
      </c>
      <c r="B146" s="1736"/>
      <c r="C146" s="1144"/>
      <c r="D146" s="1146"/>
      <c r="E146" s="1144"/>
      <c r="F146" s="1148"/>
      <c r="G146" s="1148"/>
      <c r="H146" s="1739"/>
      <c r="I146" s="1148"/>
      <c r="J146" s="1148"/>
      <c r="K146" s="1148"/>
      <c r="L146" s="1148"/>
      <c r="M146" s="139" t="s">
        <v>213</v>
      </c>
      <c r="N146" s="60" t="s">
        <v>213</v>
      </c>
      <c r="O146" s="60" t="s">
        <v>213</v>
      </c>
      <c r="P146" s="60" t="s">
        <v>213</v>
      </c>
      <c r="Q146" s="339" t="s">
        <v>213</v>
      </c>
    </row>
    <row r="147" spans="1:17">
      <c r="A147" s="103" t="s">
        <v>721</v>
      </c>
      <c r="B147" s="1736"/>
      <c r="C147" s="1144"/>
      <c r="D147" s="1146"/>
      <c r="E147" s="1144"/>
      <c r="F147" s="1148"/>
      <c r="G147" s="1148"/>
      <c r="H147" s="1739"/>
      <c r="I147" s="1148"/>
      <c r="J147" s="1148"/>
      <c r="K147" s="1148"/>
      <c r="L147" s="1148"/>
      <c r="M147" s="139" t="s">
        <v>213</v>
      </c>
      <c r="N147" s="60" t="s">
        <v>213</v>
      </c>
      <c r="O147" s="60" t="s">
        <v>213</v>
      </c>
      <c r="P147" s="60" t="s">
        <v>213</v>
      </c>
      <c r="Q147" s="339" t="s">
        <v>213</v>
      </c>
    </row>
    <row r="148" spans="1:17">
      <c r="A148" s="103" t="s">
        <v>722</v>
      </c>
      <c r="B148" s="1736"/>
      <c r="C148" s="1144"/>
      <c r="D148" s="1146"/>
      <c r="E148" s="1144"/>
      <c r="F148" s="1148"/>
      <c r="G148" s="1148"/>
      <c r="H148" s="1739"/>
      <c r="I148" s="1148"/>
      <c r="J148" s="1148"/>
      <c r="K148" s="1148"/>
      <c r="L148" s="1148"/>
      <c r="M148" s="139" t="s">
        <v>213</v>
      </c>
      <c r="N148" s="60" t="s">
        <v>213</v>
      </c>
      <c r="O148" s="60" t="s">
        <v>213</v>
      </c>
      <c r="P148" s="60" t="s">
        <v>213</v>
      </c>
      <c r="Q148" s="339" t="s">
        <v>213</v>
      </c>
    </row>
    <row r="149" spans="1:17">
      <c r="A149" s="103" t="s">
        <v>723</v>
      </c>
      <c r="B149" s="1736"/>
      <c r="C149" s="1144"/>
      <c r="D149" s="1146"/>
      <c r="E149" s="1144"/>
      <c r="F149" s="1148"/>
      <c r="G149" s="1148"/>
      <c r="H149" s="1739"/>
      <c r="I149" s="1148"/>
      <c r="J149" s="1148"/>
      <c r="K149" s="1148"/>
      <c r="L149" s="1148"/>
      <c r="M149" s="139" t="s">
        <v>213</v>
      </c>
      <c r="N149" s="60" t="s">
        <v>213</v>
      </c>
      <c r="O149" s="60" t="s">
        <v>213</v>
      </c>
      <c r="P149" s="60" t="s">
        <v>213</v>
      </c>
      <c r="Q149" s="339" t="s">
        <v>213</v>
      </c>
    </row>
    <row r="150" spans="1:17">
      <c r="A150" s="103" t="s">
        <v>724</v>
      </c>
      <c r="B150" s="1737"/>
      <c r="C150" s="1144"/>
      <c r="D150" s="1146"/>
      <c r="E150" s="1144"/>
      <c r="F150" s="1148"/>
      <c r="G150" s="1148"/>
      <c r="H150" s="1740"/>
      <c r="I150" s="1148"/>
      <c r="J150" s="1148"/>
      <c r="K150" s="1148"/>
      <c r="L150" s="1148"/>
      <c r="M150" s="139" t="s">
        <v>213</v>
      </c>
      <c r="N150" s="60" t="s">
        <v>213</v>
      </c>
      <c r="O150" s="60" t="s">
        <v>213</v>
      </c>
      <c r="P150" s="60" t="s">
        <v>213</v>
      </c>
      <c r="Q150" s="339" t="s">
        <v>213</v>
      </c>
    </row>
    <row r="151" spans="1:17">
      <c r="A151" s="103" t="s">
        <v>725</v>
      </c>
      <c r="B151" s="1735"/>
      <c r="C151" s="1143" t="s">
        <v>213</v>
      </c>
      <c r="D151" s="1146" t="s">
        <v>213</v>
      </c>
      <c r="E151" s="1143" t="s">
        <v>213</v>
      </c>
      <c r="F151" s="1148" t="s">
        <v>213</v>
      </c>
      <c r="G151" s="1148" t="s">
        <v>213</v>
      </c>
      <c r="H151" s="1738" t="s">
        <v>213</v>
      </c>
      <c r="I151" s="1148" t="s">
        <v>213</v>
      </c>
      <c r="J151" s="1148" t="s">
        <v>213</v>
      </c>
      <c r="K151" s="1148" t="s">
        <v>213</v>
      </c>
      <c r="L151" s="1148" t="s">
        <v>213</v>
      </c>
      <c r="M151" s="139" t="s">
        <v>213</v>
      </c>
      <c r="N151" s="60" t="s">
        <v>213</v>
      </c>
      <c r="O151" s="60" t="s">
        <v>213</v>
      </c>
      <c r="P151" s="60" t="s">
        <v>213</v>
      </c>
      <c r="Q151" s="339" t="s">
        <v>213</v>
      </c>
    </row>
    <row r="152" spans="1:17">
      <c r="A152" s="103" t="s">
        <v>726</v>
      </c>
      <c r="B152" s="1736"/>
      <c r="C152" s="1144"/>
      <c r="D152" s="1146"/>
      <c r="E152" s="1144"/>
      <c r="F152" s="1148"/>
      <c r="G152" s="1148"/>
      <c r="H152" s="1739"/>
      <c r="I152" s="1148"/>
      <c r="J152" s="1148"/>
      <c r="K152" s="1148"/>
      <c r="L152" s="1148"/>
      <c r="M152" s="139" t="s">
        <v>213</v>
      </c>
      <c r="N152" s="60" t="s">
        <v>213</v>
      </c>
      <c r="O152" s="60" t="s">
        <v>213</v>
      </c>
      <c r="P152" s="60" t="s">
        <v>213</v>
      </c>
      <c r="Q152" s="339" t="s">
        <v>213</v>
      </c>
    </row>
    <row r="153" spans="1:17">
      <c r="A153" s="103" t="s">
        <v>727</v>
      </c>
      <c r="B153" s="1736"/>
      <c r="C153" s="1144"/>
      <c r="D153" s="1146"/>
      <c r="E153" s="1144"/>
      <c r="F153" s="1148"/>
      <c r="G153" s="1148"/>
      <c r="H153" s="1739"/>
      <c r="I153" s="1148"/>
      <c r="J153" s="1148"/>
      <c r="K153" s="1148"/>
      <c r="L153" s="1148"/>
      <c r="M153" s="139" t="s">
        <v>213</v>
      </c>
      <c r="N153" s="60" t="s">
        <v>213</v>
      </c>
      <c r="O153" s="60" t="s">
        <v>213</v>
      </c>
      <c r="P153" s="60" t="s">
        <v>213</v>
      </c>
      <c r="Q153" s="339" t="s">
        <v>213</v>
      </c>
    </row>
    <row r="154" spans="1:17">
      <c r="A154" s="103" t="s">
        <v>728</v>
      </c>
      <c r="B154" s="1736"/>
      <c r="C154" s="1144"/>
      <c r="D154" s="1146"/>
      <c r="E154" s="1144"/>
      <c r="F154" s="1148"/>
      <c r="G154" s="1148"/>
      <c r="H154" s="1739"/>
      <c r="I154" s="1148"/>
      <c r="J154" s="1148"/>
      <c r="K154" s="1148"/>
      <c r="L154" s="1148"/>
      <c r="M154" s="139" t="s">
        <v>213</v>
      </c>
      <c r="N154" s="60" t="s">
        <v>213</v>
      </c>
      <c r="O154" s="60" t="s">
        <v>213</v>
      </c>
      <c r="P154" s="60" t="s">
        <v>213</v>
      </c>
      <c r="Q154" s="339" t="s">
        <v>213</v>
      </c>
    </row>
    <row r="155" spans="1:17">
      <c r="A155" s="103" t="s">
        <v>729</v>
      </c>
      <c r="B155" s="1736"/>
      <c r="C155" s="1144"/>
      <c r="D155" s="1146"/>
      <c r="E155" s="1144"/>
      <c r="F155" s="1148"/>
      <c r="G155" s="1148"/>
      <c r="H155" s="1739"/>
      <c r="I155" s="1148"/>
      <c r="J155" s="1148"/>
      <c r="K155" s="1148"/>
      <c r="L155" s="1148"/>
      <c r="M155" s="139" t="s">
        <v>213</v>
      </c>
      <c r="N155" s="60" t="s">
        <v>213</v>
      </c>
      <c r="O155" s="60" t="s">
        <v>213</v>
      </c>
      <c r="P155" s="60" t="s">
        <v>213</v>
      </c>
      <c r="Q155" s="339" t="s">
        <v>213</v>
      </c>
    </row>
    <row r="156" spans="1:17">
      <c r="A156" s="103" t="s">
        <v>730</v>
      </c>
      <c r="B156" s="1737"/>
      <c r="C156" s="1144"/>
      <c r="D156" s="1146"/>
      <c r="E156" s="1144"/>
      <c r="F156" s="1148"/>
      <c r="G156" s="1148"/>
      <c r="H156" s="1740"/>
      <c r="I156" s="1148"/>
      <c r="J156" s="1148"/>
      <c r="K156" s="1148"/>
      <c r="L156" s="1148"/>
      <c r="M156" s="139" t="s">
        <v>213</v>
      </c>
      <c r="N156" s="60" t="s">
        <v>213</v>
      </c>
      <c r="O156" s="60" t="s">
        <v>213</v>
      </c>
      <c r="P156" s="60" t="s">
        <v>213</v>
      </c>
      <c r="Q156" s="339" t="s">
        <v>213</v>
      </c>
    </row>
    <row r="157" spans="1:17">
      <c r="A157" s="103" t="s">
        <v>731</v>
      </c>
      <c r="B157" s="1735"/>
      <c r="C157" s="1143" t="s">
        <v>213</v>
      </c>
      <c r="D157" s="1146" t="s">
        <v>213</v>
      </c>
      <c r="E157" s="1143" t="s">
        <v>213</v>
      </c>
      <c r="F157" s="1148" t="s">
        <v>213</v>
      </c>
      <c r="G157" s="1148" t="s">
        <v>213</v>
      </c>
      <c r="H157" s="1738" t="s">
        <v>213</v>
      </c>
      <c r="I157" s="1148" t="s">
        <v>213</v>
      </c>
      <c r="J157" s="1148" t="s">
        <v>213</v>
      </c>
      <c r="K157" s="1148" t="s">
        <v>213</v>
      </c>
      <c r="L157" s="1148" t="s">
        <v>213</v>
      </c>
      <c r="M157" s="139" t="s">
        <v>213</v>
      </c>
      <c r="N157" s="60" t="s">
        <v>213</v>
      </c>
      <c r="O157" s="60" t="s">
        <v>213</v>
      </c>
      <c r="P157" s="60" t="s">
        <v>213</v>
      </c>
      <c r="Q157" s="339" t="s">
        <v>213</v>
      </c>
    </row>
    <row r="158" spans="1:17">
      <c r="A158" s="103" t="s">
        <v>732</v>
      </c>
      <c r="B158" s="1736"/>
      <c r="C158" s="1144"/>
      <c r="D158" s="1146"/>
      <c r="E158" s="1144"/>
      <c r="F158" s="1148"/>
      <c r="G158" s="1148"/>
      <c r="H158" s="1739"/>
      <c r="I158" s="1148"/>
      <c r="J158" s="1148"/>
      <c r="K158" s="1148"/>
      <c r="L158" s="1148"/>
      <c r="M158" s="139" t="s">
        <v>213</v>
      </c>
      <c r="N158" s="60" t="s">
        <v>213</v>
      </c>
      <c r="O158" s="60" t="s">
        <v>213</v>
      </c>
      <c r="P158" s="60" t="s">
        <v>213</v>
      </c>
      <c r="Q158" s="339" t="s">
        <v>213</v>
      </c>
    </row>
    <row r="159" spans="1:17">
      <c r="A159" s="103" t="s">
        <v>733</v>
      </c>
      <c r="B159" s="1736"/>
      <c r="C159" s="1144"/>
      <c r="D159" s="1146"/>
      <c r="E159" s="1144"/>
      <c r="F159" s="1148"/>
      <c r="G159" s="1148"/>
      <c r="H159" s="1739"/>
      <c r="I159" s="1148"/>
      <c r="J159" s="1148"/>
      <c r="K159" s="1148"/>
      <c r="L159" s="1148"/>
      <c r="M159" s="139" t="s">
        <v>213</v>
      </c>
      <c r="N159" s="60" t="s">
        <v>213</v>
      </c>
      <c r="O159" s="60" t="s">
        <v>213</v>
      </c>
      <c r="P159" s="60" t="s">
        <v>213</v>
      </c>
      <c r="Q159" s="339" t="s">
        <v>213</v>
      </c>
    </row>
    <row r="160" spans="1:17">
      <c r="A160" s="103" t="s">
        <v>734</v>
      </c>
      <c r="B160" s="1736"/>
      <c r="C160" s="1144"/>
      <c r="D160" s="1146"/>
      <c r="E160" s="1144"/>
      <c r="F160" s="1148"/>
      <c r="G160" s="1148"/>
      <c r="H160" s="1739"/>
      <c r="I160" s="1148"/>
      <c r="J160" s="1148"/>
      <c r="K160" s="1148"/>
      <c r="L160" s="1148"/>
      <c r="M160" s="139" t="s">
        <v>213</v>
      </c>
      <c r="N160" s="60" t="s">
        <v>213</v>
      </c>
      <c r="O160" s="60" t="s">
        <v>213</v>
      </c>
      <c r="P160" s="60" t="s">
        <v>213</v>
      </c>
      <c r="Q160" s="339" t="s">
        <v>213</v>
      </c>
    </row>
    <row r="161" spans="1:17">
      <c r="A161" s="103" t="s">
        <v>735</v>
      </c>
      <c r="B161" s="1736"/>
      <c r="C161" s="1144"/>
      <c r="D161" s="1146"/>
      <c r="E161" s="1144"/>
      <c r="F161" s="1148"/>
      <c r="G161" s="1148"/>
      <c r="H161" s="1739"/>
      <c r="I161" s="1148"/>
      <c r="J161" s="1148"/>
      <c r="K161" s="1148"/>
      <c r="L161" s="1148"/>
      <c r="M161" s="139" t="s">
        <v>213</v>
      </c>
      <c r="N161" s="60" t="s">
        <v>213</v>
      </c>
      <c r="O161" s="60" t="s">
        <v>213</v>
      </c>
      <c r="P161" s="60" t="s">
        <v>213</v>
      </c>
      <c r="Q161" s="339" t="s">
        <v>213</v>
      </c>
    </row>
    <row r="162" spans="1:17">
      <c r="A162" s="103" t="s">
        <v>736</v>
      </c>
      <c r="B162" s="1737"/>
      <c r="C162" s="1144"/>
      <c r="D162" s="1146"/>
      <c r="E162" s="1144"/>
      <c r="F162" s="1148"/>
      <c r="G162" s="1148"/>
      <c r="H162" s="1740"/>
      <c r="I162" s="1148"/>
      <c r="J162" s="1148"/>
      <c r="K162" s="1148"/>
      <c r="L162" s="1148"/>
      <c r="M162" s="139" t="s">
        <v>213</v>
      </c>
      <c r="N162" s="60" t="s">
        <v>213</v>
      </c>
      <c r="O162" s="60" t="s">
        <v>213</v>
      </c>
      <c r="P162" s="60" t="s">
        <v>213</v>
      </c>
      <c r="Q162" s="339" t="s">
        <v>213</v>
      </c>
    </row>
    <row r="163" spans="1:17">
      <c r="A163" s="103" t="s">
        <v>737</v>
      </c>
      <c r="B163" s="1735"/>
      <c r="C163" s="1143" t="s">
        <v>213</v>
      </c>
      <c r="D163" s="1146" t="s">
        <v>213</v>
      </c>
      <c r="E163" s="1143" t="s">
        <v>213</v>
      </c>
      <c r="F163" s="1148" t="s">
        <v>213</v>
      </c>
      <c r="G163" s="1148" t="s">
        <v>213</v>
      </c>
      <c r="H163" s="1738" t="s">
        <v>213</v>
      </c>
      <c r="I163" s="1148" t="s">
        <v>213</v>
      </c>
      <c r="J163" s="1148" t="s">
        <v>213</v>
      </c>
      <c r="K163" s="1148" t="s">
        <v>213</v>
      </c>
      <c r="L163" s="1148" t="s">
        <v>213</v>
      </c>
      <c r="M163" s="139" t="s">
        <v>213</v>
      </c>
      <c r="N163" s="60" t="s">
        <v>213</v>
      </c>
      <c r="O163" s="60" t="s">
        <v>213</v>
      </c>
      <c r="P163" s="60" t="s">
        <v>213</v>
      </c>
      <c r="Q163" s="339" t="s">
        <v>213</v>
      </c>
    </row>
    <row r="164" spans="1:17">
      <c r="A164" s="103" t="s">
        <v>738</v>
      </c>
      <c r="B164" s="1736"/>
      <c r="C164" s="1144"/>
      <c r="D164" s="1146"/>
      <c r="E164" s="1144"/>
      <c r="F164" s="1148"/>
      <c r="G164" s="1148"/>
      <c r="H164" s="1739"/>
      <c r="I164" s="1148"/>
      <c r="J164" s="1148"/>
      <c r="K164" s="1148"/>
      <c r="L164" s="1148"/>
      <c r="M164" s="139" t="s">
        <v>213</v>
      </c>
      <c r="N164" s="60" t="s">
        <v>213</v>
      </c>
      <c r="O164" s="60" t="s">
        <v>213</v>
      </c>
      <c r="P164" s="60" t="s">
        <v>213</v>
      </c>
      <c r="Q164" s="339" t="s">
        <v>213</v>
      </c>
    </row>
    <row r="165" spans="1:17">
      <c r="A165" s="103" t="s">
        <v>739</v>
      </c>
      <c r="B165" s="1736"/>
      <c r="C165" s="1144"/>
      <c r="D165" s="1146"/>
      <c r="E165" s="1144"/>
      <c r="F165" s="1148"/>
      <c r="G165" s="1148"/>
      <c r="H165" s="1739"/>
      <c r="I165" s="1148"/>
      <c r="J165" s="1148"/>
      <c r="K165" s="1148"/>
      <c r="L165" s="1148"/>
      <c r="M165" s="139" t="s">
        <v>213</v>
      </c>
      <c r="N165" s="60" t="s">
        <v>213</v>
      </c>
      <c r="O165" s="60" t="s">
        <v>213</v>
      </c>
      <c r="P165" s="60" t="s">
        <v>213</v>
      </c>
      <c r="Q165" s="339" t="s">
        <v>213</v>
      </c>
    </row>
    <row r="166" spans="1:17">
      <c r="A166" s="103" t="s">
        <v>740</v>
      </c>
      <c r="B166" s="1736"/>
      <c r="C166" s="1144"/>
      <c r="D166" s="1146"/>
      <c r="E166" s="1144"/>
      <c r="F166" s="1148"/>
      <c r="G166" s="1148"/>
      <c r="H166" s="1739"/>
      <c r="I166" s="1148"/>
      <c r="J166" s="1148"/>
      <c r="K166" s="1148"/>
      <c r="L166" s="1148"/>
      <c r="M166" s="139" t="s">
        <v>213</v>
      </c>
      <c r="N166" s="60" t="s">
        <v>213</v>
      </c>
      <c r="O166" s="60" t="s">
        <v>213</v>
      </c>
      <c r="P166" s="60" t="s">
        <v>213</v>
      </c>
      <c r="Q166" s="339" t="s">
        <v>213</v>
      </c>
    </row>
    <row r="167" spans="1:17">
      <c r="A167" s="103" t="s">
        <v>741</v>
      </c>
      <c r="B167" s="1736"/>
      <c r="C167" s="1144"/>
      <c r="D167" s="1146"/>
      <c r="E167" s="1144"/>
      <c r="F167" s="1148"/>
      <c r="G167" s="1148"/>
      <c r="H167" s="1739"/>
      <c r="I167" s="1148"/>
      <c r="J167" s="1148"/>
      <c r="K167" s="1148"/>
      <c r="L167" s="1148"/>
      <c r="M167" s="139" t="s">
        <v>213</v>
      </c>
      <c r="N167" s="60" t="s">
        <v>213</v>
      </c>
      <c r="O167" s="60" t="s">
        <v>213</v>
      </c>
      <c r="P167" s="60" t="s">
        <v>213</v>
      </c>
      <c r="Q167" s="339" t="s">
        <v>213</v>
      </c>
    </row>
    <row r="168" spans="1:17">
      <c r="A168" s="103" t="s">
        <v>742</v>
      </c>
      <c r="B168" s="1737"/>
      <c r="C168" s="1144"/>
      <c r="D168" s="1146"/>
      <c r="E168" s="1144"/>
      <c r="F168" s="1148"/>
      <c r="G168" s="1148"/>
      <c r="H168" s="1740"/>
      <c r="I168" s="1148"/>
      <c r="J168" s="1148"/>
      <c r="K168" s="1148"/>
      <c r="L168" s="1148"/>
      <c r="M168" s="139" t="s">
        <v>213</v>
      </c>
      <c r="N168" s="60" t="s">
        <v>213</v>
      </c>
      <c r="O168" s="60" t="s">
        <v>213</v>
      </c>
      <c r="P168" s="60" t="s">
        <v>213</v>
      </c>
      <c r="Q168" s="339" t="s">
        <v>213</v>
      </c>
    </row>
    <row r="169" spans="1:17">
      <c r="A169" s="103" t="s">
        <v>743</v>
      </c>
      <c r="B169" s="1735"/>
      <c r="C169" s="1143" t="s">
        <v>213</v>
      </c>
      <c r="D169" s="1146" t="s">
        <v>213</v>
      </c>
      <c r="E169" s="1143" t="s">
        <v>213</v>
      </c>
      <c r="F169" s="1148" t="s">
        <v>213</v>
      </c>
      <c r="G169" s="1148" t="s">
        <v>213</v>
      </c>
      <c r="H169" s="1738" t="s">
        <v>213</v>
      </c>
      <c r="I169" s="1148" t="s">
        <v>213</v>
      </c>
      <c r="J169" s="1148" t="s">
        <v>213</v>
      </c>
      <c r="K169" s="1148" t="s">
        <v>213</v>
      </c>
      <c r="L169" s="1148" t="s">
        <v>213</v>
      </c>
      <c r="M169" s="139" t="s">
        <v>213</v>
      </c>
      <c r="N169" s="60" t="s">
        <v>213</v>
      </c>
      <c r="O169" s="60" t="s">
        <v>213</v>
      </c>
      <c r="P169" s="60" t="s">
        <v>213</v>
      </c>
      <c r="Q169" s="339" t="s">
        <v>213</v>
      </c>
    </row>
    <row r="170" spans="1:17">
      <c r="A170" s="103" t="s">
        <v>744</v>
      </c>
      <c r="B170" s="1736"/>
      <c r="C170" s="1144"/>
      <c r="D170" s="1146"/>
      <c r="E170" s="1144"/>
      <c r="F170" s="1148"/>
      <c r="G170" s="1148"/>
      <c r="H170" s="1739"/>
      <c r="I170" s="1148"/>
      <c r="J170" s="1148"/>
      <c r="K170" s="1148"/>
      <c r="L170" s="1148"/>
      <c r="M170" s="139" t="s">
        <v>213</v>
      </c>
      <c r="N170" s="60" t="s">
        <v>213</v>
      </c>
      <c r="O170" s="60" t="s">
        <v>213</v>
      </c>
      <c r="P170" s="60" t="s">
        <v>213</v>
      </c>
      <c r="Q170" s="339" t="s">
        <v>213</v>
      </c>
    </row>
    <row r="171" spans="1:17">
      <c r="A171" s="103" t="s">
        <v>745</v>
      </c>
      <c r="B171" s="1736"/>
      <c r="C171" s="1144"/>
      <c r="D171" s="1146"/>
      <c r="E171" s="1144"/>
      <c r="F171" s="1148"/>
      <c r="G171" s="1148"/>
      <c r="H171" s="1739"/>
      <c r="I171" s="1148"/>
      <c r="J171" s="1148"/>
      <c r="K171" s="1148"/>
      <c r="L171" s="1148"/>
      <c r="M171" s="139" t="s">
        <v>213</v>
      </c>
      <c r="N171" s="60" t="s">
        <v>213</v>
      </c>
      <c r="O171" s="60" t="s">
        <v>213</v>
      </c>
      <c r="P171" s="60" t="s">
        <v>213</v>
      </c>
      <c r="Q171" s="339" t="s">
        <v>213</v>
      </c>
    </row>
    <row r="172" spans="1:17">
      <c r="A172" s="103" t="s">
        <v>746</v>
      </c>
      <c r="B172" s="1736"/>
      <c r="C172" s="1144"/>
      <c r="D172" s="1146"/>
      <c r="E172" s="1144"/>
      <c r="F172" s="1148"/>
      <c r="G172" s="1148"/>
      <c r="H172" s="1739"/>
      <c r="I172" s="1148"/>
      <c r="J172" s="1148"/>
      <c r="K172" s="1148"/>
      <c r="L172" s="1148"/>
      <c r="M172" s="139" t="s">
        <v>213</v>
      </c>
      <c r="N172" s="60" t="s">
        <v>213</v>
      </c>
      <c r="O172" s="60" t="s">
        <v>213</v>
      </c>
      <c r="P172" s="60" t="s">
        <v>213</v>
      </c>
      <c r="Q172" s="339" t="s">
        <v>213</v>
      </c>
    </row>
    <row r="173" spans="1:17">
      <c r="A173" s="103" t="s">
        <v>747</v>
      </c>
      <c r="B173" s="1736"/>
      <c r="C173" s="1144"/>
      <c r="D173" s="1146"/>
      <c r="E173" s="1144"/>
      <c r="F173" s="1148"/>
      <c r="G173" s="1148"/>
      <c r="H173" s="1739"/>
      <c r="I173" s="1148"/>
      <c r="J173" s="1148"/>
      <c r="K173" s="1148"/>
      <c r="L173" s="1148"/>
      <c r="M173" s="139" t="s">
        <v>213</v>
      </c>
      <c r="N173" s="60" t="s">
        <v>213</v>
      </c>
      <c r="O173" s="60" t="s">
        <v>213</v>
      </c>
      <c r="P173" s="60" t="s">
        <v>213</v>
      </c>
      <c r="Q173" s="339" t="s">
        <v>213</v>
      </c>
    </row>
    <row r="174" spans="1:17">
      <c r="A174" s="103" t="s">
        <v>748</v>
      </c>
      <c r="B174" s="1737"/>
      <c r="C174" s="1144"/>
      <c r="D174" s="1146"/>
      <c r="E174" s="1144"/>
      <c r="F174" s="1148"/>
      <c r="G174" s="1148"/>
      <c r="H174" s="1740"/>
      <c r="I174" s="1148"/>
      <c r="J174" s="1148"/>
      <c r="K174" s="1148"/>
      <c r="L174" s="1148"/>
      <c r="M174" s="139" t="s">
        <v>213</v>
      </c>
      <c r="N174" s="60" t="s">
        <v>213</v>
      </c>
      <c r="O174" s="60" t="s">
        <v>213</v>
      </c>
      <c r="P174" s="60" t="s">
        <v>213</v>
      </c>
      <c r="Q174" s="339" t="s">
        <v>213</v>
      </c>
    </row>
    <row r="175" spans="1:17">
      <c r="A175" s="103" t="s">
        <v>749</v>
      </c>
      <c r="B175" s="1735"/>
      <c r="C175" s="1143" t="s">
        <v>213</v>
      </c>
      <c r="D175" s="1146" t="s">
        <v>213</v>
      </c>
      <c r="E175" s="1143" t="s">
        <v>213</v>
      </c>
      <c r="F175" s="1148" t="s">
        <v>213</v>
      </c>
      <c r="G175" s="1148" t="s">
        <v>213</v>
      </c>
      <c r="H175" s="1738" t="s">
        <v>213</v>
      </c>
      <c r="I175" s="1148" t="s">
        <v>213</v>
      </c>
      <c r="J175" s="1148" t="s">
        <v>213</v>
      </c>
      <c r="K175" s="1148" t="s">
        <v>213</v>
      </c>
      <c r="L175" s="1148" t="s">
        <v>213</v>
      </c>
      <c r="M175" s="139" t="s">
        <v>213</v>
      </c>
      <c r="N175" s="60" t="s">
        <v>213</v>
      </c>
      <c r="O175" s="60" t="s">
        <v>213</v>
      </c>
      <c r="P175" s="60" t="s">
        <v>213</v>
      </c>
      <c r="Q175" s="339" t="s">
        <v>213</v>
      </c>
    </row>
    <row r="176" spans="1:17">
      <c r="A176" s="103" t="s">
        <v>750</v>
      </c>
      <c r="B176" s="1736"/>
      <c r="C176" s="1144"/>
      <c r="D176" s="1146"/>
      <c r="E176" s="1144"/>
      <c r="F176" s="1148"/>
      <c r="G176" s="1148"/>
      <c r="H176" s="1739"/>
      <c r="I176" s="1148"/>
      <c r="J176" s="1148"/>
      <c r="K176" s="1148"/>
      <c r="L176" s="1148"/>
      <c r="M176" s="139" t="s">
        <v>213</v>
      </c>
      <c r="N176" s="60" t="s">
        <v>213</v>
      </c>
      <c r="O176" s="60" t="s">
        <v>213</v>
      </c>
      <c r="P176" s="60" t="s">
        <v>213</v>
      </c>
      <c r="Q176" s="339" t="s">
        <v>213</v>
      </c>
    </row>
    <row r="177" spans="1:17">
      <c r="A177" s="103" t="s">
        <v>751</v>
      </c>
      <c r="B177" s="1736"/>
      <c r="C177" s="1144"/>
      <c r="D177" s="1146"/>
      <c r="E177" s="1144"/>
      <c r="F177" s="1148"/>
      <c r="G177" s="1148"/>
      <c r="H177" s="1739"/>
      <c r="I177" s="1148"/>
      <c r="J177" s="1148"/>
      <c r="K177" s="1148"/>
      <c r="L177" s="1148"/>
      <c r="M177" s="139" t="s">
        <v>213</v>
      </c>
      <c r="N177" s="60" t="s">
        <v>213</v>
      </c>
      <c r="O177" s="60" t="s">
        <v>213</v>
      </c>
      <c r="P177" s="60" t="s">
        <v>213</v>
      </c>
      <c r="Q177" s="339" t="s">
        <v>213</v>
      </c>
    </row>
    <row r="178" spans="1:17">
      <c r="A178" s="103" t="s">
        <v>752</v>
      </c>
      <c r="B178" s="1736"/>
      <c r="C178" s="1144"/>
      <c r="D178" s="1146"/>
      <c r="E178" s="1144"/>
      <c r="F178" s="1148"/>
      <c r="G178" s="1148"/>
      <c r="H178" s="1739"/>
      <c r="I178" s="1148"/>
      <c r="J178" s="1148"/>
      <c r="K178" s="1148"/>
      <c r="L178" s="1148"/>
      <c r="M178" s="139" t="s">
        <v>213</v>
      </c>
      <c r="N178" s="60" t="s">
        <v>213</v>
      </c>
      <c r="O178" s="60" t="s">
        <v>213</v>
      </c>
      <c r="P178" s="60" t="s">
        <v>213</v>
      </c>
      <c r="Q178" s="339" t="s">
        <v>213</v>
      </c>
    </row>
    <row r="179" spans="1:17">
      <c r="A179" s="103" t="s">
        <v>753</v>
      </c>
      <c r="B179" s="1736"/>
      <c r="C179" s="1144"/>
      <c r="D179" s="1146"/>
      <c r="E179" s="1144"/>
      <c r="F179" s="1148"/>
      <c r="G179" s="1148"/>
      <c r="H179" s="1739"/>
      <c r="I179" s="1148"/>
      <c r="J179" s="1148"/>
      <c r="K179" s="1148"/>
      <c r="L179" s="1148"/>
      <c r="M179" s="139" t="s">
        <v>213</v>
      </c>
      <c r="N179" s="60" t="s">
        <v>213</v>
      </c>
      <c r="O179" s="60" t="s">
        <v>213</v>
      </c>
      <c r="P179" s="60" t="s">
        <v>213</v>
      </c>
      <c r="Q179" s="339" t="s">
        <v>213</v>
      </c>
    </row>
    <row r="180" spans="1:17">
      <c r="A180" s="103" t="s">
        <v>754</v>
      </c>
      <c r="B180" s="1737"/>
      <c r="C180" s="1144"/>
      <c r="D180" s="1146"/>
      <c r="E180" s="1144"/>
      <c r="F180" s="1148"/>
      <c r="G180" s="1148"/>
      <c r="H180" s="1740"/>
      <c r="I180" s="1148"/>
      <c r="J180" s="1148"/>
      <c r="K180" s="1148"/>
      <c r="L180" s="1148"/>
      <c r="M180" s="139" t="s">
        <v>213</v>
      </c>
      <c r="N180" s="60" t="s">
        <v>213</v>
      </c>
      <c r="O180" s="60" t="s">
        <v>213</v>
      </c>
      <c r="P180" s="60" t="s">
        <v>213</v>
      </c>
      <c r="Q180" s="339" t="s">
        <v>213</v>
      </c>
    </row>
    <row r="181" spans="1:17">
      <c r="A181" s="103" t="s">
        <v>755</v>
      </c>
      <c r="B181" s="1735"/>
      <c r="C181" s="1143" t="s">
        <v>213</v>
      </c>
      <c r="D181" s="1146" t="s">
        <v>213</v>
      </c>
      <c r="E181" s="1143" t="s">
        <v>213</v>
      </c>
      <c r="F181" s="1148" t="s">
        <v>213</v>
      </c>
      <c r="G181" s="1148" t="s">
        <v>213</v>
      </c>
      <c r="H181" s="1738" t="s">
        <v>213</v>
      </c>
      <c r="I181" s="1148" t="s">
        <v>213</v>
      </c>
      <c r="J181" s="1148" t="s">
        <v>213</v>
      </c>
      <c r="K181" s="1148" t="s">
        <v>213</v>
      </c>
      <c r="L181" s="1148" t="s">
        <v>213</v>
      </c>
      <c r="M181" s="139" t="s">
        <v>213</v>
      </c>
      <c r="N181" s="60" t="s">
        <v>213</v>
      </c>
      <c r="O181" s="60" t="s">
        <v>213</v>
      </c>
      <c r="P181" s="60" t="s">
        <v>213</v>
      </c>
      <c r="Q181" s="339" t="s">
        <v>213</v>
      </c>
    </row>
    <row r="182" spans="1:17">
      <c r="A182" s="103" t="s">
        <v>756</v>
      </c>
      <c r="B182" s="1736"/>
      <c r="C182" s="1144"/>
      <c r="D182" s="1146"/>
      <c r="E182" s="1144"/>
      <c r="F182" s="1148"/>
      <c r="G182" s="1148"/>
      <c r="H182" s="1739"/>
      <c r="I182" s="1148"/>
      <c r="J182" s="1148"/>
      <c r="K182" s="1148"/>
      <c r="L182" s="1148"/>
      <c r="M182" s="139" t="s">
        <v>213</v>
      </c>
      <c r="N182" s="60" t="s">
        <v>213</v>
      </c>
      <c r="O182" s="60" t="s">
        <v>213</v>
      </c>
      <c r="P182" s="60" t="s">
        <v>213</v>
      </c>
      <c r="Q182" s="339" t="s">
        <v>213</v>
      </c>
    </row>
    <row r="183" spans="1:17">
      <c r="A183" s="103" t="s">
        <v>757</v>
      </c>
      <c r="B183" s="1736"/>
      <c r="C183" s="1144"/>
      <c r="D183" s="1146"/>
      <c r="E183" s="1144"/>
      <c r="F183" s="1148"/>
      <c r="G183" s="1148"/>
      <c r="H183" s="1739"/>
      <c r="I183" s="1148"/>
      <c r="J183" s="1148"/>
      <c r="K183" s="1148"/>
      <c r="L183" s="1148"/>
      <c r="M183" s="139" t="s">
        <v>213</v>
      </c>
      <c r="N183" s="60" t="s">
        <v>213</v>
      </c>
      <c r="O183" s="60" t="s">
        <v>213</v>
      </c>
      <c r="P183" s="60" t="s">
        <v>213</v>
      </c>
      <c r="Q183" s="339" t="s">
        <v>213</v>
      </c>
    </row>
    <row r="184" spans="1:17">
      <c r="A184" s="103" t="s">
        <v>758</v>
      </c>
      <c r="B184" s="1736"/>
      <c r="C184" s="1144"/>
      <c r="D184" s="1146"/>
      <c r="E184" s="1144"/>
      <c r="F184" s="1148"/>
      <c r="G184" s="1148"/>
      <c r="H184" s="1739"/>
      <c r="I184" s="1148"/>
      <c r="J184" s="1148"/>
      <c r="K184" s="1148"/>
      <c r="L184" s="1148"/>
      <c r="M184" s="139" t="s">
        <v>213</v>
      </c>
      <c r="N184" s="60" t="s">
        <v>213</v>
      </c>
      <c r="O184" s="60" t="s">
        <v>213</v>
      </c>
      <c r="P184" s="60" t="s">
        <v>213</v>
      </c>
      <c r="Q184" s="339" t="s">
        <v>213</v>
      </c>
    </row>
    <row r="185" spans="1:17">
      <c r="A185" s="103" t="s">
        <v>759</v>
      </c>
      <c r="B185" s="1736"/>
      <c r="C185" s="1144"/>
      <c r="D185" s="1146"/>
      <c r="E185" s="1144"/>
      <c r="F185" s="1148"/>
      <c r="G185" s="1148"/>
      <c r="H185" s="1739"/>
      <c r="I185" s="1148"/>
      <c r="J185" s="1148"/>
      <c r="K185" s="1148"/>
      <c r="L185" s="1148"/>
      <c r="M185" s="139" t="s">
        <v>213</v>
      </c>
      <c r="N185" s="60" t="s">
        <v>213</v>
      </c>
      <c r="O185" s="60" t="s">
        <v>213</v>
      </c>
      <c r="P185" s="60" t="s">
        <v>213</v>
      </c>
      <c r="Q185" s="339" t="s">
        <v>213</v>
      </c>
    </row>
    <row r="186" spans="1:17">
      <c r="A186" s="103" t="s">
        <v>760</v>
      </c>
      <c r="B186" s="1737"/>
      <c r="C186" s="1144"/>
      <c r="D186" s="1146"/>
      <c r="E186" s="1144"/>
      <c r="F186" s="1148"/>
      <c r="G186" s="1148"/>
      <c r="H186" s="1740"/>
      <c r="I186" s="1148"/>
      <c r="J186" s="1148"/>
      <c r="K186" s="1148"/>
      <c r="L186" s="1148"/>
      <c r="M186" s="139" t="s">
        <v>213</v>
      </c>
      <c r="N186" s="60" t="s">
        <v>213</v>
      </c>
      <c r="O186" s="60" t="s">
        <v>213</v>
      </c>
      <c r="P186" s="60" t="s">
        <v>213</v>
      </c>
      <c r="Q186" s="339" t="s">
        <v>213</v>
      </c>
    </row>
    <row r="187" spans="1:17">
      <c r="A187" s="103" t="s">
        <v>761</v>
      </c>
      <c r="B187" s="1735"/>
      <c r="C187" s="1143" t="s">
        <v>213</v>
      </c>
      <c r="D187" s="1146" t="s">
        <v>213</v>
      </c>
      <c r="E187" s="1143" t="s">
        <v>213</v>
      </c>
      <c r="F187" s="1148" t="s">
        <v>213</v>
      </c>
      <c r="G187" s="1148" t="s">
        <v>213</v>
      </c>
      <c r="H187" s="1738" t="s">
        <v>213</v>
      </c>
      <c r="I187" s="1148" t="s">
        <v>213</v>
      </c>
      <c r="J187" s="1148" t="s">
        <v>213</v>
      </c>
      <c r="K187" s="1148" t="s">
        <v>213</v>
      </c>
      <c r="L187" s="1148" t="s">
        <v>213</v>
      </c>
      <c r="M187" s="139" t="s">
        <v>213</v>
      </c>
      <c r="N187" s="60" t="s">
        <v>213</v>
      </c>
      <c r="O187" s="60" t="s">
        <v>213</v>
      </c>
      <c r="P187" s="60" t="s">
        <v>213</v>
      </c>
      <c r="Q187" s="339" t="s">
        <v>213</v>
      </c>
    </row>
    <row r="188" spans="1:17">
      <c r="A188" s="103" t="s">
        <v>762</v>
      </c>
      <c r="B188" s="1736"/>
      <c r="C188" s="1144"/>
      <c r="D188" s="1146"/>
      <c r="E188" s="1144"/>
      <c r="F188" s="1148"/>
      <c r="G188" s="1148"/>
      <c r="H188" s="1739"/>
      <c r="I188" s="1148"/>
      <c r="J188" s="1148"/>
      <c r="K188" s="1148"/>
      <c r="L188" s="1148"/>
      <c r="M188" s="139" t="s">
        <v>213</v>
      </c>
      <c r="N188" s="60" t="s">
        <v>213</v>
      </c>
      <c r="O188" s="60" t="s">
        <v>213</v>
      </c>
      <c r="P188" s="60" t="s">
        <v>213</v>
      </c>
      <c r="Q188" s="339" t="s">
        <v>213</v>
      </c>
    </row>
    <row r="189" spans="1:17">
      <c r="A189" s="103" t="s">
        <v>763</v>
      </c>
      <c r="B189" s="1736"/>
      <c r="C189" s="1144"/>
      <c r="D189" s="1146"/>
      <c r="E189" s="1144"/>
      <c r="F189" s="1148"/>
      <c r="G189" s="1148"/>
      <c r="H189" s="1739"/>
      <c r="I189" s="1148"/>
      <c r="J189" s="1148"/>
      <c r="K189" s="1148"/>
      <c r="L189" s="1148"/>
      <c r="M189" s="139" t="s">
        <v>213</v>
      </c>
      <c r="N189" s="60" t="s">
        <v>213</v>
      </c>
      <c r="O189" s="60" t="s">
        <v>213</v>
      </c>
      <c r="P189" s="60" t="s">
        <v>213</v>
      </c>
      <c r="Q189" s="339" t="s">
        <v>213</v>
      </c>
    </row>
    <row r="190" spans="1:17">
      <c r="A190" s="103" t="s">
        <v>764</v>
      </c>
      <c r="B190" s="1736"/>
      <c r="C190" s="1144"/>
      <c r="D190" s="1146"/>
      <c r="E190" s="1144"/>
      <c r="F190" s="1148"/>
      <c r="G190" s="1148"/>
      <c r="H190" s="1739"/>
      <c r="I190" s="1148"/>
      <c r="J190" s="1148"/>
      <c r="K190" s="1148"/>
      <c r="L190" s="1148"/>
      <c r="M190" s="139" t="s">
        <v>213</v>
      </c>
      <c r="N190" s="60" t="s">
        <v>213</v>
      </c>
      <c r="O190" s="60" t="s">
        <v>213</v>
      </c>
      <c r="P190" s="60" t="s">
        <v>213</v>
      </c>
      <c r="Q190" s="339" t="s">
        <v>213</v>
      </c>
    </row>
    <row r="191" spans="1:17">
      <c r="A191" s="103" t="s">
        <v>765</v>
      </c>
      <c r="B191" s="1736"/>
      <c r="C191" s="1144"/>
      <c r="D191" s="1146"/>
      <c r="E191" s="1144"/>
      <c r="F191" s="1148"/>
      <c r="G191" s="1148"/>
      <c r="H191" s="1739"/>
      <c r="I191" s="1148"/>
      <c r="J191" s="1148"/>
      <c r="K191" s="1148"/>
      <c r="L191" s="1148"/>
      <c r="M191" s="139" t="s">
        <v>213</v>
      </c>
      <c r="N191" s="60" t="s">
        <v>213</v>
      </c>
      <c r="O191" s="60" t="s">
        <v>213</v>
      </c>
      <c r="P191" s="60" t="s">
        <v>213</v>
      </c>
      <c r="Q191" s="339" t="s">
        <v>213</v>
      </c>
    </row>
    <row r="192" spans="1:17">
      <c r="A192" s="103" t="s">
        <v>766</v>
      </c>
      <c r="B192" s="1737"/>
      <c r="C192" s="1144"/>
      <c r="D192" s="1146"/>
      <c r="E192" s="1144"/>
      <c r="F192" s="1148"/>
      <c r="G192" s="1148"/>
      <c r="H192" s="1740"/>
      <c r="I192" s="1148"/>
      <c r="J192" s="1148"/>
      <c r="K192" s="1148"/>
      <c r="L192" s="1148"/>
      <c r="M192" s="139" t="s">
        <v>213</v>
      </c>
      <c r="N192" s="60" t="s">
        <v>213</v>
      </c>
      <c r="O192" s="60" t="s">
        <v>213</v>
      </c>
      <c r="P192" s="60" t="s">
        <v>213</v>
      </c>
      <c r="Q192" s="339" t="s">
        <v>213</v>
      </c>
    </row>
    <row r="193" spans="1:17">
      <c r="A193" s="103" t="s">
        <v>767</v>
      </c>
      <c r="B193" s="1735"/>
      <c r="C193" s="1143" t="s">
        <v>213</v>
      </c>
      <c r="D193" s="1146" t="s">
        <v>213</v>
      </c>
      <c r="E193" s="1143" t="s">
        <v>213</v>
      </c>
      <c r="F193" s="1148" t="s">
        <v>213</v>
      </c>
      <c r="G193" s="1148" t="s">
        <v>213</v>
      </c>
      <c r="H193" s="1738" t="s">
        <v>213</v>
      </c>
      <c r="I193" s="1148" t="s">
        <v>213</v>
      </c>
      <c r="J193" s="1148" t="s">
        <v>213</v>
      </c>
      <c r="K193" s="1148" t="s">
        <v>213</v>
      </c>
      <c r="L193" s="1148" t="s">
        <v>213</v>
      </c>
      <c r="M193" s="139" t="s">
        <v>213</v>
      </c>
      <c r="N193" s="60" t="s">
        <v>213</v>
      </c>
      <c r="O193" s="60" t="s">
        <v>213</v>
      </c>
      <c r="P193" s="60" t="s">
        <v>213</v>
      </c>
      <c r="Q193" s="339" t="s">
        <v>213</v>
      </c>
    </row>
    <row r="194" spans="1:17">
      <c r="A194" s="103" t="s">
        <v>768</v>
      </c>
      <c r="B194" s="1736"/>
      <c r="C194" s="1144"/>
      <c r="D194" s="1146"/>
      <c r="E194" s="1144"/>
      <c r="F194" s="1148"/>
      <c r="G194" s="1148"/>
      <c r="H194" s="1739"/>
      <c r="I194" s="1148"/>
      <c r="J194" s="1148"/>
      <c r="K194" s="1148"/>
      <c r="L194" s="1148"/>
      <c r="M194" s="139" t="s">
        <v>213</v>
      </c>
      <c r="N194" s="60" t="s">
        <v>213</v>
      </c>
      <c r="O194" s="60" t="s">
        <v>213</v>
      </c>
      <c r="P194" s="60" t="s">
        <v>213</v>
      </c>
      <c r="Q194" s="339" t="s">
        <v>213</v>
      </c>
    </row>
    <row r="195" spans="1:17">
      <c r="A195" s="103" t="s">
        <v>769</v>
      </c>
      <c r="B195" s="1736"/>
      <c r="C195" s="1144"/>
      <c r="D195" s="1146"/>
      <c r="E195" s="1144"/>
      <c r="F195" s="1148"/>
      <c r="G195" s="1148"/>
      <c r="H195" s="1739"/>
      <c r="I195" s="1148"/>
      <c r="J195" s="1148"/>
      <c r="K195" s="1148"/>
      <c r="L195" s="1148"/>
      <c r="M195" s="139" t="s">
        <v>213</v>
      </c>
      <c r="N195" s="60" t="s">
        <v>213</v>
      </c>
      <c r="O195" s="60" t="s">
        <v>213</v>
      </c>
      <c r="P195" s="60" t="s">
        <v>213</v>
      </c>
      <c r="Q195" s="339" t="s">
        <v>213</v>
      </c>
    </row>
    <row r="196" spans="1:17">
      <c r="A196" s="103" t="s">
        <v>770</v>
      </c>
      <c r="B196" s="1736"/>
      <c r="C196" s="1144"/>
      <c r="D196" s="1146"/>
      <c r="E196" s="1144"/>
      <c r="F196" s="1148"/>
      <c r="G196" s="1148"/>
      <c r="H196" s="1739"/>
      <c r="I196" s="1148"/>
      <c r="J196" s="1148"/>
      <c r="K196" s="1148"/>
      <c r="L196" s="1148"/>
      <c r="M196" s="139" t="s">
        <v>213</v>
      </c>
      <c r="N196" s="60" t="s">
        <v>213</v>
      </c>
      <c r="O196" s="60" t="s">
        <v>213</v>
      </c>
      <c r="P196" s="60" t="s">
        <v>213</v>
      </c>
      <c r="Q196" s="339" t="s">
        <v>213</v>
      </c>
    </row>
    <row r="197" spans="1:17">
      <c r="A197" s="103" t="s">
        <v>771</v>
      </c>
      <c r="B197" s="1736"/>
      <c r="C197" s="1144"/>
      <c r="D197" s="1146"/>
      <c r="E197" s="1144"/>
      <c r="F197" s="1148"/>
      <c r="G197" s="1148"/>
      <c r="H197" s="1739"/>
      <c r="I197" s="1148"/>
      <c r="J197" s="1148"/>
      <c r="K197" s="1148"/>
      <c r="L197" s="1148"/>
      <c r="M197" s="139" t="s">
        <v>213</v>
      </c>
      <c r="N197" s="60" t="s">
        <v>213</v>
      </c>
      <c r="O197" s="60" t="s">
        <v>213</v>
      </c>
      <c r="P197" s="60" t="s">
        <v>213</v>
      </c>
      <c r="Q197" s="339" t="s">
        <v>213</v>
      </c>
    </row>
    <row r="198" spans="1:17">
      <c r="A198" s="103" t="s">
        <v>772</v>
      </c>
      <c r="B198" s="1737"/>
      <c r="C198" s="1144"/>
      <c r="D198" s="1146"/>
      <c r="E198" s="1144"/>
      <c r="F198" s="1148"/>
      <c r="G198" s="1148"/>
      <c r="H198" s="1740"/>
      <c r="I198" s="1148"/>
      <c r="J198" s="1148"/>
      <c r="K198" s="1148"/>
      <c r="L198" s="1148"/>
      <c r="M198" s="139" t="s">
        <v>213</v>
      </c>
      <c r="N198" s="60" t="s">
        <v>213</v>
      </c>
      <c r="O198" s="60" t="s">
        <v>213</v>
      </c>
      <c r="P198" s="60" t="s">
        <v>213</v>
      </c>
      <c r="Q198" s="339" t="s">
        <v>213</v>
      </c>
    </row>
    <row r="199" spans="1:17">
      <c r="A199" s="103" t="s">
        <v>773</v>
      </c>
      <c r="B199" s="1735"/>
      <c r="C199" s="1143" t="s">
        <v>213</v>
      </c>
      <c r="D199" s="1146" t="s">
        <v>213</v>
      </c>
      <c r="E199" s="1143" t="s">
        <v>213</v>
      </c>
      <c r="F199" s="1148" t="s">
        <v>213</v>
      </c>
      <c r="G199" s="1148" t="s">
        <v>213</v>
      </c>
      <c r="H199" s="1738" t="s">
        <v>213</v>
      </c>
      <c r="I199" s="1148" t="s">
        <v>213</v>
      </c>
      <c r="J199" s="1148" t="s">
        <v>213</v>
      </c>
      <c r="K199" s="1148" t="s">
        <v>213</v>
      </c>
      <c r="L199" s="1148" t="s">
        <v>213</v>
      </c>
      <c r="M199" s="139" t="s">
        <v>213</v>
      </c>
      <c r="N199" s="60" t="s">
        <v>213</v>
      </c>
      <c r="O199" s="60" t="s">
        <v>213</v>
      </c>
      <c r="P199" s="60" t="s">
        <v>213</v>
      </c>
      <c r="Q199" s="339" t="s">
        <v>213</v>
      </c>
    </row>
    <row r="200" spans="1:17">
      <c r="A200" s="103" t="s">
        <v>774</v>
      </c>
      <c r="B200" s="1736"/>
      <c r="C200" s="1144"/>
      <c r="D200" s="1146"/>
      <c r="E200" s="1144"/>
      <c r="F200" s="1148"/>
      <c r="G200" s="1148"/>
      <c r="H200" s="1739"/>
      <c r="I200" s="1148"/>
      <c r="J200" s="1148"/>
      <c r="K200" s="1148"/>
      <c r="L200" s="1148"/>
      <c r="M200" s="139" t="s">
        <v>213</v>
      </c>
      <c r="N200" s="60" t="s">
        <v>213</v>
      </c>
      <c r="O200" s="60" t="s">
        <v>213</v>
      </c>
      <c r="P200" s="60" t="s">
        <v>213</v>
      </c>
      <c r="Q200" s="339" t="s">
        <v>213</v>
      </c>
    </row>
    <row r="201" spans="1:17">
      <c r="A201" s="103" t="s">
        <v>775</v>
      </c>
      <c r="B201" s="1736"/>
      <c r="C201" s="1144"/>
      <c r="D201" s="1146"/>
      <c r="E201" s="1144"/>
      <c r="F201" s="1148"/>
      <c r="G201" s="1148"/>
      <c r="H201" s="1739"/>
      <c r="I201" s="1148"/>
      <c r="J201" s="1148"/>
      <c r="K201" s="1148"/>
      <c r="L201" s="1148"/>
      <c r="M201" s="139" t="s">
        <v>213</v>
      </c>
      <c r="N201" s="60" t="s">
        <v>213</v>
      </c>
      <c r="O201" s="60" t="s">
        <v>213</v>
      </c>
      <c r="P201" s="60" t="s">
        <v>213</v>
      </c>
      <c r="Q201" s="339" t="s">
        <v>213</v>
      </c>
    </row>
    <row r="202" spans="1:17">
      <c r="A202" s="103" t="s">
        <v>776</v>
      </c>
      <c r="B202" s="1736"/>
      <c r="C202" s="1144"/>
      <c r="D202" s="1146"/>
      <c r="E202" s="1144"/>
      <c r="F202" s="1148"/>
      <c r="G202" s="1148"/>
      <c r="H202" s="1739"/>
      <c r="I202" s="1148"/>
      <c r="J202" s="1148"/>
      <c r="K202" s="1148"/>
      <c r="L202" s="1148"/>
      <c r="M202" s="139" t="s">
        <v>213</v>
      </c>
      <c r="N202" s="60" t="s">
        <v>213</v>
      </c>
      <c r="O202" s="60" t="s">
        <v>213</v>
      </c>
      <c r="P202" s="60" t="s">
        <v>213</v>
      </c>
      <c r="Q202" s="339" t="s">
        <v>213</v>
      </c>
    </row>
    <row r="203" spans="1:17">
      <c r="A203" s="103" t="s">
        <v>777</v>
      </c>
      <c r="B203" s="1736"/>
      <c r="C203" s="1144"/>
      <c r="D203" s="1146"/>
      <c r="E203" s="1144"/>
      <c r="F203" s="1148"/>
      <c r="G203" s="1148"/>
      <c r="H203" s="1739"/>
      <c r="I203" s="1148"/>
      <c r="J203" s="1148"/>
      <c r="K203" s="1148"/>
      <c r="L203" s="1148"/>
      <c r="M203" s="139" t="s">
        <v>213</v>
      </c>
      <c r="N203" s="60" t="s">
        <v>213</v>
      </c>
      <c r="O203" s="60" t="s">
        <v>213</v>
      </c>
      <c r="P203" s="60" t="s">
        <v>213</v>
      </c>
      <c r="Q203" s="339" t="s">
        <v>213</v>
      </c>
    </row>
    <row r="204" spans="1:17">
      <c r="A204" s="103" t="s">
        <v>778</v>
      </c>
      <c r="B204" s="1737"/>
      <c r="C204" s="1144"/>
      <c r="D204" s="1146"/>
      <c r="E204" s="1144"/>
      <c r="F204" s="1148"/>
      <c r="G204" s="1148"/>
      <c r="H204" s="1740"/>
      <c r="I204" s="1148"/>
      <c r="J204" s="1148"/>
      <c r="K204" s="1148"/>
      <c r="L204" s="1148"/>
      <c r="M204" s="139" t="s">
        <v>213</v>
      </c>
      <c r="N204" s="60" t="s">
        <v>213</v>
      </c>
      <c r="O204" s="60" t="s">
        <v>213</v>
      </c>
      <c r="P204" s="60" t="s">
        <v>213</v>
      </c>
      <c r="Q204" s="339" t="s">
        <v>213</v>
      </c>
    </row>
    <row r="205" spans="1:17" ht="51.75" customHeight="1">
      <c r="A205" s="103" t="s">
        <v>779</v>
      </c>
      <c r="B205" s="1735"/>
      <c r="C205" s="1143" t="s">
        <v>213</v>
      </c>
      <c r="D205" s="1146" t="s">
        <v>213</v>
      </c>
      <c r="E205" s="1143" t="s">
        <v>213</v>
      </c>
      <c r="F205" s="1148" t="s">
        <v>213</v>
      </c>
      <c r="G205" s="1148" t="s">
        <v>213</v>
      </c>
      <c r="H205" s="1738" t="s">
        <v>213</v>
      </c>
      <c r="I205" s="1148" t="s">
        <v>213</v>
      </c>
      <c r="J205" s="1148" t="s">
        <v>213</v>
      </c>
      <c r="K205" s="1148" t="s">
        <v>213</v>
      </c>
      <c r="L205" s="1148" t="s">
        <v>213</v>
      </c>
      <c r="M205" s="139" t="s">
        <v>213</v>
      </c>
      <c r="N205" s="60" t="s">
        <v>213</v>
      </c>
      <c r="O205" s="60" t="s">
        <v>213</v>
      </c>
      <c r="P205" s="60" t="s">
        <v>213</v>
      </c>
      <c r="Q205" s="339" t="s">
        <v>213</v>
      </c>
    </row>
    <row r="206" spans="1:17" ht="51.75" customHeight="1">
      <c r="A206" s="103" t="s">
        <v>780</v>
      </c>
      <c r="B206" s="1736"/>
      <c r="C206" s="1144"/>
      <c r="D206" s="1146"/>
      <c r="E206" s="1144"/>
      <c r="F206" s="1148"/>
      <c r="G206" s="1148"/>
      <c r="H206" s="1739"/>
      <c r="I206" s="1148"/>
      <c r="J206" s="1148"/>
      <c r="K206" s="1148"/>
      <c r="L206" s="1148"/>
      <c r="M206" s="139" t="s">
        <v>213</v>
      </c>
      <c r="N206" s="60" t="s">
        <v>213</v>
      </c>
      <c r="O206" s="60" t="s">
        <v>213</v>
      </c>
      <c r="P206" s="60" t="s">
        <v>213</v>
      </c>
      <c r="Q206" s="339" t="s">
        <v>213</v>
      </c>
    </row>
    <row r="207" spans="1:17" ht="51.75" customHeight="1">
      <c r="A207" s="103" t="s">
        <v>781</v>
      </c>
      <c r="B207" s="1736"/>
      <c r="C207" s="1144"/>
      <c r="D207" s="1146"/>
      <c r="E207" s="1144"/>
      <c r="F207" s="1148"/>
      <c r="G207" s="1148"/>
      <c r="H207" s="1739"/>
      <c r="I207" s="1148"/>
      <c r="J207" s="1148"/>
      <c r="K207" s="1148"/>
      <c r="L207" s="1148"/>
      <c r="M207" s="139" t="s">
        <v>213</v>
      </c>
      <c r="N207" s="60" t="s">
        <v>213</v>
      </c>
      <c r="O207" s="60" t="s">
        <v>213</v>
      </c>
      <c r="P207" s="60" t="s">
        <v>213</v>
      </c>
      <c r="Q207" s="339" t="s">
        <v>213</v>
      </c>
    </row>
    <row r="208" spans="1:17" ht="51.75" customHeight="1">
      <c r="A208" s="103" t="s">
        <v>782</v>
      </c>
      <c r="B208" s="1736"/>
      <c r="C208" s="1144"/>
      <c r="D208" s="1146"/>
      <c r="E208" s="1144"/>
      <c r="F208" s="1148"/>
      <c r="G208" s="1148"/>
      <c r="H208" s="1739"/>
      <c r="I208" s="1148"/>
      <c r="J208" s="1148"/>
      <c r="K208" s="1148"/>
      <c r="L208" s="1148"/>
      <c r="M208" s="139" t="s">
        <v>213</v>
      </c>
      <c r="N208" s="60" t="s">
        <v>213</v>
      </c>
      <c r="O208" s="60" t="s">
        <v>213</v>
      </c>
      <c r="P208" s="60" t="s">
        <v>213</v>
      </c>
      <c r="Q208" s="339" t="s">
        <v>213</v>
      </c>
    </row>
    <row r="209" spans="1:17" ht="51.75" customHeight="1">
      <c r="A209" s="103" t="s">
        <v>783</v>
      </c>
      <c r="B209" s="1736"/>
      <c r="C209" s="1144"/>
      <c r="D209" s="1146"/>
      <c r="E209" s="1144"/>
      <c r="F209" s="1148"/>
      <c r="G209" s="1148"/>
      <c r="H209" s="1739"/>
      <c r="I209" s="1148"/>
      <c r="J209" s="1148"/>
      <c r="K209" s="1148"/>
      <c r="L209" s="1148"/>
      <c r="M209" s="139" t="s">
        <v>213</v>
      </c>
      <c r="N209" s="60" t="s">
        <v>213</v>
      </c>
      <c r="O209" s="60" t="s">
        <v>213</v>
      </c>
      <c r="P209" s="60" t="s">
        <v>213</v>
      </c>
      <c r="Q209" s="339" t="s">
        <v>213</v>
      </c>
    </row>
    <row r="210" spans="1:17" ht="51.75" customHeight="1">
      <c r="A210" s="103" t="s">
        <v>784</v>
      </c>
      <c r="B210" s="1737"/>
      <c r="C210" s="1144"/>
      <c r="D210" s="1146"/>
      <c r="E210" s="1144"/>
      <c r="F210" s="1148"/>
      <c r="G210" s="1148"/>
      <c r="H210" s="1740"/>
      <c r="I210" s="1148"/>
      <c r="J210" s="1148"/>
      <c r="K210" s="1148"/>
      <c r="L210" s="1148"/>
      <c r="M210" s="139" t="s">
        <v>213</v>
      </c>
      <c r="N210" s="60" t="s">
        <v>213</v>
      </c>
      <c r="O210" s="60" t="s">
        <v>213</v>
      </c>
      <c r="P210" s="60" t="s">
        <v>213</v>
      </c>
      <c r="Q210" s="339" t="s">
        <v>213</v>
      </c>
    </row>
    <row r="211" spans="1:17" ht="51.75" customHeight="1">
      <c r="A211" s="103" t="s">
        <v>785</v>
      </c>
      <c r="B211" s="1735"/>
      <c r="C211" s="1143" t="s">
        <v>213</v>
      </c>
      <c r="D211" s="1146" t="s">
        <v>213</v>
      </c>
      <c r="E211" s="1143" t="s">
        <v>213</v>
      </c>
      <c r="F211" s="1148" t="s">
        <v>213</v>
      </c>
      <c r="G211" s="1148" t="s">
        <v>213</v>
      </c>
      <c r="H211" s="1738" t="s">
        <v>213</v>
      </c>
      <c r="I211" s="1148" t="s">
        <v>213</v>
      </c>
      <c r="J211" s="1148" t="s">
        <v>213</v>
      </c>
      <c r="K211" s="1148" t="s">
        <v>213</v>
      </c>
      <c r="L211" s="1148" t="s">
        <v>213</v>
      </c>
      <c r="M211" s="139" t="s">
        <v>213</v>
      </c>
      <c r="N211" s="60" t="s">
        <v>213</v>
      </c>
      <c r="O211" s="60" t="s">
        <v>213</v>
      </c>
      <c r="P211" s="60" t="s">
        <v>213</v>
      </c>
      <c r="Q211" s="339" t="s">
        <v>213</v>
      </c>
    </row>
    <row r="212" spans="1:17" ht="51.75" customHeight="1">
      <c r="A212" s="103" t="s">
        <v>786</v>
      </c>
      <c r="B212" s="1736"/>
      <c r="C212" s="1144"/>
      <c r="D212" s="1146"/>
      <c r="E212" s="1144"/>
      <c r="F212" s="1148"/>
      <c r="G212" s="1148"/>
      <c r="H212" s="1739"/>
      <c r="I212" s="1148"/>
      <c r="J212" s="1148"/>
      <c r="K212" s="1148"/>
      <c r="L212" s="1148"/>
      <c r="M212" s="139" t="s">
        <v>213</v>
      </c>
      <c r="N212" s="60" t="s">
        <v>213</v>
      </c>
      <c r="O212" s="60" t="s">
        <v>213</v>
      </c>
      <c r="P212" s="60" t="s">
        <v>213</v>
      </c>
      <c r="Q212" s="339" t="s">
        <v>213</v>
      </c>
    </row>
    <row r="213" spans="1:17" ht="51.75" customHeight="1">
      <c r="A213" s="103" t="s">
        <v>787</v>
      </c>
      <c r="B213" s="1736"/>
      <c r="C213" s="1144"/>
      <c r="D213" s="1146"/>
      <c r="E213" s="1144"/>
      <c r="F213" s="1148"/>
      <c r="G213" s="1148"/>
      <c r="H213" s="1739"/>
      <c r="I213" s="1148"/>
      <c r="J213" s="1148"/>
      <c r="K213" s="1148"/>
      <c r="L213" s="1148"/>
      <c r="M213" s="139" t="s">
        <v>213</v>
      </c>
      <c r="N213" s="60" t="s">
        <v>213</v>
      </c>
      <c r="O213" s="60" t="s">
        <v>213</v>
      </c>
      <c r="P213" s="60" t="s">
        <v>213</v>
      </c>
      <c r="Q213" s="339" t="s">
        <v>213</v>
      </c>
    </row>
    <row r="214" spans="1:17" ht="51.75" customHeight="1">
      <c r="A214" s="103" t="s">
        <v>788</v>
      </c>
      <c r="B214" s="1736"/>
      <c r="C214" s="1144"/>
      <c r="D214" s="1146"/>
      <c r="E214" s="1144"/>
      <c r="F214" s="1148"/>
      <c r="G214" s="1148"/>
      <c r="H214" s="1739"/>
      <c r="I214" s="1148"/>
      <c r="J214" s="1148"/>
      <c r="K214" s="1148"/>
      <c r="L214" s="1148"/>
      <c r="M214" s="139" t="s">
        <v>213</v>
      </c>
      <c r="N214" s="60" t="s">
        <v>213</v>
      </c>
      <c r="O214" s="60" t="s">
        <v>213</v>
      </c>
      <c r="P214" s="60" t="s">
        <v>213</v>
      </c>
      <c r="Q214" s="339" t="s">
        <v>213</v>
      </c>
    </row>
    <row r="215" spans="1:17" ht="51.75" customHeight="1">
      <c r="A215" s="103" t="s">
        <v>789</v>
      </c>
      <c r="B215" s="1736"/>
      <c r="C215" s="1144"/>
      <c r="D215" s="1146"/>
      <c r="E215" s="1144"/>
      <c r="F215" s="1148"/>
      <c r="G215" s="1148"/>
      <c r="H215" s="1739"/>
      <c r="I215" s="1148"/>
      <c r="J215" s="1148"/>
      <c r="K215" s="1148"/>
      <c r="L215" s="1148"/>
      <c r="M215" s="139" t="s">
        <v>213</v>
      </c>
      <c r="N215" s="60" t="s">
        <v>213</v>
      </c>
      <c r="O215" s="60" t="s">
        <v>213</v>
      </c>
      <c r="P215" s="60" t="s">
        <v>213</v>
      </c>
      <c r="Q215" s="339" t="s">
        <v>213</v>
      </c>
    </row>
    <row r="216" spans="1:17" ht="51.75" customHeight="1">
      <c r="A216" s="103" t="s">
        <v>790</v>
      </c>
      <c r="B216" s="1737"/>
      <c r="C216" s="1144"/>
      <c r="D216" s="1146"/>
      <c r="E216" s="1144"/>
      <c r="F216" s="1148"/>
      <c r="G216" s="1148"/>
      <c r="H216" s="1740"/>
      <c r="I216" s="1148"/>
      <c r="J216" s="1148"/>
      <c r="K216" s="1148"/>
      <c r="L216" s="1148"/>
      <c r="M216" s="139" t="s">
        <v>213</v>
      </c>
      <c r="N216" s="60" t="s">
        <v>213</v>
      </c>
      <c r="O216" s="60" t="s">
        <v>213</v>
      </c>
      <c r="P216" s="60" t="s">
        <v>213</v>
      </c>
      <c r="Q216" s="339" t="s">
        <v>213</v>
      </c>
    </row>
    <row r="217" spans="1:17" ht="51.75" customHeight="1">
      <c r="A217" s="103" t="s">
        <v>791</v>
      </c>
      <c r="B217" s="1735"/>
      <c r="C217" s="1143" t="s">
        <v>213</v>
      </c>
      <c r="D217" s="1146" t="s">
        <v>213</v>
      </c>
      <c r="E217" s="1143" t="s">
        <v>213</v>
      </c>
      <c r="F217" s="1148" t="s">
        <v>213</v>
      </c>
      <c r="G217" s="1148" t="s">
        <v>213</v>
      </c>
      <c r="H217" s="1738" t="s">
        <v>213</v>
      </c>
      <c r="I217" s="1148" t="s">
        <v>213</v>
      </c>
      <c r="J217" s="1148" t="s">
        <v>213</v>
      </c>
      <c r="K217" s="1148" t="s">
        <v>213</v>
      </c>
      <c r="L217" s="1148" t="s">
        <v>213</v>
      </c>
      <c r="M217" s="139" t="s">
        <v>213</v>
      </c>
      <c r="N217" s="60" t="s">
        <v>213</v>
      </c>
      <c r="O217" s="60" t="s">
        <v>213</v>
      </c>
      <c r="P217" s="60" t="s">
        <v>213</v>
      </c>
      <c r="Q217" s="339" t="s">
        <v>213</v>
      </c>
    </row>
    <row r="218" spans="1:17" ht="51.75" customHeight="1">
      <c r="A218" s="103" t="s">
        <v>792</v>
      </c>
      <c r="B218" s="1736"/>
      <c r="C218" s="1144"/>
      <c r="D218" s="1146"/>
      <c r="E218" s="1144"/>
      <c r="F218" s="1148"/>
      <c r="G218" s="1148"/>
      <c r="H218" s="1739"/>
      <c r="I218" s="1148"/>
      <c r="J218" s="1148"/>
      <c r="K218" s="1148"/>
      <c r="L218" s="1148"/>
      <c r="M218" s="139" t="s">
        <v>213</v>
      </c>
      <c r="N218" s="60" t="s">
        <v>213</v>
      </c>
      <c r="O218" s="60" t="s">
        <v>213</v>
      </c>
      <c r="P218" s="60" t="s">
        <v>213</v>
      </c>
      <c r="Q218" s="339" t="s">
        <v>213</v>
      </c>
    </row>
    <row r="219" spans="1:17" ht="51.75" customHeight="1">
      <c r="A219" s="103" t="s">
        <v>793</v>
      </c>
      <c r="B219" s="1736"/>
      <c r="C219" s="1144"/>
      <c r="D219" s="1146"/>
      <c r="E219" s="1144"/>
      <c r="F219" s="1148"/>
      <c r="G219" s="1148"/>
      <c r="H219" s="1739"/>
      <c r="I219" s="1148"/>
      <c r="J219" s="1148"/>
      <c r="K219" s="1148"/>
      <c r="L219" s="1148"/>
      <c r="M219" s="139" t="s">
        <v>213</v>
      </c>
      <c r="N219" s="60" t="s">
        <v>213</v>
      </c>
      <c r="O219" s="60" t="s">
        <v>213</v>
      </c>
      <c r="P219" s="60" t="s">
        <v>213</v>
      </c>
      <c r="Q219" s="339" t="s">
        <v>213</v>
      </c>
    </row>
    <row r="220" spans="1:17" ht="51.75" customHeight="1">
      <c r="A220" s="103" t="s">
        <v>794</v>
      </c>
      <c r="B220" s="1736"/>
      <c r="C220" s="1144"/>
      <c r="D220" s="1146"/>
      <c r="E220" s="1144"/>
      <c r="F220" s="1148"/>
      <c r="G220" s="1148"/>
      <c r="H220" s="1739"/>
      <c r="I220" s="1148"/>
      <c r="J220" s="1148"/>
      <c r="K220" s="1148"/>
      <c r="L220" s="1148"/>
      <c r="M220" s="139" t="s">
        <v>213</v>
      </c>
      <c r="N220" s="60" t="s">
        <v>213</v>
      </c>
      <c r="O220" s="60" t="s">
        <v>213</v>
      </c>
      <c r="P220" s="60" t="s">
        <v>213</v>
      </c>
      <c r="Q220" s="339" t="s">
        <v>213</v>
      </c>
    </row>
    <row r="221" spans="1:17" ht="51.75" customHeight="1">
      <c r="A221" s="103" t="s">
        <v>795</v>
      </c>
      <c r="B221" s="1736"/>
      <c r="C221" s="1144"/>
      <c r="D221" s="1146"/>
      <c r="E221" s="1144"/>
      <c r="F221" s="1148"/>
      <c r="G221" s="1148"/>
      <c r="H221" s="1739"/>
      <c r="I221" s="1148"/>
      <c r="J221" s="1148"/>
      <c r="K221" s="1148"/>
      <c r="L221" s="1148"/>
      <c r="M221" s="139" t="s">
        <v>213</v>
      </c>
      <c r="N221" s="60" t="s">
        <v>213</v>
      </c>
      <c r="O221" s="60" t="s">
        <v>213</v>
      </c>
      <c r="P221" s="60" t="s">
        <v>213</v>
      </c>
      <c r="Q221" s="339" t="s">
        <v>213</v>
      </c>
    </row>
    <row r="222" spans="1:17" ht="51.75" customHeight="1">
      <c r="A222" s="103" t="s">
        <v>796</v>
      </c>
      <c r="B222" s="1737"/>
      <c r="C222" s="1144"/>
      <c r="D222" s="1146"/>
      <c r="E222" s="1144"/>
      <c r="F222" s="1148"/>
      <c r="G222" s="1148"/>
      <c r="H222" s="1740"/>
      <c r="I222" s="1148"/>
      <c r="J222" s="1148"/>
      <c r="K222" s="1148"/>
      <c r="L222" s="1148"/>
      <c r="M222" s="139" t="s">
        <v>213</v>
      </c>
      <c r="N222" s="60" t="s">
        <v>213</v>
      </c>
      <c r="O222" s="60" t="s">
        <v>213</v>
      </c>
      <c r="P222" s="60" t="s">
        <v>213</v>
      </c>
      <c r="Q222" s="339" t="s">
        <v>213</v>
      </c>
    </row>
    <row r="223" spans="1:17" ht="51.75" customHeight="1">
      <c r="A223" s="103" t="s">
        <v>797</v>
      </c>
      <c r="B223" s="1735"/>
      <c r="C223" s="1143" t="s">
        <v>213</v>
      </c>
      <c r="D223" s="1146" t="s">
        <v>213</v>
      </c>
      <c r="E223" s="1143" t="s">
        <v>213</v>
      </c>
      <c r="F223" s="1148" t="s">
        <v>213</v>
      </c>
      <c r="G223" s="1148" t="s">
        <v>213</v>
      </c>
      <c r="H223" s="1738" t="s">
        <v>213</v>
      </c>
      <c r="I223" s="1148" t="s">
        <v>213</v>
      </c>
      <c r="J223" s="1148" t="s">
        <v>213</v>
      </c>
      <c r="K223" s="1148" t="s">
        <v>213</v>
      </c>
      <c r="L223" s="1148" t="s">
        <v>213</v>
      </c>
      <c r="M223" s="139" t="s">
        <v>213</v>
      </c>
      <c r="N223" s="60" t="s">
        <v>213</v>
      </c>
      <c r="O223" s="60" t="s">
        <v>213</v>
      </c>
      <c r="P223" s="60" t="s">
        <v>213</v>
      </c>
      <c r="Q223" s="339" t="s">
        <v>213</v>
      </c>
    </row>
    <row r="224" spans="1:17" ht="51.75" customHeight="1">
      <c r="A224" s="103" t="s">
        <v>798</v>
      </c>
      <c r="B224" s="1736"/>
      <c r="C224" s="1144"/>
      <c r="D224" s="1146"/>
      <c r="E224" s="1144"/>
      <c r="F224" s="1148"/>
      <c r="G224" s="1148"/>
      <c r="H224" s="1739"/>
      <c r="I224" s="1148"/>
      <c r="J224" s="1148"/>
      <c r="K224" s="1148"/>
      <c r="L224" s="1148"/>
      <c r="M224" s="139" t="s">
        <v>213</v>
      </c>
      <c r="N224" s="60" t="s">
        <v>213</v>
      </c>
      <c r="O224" s="60" t="s">
        <v>213</v>
      </c>
      <c r="P224" s="60" t="s">
        <v>213</v>
      </c>
      <c r="Q224" s="339" t="s">
        <v>213</v>
      </c>
    </row>
    <row r="225" spans="1:17" ht="51.75" customHeight="1">
      <c r="A225" s="103" t="s">
        <v>799</v>
      </c>
      <c r="B225" s="1736"/>
      <c r="C225" s="1144"/>
      <c r="D225" s="1146"/>
      <c r="E225" s="1144"/>
      <c r="F225" s="1148"/>
      <c r="G225" s="1148"/>
      <c r="H225" s="1739"/>
      <c r="I225" s="1148"/>
      <c r="J225" s="1148"/>
      <c r="K225" s="1148"/>
      <c r="L225" s="1148"/>
      <c r="M225" s="139" t="s">
        <v>213</v>
      </c>
      <c r="N225" s="60" t="s">
        <v>213</v>
      </c>
      <c r="O225" s="60" t="s">
        <v>213</v>
      </c>
      <c r="P225" s="60" t="s">
        <v>213</v>
      </c>
      <c r="Q225" s="339" t="s">
        <v>213</v>
      </c>
    </row>
    <row r="226" spans="1:17" ht="51.75" customHeight="1">
      <c r="A226" s="103" t="s">
        <v>800</v>
      </c>
      <c r="B226" s="1736"/>
      <c r="C226" s="1144"/>
      <c r="D226" s="1146"/>
      <c r="E226" s="1144"/>
      <c r="F226" s="1148"/>
      <c r="G226" s="1148"/>
      <c r="H226" s="1739"/>
      <c r="I226" s="1148"/>
      <c r="J226" s="1148"/>
      <c r="K226" s="1148"/>
      <c r="L226" s="1148"/>
      <c r="M226" s="139" t="s">
        <v>213</v>
      </c>
      <c r="N226" s="60" t="s">
        <v>213</v>
      </c>
      <c r="O226" s="60" t="s">
        <v>213</v>
      </c>
      <c r="P226" s="60" t="s">
        <v>213</v>
      </c>
      <c r="Q226" s="339" t="s">
        <v>213</v>
      </c>
    </row>
    <row r="227" spans="1:17" ht="51.75" customHeight="1">
      <c r="A227" s="103" t="s">
        <v>801</v>
      </c>
      <c r="B227" s="1736"/>
      <c r="C227" s="1144"/>
      <c r="D227" s="1146"/>
      <c r="E227" s="1144"/>
      <c r="F227" s="1148"/>
      <c r="G227" s="1148"/>
      <c r="H227" s="1739"/>
      <c r="I227" s="1148"/>
      <c r="J227" s="1148"/>
      <c r="K227" s="1148"/>
      <c r="L227" s="1148"/>
      <c r="M227" s="139" t="s">
        <v>213</v>
      </c>
      <c r="N227" s="60" t="s">
        <v>213</v>
      </c>
      <c r="O227" s="60" t="s">
        <v>213</v>
      </c>
      <c r="P227" s="60" t="s">
        <v>213</v>
      </c>
      <c r="Q227" s="339" t="s">
        <v>213</v>
      </c>
    </row>
    <row r="228" spans="1:17" ht="51.75" customHeight="1">
      <c r="A228" s="103" t="s">
        <v>802</v>
      </c>
      <c r="B228" s="1737"/>
      <c r="C228" s="1144"/>
      <c r="D228" s="1146"/>
      <c r="E228" s="1144"/>
      <c r="F228" s="1148"/>
      <c r="G228" s="1148"/>
      <c r="H228" s="1740"/>
      <c r="I228" s="1148"/>
      <c r="J228" s="1148"/>
      <c r="K228" s="1148"/>
      <c r="L228" s="1148"/>
      <c r="M228" s="139" t="s">
        <v>213</v>
      </c>
      <c r="N228" s="60" t="s">
        <v>213</v>
      </c>
      <c r="O228" s="60" t="s">
        <v>213</v>
      </c>
      <c r="P228" s="60" t="s">
        <v>213</v>
      </c>
      <c r="Q228" s="339" t="s">
        <v>213</v>
      </c>
    </row>
    <row r="229" spans="1:17" ht="51.75" customHeight="1">
      <c r="A229" s="103" t="s">
        <v>803</v>
      </c>
      <c r="B229" s="1735"/>
      <c r="C229" s="1143" t="s">
        <v>213</v>
      </c>
      <c r="D229" s="1146" t="s">
        <v>213</v>
      </c>
      <c r="E229" s="1143" t="s">
        <v>213</v>
      </c>
      <c r="F229" s="1148" t="s">
        <v>213</v>
      </c>
      <c r="G229" s="1148" t="s">
        <v>213</v>
      </c>
      <c r="H229" s="1738" t="s">
        <v>213</v>
      </c>
      <c r="I229" s="1148" t="s">
        <v>213</v>
      </c>
      <c r="J229" s="1148" t="s">
        <v>213</v>
      </c>
      <c r="K229" s="1148" t="s">
        <v>213</v>
      </c>
      <c r="L229" s="1148" t="s">
        <v>213</v>
      </c>
      <c r="M229" s="139" t="s">
        <v>213</v>
      </c>
      <c r="N229" s="60" t="s">
        <v>213</v>
      </c>
      <c r="O229" s="60" t="s">
        <v>213</v>
      </c>
      <c r="P229" s="60" t="s">
        <v>213</v>
      </c>
      <c r="Q229" s="339" t="s">
        <v>213</v>
      </c>
    </row>
    <row r="230" spans="1:17" ht="51.75" customHeight="1">
      <c r="A230" s="103" t="s">
        <v>804</v>
      </c>
      <c r="B230" s="1736"/>
      <c r="C230" s="1144"/>
      <c r="D230" s="1146"/>
      <c r="E230" s="1144"/>
      <c r="F230" s="1148"/>
      <c r="G230" s="1148"/>
      <c r="H230" s="1739"/>
      <c r="I230" s="1148"/>
      <c r="J230" s="1148"/>
      <c r="K230" s="1148"/>
      <c r="L230" s="1148"/>
      <c r="M230" s="139" t="s">
        <v>213</v>
      </c>
      <c r="N230" s="60" t="s">
        <v>213</v>
      </c>
      <c r="O230" s="60" t="s">
        <v>213</v>
      </c>
      <c r="P230" s="60" t="s">
        <v>213</v>
      </c>
      <c r="Q230" s="339" t="s">
        <v>213</v>
      </c>
    </row>
    <row r="231" spans="1:17" ht="51.75" customHeight="1">
      <c r="A231" s="103" t="s">
        <v>805</v>
      </c>
      <c r="B231" s="1736"/>
      <c r="C231" s="1144"/>
      <c r="D231" s="1146"/>
      <c r="E231" s="1144"/>
      <c r="F231" s="1148"/>
      <c r="G231" s="1148"/>
      <c r="H231" s="1739"/>
      <c r="I231" s="1148"/>
      <c r="J231" s="1148"/>
      <c r="K231" s="1148"/>
      <c r="L231" s="1148"/>
      <c r="M231" s="139" t="s">
        <v>213</v>
      </c>
      <c r="N231" s="60" t="s">
        <v>213</v>
      </c>
      <c r="O231" s="60" t="s">
        <v>213</v>
      </c>
      <c r="P231" s="60" t="s">
        <v>213</v>
      </c>
      <c r="Q231" s="339" t="s">
        <v>213</v>
      </c>
    </row>
    <row r="232" spans="1:17" ht="51.75" customHeight="1">
      <c r="A232" s="103" t="s">
        <v>806</v>
      </c>
      <c r="B232" s="1736"/>
      <c r="C232" s="1144"/>
      <c r="D232" s="1146"/>
      <c r="E232" s="1144"/>
      <c r="F232" s="1148"/>
      <c r="G232" s="1148"/>
      <c r="H232" s="1739"/>
      <c r="I232" s="1148"/>
      <c r="J232" s="1148"/>
      <c r="K232" s="1148"/>
      <c r="L232" s="1148"/>
      <c r="M232" s="139" t="s">
        <v>213</v>
      </c>
      <c r="N232" s="60" t="s">
        <v>213</v>
      </c>
      <c r="O232" s="60" t="s">
        <v>213</v>
      </c>
      <c r="P232" s="60" t="s">
        <v>213</v>
      </c>
      <c r="Q232" s="339" t="s">
        <v>213</v>
      </c>
    </row>
    <row r="233" spans="1:17" ht="51.75" customHeight="1">
      <c r="A233" s="103" t="s">
        <v>807</v>
      </c>
      <c r="B233" s="1736"/>
      <c r="C233" s="1144"/>
      <c r="D233" s="1146"/>
      <c r="E233" s="1144"/>
      <c r="F233" s="1148"/>
      <c r="G233" s="1148"/>
      <c r="H233" s="1739"/>
      <c r="I233" s="1148"/>
      <c r="J233" s="1148"/>
      <c r="K233" s="1148"/>
      <c r="L233" s="1148"/>
      <c r="M233" s="139" t="s">
        <v>213</v>
      </c>
      <c r="N233" s="60" t="s">
        <v>213</v>
      </c>
      <c r="O233" s="60" t="s">
        <v>213</v>
      </c>
      <c r="P233" s="60" t="s">
        <v>213</v>
      </c>
      <c r="Q233" s="339" t="s">
        <v>213</v>
      </c>
    </row>
    <row r="234" spans="1:17" ht="51.75" customHeight="1">
      <c r="A234" s="103" t="s">
        <v>808</v>
      </c>
      <c r="B234" s="1737"/>
      <c r="C234" s="1144"/>
      <c r="D234" s="1146"/>
      <c r="E234" s="1144"/>
      <c r="F234" s="1148"/>
      <c r="G234" s="1148"/>
      <c r="H234" s="1740"/>
      <c r="I234" s="1148"/>
      <c r="J234" s="1148"/>
      <c r="K234" s="1148"/>
      <c r="L234" s="1148"/>
      <c r="M234" s="139" t="s">
        <v>213</v>
      </c>
      <c r="N234" s="60" t="s">
        <v>213</v>
      </c>
      <c r="O234" s="60" t="s">
        <v>213</v>
      </c>
      <c r="P234" s="60" t="s">
        <v>213</v>
      </c>
      <c r="Q234" s="339" t="s">
        <v>213</v>
      </c>
    </row>
    <row r="235" spans="1:17" ht="51.75" customHeight="1">
      <c r="A235" s="103" t="s">
        <v>809</v>
      </c>
      <c r="B235" s="1735"/>
      <c r="C235" s="1143" t="s">
        <v>213</v>
      </c>
      <c r="D235" s="1146" t="s">
        <v>213</v>
      </c>
      <c r="E235" s="1143" t="s">
        <v>213</v>
      </c>
      <c r="F235" s="1148" t="s">
        <v>213</v>
      </c>
      <c r="G235" s="1148" t="s">
        <v>213</v>
      </c>
      <c r="H235" s="1738" t="s">
        <v>213</v>
      </c>
      <c r="I235" s="1148" t="s">
        <v>213</v>
      </c>
      <c r="J235" s="1148" t="s">
        <v>213</v>
      </c>
      <c r="K235" s="1148" t="s">
        <v>213</v>
      </c>
      <c r="L235" s="1148" t="s">
        <v>213</v>
      </c>
      <c r="M235" s="139" t="s">
        <v>213</v>
      </c>
      <c r="N235" s="60" t="s">
        <v>213</v>
      </c>
      <c r="O235" s="60" t="s">
        <v>213</v>
      </c>
      <c r="P235" s="60" t="s">
        <v>213</v>
      </c>
      <c r="Q235" s="339" t="s">
        <v>213</v>
      </c>
    </row>
    <row r="236" spans="1:17" ht="51.75" customHeight="1">
      <c r="A236" s="103" t="s">
        <v>810</v>
      </c>
      <c r="B236" s="1736"/>
      <c r="C236" s="1144"/>
      <c r="D236" s="1146"/>
      <c r="E236" s="1144"/>
      <c r="F236" s="1148"/>
      <c r="G236" s="1148"/>
      <c r="H236" s="1739"/>
      <c r="I236" s="1148"/>
      <c r="J236" s="1148"/>
      <c r="K236" s="1148"/>
      <c r="L236" s="1148"/>
      <c r="M236" s="139" t="s">
        <v>213</v>
      </c>
      <c r="N236" s="60" t="s">
        <v>213</v>
      </c>
      <c r="O236" s="60" t="s">
        <v>213</v>
      </c>
      <c r="P236" s="60" t="s">
        <v>213</v>
      </c>
      <c r="Q236" s="339" t="s">
        <v>213</v>
      </c>
    </row>
    <row r="237" spans="1:17" ht="51.75" customHeight="1">
      <c r="A237" s="103" t="s">
        <v>811</v>
      </c>
      <c r="B237" s="1736"/>
      <c r="C237" s="1144"/>
      <c r="D237" s="1146"/>
      <c r="E237" s="1144"/>
      <c r="F237" s="1148"/>
      <c r="G237" s="1148"/>
      <c r="H237" s="1739"/>
      <c r="I237" s="1148"/>
      <c r="J237" s="1148"/>
      <c r="K237" s="1148"/>
      <c r="L237" s="1148"/>
      <c r="M237" s="139" t="s">
        <v>213</v>
      </c>
      <c r="N237" s="60" t="s">
        <v>213</v>
      </c>
      <c r="O237" s="60" t="s">
        <v>213</v>
      </c>
      <c r="P237" s="60" t="s">
        <v>213</v>
      </c>
      <c r="Q237" s="339" t="s">
        <v>213</v>
      </c>
    </row>
    <row r="238" spans="1:17" ht="51.75" customHeight="1">
      <c r="A238" s="103" t="s">
        <v>812</v>
      </c>
      <c r="B238" s="1736"/>
      <c r="C238" s="1144"/>
      <c r="D238" s="1146"/>
      <c r="E238" s="1144"/>
      <c r="F238" s="1148"/>
      <c r="G238" s="1148"/>
      <c r="H238" s="1739"/>
      <c r="I238" s="1148"/>
      <c r="J238" s="1148"/>
      <c r="K238" s="1148"/>
      <c r="L238" s="1148"/>
      <c r="M238" s="139" t="s">
        <v>213</v>
      </c>
      <c r="N238" s="60" t="s">
        <v>213</v>
      </c>
      <c r="O238" s="60" t="s">
        <v>213</v>
      </c>
      <c r="P238" s="60" t="s">
        <v>213</v>
      </c>
      <c r="Q238" s="339" t="s">
        <v>213</v>
      </c>
    </row>
    <row r="239" spans="1:17" ht="51.75" customHeight="1">
      <c r="A239" s="103" t="s">
        <v>813</v>
      </c>
      <c r="B239" s="1736"/>
      <c r="C239" s="1144"/>
      <c r="D239" s="1146"/>
      <c r="E239" s="1144"/>
      <c r="F239" s="1148"/>
      <c r="G239" s="1148"/>
      <c r="H239" s="1739"/>
      <c r="I239" s="1148"/>
      <c r="J239" s="1148"/>
      <c r="K239" s="1148"/>
      <c r="L239" s="1148"/>
      <c r="M239" s="139" t="s">
        <v>213</v>
      </c>
      <c r="N239" s="60" t="s">
        <v>213</v>
      </c>
      <c r="O239" s="60" t="s">
        <v>213</v>
      </c>
      <c r="P239" s="60" t="s">
        <v>213</v>
      </c>
      <c r="Q239" s="339" t="s">
        <v>213</v>
      </c>
    </row>
    <row r="240" spans="1:17" ht="51.75" customHeight="1">
      <c r="A240" s="103" t="s">
        <v>814</v>
      </c>
      <c r="B240" s="1737"/>
      <c r="C240" s="1144"/>
      <c r="D240" s="1146"/>
      <c r="E240" s="1144"/>
      <c r="F240" s="1148"/>
      <c r="G240" s="1148"/>
      <c r="H240" s="1740"/>
      <c r="I240" s="1148"/>
      <c r="J240" s="1148"/>
      <c r="K240" s="1148"/>
      <c r="L240" s="1148"/>
      <c r="M240" s="139" t="s">
        <v>213</v>
      </c>
      <c r="N240" s="60" t="s">
        <v>213</v>
      </c>
      <c r="O240" s="60" t="s">
        <v>213</v>
      </c>
      <c r="P240" s="60" t="s">
        <v>213</v>
      </c>
      <c r="Q240" s="339" t="s">
        <v>213</v>
      </c>
    </row>
    <row r="241" spans="1:17" ht="51.75" customHeight="1">
      <c r="A241" s="103" t="s">
        <v>815</v>
      </c>
      <c r="B241" s="1735"/>
      <c r="C241" s="1143" t="s">
        <v>213</v>
      </c>
      <c r="D241" s="1146" t="s">
        <v>213</v>
      </c>
      <c r="E241" s="1143" t="s">
        <v>213</v>
      </c>
      <c r="F241" s="1148" t="s">
        <v>213</v>
      </c>
      <c r="G241" s="1148" t="s">
        <v>213</v>
      </c>
      <c r="H241" s="1738" t="s">
        <v>213</v>
      </c>
      <c r="I241" s="1148" t="s">
        <v>213</v>
      </c>
      <c r="J241" s="1148" t="s">
        <v>213</v>
      </c>
      <c r="K241" s="1148" t="s">
        <v>213</v>
      </c>
      <c r="L241" s="1148" t="s">
        <v>213</v>
      </c>
      <c r="M241" s="139" t="s">
        <v>213</v>
      </c>
      <c r="N241" s="60" t="s">
        <v>213</v>
      </c>
      <c r="O241" s="60" t="s">
        <v>213</v>
      </c>
      <c r="P241" s="60" t="s">
        <v>213</v>
      </c>
      <c r="Q241" s="339" t="s">
        <v>213</v>
      </c>
    </row>
    <row r="242" spans="1:17" ht="51.75" customHeight="1">
      <c r="A242" s="103" t="s">
        <v>816</v>
      </c>
      <c r="B242" s="1736"/>
      <c r="C242" s="1144"/>
      <c r="D242" s="1146"/>
      <c r="E242" s="1144"/>
      <c r="F242" s="1148"/>
      <c r="G242" s="1148"/>
      <c r="H242" s="1739"/>
      <c r="I242" s="1148"/>
      <c r="J242" s="1148"/>
      <c r="K242" s="1148"/>
      <c r="L242" s="1148"/>
      <c r="M242" s="139" t="s">
        <v>213</v>
      </c>
      <c r="N242" s="60" t="s">
        <v>213</v>
      </c>
      <c r="O242" s="60" t="s">
        <v>213</v>
      </c>
      <c r="P242" s="60" t="s">
        <v>213</v>
      </c>
      <c r="Q242" s="339" t="s">
        <v>213</v>
      </c>
    </row>
    <row r="243" spans="1:17" ht="51.75" customHeight="1">
      <c r="A243" s="103" t="s">
        <v>817</v>
      </c>
      <c r="B243" s="1736"/>
      <c r="C243" s="1144"/>
      <c r="D243" s="1146"/>
      <c r="E243" s="1144"/>
      <c r="F243" s="1148"/>
      <c r="G243" s="1148"/>
      <c r="H243" s="1739"/>
      <c r="I243" s="1148"/>
      <c r="J243" s="1148"/>
      <c r="K243" s="1148"/>
      <c r="L243" s="1148"/>
      <c r="M243" s="139" t="s">
        <v>213</v>
      </c>
      <c r="N243" s="60" t="s">
        <v>213</v>
      </c>
      <c r="O243" s="60" t="s">
        <v>213</v>
      </c>
      <c r="P243" s="60" t="s">
        <v>213</v>
      </c>
      <c r="Q243" s="339" t="s">
        <v>213</v>
      </c>
    </row>
    <row r="244" spans="1:17" ht="51.75" customHeight="1">
      <c r="A244" s="103" t="s">
        <v>818</v>
      </c>
      <c r="B244" s="1736"/>
      <c r="C244" s="1144"/>
      <c r="D244" s="1146"/>
      <c r="E244" s="1144"/>
      <c r="F244" s="1148"/>
      <c r="G244" s="1148"/>
      <c r="H244" s="1739"/>
      <c r="I244" s="1148"/>
      <c r="J244" s="1148"/>
      <c r="K244" s="1148"/>
      <c r="L244" s="1148"/>
      <c r="M244" s="139" t="s">
        <v>213</v>
      </c>
      <c r="N244" s="60" t="s">
        <v>213</v>
      </c>
      <c r="O244" s="60" t="s">
        <v>213</v>
      </c>
      <c r="P244" s="60" t="s">
        <v>213</v>
      </c>
      <c r="Q244" s="339" t="s">
        <v>213</v>
      </c>
    </row>
    <row r="245" spans="1:17" ht="51.75" customHeight="1">
      <c r="A245" s="103" t="s">
        <v>819</v>
      </c>
      <c r="B245" s="1736"/>
      <c r="C245" s="1144"/>
      <c r="D245" s="1146"/>
      <c r="E245" s="1144"/>
      <c r="F245" s="1148"/>
      <c r="G245" s="1148"/>
      <c r="H245" s="1739"/>
      <c r="I245" s="1148"/>
      <c r="J245" s="1148"/>
      <c r="K245" s="1148"/>
      <c r="L245" s="1148"/>
      <c r="M245" s="139" t="s">
        <v>213</v>
      </c>
      <c r="N245" s="60" t="s">
        <v>213</v>
      </c>
      <c r="O245" s="60" t="s">
        <v>213</v>
      </c>
      <c r="P245" s="60" t="s">
        <v>213</v>
      </c>
      <c r="Q245" s="339" t="s">
        <v>213</v>
      </c>
    </row>
    <row r="246" spans="1:17" ht="51.75" customHeight="1">
      <c r="A246" s="103" t="s">
        <v>820</v>
      </c>
      <c r="B246" s="1737"/>
      <c r="C246" s="1144"/>
      <c r="D246" s="1146"/>
      <c r="E246" s="1144"/>
      <c r="F246" s="1148"/>
      <c r="G246" s="1148"/>
      <c r="H246" s="1740"/>
      <c r="I246" s="1148"/>
      <c r="J246" s="1148"/>
      <c r="K246" s="1148"/>
      <c r="L246" s="1148"/>
      <c r="M246" s="139" t="s">
        <v>213</v>
      </c>
      <c r="N246" s="60" t="s">
        <v>213</v>
      </c>
      <c r="O246" s="60" t="s">
        <v>213</v>
      </c>
      <c r="P246" s="60" t="s">
        <v>213</v>
      </c>
      <c r="Q246" s="339" t="s">
        <v>213</v>
      </c>
    </row>
    <row r="247" spans="1:17" ht="51.75" customHeight="1">
      <c r="A247" s="103" t="s">
        <v>821</v>
      </c>
      <c r="B247" s="1735"/>
      <c r="C247" s="1143" t="s">
        <v>213</v>
      </c>
      <c r="D247" s="1146" t="s">
        <v>213</v>
      </c>
      <c r="E247" s="1143" t="s">
        <v>213</v>
      </c>
      <c r="F247" s="1148" t="s">
        <v>213</v>
      </c>
      <c r="G247" s="1148" t="s">
        <v>213</v>
      </c>
      <c r="H247" s="1738" t="s">
        <v>213</v>
      </c>
      <c r="I247" s="1148" t="s">
        <v>213</v>
      </c>
      <c r="J247" s="1148" t="s">
        <v>213</v>
      </c>
      <c r="K247" s="1148" t="s">
        <v>213</v>
      </c>
      <c r="L247" s="1148" t="s">
        <v>213</v>
      </c>
      <c r="M247" s="139" t="s">
        <v>213</v>
      </c>
      <c r="N247" s="60" t="s">
        <v>213</v>
      </c>
      <c r="O247" s="60" t="s">
        <v>213</v>
      </c>
      <c r="P247" s="60" t="s">
        <v>213</v>
      </c>
      <c r="Q247" s="339" t="s">
        <v>213</v>
      </c>
    </row>
    <row r="248" spans="1:17" ht="51.75" customHeight="1">
      <c r="A248" s="103" t="s">
        <v>822</v>
      </c>
      <c r="B248" s="1736"/>
      <c r="C248" s="1144"/>
      <c r="D248" s="1146"/>
      <c r="E248" s="1144"/>
      <c r="F248" s="1148"/>
      <c r="G248" s="1148"/>
      <c r="H248" s="1739"/>
      <c r="I248" s="1148"/>
      <c r="J248" s="1148"/>
      <c r="K248" s="1148"/>
      <c r="L248" s="1148"/>
      <c r="M248" s="139" t="s">
        <v>213</v>
      </c>
      <c r="N248" s="60" t="s">
        <v>213</v>
      </c>
      <c r="O248" s="60" t="s">
        <v>213</v>
      </c>
      <c r="P248" s="60" t="s">
        <v>213</v>
      </c>
      <c r="Q248" s="339" t="s">
        <v>213</v>
      </c>
    </row>
    <row r="249" spans="1:17" ht="51.75" customHeight="1">
      <c r="A249" s="103" t="s">
        <v>823</v>
      </c>
      <c r="B249" s="1736"/>
      <c r="C249" s="1144"/>
      <c r="D249" s="1146"/>
      <c r="E249" s="1144"/>
      <c r="F249" s="1148"/>
      <c r="G249" s="1148"/>
      <c r="H249" s="1739"/>
      <c r="I249" s="1148"/>
      <c r="J249" s="1148"/>
      <c r="K249" s="1148"/>
      <c r="L249" s="1148"/>
      <c r="M249" s="139" t="s">
        <v>213</v>
      </c>
      <c r="N249" s="60" t="s">
        <v>213</v>
      </c>
      <c r="O249" s="60" t="s">
        <v>213</v>
      </c>
      <c r="P249" s="60" t="s">
        <v>213</v>
      </c>
      <c r="Q249" s="339" t="s">
        <v>213</v>
      </c>
    </row>
    <row r="250" spans="1:17" ht="51.75" customHeight="1">
      <c r="A250" s="103" t="s">
        <v>824</v>
      </c>
      <c r="B250" s="1736"/>
      <c r="C250" s="1144"/>
      <c r="D250" s="1146"/>
      <c r="E250" s="1144"/>
      <c r="F250" s="1148"/>
      <c r="G250" s="1148"/>
      <c r="H250" s="1739"/>
      <c r="I250" s="1148"/>
      <c r="J250" s="1148"/>
      <c r="K250" s="1148"/>
      <c r="L250" s="1148"/>
      <c r="M250" s="139" t="s">
        <v>213</v>
      </c>
      <c r="N250" s="60" t="s">
        <v>213</v>
      </c>
      <c r="O250" s="60" t="s">
        <v>213</v>
      </c>
      <c r="P250" s="60" t="s">
        <v>213</v>
      </c>
      <c r="Q250" s="339" t="s">
        <v>213</v>
      </c>
    </row>
    <row r="251" spans="1:17" ht="51.75" customHeight="1">
      <c r="A251" s="103" t="s">
        <v>825</v>
      </c>
      <c r="B251" s="1736"/>
      <c r="C251" s="1144"/>
      <c r="D251" s="1146"/>
      <c r="E251" s="1144"/>
      <c r="F251" s="1148"/>
      <c r="G251" s="1148"/>
      <c r="H251" s="1739"/>
      <c r="I251" s="1148"/>
      <c r="J251" s="1148"/>
      <c r="K251" s="1148"/>
      <c r="L251" s="1148"/>
      <c r="M251" s="139" t="s">
        <v>213</v>
      </c>
      <c r="N251" s="60" t="s">
        <v>213</v>
      </c>
      <c r="O251" s="60" t="s">
        <v>213</v>
      </c>
      <c r="P251" s="60" t="s">
        <v>213</v>
      </c>
      <c r="Q251" s="339" t="s">
        <v>213</v>
      </c>
    </row>
    <row r="252" spans="1:17" ht="51.75" customHeight="1">
      <c r="A252" s="103" t="s">
        <v>826</v>
      </c>
      <c r="B252" s="1737"/>
      <c r="C252" s="1144"/>
      <c r="D252" s="1146"/>
      <c r="E252" s="1144"/>
      <c r="F252" s="1148"/>
      <c r="G252" s="1148"/>
      <c r="H252" s="1740"/>
      <c r="I252" s="1148"/>
      <c r="J252" s="1148"/>
      <c r="K252" s="1148"/>
      <c r="L252" s="1148"/>
      <c r="M252" s="139" t="s">
        <v>213</v>
      </c>
      <c r="N252" s="60" t="s">
        <v>213</v>
      </c>
      <c r="O252" s="60" t="s">
        <v>213</v>
      </c>
      <c r="P252" s="60" t="s">
        <v>213</v>
      </c>
      <c r="Q252" s="339" t="s">
        <v>213</v>
      </c>
    </row>
    <row r="253" spans="1:17" ht="51.75" customHeight="1">
      <c r="A253" s="103" t="s">
        <v>827</v>
      </c>
      <c r="B253" s="1735"/>
      <c r="C253" s="1143" t="s">
        <v>213</v>
      </c>
      <c r="D253" s="1146" t="s">
        <v>213</v>
      </c>
      <c r="E253" s="1143" t="s">
        <v>213</v>
      </c>
      <c r="F253" s="1148" t="s">
        <v>213</v>
      </c>
      <c r="G253" s="1148" t="s">
        <v>213</v>
      </c>
      <c r="H253" s="1738" t="s">
        <v>213</v>
      </c>
      <c r="I253" s="1148" t="s">
        <v>213</v>
      </c>
      <c r="J253" s="1148" t="s">
        <v>213</v>
      </c>
      <c r="K253" s="1148" t="s">
        <v>213</v>
      </c>
      <c r="L253" s="1148" t="s">
        <v>213</v>
      </c>
      <c r="M253" s="139" t="s">
        <v>213</v>
      </c>
      <c r="N253" s="60" t="s">
        <v>213</v>
      </c>
      <c r="O253" s="60" t="s">
        <v>213</v>
      </c>
      <c r="P253" s="60" t="s">
        <v>213</v>
      </c>
      <c r="Q253" s="339" t="s">
        <v>213</v>
      </c>
    </row>
    <row r="254" spans="1:17" ht="51.75" customHeight="1">
      <c r="A254" s="103" t="s">
        <v>828</v>
      </c>
      <c r="B254" s="1736"/>
      <c r="C254" s="1144"/>
      <c r="D254" s="1146"/>
      <c r="E254" s="1144"/>
      <c r="F254" s="1148"/>
      <c r="G254" s="1148"/>
      <c r="H254" s="1739"/>
      <c r="I254" s="1148"/>
      <c r="J254" s="1148"/>
      <c r="K254" s="1148"/>
      <c r="L254" s="1148"/>
      <c r="M254" s="139" t="s">
        <v>213</v>
      </c>
      <c r="N254" s="60" t="s">
        <v>213</v>
      </c>
      <c r="O254" s="60" t="s">
        <v>213</v>
      </c>
      <c r="P254" s="60" t="s">
        <v>213</v>
      </c>
      <c r="Q254" s="339" t="s">
        <v>213</v>
      </c>
    </row>
    <row r="255" spans="1:17" ht="51.75" customHeight="1">
      <c r="A255" s="103" t="s">
        <v>829</v>
      </c>
      <c r="B255" s="1736"/>
      <c r="C255" s="1144"/>
      <c r="D255" s="1146"/>
      <c r="E255" s="1144"/>
      <c r="F255" s="1148"/>
      <c r="G255" s="1148"/>
      <c r="H255" s="1739"/>
      <c r="I255" s="1148"/>
      <c r="J255" s="1148"/>
      <c r="K255" s="1148"/>
      <c r="L255" s="1148"/>
      <c r="M255" s="139" t="s">
        <v>213</v>
      </c>
      <c r="N255" s="60" t="s">
        <v>213</v>
      </c>
      <c r="O255" s="60" t="s">
        <v>213</v>
      </c>
      <c r="P255" s="60" t="s">
        <v>213</v>
      </c>
      <c r="Q255" s="339" t="s">
        <v>213</v>
      </c>
    </row>
    <row r="256" spans="1:17" ht="51.75" customHeight="1">
      <c r="A256" s="103" t="s">
        <v>830</v>
      </c>
      <c r="B256" s="1736"/>
      <c r="C256" s="1144"/>
      <c r="D256" s="1146"/>
      <c r="E256" s="1144"/>
      <c r="F256" s="1148"/>
      <c r="G256" s="1148"/>
      <c r="H256" s="1739"/>
      <c r="I256" s="1148"/>
      <c r="J256" s="1148"/>
      <c r="K256" s="1148"/>
      <c r="L256" s="1148"/>
      <c r="M256" s="139" t="s">
        <v>213</v>
      </c>
      <c r="N256" s="60" t="s">
        <v>213</v>
      </c>
      <c r="O256" s="60" t="s">
        <v>213</v>
      </c>
      <c r="P256" s="60" t="s">
        <v>213</v>
      </c>
      <c r="Q256" s="339" t="s">
        <v>213</v>
      </c>
    </row>
    <row r="257" spans="1:17" ht="51.75" customHeight="1">
      <c r="A257" s="103" t="s">
        <v>831</v>
      </c>
      <c r="B257" s="1736"/>
      <c r="C257" s="1144"/>
      <c r="D257" s="1146"/>
      <c r="E257" s="1144"/>
      <c r="F257" s="1148"/>
      <c r="G257" s="1148"/>
      <c r="H257" s="1739"/>
      <c r="I257" s="1148"/>
      <c r="J257" s="1148"/>
      <c r="K257" s="1148"/>
      <c r="L257" s="1148"/>
      <c r="M257" s="139" t="s">
        <v>213</v>
      </c>
      <c r="N257" s="60" t="s">
        <v>213</v>
      </c>
      <c r="O257" s="60" t="s">
        <v>213</v>
      </c>
      <c r="P257" s="60" t="s">
        <v>213</v>
      </c>
      <c r="Q257" s="339" t="s">
        <v>213</v>
      </c>
    </row>
    <row r="258" spans="1:17" ht="51.75" customHeight="1">
      <c r="A258" s="103" t="s">
        <v>832</v>
      </c>
      <c r="B258" s="1737"/>
      <c r="C258" s="1144"/>
      <c r="D258" s="1146"/>
      <c r="E258" s="1144"/>
      <c r="F258" s="1148"/>
      <c r="G258" s="1148"/>
      <c r="H258" s="1740"/>
      <c r="I258" s="1148"/>
      <c r="J258" s="1148"/>
      <c r="K258" s="1148"/>
      <c r="L258" s="1148"/>
      <c r="M258" s="139" t="s">
        <v>213</v>
      </c>
      <c r="N258" s="60" t="s">
        <v>213</v>
      </c>
      <c r="O258" s="60" t="s">
        <v>213</v>
      </c>
      <c r="P258" s="60" t="s">
        <v>213</v>
      </c>
      <c r="Q258" s="339" t="s">
        <v>213</v>
      </c>
    </row>
    <row r="259" spans="1:17" ht="51.75" customHeight="1">
      <c r="A259" s="103" t="s">
        <v>833</v>
      </c>
      <c r="B259" s="1735"/>
      <c r="C259" s="1143" t="s">
        <v>213</v>
      </c>
      <c r="D259" s="1146" t="s">
        <v>213</v>
      </c>
      <c r="E259" s="1143" t="s">
        <v>213</v>
      </c>
      <c r="F259" s="1148" t="s">
        <v>213</v>
      </c>
      <c r="G259" s="1148" t="s">
        <v>213</v>
      </c>
      <c r="H259" s="1738" t="s">
        <v>213</v>
      </c>
      <c r="I259" s="1148" t="s">
        <v>213</v>
      </c>
      <c r="J259" s="1148" t="s">
        <v>213</v>
      </c>
      <c r="K259" s="1148" t="s">
        <v>213</v>
      </c>
      <c r="L259" s="1148" t="s">
        <v>213</v>
      </c>
      <c r="M259" s="139" t="s">
        <v>213</v>
      </c>
      <c r="N259" s="60" t="s">
        <v>213</v>
      </c>
      <c r="O259" s="60" t="s">
        <v>213</v>
      </c>
      <c r="P259" s="60" t="s">
        <v>213</v>
      </c>
      <c r="Q259" s="339" t="s">
        <v>213</v>
      </c>
    </row>
    <row r="260" spans="1:17" ht="51.75" customHeight="1">
      <c r="A260" s="103" t="s">
        <v>834</v>
      </c>
      <c r="B260" s="1736"/>
      <c r="C260" s="1144"/>
      <c r="D260" s="1146"/>
      <c r="E260" s="1144"/>
      <c r="F260" s="1148"/>
      <c r="G260" s="1148"/>
      <c r="H260" s="1739"/>
      <c r="I260" s="1148"/>
      <c r="J260" s="1148"/>
      <c r="K260" s="1148"/>
      <c r="L260" s="1148"/>
      <c r="M260" s="139" t="s">
        <v>213</v>
      </c>
      <c r="N260" s="60" t="s">
        <v>213</v>
      </c>
      <c r="O260" s="60" t="s">
        <v>213</v>
      </c>
      <c r="P260" s="60" t="s">
        <v>213</v>
      </c>
      <c r="Q260" s="339" t="s">
        <v>213</v>
      </c>
    </row>
    <row r="261" spans="1:17" ht="51.75" customHeight="1">
      <c r="A261" s="103" t="s">
        <v>835</v>
      </c>
      <c r="B261" s="1736"/>
      <c r="C261" s="1144"/>
      <c r="D261" s="1146"/>
      <c r="E261" s="1144"/>
      <c r="F261" s="1148"/>
      <c r="G261" s="1148"/>
      <c r="H261" s="1739"/>
      <c r="I261" s="1148"/>
      <c r="J261" s="1148"/>
      <c r="K261" s="1148"/>
      <c r="L261" s="1148"/>
      <c r="M261" s="139" t="s">
        <v>213</v>
      </c>
      <c r="N261" s="60" t="s">
        <v>213</v>
      </c>
      <c r="O261" s="60" t="s">
        <v>213</v>
      </c>
      <c r="P261" s="60" t="s">
        <v>213</v>
      </c>
      <c r="Q261" s="339" t="s">
        <v>213</v>
      </c>
    </row>
    <row r="262" spans="1:17" ht="51.75" customHeight="1">
      <c r="A262" s="103" t="s">
        <v>836</v>
      </c>
      <c r="B262" s="1736"/>
      <c r="C262" s="1144"/>
      <c r="D262" s="1146"/>
      <c r="E262" s="1144"/>
      <c r="F262" s="1148"/>
      <c r="G262" s="1148"/>
      <c r="H262" s="1739"/>
      <c r="I262" s="1148"/>
      <c r="J262" s="1148"/>
      <c r="K262" s="1148"/>
      <c r="L262" s="1148"/>
      <c r="M262" s="139" t="s">
        <v>213</v>
      </c>
      <c r="N262" s="60" t="s">
        <v>213</v>
      </c>
      <c r="O262" s="60" t="s">
        <v>213</v>
      </c>
      <c r="P262" s="60" t="s">
        <v>213</v>
      </c>
      <c r="Q262" s="339" t="s">
        <v>213</v>
      </c>
    </row>
    <row r="263" spans="1:17" ht="51.75" customHeight="1">
      <c r="A263" s="103" t="s">
        <v>837</v>
      </c>
      <c r="B263" s="1736"/>
      <c r="C263" s="1144"/>
      <c r="D263" s="1146"/>
      <c r="E263" s="1144"/>
      <c r="F263" s="1148"/>
      <c r="G263" s="1148"/>
      <c r="H263" s="1739"/>
      <c r="I263" s="1148"/>
      <c r="J263" s="1148"/>
      <c r="K263" s="1148"/>
      <c r="L263" s="1148"/>
      <c r="M263" s="139" t="s">
        <v>213</v>
      </c>
      <c r="N263" s="60" t="s">
        <v>213</v>
      </c>
      <c r="O263" s="60" t="s">
        <v>213</v>
      </c>
      <c r="P263" s="60" t="s">
        <v>213</v>
      </c>
      <c r="Q263" s="339" t="s">
        <v>213</v>
      </c>
    </row>
    <row r="264" spans="1:17" ht="51.75" customHeight="1">
      <c r="A264" s="103" t="s">
        <v>838</v>
      </c>
      <c r="B264" s="1737"/>
      <c r="C264" s="1144"/>
      <c r="D264" s="1146"/>
      <c r="E264" s="1144"/>
      <c r="F264" s="1148"/>
      <c r="G264" s="1148"/>
      <c r="H264" s="1740"/>
      <c r="I264" s="1148"/>
      <c r="J264" s="1148"/>
      <c r="K264" s="1148"/>
      <c r="L264" s="1148"/>
      <c r="M264" s="139" t="s">
        <v>213</v>
      </c>
      <c r="N264" s="60" t="s">
        <v>213</v>
      </c>
      <c r="O264" s="60" t="s">
        <v>213</v>
      </c>
      <c r="P264" s="60" t="s">
        <v>213</v>
      </c>
      <c r="Q264" s="339" t="s">
        <v>213</v>
      </c>
    </row>
    <row r="265" spans="1:17" ht="51.75" customHeight="1">
      <c r="A265" s="103" t="s">
        <v>839</v>
      </c>
      <c r="B265" s="1735"/>
      <c r="C265" s="1143" t="s">
        <v>213</v>
      </c>
      <c r="D265" s="1146" t="s">
        <v>213</v>
      </c>
      <c r="E265" s="1143" t="s">
        <v>213</v>
      </c>
      <c r="F265" s="1148" t="s">
        <v>213</v>
      </c>
      <c r="G265" s="1148" t="s">
        <v>213</v>
      </c>
      <c r="H265" s="1738" t="s">
        <v>213</v>
      </c>
      <c r="I265" s="1148" t="s">
        <v>213</v>
      </c>
      <c r="J265" s="1148" t="s">
        <v>213</v>
      </c>
      <c r="K265" s="1148" t="s">
        <v>213</v>
      </c>
      <c r="L265" s="1148" t="s">
        <v>213</v>
      </c>
      <c r="M265" s="139" t="s">
        <v>213</v>
      </c>
      <c r="N265" s="60" t="s">
        <v>213</v>
      </c>
      <c r="O265" s="60" t="s">
        <v>213</v>
      </c>
      <c r="P265" s="60" t="s">
        <v>213</v>
      </c>
      <c r="Q265" s="339" t="s">
        <v>213</v>
      </c>
    </row>
    <row r="266" spans="1:17" ht="51.75" customHeight="1">
      <c r="A266" s="103" t="s">
        <v>840</v>
      </c>
      <c r="B266" s="1736"/>
      <c r="C266" s="1144"/>
      <c r="D266" s="1146"/>
      <c r="E266" s="1144"/>
      <c r="F266" s="1148"/>
      <c r="G266" s="1148"/>
      <c r="H266" s="1739"/>
      <c r="I266" s="1148"/>
      <c r="J266" s="1148"/>
      <c r="K266" s="1148"/>
      <c r="L266" s="1148"/>
      <c r="M266" s="139" t="s">
        <v>213</v>
      </c>
      <c r="N266" s="60" t="s">
        <v>213</v>
      </c>
      <c r="O266" s="60" t="s">
        <v>213</v>
      </c>
      <c r="P266" s="60" t="s">
        <v>213</v>
      </c>
      <c r="Q266" s="339" t="s">
        <v>213</v>
      </c>
    </row>
    <row r="267" spans="1:17" ht="51.75" customHeight="1">
      <c r="A267" s="103" t="s">
        <v>841</v>
      </c>
      <c r="B267" s="1736"/>
      <c r="C267" s="1144"/>
      <c r="D267" s="1146"/>
      <c r="E267" s="1144"/>
      <c r="F267" s="1148"/>
      <c r="G267" s="1148"/>
      <c r="H267" s="1739"/>
      <c r="I267" s="1148"/>
      <c r="J267" s="1148"/>
      <c r="K267" s="1148"/>
      <c r="L267" s="1148"/>
      <c r="M267" s="139" t="s">
        <v>213</v>
      </c>
      <c r="N267" s="60" t="s">
        <v>213</v>
      </c>
      <c r="O267" s="60" t="s">
        <v>213</v>
      </c>
      <c r="P267" s="60" t="s">
        <v>213</v>
      </c>
      <c r="Q267" s="339" t="s">
        <v>213</v>
      </c>
    </row>
    <row r="268" spans="1:17" ht="51.75" customHeight="1">
      <c r="A268" s="103" t="s">
        <v>842</v>
      </c>
      <c r="B268" s="1736"/>
      <c r="C268" s="1144"/>
      <c r="D268" s="1146"/>
      <c r="E268" s="1144"/>
      <c r="F268" s="1148"/>
      <c r="G268" s="1148"/>
      <c r="H268" s="1739"/>
      <c r="I268" s="1148"/>
      <c r="J268" s="1148"/>
      <c r="K268" s="1148"/>
      <c r="L268" s="1148"/>
      <c r="M268" s="139" t="s">
        <v>213</v>
      </c>
      <c r="N268" s="60" t="s">
        <v>213</v>
      </c>
      <c r="O268" s="60" t="s">
        <v>213</v>
      </c>
      <c r="P268" s="60" t="s">
        <v>213</v>
      </c>
      <c r="Q268" s="339" t="s">
        <v>213</v>
      </c>
    </row>
    <row r="269" spans="1:17" ht="51.75" customHeight="1">
      <c r="A269" s="103" t="s">
        <v>843</v>
      </c>
      <c r="B269" s="1736"/>
      <c r="C269" s="1144"/>
      <c r="D269" s="1146"/>
      <c r="E269" s="1144"/>
      <c r="F269" s="1148"/>
      <c r="G269" s="1148"/>
      <c r="H269" s="1739"/>
      <c r="I269" s="1148"/>
      <c r="J269" s="1148"/>
      <c r="K269" s="1148"/>
      <c r="L269" s="1148"/>
      <c r="M269" s="139" t="s">
        <v>213</v>
      </c>
      <c r="N269" s="60" t="s">
        <v>213</v>
      </c>
      <c r="O269" s="60" t="s">
        <v>213</v>
      </c>
      <c r="P269" s="60" t="s">
        <v>213</v>
      </c>
      <c r="Q269" s="339" t="s">
        <v>213</v>
      </c>
    </row>
    <row r="270" spans="1:17" ht="51.75" customHeight="1">
      <c r="A270" s="103" t="s">
        <v>844</v>
      </c>
      <c r="B270" s="1737"/>
      <c r="C270" s="1144"/>
      <c r="D270" s="1146"/>
      <c r="E270" s="1144"/>
      <c r="F270" s="1148"/>
      <c r="G270" s="1148"/>
      <c r="H270" s="1740"/>
      <c r="I270" s="1148"/>
      <c r="J270" s="1148"/>
      <c r="K270" s="1148"/>
      <c r="L270" s="1148"/>
      <c r="M270" s="139" t="s">
        <v>213</v>
      </c>
      <c r="N270" s="60" t="s">
        <v>213</v>
      </c>
      <c r="O270" s="60" t="s">
        <v>213</v>
      </c>
      <c r="P270" s="60" t="s">
        <v>213</v>
      </c>
      <c r="Q270" s="339" t="s">
        <v>213</v>
      </c>
    </row>
    <row r="271" spans="1:17" ht="51.75" customHeight="1">
      <c r="A271" s="103" t="s">
        <v>845</v>
      </c>
      <c r="B271" s="1735"/>
      <c r="C271" s="1143" t="s">
        <v>213</v>
      </c>
      <c r="D271" s="1146" t="s">
        <v>213</v>
      </c>
      <c r="E271" s="1143" t="s">
        <v>213</v>
      </c>
      <c r="F271" s="1148" t="s">
        <v>213</v>
      </c>
      <c r="G271" s="1148" t="s">
        <v>213</v>
      </c>
      <c r="H271" s="1738" t="s">
        <v>213</v>
      </c>
      <c r="I271" s="1148" t="s">
        <v>213</v>
      </c>
      <c r="J271" s="1148" t="s">
        <v>213</v>
      </c>
      <c r="K271" s="1148" t="s">
        <v>213</v>
      </c>
      <c r="L271" s="1148" t="s">
        <v>213</v>
      </c>
      <c r="M271" s="139" t="s">
        <v>213</v>
      </c>
      <c r="N271" s="60" t="s">
        <v>213</v>
      </c>
      <c r="O271" s="60" t="s">
        <v>213</v>
      </c>
      <c r="P271" s="60" t="s">
        <v>213</v>
      </c>
      <c r="Q271" s="339" t="s">
        <v>213</v>
      </c>
    </row>
    <row r="272" spans="1:17" ht="51.75" customHeight="1">
      <c r="A272" s="103" t="s">
        <v>846</v>
      </c>
      <c r="B272" s="1736"/>
      <c r="C272" s="1144"/>
      <c r="D272" s="1146"/>
      <c r="E272" s="1144"/>
      <c r="F272" s="1148"/>
      <c r="G272" s="1148"/>
      <c r="H272" s="1739"/>
      <c r="I272" s="1148"/>
      <c r="J272" s="1148"/>
      <c r="K272" s="1148"/>
      <c r="L272" s="1148"/>
      <c r="M272" s="139" t="s">
        <v>213</v>
      </c>
      <c r="N272" s="60" t="s">
        <v>213</v>
      </c>
      <c r="O272" s="60" t="s">
        <v>213</v>
      </c>
      <c r="P272" s="60" t="s">
        <v>213</v>
      </c>
      <c r="Q272" s="339" t="s">
        <v>213</v>
      </c>
    </row>
    <row r="273" spans="1:17" ht="51.75" customHeight="1">
      <c r="A273" s="103" t="s">
        <v>847</v>
      </c>
      <c r="B273" s="1736"/>
      <c r="C273" s="1144"/>
      <c r="D273" s="1146"/>
      <c r="E273" s="1144"/>
      <c r="F273" s="1148"/>
      <c r="G273" s="1148"/>
      <c r="H273" s="1739"/>
      <c r="I273" s="1148"/>
      <c r="J273" s="1148"/>
      <c r="K273" s="1148"/>
      <c r="L273" s="1148"/>
      <c r="M273" s="139" t="s">
        <v>213</v>
      </c>
      <c r="N273" s="60" t="s">
        <v>213</v>
      </c>
      <c r="O273" s="60" t="s">
        <v>213</v>
      </c>
      <c r="P273" s="60" t="s">
        <v>213</v>
      </c>
      <c r="Q273" s="339" t="s">
        <v>213</v>
      </c>
    </row>
    <row r="274" spans="1:17" ht="51.75" customHeight="1">
      <c r="A274" s="103" t="s">
        <v>848</v>
      </c>
      <c r="B274" s="1736"/>
      <c r="C274" s="1144"/>
      <c r="D274" s="1146"/>
      <c r="E274" s="1144"/>
      <c r="F274" s="1148"/>
      <c r="G274" s="1148"/>
      <c r="H274" s="1739"/>
      <c r="I274" s="1148"/>
      <c r="J274" s="1148"/>
      <c r="K274" s="1148"/>
      <c r="L274" s="1148"/>
      <c r="M274" s="139" t="s">
        <v>213</v>
      </c>
      <c r="N274" s="60" t="s">
        <v>213</v>
      </c>
      <c r="O274" s="60" t="s">
        <v>213</v>
      </c>
      <c r="P274" s="60" t="s">
        <v>213</v>
      </c>
      <c r="Q274" s="339" t="s">
        <v>213</v>
      </c>
    </row>
    <row r="275" spans="1:17" ht="51.75" customHeight="1">
      <c r="A275" s="103" t="s">
        <v>849</v>
      </c>
      <c r="B275" s="1736"/>
      <c r="C275" s="1144"/>
      <c r="D275" s="1146"/>
      <c r="E275" s="1144"/>
      <c r="F275" s="1148"/>
      <c r="G275" s="1148"/>
      <c r="H275" s="1739"/>
      <c r="I275" s="1148"/>
      <c r="J275" s="1148"/>
      <c r="K275" s="1148"/>
      <c r="L275" s="1148"/>
      <c r="M275" s="139" t="s">
        <v>213</v>
      </c>
      <c r="N275" s="60" t="s">
        <v>213</v>
      </c>
      <c r="O275" s="60" t="s">
        <v>213</v>
      </c>
      <c r="P275" s="60" t="s">
        <v>213</v>
      </c>
      <c r="Q275" s="339" t="s">
        <v>213</v>
      </c>
    </row>
    <row r="276" spans="1:17" ht="51.75" customHeight="1">
      <c r="A276" s="103" t="s">
        <v>850</v>
      </c>
      <c r="B276" s="1737"/>
      <c r="C276" s="1144"/>
      <c r="D276" s="1146"/>
      <c r="E276" s="1144"/>
      <c r="F276" s="1148"/>
      <c r="G276" s="1148"/>
      <c r="H276" s="1740"/>
      <c r="I276" s="1148"/>
      <c r="J276" s="1148"/>
      <c r="K276" s="1148"/>
      <c r="L276" s="1148"/>
      <c r="M276" s="139" t="s">
        <v>213</v>
      </c>
      <c r="N276" s="60" t="s">
        <v>213</v>
      </c>
      <c r="O276" s="60" t="s">
        <v>213</v>
      </c>
      <c r="P276" s="60" t="s">
        <v>213</v>
      </c>
      <c r="Q276" s="339" t="s">
        <v>213</v>
      </c>
    </row>
    <row r="277" spans="1:17" ht="51.75" customHeight="1">
      <c r="A277" s="103" t="s">
        <v>851</v>
      </c>
      <c r="B277" s="1735"/>
      <c r="C277" s="1143" t="s">
        <v>213</v>
      </c>
      <c r="D277" s="1146" t="s">
        <v>213</v>
      </c>
      <c r="E277" s="1143" t="s">
        <v>213</v>
      </c>
      <c r="F277" s="1148" t="s">
        <v>213</v>
      </c>
      <c r="G277" s="1148" t="s">
        <v>213</v>
      </c>
      <c r="H277" s="1738" t="s">
        <v>213</v>
      </c>
      <c r="I277" s="1148" t="s">
        <v>213</v>
      </c>
      <c r="J277" s="1148" t="s">
        <v>213</v>
      </c>
      <c r="K277" s="1148" t="s">
        <v>213</v>
      </c>
      <c r="L277" s="1148" t="s">
        <v>213</v>
      </c>
      <c r="M277" s="139" t="s">
        <v>213</v>
      </c>
      <c r="N277" s="60" t="s">
        <v>213</v>
      </c>
      <c r="O277" s="60" t="s">
        <v>213</v>
      </c>
      <c r="P277" s="60" t="s">
        <v>213</v>
      </c>
      <c r="Q277" s="339" t="s">
        <v>213</v>
      </c>
    </row>
    <row r="278" spans="1:17" ht="51.75" customHeight="1">
      <c r="A278" s="103" t="s">
        <v>852</v>
      </c>
      <c r="B278" s="1736"/>
      <c r="C278" s="1144"/>
      <c r="D278" s="1146"/>
      <c r="E278" s="1144"/>
      <c r="F278" s="1148"/>
      <c r="G278" s="1148"/>
      <c r="H278" s="1739"/>
      <c r="I278" s="1148"/>
      <c r="J278" s="1148"/>
      <c r="K278" s="1148"/>
      <c r="L278" s="1148"/>
      <c r="M278" s="139" t="s">
        <v>213</v>
      </c>
      <c r="N278" s="60" t="s">
        <v>213</v>
      </c>
      <c r="O278" s="60" t="s">
        <v>213</v>
      </c>
      <c r="P278" s="60" t="s">
        <v>213</v>
      </c>
      <c r="Q278" s="339" t="s">
        <v>213</v>
      </c>
    </row>
    <row r="279" spans="1:17" ht="51.75" customHeight="1">
      <c r="A279" s="103" t="s">
        <v>853</v>
      </c>
      <c r="B279" s="1736"/>
      <c r="C279" s="1144"/>
      <c r="D279" s="1146"/>
      <c r="E279" s="1144"/>
      <c r="F279" s="1148"/>
      <c r="G279" s="1148"/>
      <c r="H279" s="1739"/>
      <c r="I279" s="1148"/>
      <c r="J279" s="1148"/>
      <c r="K279" s="1148"/>
      <c r="L279" s="1148"/>
      <c r="M279" s="139" t="s">
        <v>213</v>
      </c>
      <c r="N279" s="60" t="s">
        <v>213</v>
      </c>
      <c r="O279" s="60" t="s">
        <v>213</v>
      </c>
      <c r="P279" s="60" t="s">
        <v>213</v>
      </c>
      <c r="Q279" s="339" t="s">
        <v>213</v>
      </c>
    </row>
    <row r="280" spans="1:17" ht="51.75" customHeight="1">
      <c r="A280" s="103" t="s">
        <v>854</v>
      </c>
      <c r="B280" s="1736"/>
      <c r="C280" s="1144"/>
      <c r="D280" s="1146"/>
      <c r="E280" s="1144"/>
      <c r="F280" s="1148"/>
      <c r="G280" s="1148"/>
      <c r="H280" s="1739"/>
      <c r="I280" s="1148"/>
      <c r="J280" s="1148"/>
      <c r="K280" s="1148"/>
      <c r="L280" s="1148"/>
      <c r="M280" s="139" t="s">
        <v>213</v>
      </c>
      <c r="N280" s="60" t="s">
        <v>213</v>
      </c>
      <c r="O280" s="60" t="s">
        <v>213</v>
      </c>
      <c r="P280" s="60" t="s">
        <v>213</v>
      </c>
      <c r="Q280" s="339" t="s">
        <v>213</v>
      </c>
    </row>
    <row r="281" spans="1:17" ht="51.75" customHeight="1">
      <c r="A281" s="103" t="s">
        <v>855</v>
      </c>
      <c r="B281" s="1736"/>
      <c r="C281" s="1144"/>
      <c r="D281" s="1146"/>
      <c r="E281" s="1144"/>
      <c r="F281" s="1148"/>
      <c r="G281" s="1148"/>
      <c r="H281" s="1739"/>
      <c r="I281" s="1148"/>
      <c r="J281" s="1148"/>
      <c r="K281" s="1148"/>
      <c r="L281" s="1148"/>
      <c r="M281" s="139" t="s">
        <v>213</v>
      </c>
      <c r="N281" s="60" t="s">
        <v>213</v>
      </c>
      <c r="O281" s="60" t="s">
        <v>213</v>
      </c>
      <c r="P281" s="60" t="s">
        <v>213</v>
      </c>
      <c r="Q281" s="339" t="s">
        <v>213</v>
      </c>
    </row>
    <row r="282" spans="1:17" ht="51.75" customHeight="1">
      <c r="A282" s="103" t="s">
        <v>856</v>
      </c>
      <c r="B282" s="1737"/>
      <c r="C282" s="1144"/>
      <c r="D282" s="1146"/>
      <c r="E282" s="1144"/>
      <c r="F282" s="1148"/>
      <c r="G282" s="1148"/>
      <c r="H282" s="1740"/>
      <c r="I282" s="1148"/>
      <c r="J282" s="1148"/>
      <c r="K282" s="1148"/>
      <c r="L282" s="1148"/>
      <c r="M282" s="139" t="s">
        <v>213</v>
      </c>
      <c r="N282" s="60" t="s">
        <v>213</v>
      </c>
      <c r="O282" s="60" t="s">
        <v>213</v>
      </c>
      <c r="P282" s="60" t="s">
        <v>213</v>
      </c>
      <c r="Q282" s="339" t="s">
        <v>213</v>
      </c>
    </row>
    <row r="283" spans="1:17" ht="51.75" customHeight="1">
      <c r="A283" s="103" t="s">
        <v>857</v>
      </c>
      <c r="B283" s="1735"/>
      <c r="C283" s="1143" t="s">
        <v>213</v>
      </c>
      <c r="D283" s="1146" t="s">
        <v>213</v>
      </c>
      <c r="E283" s="1143" t="s">
        <v>213</v>
      </c>
      <c r="F283" s="1148" t="s">
        <v>213</v>
      </c>
      <c r="G283" s="1148" t="s">
        <v>213</v>
      </c>
      <c r="H283" s="1738" t="s">
        <v>213</v>
      </c>
      <c r="I283" s="1148" t="s">
        <v>213</v>
      </c>
      <c r="J283" s="1148" t="s">
        <v>213</v>
      </c>
      <c r="K283" s="1148" t="s">
        <v>213</v>
      </c>
      <c r="L283" s="1148" t="s">
        <v>213</v>
      </c>
      <c r="M283" s="139" t="s">
        <v>213</v>
      </c>
      <c r="N283" s="60" t="s">
        <v>213</v>
      </c>
      <c r="O283" s="60" t="s">
        <v>213</v>
      </c>
      <c r="P283" s="60" t="s">
        <v>213</v>
      </c>
      <c r="Q283" s="339" t="s">
        <v>213</v>
      </c>
    </row>
    <row r="284" spans="1:17" ht="51.75" customHeight="1">
      <c r="A284" s="103" t="s">
        <v>858</v>
      </c>
      <c r="B284" s="1736"/>
      <c r="C284" s="1144"/>
      <c r="D284" s="1146"/>
      <c r="E284" s="1144"/>
      <c r="F284" s="1148"/>
      <c r="G284" s="1148"/>
      <c r="H284" s="1739"/>
      <c r="I284" s="1148"/>
      <c r="J284" s="1148"/>
      <c r="K284" s="1148"/>
      <c r="L284" s="1148"/>
      <c r="M284" s="139" t="s">
        <v>213</v>
      </c>
      <c r="N284" s="60" t="s">
        <v>213</v>
      </c>
      <c r="O284" s="60" t="s">
        <v>213</v>
      </c>
      <c r="P284" s="60" t="s">
        <v>213</v>
      </c>
      <c r="Q284" s="339" t="s">
        <v>213</v>
      </c>
    </row>
    <row r="285" spans="1:17" ht="51.75" customHeight="1">
      <c r="A285" s="103" t="s">
        <v>859</v>
      </c>
      <c r="B285" s="1736"/>
      <c r="C285" s="1144"/>
      <c r="D285" s="1146"/>
      <c r="E285" s="1144"/>
      <c r="F285" s="1148"/>
      <c r="G285" s="1148"/>
      <c r="H285" s="1739"/>
      <c r="I285" s="1148"/>
      <c r="J285" s="1148"/>
      <c r="K285" s="1148"/>
      <c r="L285" s="1148"/>
      <c r="M285" s="139" t="s">
        <v>213</v>
      </c>
      <c r="N285" s="60" t="s">
        <v>213</v>
      </c>
      <c r="O285" s="60" t="s">
        <v>213</v>
      </c>
      <c r="P285" s="60" t="s">
        <v>213</v>
      </c>
      <c r="Q285" s="339" t="s">
        <v>213</v>
      </c>
    </row>
    <row r="286" spans="1:17" ht="51.75" customHeight="1">
      <c r="A286" s="103" t="s">
        <v>860</v>
      </c>
      <c r="B286" s="1736"/>
      <c r="C286" s="1144"/>
      <c r="D286" s="1146"/>
      <c r="E286" s="1144"/>
      <c r="F286" s="1148"/>
      <c r="G286" s="1148"/>
      <c r="H286" s="1739"/>
      <c r="I286" s="1148"/>
      <c r="J286" s="1148"/>
      <c r="K286" s="1148"/>
      <c r="L286" s="1148"/>
      <c r="M286" s="139" t="s">
        <v>213</v>
      </c>
      <c r="N286" s="60" t="s">
        <v>213</v>
      </c>
      <c r="O286" s="60" t="s">
        <v>213</v>
      </c>
      <c r="P286" s="60" t="s">
        <v>213</v>
      </c>
      <c r="Q286" s="339" t="s">
        <v>213</v>
      </c>
    </row>
    <row r="287" spans="1:17" ht="51.75" customHeight="1">
      <c r="A287" s="103" t="s">
        <v>861</v>
      </c>
      <c r="B287" s="1736"/>
      <c r="C287" s="1144"/>
      <c r="D287" s="1146"/>
      <c r="E287" s="1144"/>
      <c r="F287" s="1148"/>
      <c r="G287" s="1148"/>
      <c r="H287" s="1739"/>
      <c r="I287" s="1148"/>
      <c r="J287" s="1148"/>
      <c r="K287" s="1148"/>
      <c r="L287" s="1148"/>
      <c r="M287" s="139" t="s">
        <v>213</v>
      </c>
      <c r="N287" s="60" t="s">
        <v>213</v>
      </c>
      <c r="O287" s="60" t="s">
        <v>213</v>
      </c>
      <c r="P287" s="60" t="s">
        <v>213</v>
      </c>
      <c r="Q287" s="339" t="s">
        <v>213</v>
      </c>
    </row>
    <row r="288" spans="1:17" ht="51.75" customHeight="1">
      <c r="A288" s="103" t="s">
        <v>862</v>
      </c>
      <c r="B288" s="1737"/>
      <c r="C288" s="1144"/>
      <c r="D288" s="1146"/>
      <c r="E288" s="1144"/>
      <c r="F288" s="1148"/>
      <c r="G288" s="1148"/>
      <c r="H288" s="1740"/>
      <c r="I288" s="1148"/>
      <c r="J288" s="1148"/>
      <c r="K288" s="1148"/>
      <c r="L288" s="1148"/>
      <c r="M288" s="139" t="s">
        <v>213</v>
      </c>
      <c r="N288" s="60" t="s">
        <v>213</v>
      </c>
      <c r="O288" s="60" t="s">
        <v>213</v>
      </c>
      <c r="P288" s="60" t="s">
        <v>213</v>
      </c>
      <c r="Q288" s="339" t="s">
        <v>213</v>
      </c>
    </row>
    <row r="289" spans="1:17" ht="51.75" customHeight="1">
      <c r="A289" s="103" t="s">
        <v>863</v>
      </c>
      <c r="B289" s="1735"/>
      <c r="C289" s="1143" t="s">
        <v>213</v>
      </c>
      <c r="D289" s="1146" t="s">
        <v>213</v>
      </c>
      <c r="E289" s="1143" t="s">
        <v>213</v>
      </c>
      <c r="F289" s="1148" t="s">
        <v>213</v>
      </c>
      <c r="G289" s="1148" t="s">
        <v>213</v>
      </c>
      <c r="H289" s="1738" t="s">
        <v>213</v>
      </c>
      <c r="I289" s="1148" t="s">
        <v>213</v>
      </c>
      <c r="J289" s="1148" t="s">
        <v>213</v>
      </c>
      <c r="K289" s="1148" t="s">
        <v>213</v>
      </c>
      <c r="L289" s="1148" t="s">
        <v>213</v>
      </c>
      <c r="M289" s="139" t="s">
        <v>213</v>
      </c>
      <c r="N289" s="60" t="s">
        <v>213</v>
      </c>
      <c r="O289" s="60" t="s">
        <v>213</v>
      </c>
      <c r="P289" s="60" t="s">
        <v>213</v>
      </c>
      <c r="Q289" s="339" t="s">
        <v>213</v>
      </c>
    </row>
    <row r="290" spans="1:17" ht="51.75" customHeight="1">
      <c r="A290" s="103" t="s">
        <v>864</v>
      </c>
      <c r="B290" s="1736"/>
      <c r="C290" s="1144"/>
      <c r="D290" s="1146"/>
      <c r="E290" s="1144"/>
      <c r="F290" s="1148"/>
      <c r="G290" s="1148"/>
      <c r="H290" s="1739"/>
      <c r="I290" s="1148"/>
      <c r="J290" s="1148"/>
      <c r="K290" s="1148"/>
      <c r="L290" s="1148"/>
      <c r="M290" s="139" t="s">
        <v>213</v>
      </c>
      <c r="N290" s="60" t="s">
        <v>213</v>
      </c>
      <c r="O290" s="60" t="s">
        <v>213</v>
      </c>
      <c r="P290" s="60" t="s">
        <v>213</v>
      </c>
      <c r="Q290" s="339" t="s">
        <v>213</v>
      </c>
    </row>
    <row r="291" spans="1:17" ht="51.75" customHeight="1">
      <c r="A291" s="103" t="s">
        <v>865</v>
      </c>
      <c r="B291" s="1736"/>
      <c r="C291" s="1144"/>
      <c r="D291" s="1146"/>
      <c r="E291" s="1144"/>
      <c r="F291" s="1148"/>
      <c r="G291" s="1148"/>
      <c r="H291" s="1739"/>
      <c r="I291" s="1148"/>
      <c r="J291" s="1148"/>
      <c r="K291" s="1148"/>
      <c r="L291" s="1148"/>
      <c r="M291" s="139" t="s">
        <v>213</v>
      </c>
      <c r="N291" s="60" t="s">
        <v>213</v>
      </c>
      <c r="O291" s="60" t="s">
        <v>213</v>
      </c>
      <c r="P291" s="60" t="s">
        <v>213</v>
      </c>
      <c r="Q291" s="339" t="s">
        <v>213</v>
      </c>
    </row>
    <row r="292" spans="1:17" ht="51.75" customHeight="1">
      <c r="A292" s="103" t="s">
        <v>866</v>
      </c>
      <c r="B292" s="1736"/>
      <c r="C292" s="1144"/>
      <c r="D292" s="1146"/>
      <c r="E292" s="1144"/>
      <c r="F292" s="1148"/>
      <c r="G292" s="1148"/>
      <c r="H292" s="1739"/>
      <c r="I292" s="1148"/>
      <c r="J292" s="1148"/>
      <c r="K292" s="1148"/>
      <c r="L292" s="1148"/>
      <c r="M292" s="139" t="s">
        <v>213</v>
      </c>
      <c r="N292" s="60" t="s">
        <v>213</v>
      </c>
      <c r="O292" s="60" t="s">
        <v>213</v>
      </c>
      <c r="P292" s="60" t="s">
        <v>213</v>
      </c>
      <c r="Q292" s="339" t="s">
        <v>213</v>
      </c>
    </row>
    <row r="293" spans="1:17" ht="51.75" customHeight="1">
      <c r="A293" s="103" t="s">
        <v>867</v>
      </c>
      <c r="B293" s="1736"/>
      <c r="C293" s="1144"/>
      <c r="D293" s="1146"/>
      <c r="E293" s="1144"/>
      <c r="F293" s="1148"/>
      <c r="G293" s="1148"/>
      <c r="H293" s="1739"/>
      <c r="I293" s="1148"/>
      <c r="J293" s="1148"/>
      <c r="K293" s="1148"/>
      <c r="L293" s="1148"/>
      <c r="M293" s="139" t="s">
        <v>213</v>
      </c>
      <c r="N293" s="60" t="s">
        <v>213</v>
      </c>
      <c r="O293" s="60" t="s">
        <v>213</v>
      </c>
      <c r="P293" s="60" t="s">
        <v>213</v>
      </c>
      <c r="Q293" s="339" t="s">
        <v>213</v>
      </c>
    </row>
    <row r="294" spans="1:17" ht="51.75" customHeight="1">
      <c r="A294" s="103" t="s">
        <v>868</v>
      </c>
      <c r="B294" s="1737"/>
      <c r="C294" s="1144"/>
      <c r="D294" s="1146"/>
      <c r="E294" s="1144"/>
      <c r="F294" s="1148"/>
      <c r="G294" s="1148"/>
      <c r="H294" s="1740"/>
      <c r="I294" s="1148"/>
      <c r="J294" s="1148"/>
      <c r="K294" s="1148"/>
      <c r="L294" s="1148"/>
      <c r="M294" s="139" t="s">
        <v>213</v>
      </c>
      <c r="N294" s="60" t="s">
        <v>213</v>
      </c>
      <c r="O294" s="60" t="s">
        <v>213</v>
      </c>
      <c r="P294" s="60" t="s">
        <v>213</v>
      </c>
      <c r="Q294" s="339" t="s">
        <v>213</v>
      </c>
    </row>
    <row r="295" spans="1:17" ht="51.75" customHeight="1">
      <c r="A295" s="103" t="s">
        <v>869</v>
      </c>
      <c r="B295" s="1735"/>
      <c r="C295" s="1143" t="s">
        <v>213</v>
      </c>
      <c r="D295" s="1146" t="s">
        <v>213</v>
      </c>
      <c r="E295" s="1143" t="s">
        <v>213</v>
      </c>
      <c r="F295" s="1148" t="s">
        <v>213</v>
      </c>
      <c r="G295" s="1148" t="s">
        <v>213</v>
      </c>
      <c r="H295" s="1738" t="s">
        <v>213</v>
      </c>
      <c r="I295" s="1148" t="s">
        <v>213</v>
      </c>
      <c r="J295" s="1148" t="s">
        <v>213</v>
      </c>
      <c r="K295" s="1148" t="s">
        <v>213</v>
      </c>
      <c r="L295" s="1148" t="s">
        <v>213</v>
      </c>
      <c r="M295" s="139" t="s">
        <v>213</v>
      </c>
      <c r="N295" s="60" t="s">
        <v>213</v>
      </c>
      <c r="O295" s="60" t="s">
        <v>213</v>
      </c>
      <c r="P295" s="60" t="s">
        <v>213</v>
      </c>
      <c r="Q295" s="339" t="s">
        <v>213</v>
      </c>
    </row>
    <row r="296" spans="1:17" ht="51.75" customHeight="1">
      <c r="A296" s="103" t="s">
        <v>870</v>
      </c>
      <c r="B296" s="1736"/>
      <c r="C296" s="1144"/>
      <c r="D296" s="1146"/>
      <c r="E296" s="1144"/>
      <c r="F296" s="1148"/>
      <c r="G296" s="1148"/>
      <c r="H296" s="1739"/>
      <c r="I296" s="1148"/>
      <c r="J296" s="1148"/>
      <c r="K296" s="1148"/>
      <c r="L296" s="1148"/>
      <c r="M296" s="139" t="s">
        <v>213</v>
      </c>
      <c r="N296" s="60" t="s">
        <v>213</v>
      </c>
      <c r="O296" s="60" t="s">
        <v>213</v>
      </c>
      <c r="P296" s="60" t="s">
        <v>213</v>
      </c>
      <c r="Q296" s="339" t="s">
        <v>213</v>
      </c>
    </row>
    <row r="297" spans="1:17" ht="51.75" customHeight="1">
      <c r="A297" s="103" t="s">
        <v>871</v>
      </c>
      <c r="B297" s="1736"/>
      <c r="C297" s="1144"/>
      <c r="D297" s="1146"/>
      <c r="E297" s="1144"/>
      <c r="F297" s="1148"/>
      <c r="G297" s="1148"/>
      <c r="H297" s="1739"/>
      <c r="I297" s="1148"/>
      <c r="J297" s="1148"/>
      <c r="K297" s="1148"/>
      <c r="L297" s="1148"/>
      <c r="M297" s="139" t="s">
        <v>213</v>
      </c>
      <c r="N297" s="60" t="s">
        <v>213</v>
      </c>
      <c r="O297" s="60" t="s">
        <v>213</v>
      </c>
      <c r="P297" s="60" t="s">
        <v>213</v>
      </c>
      <c r="Q297" s="339" t="s">
        <v>213</v>
      </c>
    </row>
    <row r="298" spans="1:17" ht="51.75" customHeight="1">
      <c r="A298" s="103" t="s">
        <v>872</v>
      </c>
      <c r="B298" s="1736"/>
      <c r="C298" s="1144"/>
      <c r="D298" s="1146"/>
      <c r="E298" s="1144"/>
      <c r="F298" s="1148"/>
      <c r="G298" s="1148"/>
      <c r="H298" s="1739"/>
      <c r="I298" s="1148"/>
      <c r="J298" s="1148"/>
      <c r="K298" s="1148"/>
      <c r="L298" s="1148"/>
      <c r="M298" s="139" t="s">
        <v>213</v>
      </c>
      <c r="N298" s="60" t="s">
        <v>213</v>
      </c>
      <c r="O298" s="60" t="s">
        <v>213</v>
      </c>
      <c r="P298" s="60" t="s">
        <v>213</v>
      </c>
      <c r="Q298" s="339" t="s">
        <v>213</v>
      </c>
    </row>
    <row r="299" spans="1:17" ht="51.75" customHeight="1">
      <c r="A299" s="103" t="s">
        <v>873</v>
      </c>
      <c r="B299" s="1736"/>
      <c r="C299" s="1144"/>
      <c r="D299" s="1146"/>
      <c r="E299" s="1144"/>
      <c r="F299" s="1148"/>
      <c r="G299" s="1148"/>
      <c r="H299" s="1739"/>
      <c r="I299" s="1148"/>
      <c r="J299" s="1148"/>
      <c r="K299" s="1148"/>
      <c r="L299" s="1148"/>
      <c r="M299" s="139" t="s">
        <v>213</v>
      </c>
      <c r="N299" s="60" t="s">
        <v>213</v>
      </c>
      <c r="O299" s="60" t="s">
        <v>213</v>
      </c>
      <c r="P299" s="60" t="s">
        <v>213</v>
      </c>
      <c r="Q299" s="339" t="s">
        <v>213</v>
      </c>
    </row>
    <row r="300" spans="1:17" ht="51.75" customHeight="1">
      <c r="A300" s="103" t="s">
        <v>874</v>
      </c>
      <c r="B300" s="1737"/>
      <c r="C300" s="1144"/>
      <c r="D300" s="1146"/>
      <c r="E300" s="1144"/>
      <c r="F300" s="1148"/>
      <c r="G300" s="1148"/>
      <c r="H300" s="1740"/>
      <c r="I300" s="1148"/>
      <c r="J300" s="1148"/>
      <c r="K300" s="1148"/>
      <c r="L300" s="1148"/>
      <c r="M300" s="139" t="s">
        <v>213</v>
      </c>
      <c r="N300" s="60" t="s">
        <v>213</v>
      </c>
      <c r="O300" s="60" t="s">
        <v>213</v>
      </c>
      <c r="P300" s="60" t="s">
        <v>213</v>
      </c>
      <c r="Q300" s="339" t="s">
        <v>213</v>
      </c>
    </row>
    <row r="301" spans="1:17" ht="51.75" customHeight="1">
      <c r="A301" s="103" t="s">
        <v>875</v>
      </c>
      <c r="B301" s="1735"/>
      <c r="C301" s="1143" t="s">
        <v>213</v>
      </c>
      <c r="D301" s="1146" t="s">
        <v>213</v>
      </c>
      <c r="E301" s="1143" t="s">
        <v>213</v>
      </c>
      <c r="F301" s="1148" t="s">
        <v>213</v>
      </c>
      <c r="G301" s="1148" t="s">
        <v>213</v>
      </c>
      <c r="H301" s="1738" t="s">
        <v>213</v>
      </c>
      <c r="I301" s="1148" t="s">
        <v>213</v>
      </c>
      <c r="J301" s="1148" t="s">
        <v>213</v>
      </c>
      <c r="K301" s="1148" t="s">
        <v>213</v>
      </c>
      <c r="L301" s="1148" t="s">
        <v>213</v>
      </c>
      <c r="M301" s="139" t="s">
        <v>213</v>
      </c>
      <c r="N301" s="60" t="s">
        <v>213</v>
      </c>
      <c r="O301" s="60" t="s">
        <v>213</v>
      </c>
      <c r="P301" s="60" t="s">
        <v>213</v>
      </c>
      <c r="Q301" s="339" t="s">
        <v>213</v>
      </c>
    </row>
    <row r="302" spans="1:17" ht="51.75" customHeight="1">
      <c r="A302" s="103" t="s">
        <v>876</v>
      </c>
      <c r="B302" s="1736"/>
      <c r="C302" s="1144"/>
      <c r="D302" s="1146"/>
      <c r="E302" s="1144"/>
      <c r="F302" s="1148"/>
      <c r="G302" s="1148"/>
      <c r="H302" s="1739"/>
      <c r="I302" s="1148"/>
      <c r="J302" s="1148"/>
      <c r="K302" s="1148"/>
      <c r="L302" s="1148"/>
      <c r="M302" s="139" t="s">
        <v>213</v>
      </c>
      <c r="N302" s="60" t="s">
        <v>213</v>
      </c>
      <c r="O302" s="60" t="s">
        <v>213</v>
      </c>
      <c r="P302" s="60" t="s">
        <v>213</v>
      </c>
      <c r="Q302" s="339" t="s">
        <v>213</v>
      </c>
    </row>
    <row r="303" spans="1:17" ht="51.75" customHeight="1">
      <c r="A303" s="103" t="s">
        <v>877</v>
      </c>
      <c r="B303" s="1736"/>
      <c r="C303" s="1144"/>
      <c r="D303" s="1146"/>
      <c r="E303" s="1144"/>
      <c r="F303" s="1148"/>
      <c r="G303" s="1148"/>
      <c r="H303" s="1739"/>
      <c r="I303" s="1148"/>
      <c r="J303" s="1148"/>
      <c r="K303" s="1148"/>
      <c r="L303" s="1148"/>
      <c r="M303" s="139" t="s">
        <v>213</v>
      </c>
      <c r="N303" s="60" t="s">
        <v>213</v>
      </c>
      <c r="O303" s="60" t="s">
        <v>213</v>
      </c>
      <c r="P303" s="60" t="s">
        <v>213</v>
      </c>
      <c r="Q303" s="339" t="s">
        <v>213</v>
      </c>
    </row>
    <row r="304" spans="1:17" ht="51.75" customHeight="1">
      <c r="A304" s="103" t="s">
        <v>878</v>
      </c>
      <c r="B304" s="1736"/>
      <c r="C304" s="1144"/>
      <c r="D304" s="1146"/>
      <c r="E304" s="1144"/>
      <c r="F304" s="1148"/>
      <c r="G304" s="1148"/>
      <c r="H304" s="1739"/>
      <c r="I304" s="1148"/>
      <c r="J304" s="1148"/>
      <c r="K304" s="1148"/>
      <c r="L304" s="1148"/>
      <c r="M304" s="139" t="s">
        <v>213</v>
      </c>
      <c r="N304" s="60" t="s">
        <v>213</v>
      </c>
      <c r="O304" s="60" t="s">
        <v>213</v>
      </c>
      <c r="P304" s="60" t="s">
        <v>213</v>
      </c>
      <c r="Q304" s="339" t="s">
        <v>213</v>
      </c>
    </row>
    <row r="305" spans="1:17" ht="51.75" customHeight="1">
      <c r="A305" s="103" t="s">
        <v>879</v>
      </c>
      <c r="B305" s="1736"/>
      <c r="C305" s="1144"/>
      <c r="D305" s="1146"/>
      <c r="E305" s="1144"/>
      <c r="F305" s="1148"/>
      <c r="G305" s="1148"/>
      <c r="H305" s="1739"/>
      <c r="I305" s="1148"/>
      <c r="J305" s="1148"/>
      <c r="K305" s="1148"/>
      <c r="L305" s="1148"/>
      <c r="M305" s="139" t="s">
        <v>213</v>
      </c>
      <c r="N305" s="60" t="s">
        <v>213</v>
      </c>
      <c r="O305" s="60" t="s">
        <v>213</v>
      </c>
      <c r="P305" s="60" t="s">
        <v>213</v>
      </c>
      <c r="Q305" s="339" t="s">
        <v>213</v>
      </c>
    </row>
    <row r="306" spans="1:17" ht="51.75" customHeight="1">
      <c r="A306" s="103" t="s">
        <v>880</v>
      </c>
      <c r="B306" s="1737"/>
      <c r="C306" s="1144"/>
      <c r="D306" s="1146"/>
      <c r="E306" s="1144"/>
      <c r="F306" s="1148"/>
      <c r="G306" s="1148"/>
      <c r="H306" s="1740"/>
      <c r="I306" s="1148"/>
      <c r="J306" s="1148"/>
      <c r="K306" s="1148"/>
      <c r="L306" s="1148"/>
      <c r="M306" s="139" t="s">
        <v>213</v>
      </c>
      <c r="N306" s="60" t="s">
        <v>213</v>
      </c>
      <c r="O306" s="60" t="s">
        <v>213</v>
      </c>
      <c r="P306" s="60" t="s">
        <v>213</v>
      </c>
      <c r="Q306" s="339" t="s">
        <v>213</v>
      </c>
    </row>
    <row r="307" spans="1:17" ht="51.75" customHeight="1">
      <c r="A307" s="103" t="s">
        <v>881</v>
      </c>
      <c r="B307" s="1735"/>
      <c r="C307" s="1143" t="s">
        <v>213</v>
      </c>
      <c r="D307" s="1146" t="s">
        <v>213</v>
      </c>
      <c r="E307" s="1143" t="s">
        <v>213</v>
      </c>
      <c r="F307" s="1148" t="s">
        <v>213</v>
      </c>
      <c r="G307" s="1148" t="s">
        <v>213</v>
      </c>
      <c r="H307" s="1738" t="s">
        <v>213</v>
      </c>
      <c r="I307" s="1148" t="s">
        <v>213</v>
      </c>
      <c r="J307" s="1148" t="s">
        <v>213</v>
      </c>
      <c r="K307" s="1148" t="s">
        <v>213</v>
      </c>
      <c r="L307" s="1148" t="s">
        <v>213</v>
      </c>
      <c r="M307" s="139" t="s">
        <v>213</v>
      </c>
      <c r="N307" s="60" t="s">
        <v>213</v>
      </c>
      <c r="O307" s="60" t="s">
        <v>213</v>
      </c>
      <c r="P307" s="60" t="s">
        <v>213</v>
      </c>
      <c r="Q307" s="339" t="s">
        <v>213</v>
      </c>
    </row>
    <row r="308" spans="1:17" ht="51.75" customHeight="1">
      <c r="A308" s="103" t="s">
        <v>882</v>
      </c>
      <c r="B308" s="1736"/>
      <c r="C308" s="1144"/>
      <c r="D308" s="1146"/>
      <c r="E308" s="1144"/>
      <c r="F308" s="1148"/>
      <c r="G308" s="1148"/>
      <c r="H308" s="1739"/>
      <c r="I308" s="1148"/>
      <c r="J308" s="1148"/>
      <c r="K308" s="1148"/>
      <c r="L308" s="1148"/>
      <c r="M308" s="139" t="s">
        <v>213</v>
      </c>
      <c r="N308" s="60" t="s">
        <v>213</v>
      </c>
      <c r="O308" s="60" t="s">
        <v>213</v>
      </c>
      <c r="P308" s="60" t="s">
        <v>213</v>
      </c>
      <c r="Q308" s="339" t="s">
        <v>213</v>
      </c>
    </row>
    <row r="309" spans="1:17" ht="51.75" customHeight="1">
      <c r="A309" s="103" t="s">
        <v>883</v>
      </c>
      <c r="B309" s="1736"/>
      <c r="C309" s="1144"/>
      <c r="D309" s="1146"/>
      <c r="E309" s="1144"/>
      <c r="F309" s="1148"/>
      <c r="G309" s="1148"/>
      <c r="H309" s="1739"/>
      <c r="I309" s="1148"/>
      <c r="J309" s="1148"/>
      <c r="K309" s="1148"/>
      <c r="L309" s="1148"/>
      <c r="M309" s="139" t="s">
        <v>213</v>
      </c>
      <c r="N309" s="60" t="s">
        <v>213</v>
      </c>
      <c r="O309" s="60" t="s">
        <v>213</v>
      </c>
      <c r="P309" s="60" t="s">
        <v>213</v>
      </c>
      <c r="Q309" s="339" t="s">
        <v>213</v>
      </c>
    </row>
    <row r="310" spans="1:17" ht="51.75" customHeight="1">
      <c r="A310" s="103" t="s">
        <v>884</v>
      </c>
      <c r="B310" s="1736"/>
      <c r="C310" s="1144"/>
      <c r="D310" s="1146"/>
      <c r="E310" s="1144"/>
      <c r="F310" s="1148"/>
      <c r="G310" s="1148"/>
      <c r="H310" s="1739"/>
      <c r="I310" s="1148"/>
      <c r="J310" s="1148"/>
      <c r="K310" s="1148"/>
      <c r="L310" s="1148"/>
      <c r="M310" s="139" t="s">
        <v>213</v>
      </c>
      <c r="N310" s="60" t="s">
        <v>213</v>
      </c>
      <c r="O310" s="60" t="s">
        <v>213</v>
      </c>
      <c r="P310" s="60" t="s">
        <v>213</v>
      </c>
      <c r="Q310" s="339" t="s">
        <v>213</v>
      </c>
    </row>
    <row r="311" spans="1:17" ht="51.75" customHeight="1">
      <c r="A311" s="103" t="s">
        <v>885</v>
      </c>
      <c r="B311" s="1736"/>
      <c r="C311" s="1144"/>
      <c r="D311" s="1146"/>
      <c r="E311" s="1144"/>
      <c r="F311" s="1148"/>
      <c r="G311" s="1148"/>
      <c r="H311" s="1739"/>
      <c r="I311" s="1148"/>
      <c r="J311" s="1148"/>
      <c r="K311" s="1148"/>
      <c r="L311" s="1148"/>
      <c r="M311" s="139" t="s">
        <v>213</v>
      </c>
      <c r="N311" s="60" t="s">
        <v>213</v>
      </c>
      <c r="O311" s="60" t="s">
        <v>213</v>
      </c>
      <c r="P311" s="60" t="s">
        <v>213</v>
      </c>
      <c r="Q311" s="339" t="s">
        <v>213</v>
      </c>
    </row>
    <row r="312" spans="1:17" ht="51.75" customHeight="1">
      <c r="A312" s="103" t="s">
        <v>886</v>
      </c>
      <c r="B312" s="1737"/>
      <c r="C312" s="1144"/>
      <c r="D312" s="1146"/>
      <c r="E312" s="1144"/>
      <c r="F312" s="1148"/>
      <c r="G312" s="1148"/>
      <c r="H312" s="1740"/>
      <c r="I312" s="1148"/>
      <c r="J312" s="1148"/>
      <c r="K312" s="1148"/>
      <c r="L312" s="1148"/>
      <c r="M312" s="139" t="s">
        <v>213</v>
      </c>
      <c r="N312" s="60" t="s">
        <v>213</v>
      </c>
      <c r="O312" s="60" t="s">
        <v>213</v>
      </c>
      <c r="P312" s="60" t="s">
        <v>213</v>
      </c>
      <c r="Q312" s="339" t="s">
        <v>213</v>
      </c>
    </row>
    <row r="313" spans="1:17" ht="51.75" customHeight="1">
      <c r="A313" s="103" t="s">
        <v>887</v>
      </c>
      <c r="B313" s="1735"/>
      <c r="C313" s="1143" t="s">
        <v>213</v>
      </c>
      <c r="D313" s="1146" t="s">
        <v>213</v>
      </c>
      <c r="E313" s="1143" t="s">
        <v>213</v>
      </c>
      <c r="F313" s="1148" t="s">
        <v>213</v>
      </c>
      <c r="G313" s="1148" t="s">
        <v>213</v>
      </c>
      <c r="H313" s="1738" t="s">
        <v>213</v>
      </c>
      <c r="I313" s="1148" t="s">
        <v>213</v>
      </c>
      <c r="J313" s="1148" t="s">
        <v>213</v>
      </c>
      <c r="K313" s="1148" t="s">
        <v>213</v>
      </c>
      <c r="L313" s="1148" t="s">
        <v>213</v>
      </c>
      <c r="M313" s="139" t="s">
        <v>213</v>
      </c>
      <c r="N313" s="60" t="s">
        <v>213</v>
      </c>
      <c r="O313" s="60" t="s">
        <v>213</v>
      </c>
      <c r="P313" s="60" t="s">
        <v>213</v>
      </c>
      <c r="Q313" s="339" t="s">
        <v>213</v>
      </c>
    </row>
    <row r="314" spans="1:17" ht="51.75" customHeight="1">
      <c r="A314" s="103" t="s">
        <v>888</v>
      </c>
      <c r="B314" s="1736"/>
      <c r="C314" s="1144"/>
      <c r="D314" s="1146"/>
      <c r="E314" s="1144"/>
      <c r="F314" s="1148"/>
      <c r="G314" s="1148"/>
      <c r="H314" s="1739"/>
      <c r="I314" s="1148"/>
      <c r="J314" s="1148"/>
      <c r="K314" s="1148"/>
      <c r="L314" s="1148"/>
      <c r="M314" s="139" t="s">
        <v>213</v>
      </c>
      <c r="N314" s="60" t="s">
        <v>213</v>
      </c>
      <c r="O314" s="60" t="s">
        <v>213</v>
      </c>
      <c r="P314" s="60" t="s">
        <v>213</v>
      </c>
      <c r="Q314" s="339" t="s">
        <v>213</v>
      </c>
    </row>
    <row r="315" spans="1:17" ht="51.75" customHeight="1">
      <c r="A315" s="103" t="s">
        <v>889</v>
      </c>
      <c r="B315" s="1736"/>
      <c r="C315" s="1144"/>
      <c r="D315" s="1146"/>
      <c r="E315" s="1144"/>
      <c r="F315" s="1148"/>
      <c r="G315" s="1148"/>
      <c r="H315" s="1739"/>
      <c r="I315" s="1148"/>
      <c r="J315" s="1148"/>
      <c r="K315" s="1148"/>
      <c r="L315" s="1148"/>
      <c r="M315" s="139" t="s">
        <v>213</v>
      </c>
      <c r="N315" s="60" t="s">
        <v>213</v>
      </c>
      <c r="O315" s="60" t="s">
        <v>213</v>
      </c>
      <c r="P315" s="60" t="s">
        <v>213</v>
      </c>
      <c r="Q315" s="339" t="s">
        <v>213</v>
      </c>
    </row>
    <row r="316" spans="1:17" ht="51.75" customHeight="1">
      <c r="A316" s="103" t="s">
        <v>890</v>
      </c>
      <c r="B316" s="1736"/>
      <c r="C316" s="1144"/>
      <c r="D316" s="1146"/>
      <c r="E316" s="1144"/>
      <c r="F316" s="1148"/>
      <c r="G316" s="1148"/>
      <c r="H316" s="1739"/>
      <c r="I316" s="1148"/>
      <c r="J316" s="1148"/>
      <c r="K316" s="1148"/>
      <c r="L316" s="1148"/>
      <c r="M316" s="139" t="s">
        <v>213</v>
      </c>
      <c r="N316" s="60" t="s">
        <v>213</v>
      </c>
      <c r="O316" s="60" t="s">
        <v>213</v>
      </c>
      <c r="P316" s="60" t="s">
        <v>213</v>
      </c>
      <c r="Q316" s="339" t="s">
        <v>213</v>
      </c>
    </row>
    <row r="317" spans="1:17" ht="51.75" customHeight="1">
      <c r="A317" s="103" t="s">
        <v>891</v>
      </c>
      <c r="B317" s="1736"/>
      <c r="C317" s="1144"/>
      <c r="D317" s="1146"/>
      <c r="E317" s="1144"/>
      <c r="F317" s="1148"/>
      <c r="G317" s="1148"/>
      <c r="H317" s="1739"/>
      <c r="I317" s="1148"/>
      <c r="J317" s="1148"/>
      <c r="K317" s="1148"/>
      <c r="L317" s="1148"/>
      <c r="M317" s="139" t="s">
        <v>213</v>
      </c>
      <c r="N317" s="60" t="s">
        <v>213</v>
      </c>
      <c r="O317" s="60" t="s">
        <v>213</v>
      </c>
      <c r="P317" s="60" t="s">
        <v>213</v>
      </c>
      <c r="Q317" s="339" t="s">
        <v>213</v>
      </c>
    </row>
    <row r="318" spans="1:17" ht="51.75" customHeight="1">
      <c r="A318" s="103" t="s">
        <v>892</v>
      </c>
      <c r="B318" s="1737"/>
      <c r="C318" s="1144"/>
      <c r="D318" s="1146"/>
      <c r="E318" s="1144"/>
      <c r="F318" s="1148"/>
      <c r="G318" s="1148"/>
      <c r="H318" s="1740"/>
      <c r="I318" s="1148"/>
      <c r="J318" s="1148"/>
      <c r="K318" s="1148"/>
      <c r="L318" s="1148"/>
      <c r="M318" s="139" t="s">
        <v>213</v>
      </c>
      <c r="N318" s="60" t="s">
        <v>213</v>
      </c>
      <c r="O318" s="60" t="s">
        <v>213</v>
      </c>
      <c r="P318" s="60" t="s">
        <v>213</v>
      </c>
      <c r="Q318" s="339" t="s">
        <v>213</v>
      </c>
    </row>
    <row r="319" spans="1:17" ht="51.75" customHeight="1">
      <c r="A319" s="103" t="s">
        <v>893</v>
      </c>
      <c r="B319" s="1735"/>
      <c r="C319" s="1143" t="s">
        <v>213</v>
      </c>
      <c r="D319" s="1146" t="s">
        <v>213</v>
      </c>
      <c r="E319" s="1143" t="s">
        <v>213</v>
      </c>
      <c r="F319" s="1148" t="s">
        <v>213</v>
      </c>
      <c r="G319" s="1148" t="s">
        <v>213</v>
      </c>
      <c r="H319" s="1738" t="s">
        <v>213</v>
      </c>
      <c r="I319" s="1148" t="s">
        <v>213</v>
      </c>
      <c r="J319" s="1148" t="s">
        <v>213</v>
      </c>
      <c r="K319" s="1148" t="s">
        <v>213</v>
      </c>
      <c r="L319" s="1148" t="s">
        <v>213</v>
      </c>
      <c r="M319" s="139" t="s">
        <v>213</v>
      </c>
      <c r="N319" s="60" t="s">
        <v>213</v>
      </c>
      <c r="O319" s="60" t="s">
        <v>213</v>
      </c>
      <c r="P319" s="60" t="s">
        <v>213</v>
      </c>
      <c r="Q319" s="339" t="s">
        <v>213</v>
      </c>
    </row>
    <row r="320" spans="1:17" ht="51.75" customHeight="1">
      <c r="A320" s="103" t="s">
        <v>894</v>
      </c>
      <c r="B320" s="1736"/>
      <c r="C320" s="1144"/>
      <c r="D320" s="1146"/>
      <c r="E320" s="1144"/>
      <c r="F320" s="1148"/>
      <c r="G320" s="1148"/>
      <c r="H320" s="1739"/>
      <c r="I320" s="1148"/>
      <c r="J320" s="1148"/>
      <c r="K320" s="1148"/>
      <c r="L320" s="1148"/>
      <c r="M320" s="139" t="s">
        <v>213</v>
      </c>
      <c r="N320" s="60" t="s">
        <v>213</v>
      </c>
      <c r="O320" s="60" t="s">
        <v>213</v>
      </c>
      <c r="P320" s="60" t="s">
        <v>213</v>
      </c>
      <c r="Q320" s="339" t="s">
        <v>213</v>
      </c>
    </row>
    <row r="321" spans="1:17" ht="51.75" customHeight="1">
      <c r="A321" s="103" t="s">
        <v>895</v>
      </c>
      <c r="B321" s="1736"/>
      <c r="C321" s="1144"/>
      <c r="D321" s="1146"/>
      <c r="E321" s="1144"/>
      <c r="F321" s="1148"/>
      <c r="G321" s="1148"/>
      <c r="H321" s="1739"/>
      <c r="I321" s="1148"/>
      <c r="J321" s="1148"/>
      <c r="K321" s="1148"/>
      <c r="L321" s="1148"/>
      <c r="M321" s="139" t="s">
        <v>213</v>
      </c>
      <c r="N321" s="60" t="s">
        <v>213</v>
      </c>
      <c r="O321" s="60" t="s">
        <v>213</v>
      </c>
      <c r="P321" s="60" t="s">
        <v>213</v>
      </c>
      <c r="Q321" s="339" t="s">
        <v>213</v>
      </c>
    </row>
    <row r="322" spans="1:17" ht="51.75" customHeight="1">
      <c r="A322" s="103" t="s">
        <v>896</v>
      </c>
      <c r="B322" s="1736"/>
      <c r="C322" s="1144"/>
      <c r="D322" s="1146"/>
      <c r="E322" s="1144"/>
      <c r="F322" s="1148"/>
      <c r="G322" s="1148"/>
      <c r="H322" s="1739"/>
      <c r="I322" s="1148"/>
      <c r="J322" s="1148"/>
      <c r="K322" s="1148"/>
      <c r="L322" s="1148"/>
      <c r="M322" s="139" t="s">
        <v>213</v>
      </c>
      <c r="N322" s="60" t="s">
        <v>213</v>
      </c>
      <c r="O322" s="60" t="s">
        <v>213</v>
      </c>
      <c r="P322" s="60" t="s">
        <v>213</v>
      </c>
      <c r="Q322" s="339" t="s">
        <v>213</v>
      </c>
    </row>
    <row r="323" spans="1:17" ht="51.75" customHeight="1">
      <c r="A323" s="103" t="s">
        <v>897</v>
      </c>
      <c r="B323" s="1736"/>
      <c r="C323" s="1144"/>
      <c r="D323" s="1146"/>
      <c r="E323" s="1144"/>
      <c r="F323" s="1148"/>
      <c r="G323" s="1148"/>
      <c r="H323" s="1739"/>
      <c r="I323" s="1148"/>
      <c r="J323" s="1148"/>
      <c r="K323" s="1148"/>
      <c r="L323" s="1148"/>
      <c r="M323" s="139" t="s">
        <v>213</v>
      </c>
      <c r="N323" s="60" t="s">
        <v>213</v>
      </c>
      <c r="O323" s="60" t="s">
        <v>213</v>
      </c>
      <c r="P323" s="60" t="s">
        <v>213</v>
      </c>
      <c r="Q323" s="339" t="s">
        <v>213</v>
      </c>
    </row>
    <row r="324" spans="1:17" ht="51.75" customHeight="1">
      <c r="A324" s="103" t="s">
        <v>898</v>
      </c>
      <c r="B324" s="1737"/>
      <c r="C324" s="1144"/>
      <c r="D324" s="1146"/>
      <c r="E324" s="1144"/>
      <c r="F324" s="1148"/>
      <c r="G324" s="1148"/>
      <c r="H324" s="1740"/>
      <c r="I324" s="1148"/>
      <c r="J324" s="1148"/>
      <c r="K324" s="1148"/>
      <c r="L324" s="1148"/>
      <c r="M324" s="139" t="s">
        <v>213</v>
      </c>
      <c r="N324" s="60" t="s">
        <v>213</v>
      </c>
      <c r="O324" s="60" t="s">
        <v>213</v>
      </c>
      <c r="P324" s="60" t="s">
        <v>213</v>
      </c>
      <c r="Q324" s="339" t="s">
        <v>213</v>
      </c>
    </row>
    <row r="325" spans="1:17" ht="51.75" customHeight="1">
      <c r="A325" s="103" t="s">
        <v>899</v>
      </c>
      <c r="B325" s="1735"/>
      <c r="C325" s="1143" t="s">
        <v>213</v>
      </c>
      <c r="D325" s="1146" t="s">
        <v>213</v>
      </c>
      <c r="E325" s="1143" t="s">
        <v>213</v>
      </c>
      <c r="F325" s="1148" t="s">
        <v>213</v>
      </c>
      <c r="G325" s="1148" t="s">
        <v>213</v>
      </c>
      <c r="H325" s="1738" t="s">
        <v>213</v>
      </c>
      <c r="I325" s="1148" t="s">
        <v>213</v>
      </c>
      <c r="J325" s="1148" t="s">
        <v>213</v>
      </c>
      <c r="K325" s="1148" t="s">
        <v>213</v>
      </c>
      <c r="L325" s="1148" t="s">
        <v>213</v>
      </c>
      <c r="M325" s="139" t="s">
        <v>213</v>
      </c>
      <c r="N325" s="60" t="s">
        <v>213</v>
      </c>
      <c r="O325" s="60" t="s">
        <v>213</v>
      </c>
      <c r="P325" s="60" t="s">
        <v>213</v>
      </c>
      <c r="Q325" s="339" t="s">
        <v>213</v>
      </c>
    </row>
    <row r="326" spans="1:17" ht="51.75" customHeight="1">
      <c r="A326" s="103" t="s">
        <v>900</v>
      </c>
      <c r="B326" s="1736"/>
      <c r="C326" s="1144"/>
      <c r="D326" s="1146"/>
      <c r="E326" s="1144"/>
      <c r="F326" s="1148"/>
      <c r="G326" s="1148"/>
      <c r="H326" s="1739"/>
      <c r="I326" s="1148"/>
      <c r="J326" s="1148"/>
      <c r="K326" s="1148"/>
      <c r="L326" s="1148"/>
      <c r="M326" s="139" t="s">
        <v>213</v>
      </c>
      <c r="N326" s="60" t="s">
        <v>213</v>
      </c>
      <c r="O326" s="60" t="s">
        <v>213</v>
      </c>
      <c r="P326" s="60" t="s">
        <v>213</v>
      </c>
      <c r="Q326" s="339" t="s">
        <v>213</v>
      </c>
    </row>
    <row r="327" spans="1:17" ht="51.75" customHeight="1">
      <c r="A327" s="103" t="s">
        <v>901</v>
      </c>
      <c r="B327" s="1736"/>
      <c r="C327" s="1144"/>
      <c r="D327" s="1146"/>
      <c r="E327" s="1144"/>
      <c r="F327" s="1148"/>
      <c r="G327" s="1148"/>
      <c r="H327" s="1739"/>
      <c r="I327" s="1148"/>
      <c r="J327" s="1148"/>
      <c r="K327" s="1148"/>
      <c r="L327" s="1148"/>
      <c r="M327" s="139" t="s">
        <v>213</v>
      </c>
      <c r="N327" s="60" t="s">
        <v>213</v>
      </c>
      <c r="O327" s="60" t="s">
        <v>213</v>
      </c>
      <c r="P327" s="60" t="s">
        <v>213</v>
      </c>
      <c r="Q327" s="339" t="s">
        <v>213</v>
      </c>
    </row>
    <row r="328" spans="1:17" ht="51.75" customHeight="1">
      <c r="A328" s="103" t="s">
        <v>902</v>
      </c>
      <c r="B328" s="1736"/>
      <c r="C328" s="1144"/>
      <c r="D328" s="1146"/>
      <c r="E328" s="1144"/>
      <c r="F328" s="1148"/>
      <c r="G328" s="1148"/>
      <c r="H328" s="1739"/>
      <c r="I328" s="1148"/>
      <c r="J328" s="1148"/>
      <c r="K328" s="1148"/>
      <c r="L328" s="1148"/>
      <c r="M328" s="139" t="s">
        <v>213</v>
      </c>
      <c r="N328" s="60" t="s">
        <v>213</v>
      </c>
      <c r="O328" s="60" t="s">
        <v>213</v>
      </c>
      <c r="P328" s="60" t="s">
        <v>213</v>
      </c>
      <c r="Q328" s="339" t="s">
        <v>213</v>
      </c>
    </row>
    <row r="329" spans="1:17" ht="51.75" customHeight="1">
      <c r="A329" s="103" t="s">
        <v>903</v>
      </c>
      <c r="B329" s="1736"/>
      <c r="C329" s="1144"/>
      <c r="D329" s="1146"/>
      <c r="E329" s="1144"/>
      <c r="F329" s="1148"/>
      <c r="G329" s="1148"/>
      <c r="H329" s="1739"/>
      <c r="I329" s="1148"/>
      <c r="J329" s="1148"/>
      <c r="K329" s="1148"/>
      <c r="L329" s="1148"/>
      <c r="M329" s="139" t="s">
        <v>213</v>
      </c>
      <c r="N329" s="60" t="s">
        <v>213</v>
      </c>
      <c r="O329" s="60" t="s">
        <v>213</v>
      </c>
      <c r="P329" s="60" t="s">
        <v>213</v>
      </c>
      <c r="Q329" s="339" t="s">
        <v>213</v>
      </c>
    </row>
    <row r="330" spans="1:17" ht="51.75" customHeight="1">
      <c r="A330" s="103" t="s">
        <v>904</v>
      </c>
      <c r="B330" s="1737"/>
      <c r="C330" s="1144"/>
      <c r="D330" s="1146"/>
      <c r="E330" s="1144"/>
      <c r="F330" s="1148"/>
      <c r="G330" s="1148"/>
      <c r="H330" s="1740"/>
      <c r="I330" s="1148"/>
      <c r="J330" s="1148"/>
      <c r="K330" s="1148"/>
      <c r="L330" s="1148"/>
      <c r="M330" s="139" t="s">
        <v>213</v>
      </c>
      <c r="N330" s="60" t="s">
        <v>213</v>
      </c>
      <c r="O330" s="60" t="s">
        <v>213</v>
      </c>
      <c r="P330" s="60" t="s">
        <v>213</v>
      </c>
      <c r="Q330" s="339" t="s">
        <v>213</v>
      </c>
    </row>
    <row r="331" spans="1:17" ht="51.75" customHeight="1">
      <c r="A331" s="103" t="s">
        <v>905</v>
      </c>
      <c r="B331" s="1735"/>
      <c r="C331" s="1143" t="s">
        <v>213</v>
      </c>
      <c r="D331" s="1146" t="s">
        <v>213</v>
      </c>
      <c r="E331" s="1143" t="s">
        <v>213</v>
      </c>
      <c r="F331" s="1148" t="s">
        <v>213</v>
      </c>
      <c r="G331" s="1148" t="s">
        <v>213</v>
      </c>
      <c r="H331" s="1738" t="s">
        <v>213</v>
      </c>
      <c r="I331" s="1148" t="s">
        <v>213</v>
      </c>
      <c r="J331" s="1148" t="s">
        <v>213</v>
      </c>
      <c r="K331" s="1148" t="s">
        <v>213</v>
      </c>
      <c r="L331" s="1148" t="s">
        <v>213</v>
      </c>
      <c r="M331" s="139" t="s">
        <v>213</v>
      </c>
      <c r="N331" s="60" t="s">
        <v>213</v>
      </c>
      <c r="O331" s="60" t="s">
        <v>213</v>
      </c>
      <c r="P331" s="60" t="s">
        <v>213</v>
      </c>
      <c r="Q331" s="339" t="s">
        <v>213</v>
      </c>
    </row>
    <row r="332" spans="1:17" ht="51.75" customHeight="1">
      <c r="A332" s="103" t="s">
        <v>906</v>
      </c>
      <c r="B332" s="1736"/>
      <c r="C332" s="1144"/>
      <c r="D332" s="1146"/>
      <c r="E332" s="1144"/>
      <c r="F332" s="1148"/>
      <c r="G332" s="1148"/>
      <c r="H332" s="1739"/>
      <c r="I332" s="1148"/>
      <c r="J332" s="1148"/>
      <c r="K332" s="1148"/>
      <c r="L332" s="1148"/>
      <c r="M332" s="139" t="s">
        <v>213</v>
      </c>
      <c r="N332" s="60" t="s">
        <v>213</v>
      </c>
      <c r="O332" s="60" t="s">
        <v>213</v>
      </c>
      <c r="P332" s="60" t="s">
        <v>213</v>
      </c>
      <c r="Q332" s="339" t="s">
        <v>213</v>
      </c>
    </row>
    <row r="333" spans="1:17" ht="51.75" customHeight="1">
      <c r="A333" s="103" t="s">
        <v>907</v>
      </c>
      <c r="B333" s="1736"/>
      <c r="C333" s="1144"/>
      <c r="D333" s="1146"/>
      <c r="E333" s="1144"/>
      <c r="F333" s="1148"/>
      <c r="G333" s="1148"/>
      <c r="H333" s="1739"/>
      <c r="I333" s="1148"/>
      <c r="J333" s="1148"/>
      <c r="K333" s="1148"/>
      <c r="L333" s="1148"/>
      <c r="M333" s="139" t="s">
        <v>213</v>
      </c>
      <c r="N333" s="60" t="s">
        <v>213</v>
      </c>
      <c r="O333" s="60" t="s">
        <v>213</v>
      </c>
      <c r="P333" s="60" t="s">
        <v>213</v>
      </c>
      <c r="Q333" s="339" t="s">
        <v>213</v>
      </c>
    </row>
    <row r="334" spans="1:17" ht="51.75" customHeight="1">
      <c r="A334" s="103" t="s">
        <v>908</v>
      </c>
      <c r="B334" s="1736"/>
      <c r="C334" s="1144"/>
      <c r="D334" s="1146"/>
      <c r="E334" s="1144"/>
      <c r="F334" s="1148"/>
      <c r="G334" s="1148"/>
      <c r="H334" s="1739"/>
      <c r="I334" s="1148"/>
      <c r="J334" s="1148"/>
      <c r="K334" s="1148"/>
      <c r="L334" s="1148"/>
      <c r="M334" s="139" t="s">
        <v>213</v>
      </c>
      <c r="N334" s="60" t="s">
        <v>213</v>
      </c>
      <c r="O334" s="60" t="s">
        <v>213</v>
      </c>
      <c r="P334" s="60" t="s">
        <v>213</v>
      </c>
      <c r="Q334" s="339" t="s">
        <v>213</v>
      </c>
    </row>
    <row r="335" spans="1:17" ht="51.75" customHeight="1">
      <c r="A335" s="103" t="s">
        <v>909</v>
      </c>
      <c r="B335" s="1736"/>
      <c r="C335" s="1144"/>
      <c r="D335" s="1146"/>
      <c r="E335" s="1144"/>
      <c r="F335" s="1148"/>
      <c r="G335" s="1148"/>
      <c r="H335" s="1739"/>
      <c r="I335" s="1148"/>
      <c r="J335" s="1148"/>
      <c r="K335" s="1148"/>
      <c r="L335" s="1148"/>
      <c r="M335" s="139" t="s">
        <v>213</v>
      </c>
      <c r="N335" s="60" t="s">
        <v>213</v>
      </c>
      <c r="O335" s="60" t="s">
        <v>213</v>
      </c>
      <c r="P335" s="60" t="s">
        <v>213</v>
      </c>
      <c r="Q335" s="339" t="s">
        <v>213</v>
      </c>
    </row>
    <row r="336" spans="1:17" ht="51.75" customHeight="1">
      <c r="A336" s="103" t="s">
        <v>910</v>
      </c>
      <c r="B336" s="1737"/>
      <c r="C336" s="1144"/>
      <c r="D336" s="1146"/>
      <c r="E336" s="1144"/>
      <c r="F336" s="1148"/>
      <c r="G336" s="1148"/>
      <c r="H336" s="1740"/>
      <c r="I336" s="1148"/>
      <c r="J336" s="1148"/>
      <c r="K336" s="1148"/>
      <c r="L336" s="1148"/>
      <c r="M336" s="139" t="s">
        <v>213</v>
      </c>
      <c r="N336" s="60" t="s">
        <v>213</v>
      </c>
      <c r="O336" s="60" t="s">
        <v>213</v>
      </c>
      <c r="P336" s="60" t="s">
        <v>213</v>
      </c>
      <c r="Q336" s="339" t="s">
        <v>213</v>
      </c>
    </row>
    <row r="337" spans="1:17" ht="51.75" customHeight="1">
      <c r="A337" s="103" t="s">
        <v>911</v>
      </c>
      <c r="B337" s="1735"/>
      <c r="C337" s="1143" t="s">
        <v>213</v>
      </c>
      <c r="D337" s="1146" t="s">
        <v>213</v>
      </c>
      <c r="E337" s="1143" t="s">
        <v>213</v>
      </c>
      <c r="F337" s="1148" t="s">
        <v>213</v>
      </c>
      <c r="G337" s="1148" t="s">
        <v>213</v>
      </c>
      <c r="H337" s="1738" t="s">
        <v>213</v>
      </c>
      <c r="I337" s="1148" t="s">
        <v>213</v>
      </c>
      <c r="J337" s="1148" t="s">
        <v>213</v>
      </c>
      <c r="K337" s="1148" t="s">
        <v>213</v>
      </c>
      <c r="L337" s="1148" t="s">
        <v>213</v>
      </c>
      <c r="M337" s="139" t="s">
        <v>213</v>
      </c>
      <c r="N337" s="60" t="s">
        <v>213</v>
      </c>
      <c r="O337" s="60" t="s">
        <v>213</v>
      </c>
      <c r="P337" s="60" t="s">
        <v>213</v>
      </c>
      <c r="Q337" s="339" t="s">
        <v>213</v>
      </c>
    </row>
    <row r="338" spans="1:17" ht="51.75" customHeight="1">
      <c r="A338" s="103" t="s">
        <v>912</v>
      </c>
      <c r="B338" s="1736"/>
      <c r="C338" s="1144"/>
      <c r="D338" s="1146"/>
      <c r="E338" s="1144"/>
      <c r="F338" s="1148"/>
      <c r="G338" s="1148"/>
      <c r="H338" s="1739"/>
      <c r="I338" s="1148"/>
      <c r="J338" s="1148"/>
      <c r="K338" s="1148"/>
      <c r="L338" s="1148"/>
      <c r="M338" s="139" t="s">
        <v>213</v>
      </c>
      <c r="N338" s="60" t="s">
        <v>213</v>
      </c>
      <c r="O338" s="60" t="s">
        <v>213</v>
      </c>
      <c r="P338" s="60" t="s">
        <v>213</v>
      </c>
      <c r="Q338" s="339" t="s">
        <v>213</v>
      </c>
    </row>
    <row r="339" spans="1:17" ht="51.75" customHeight="1">
      <c r="A339" s="103" t="s">
        <v>913</v>
      </c>
      <c r="B339" s="1736"/>
      <c r="C339" s="1144"/>
      <c r="D339" s="1146"/>
      <c r="E339" s="1144"/>
      <c r="F339" s="1148"/>
      <c r="G339" s="1148"/>
      <c r="H339" s="1739"/>
      <c r="I339" s="1148"/>
      <c r="J339" s="1148"/>
      <c r="K339" s="1148"/>
      <c r="L339" s="1148"/>
      <c r="M339" s="139" t="s">
        <v>213</v>
      </c>
      <c r="N339" s="60" t="s">
        <v>213</v>
      </c>
      <c r="O339" s="60" t="s">
        <v>213</v>
      </c>
      <c r="P339" s="60" t="s">
        <v>213</v>
      </c>
      <c r="Q339" s="339" t="s">
        <v>213</v>
      </c>
    </row>
    <row r="340" spans="1:17" ht="51.75" customHeight="1">
      <c r="A340" s="103" t="s">
        <v>914</v>
      </c>
      <c r="B340" s="1736"/>
      <c r="C340" s="1144"/>
      <c r="D340" s="1146"/>
      <c r="E340" s="1144"/>
      <c r="F340" s="1148"/>
      <c r="G340" s="1148"/>
      <c r="H340" s="1739"/>
      <c r="I340" s="1148"/>
      <c r="J340" s="1148"/>
      <c r="K340" s="1148"/>
      <c r="L340" s="1148"/>
      <c r="M340" s="139" t="s">
        <v>213</v>
      </c>
      <c r="N340" s="60" t="s">
        <v>213</v>
      </c>
      <c r="O340" s="60" t="s">
        <v>213</v>
      </c>
      <c r="P340" s="60" t="s">
        <v>213</v>
      </c>
      <c r="Q340" s="339" t="s">
        <v>213</v>
      </c>
    </row>
    <row r="341" spans="1:17" ht="51.75" customHeight="1">
      <c r="A341" s="103" t="s">
        <v>915</v>
      </c>
      <c r="B341" s="1736"/>
      <c r="C341" s="1144"/>
      <c r="D341" s="1146"/>
      <c r="E341" s="1144"/>
      <c r="F341" s="1148"/>
      <c r="G341" s="1148"/>
      <c r="H341" s="1739"/>
      <c r="I341" s="1148"/>
      <c r="J341" s="1148"/>
      <c r="K341" s="1148"/>
      <c r="L341" s="1148"/>
      <c r="M341" s="139" t="s">
        <v>213</v>
      </c>
      <c r="N341" s="60" t="s">
        <v>213</v>
      </c>
      <c r="O341" s="60" t="s">
        <v>213</v>
      </c>
      <c r="P341" s="60" t="s">
        <v>213</v>
      </c>
      <c r="Q341" s="339" t="s">
        <v>213</v>
      </c>
    </row>
    <row r="342" spans="1:17" ht="51.75" customHeight="1">
      <c r="A342" s="103" t="s">
        <v>916</v>
      </c>
      <c r="B342" s="1737"/>
      <c r="C342" s="1144"/>
      <c r="D342" s="1146"/>
      <c r="E342" s="1144"/>
      <c r="F342" s="1148"/>
      <c r="G342" s="1148"/>
      <c r="H342" s="1740"/>
      <c r="I342" s="1148"/>
      <c r="J342" s="1148"/>
      <c r="K342" s="1148"/>
      <c r="L342" s="1148"/>
      <c r="M342" s="139" t="s">
        <v>213</v>
      </c>
      <c r="N342" s="60" t="s">
        <v>213</v>
      </c>
      <c r="O342" s="60" t="s">
        <v>213</v>
      </c>
      <c r="P342" s="60" t="s">
        <v>213</v>
      </c>
      <c r="Q342" s="339" t="s">
        <v>213</v>
      </c>
    </row>
    <row r="343" spans="1:17" ht="51.75" customHeight="1">
      <c r="A343" s="103" t="s">
        <v>917</v>
      </c>
      <c r="B343" s="1735"/>
      <c r="C343" s="1143" t="s">
        <v>213</v>
      </c>
      <c r="D343" s="1146" t="s">
        <v>213</v>
      </c>
      <c r="E343" s="1143" t="s">
        <v>213</v>
      </c>
      <c r="F343" s="1148" t="s">
        <v>213</v>
      </c>
      <c r="G343" s="1148" t="s">
        <v>213</v>
      </c>
      <c r="H343" s="1738" t="s">
        <v>213</v>
      </c>
      <c r="I343" s="1148" t="s">
        <v>213</v>
      </c>
      <c r="J343" s="1148" t="s">
        <v>213</v>
      </c>
      <c r="K343" s="1148" t="s">
        <v>213</v>
      </c>
      <c r="L343" s="1148" t="s">
        <v>213</v>
      </c>
      <c r="M343" s="139" t="s">
        <v>213</v>
      </c>
      <c r="N343" s="60" t="s">
        <v>213</v>
      </c>
      <c r="O343" s="60" t="s">
        <v>213</v>
      </c>
      <c r="P343" s="60" t="s">
        <v>213</v>
      </c>
      <c r="Q343" s="339" t="s">
        <v>213</v>
      </c>
    </row>
    <row r="344" spans="1:17" ht="51.75" customHeight="1">
      <c r="A344" s="103" t="s">
        <v>918</v>
      </c>
      <c r="B344" s="1736"/>
      <c r="C344" s="1144"/>
      <c r="D344" s="1146"/>
      <c r="E344" s="1144"/>
      <c r="F344" s="1148"/>
      <c r="G344" s="1148"/>
      <c r="H344" s="1739"/>
      <c r="I344" s="1148"/>
      <c r="J344" s="1148"/>
      <c r="K344" s="1148"/>
      <c r="L344" s="1148"/>
      <c r="M344" s="139" t="s">
        <v>213</v>
      </c>
      <c r="N344" s="60" t="s">
        <v>213</v>
      </c>
      <c r="O344" s="60" t="s">
        <v>213</v>
      </c>
      <c r="P344" s="60" t="s">
        <v>213</v>
      </c>
      <c r="Q344" s="339" t="s">
        <v>213</v>
      </c>
    </row>
    <row r="345" spans="1:17" ht="51.75" customHeight="1">
      <c r="A345" s="103" t="s">
        <v>919</v>
      </c>
      <c r="B345" s="1736"/>
      <c r="C345" s="1144"/>
      <c r="D345" s="1146"/>
      <c r="E345" s="1144"/>
      <c r="F345" s="1148"/>
      <c r="G345" s="1148"/>
      <c r="H345" s="1739"/>
      <c r="I345" s="1148"/>
      <c r="J345" s="1148"/>
      <c r="K345" s="1148"/>
      <c r="L345" s="1148"/>
      <c r="M345" s="139" t="s">
        <v>213</v>
      </c>
      <c r="N345" s="60" t="s">
        <v>213</v>
      </c>
      <c r="O345" s="60" t="s">
        <v>213</v>
      </c>
      <c r="P345" s="60" t="s">
        <v>213</v>
      </c>
      <c r="Q345" s="339" t="s">
        <v>213</v>
      </c>
    </row>
    <row r="346" spans="1:17" ht="51.75" customHeight="1">
      <c r="A346" s="103" t="s">
        <v>920</v>
      </c>
      <c r="B346" s="1736"/>
      <c r="C346" s="1144"/>
      <c r="D346" s="1146"/>
      <c r="E346" s="1144"/>
      <c r="F346" s="1148"/>
      <c r="G346" s="1148"/>
      <c r="H346" s="1739"/>
      <c r="I346" s="1148"/>
      <c r="J346" s="1148"/>
      <c r="K346" s="1148"/>
      <c r="L346" s="1148"/>
      <c r="M346" s="139" t="s">
        <v>213</v>
      </c>
      <c r="N346" s="60" t="s">
        <v>213</v>
      </c>
      <c r="O346" s="60" t="s">
        <v>213</v>
      </c>
      <c r="P346" s="60" t="s">
        <v>213</v>
      </c>
      <c r="Q346" s="339" t="s">
        <v>213</v>
      </c>
    </row>
    <row r="347" spans="1:17" ht="51.75" customHeight="1">
      <c r="A347" s="103" t="s">
        <v>921</v>
      </c>
      <c r="B347" s="1736"/>
      <c r="C347" s="1144"/>
      <c r="D347" s="1146"/>
      <c r="E347" s="1144"/>
      <c r="F347" s="1148"/>
      <c r="G347" s="1148"/>
      <c r="H347" s="1739"/>
      <c r="I347" s="1148"/>
      <c r="J347" s="1148"/>
      <c r="K347" s="1148"/>
      <c r="L347" s="1148"/>
      <c r="M347" s="139" t="s">
        <v>213</v>
      </c>
      <c r="N347" s="60" t="s">
        <v>213</v>
      </c>
      <c r="O347" s="60" t="s">
        <v>213</v>
      </c>
      <c r="P347" s="60" t="s">
        <v>213</v>
      </c>
      <c r="Q347" s="339" t="s">
        <v>213</v>
      </c>
    </row>
    <row r="348" spans="1:17" ht="51.75" customHeight="1">
      <c r="A348" s="103" t="s">
        <v>922</v>
      </c>
      <c r="B348" s="1737"/>
      <c r="C348" s="1144"/>
      <c r="D348" s="1146"/>
      <c r="E348" s="1144"/>
      <c r="F348" s="1148"/>
      <c r="G348" s="1148"/>
      <c r="H348" s="1740"/>
      <c r="I348" s="1148"/>
      <c r="J348" s="1148"/>
      <c r="K348" s="1148"/>
      <c r="L348" s="1148"/>
      <c r="M348" s="139" t="s">
        <v>213</v>
      </c>
      <c r="N348" s="60" t="s">
        <v>213</v>
      </c>
      <c r="O348" s="60" t="s">
        <v>213</v>
      </c>
      <c r="P348" s="60" t="s">
        <v>213</v>
      </c>
      <c r="Q348" s="339" t="s">
        <v>213</v>
      </c>
    </row>
    <row r="349" spans="1:17" ht="51.75" customHeight="1">
      <c r="A349" s="103" t="s">
        <v>923</v>
      </c>
      <c r="B349" s="1735"/>
      <c r="C349" s="1143" t="s">
        <v>213</v>
      </c>
      <c r="D349" s="1146" t="s">
        <v>213</v>
      </c>
      <c r="E349" s="1143" t="s">
        <v>213</v>
      </c>
      <c r="F349" s="1148" t="s">
        <v>213</v>
      </c>
      <c r="G349" s="1148" t="s">
        <v>213</v>
      </c>
      <c r="H349" s="1738" t="s">
        <v>213</v>
      </c>
      <c r="I349" s="1148" t="s">
        <v>213</v>
      </c>
      <c r="J349" s="1148" t="s">
        <v>213</v>
      </c>
      <c r="K349" s="1148" t="s">
        <v>213</v>
      </c>
      <c r="L349" s="1148" t="s">
        <v>213</v>
      </c>
      <c r="M349" s="139" t="s">
        <v>213</v>
      </c>
      <c r="N349" s="60" t="s">
        <v>213</v>
      </c>
      <c r="O349" s="60" t="s">
        <v>213</v>
      </c>
      <c r="P349" s="60" t="s">
        <v>213</v>
      </c>
      <c r="Q349" s="339" t="s">
        <v>213</v>
      </c>
    </row>
    <row r="350" spans="1:17" ht="51.75" customHeight="1">
      <c r="A350" s="103" t="s">
        <v>924</v>
      </c>
      <c r="B350" s="1736"/>
      <c r="C350" s="1144"/>
      <c r="D350" s="1146"/>
      <c r="E350" s="1144"/>
      <c r="F350" s="1148"/>
      <c r="G350" s="1148"/>
      <c r="H350" s="1739"/>
      <c r="I350" s="1148"/>
      <c r="J350" s="1148"/>
      <c r="K350" s="1148"/>
      <c r="L350" s="1148"/>
      <c r="M350" s="139" t="s">
        <v>213</v>
      </c>
      <c r="N350" s="60" t="s">
        <v>213</v>
      </c>
      <c r="O350" s="60" t="s">
        <v>213</v>
      </c>
      <c r="P350" s="60" t="s">
        <v>213</v>
      </c>
      <c r="Q350" s="339" t="s">
        <v>213</v>
      </c>
    </row>
    <row r="351" spans="1:17" ht="51.75" customHeight="1">
      <c r="A351" s="103" t="s">
        <v>925</v>
      </c>
      <c r="B351" s="1736"/>
      <c r="C351" s="1144"/>
      <c r="D351" s="1146"/>
      <c r="E351" s="1144"/>
      <c r="F351" s="1148"/>
      <c r="G351" s="1148"/>
      <c r="H351" s="1739"/>
      <c r="I351" s="1148"/>
      <c r="J351" s="1148"/>
      <c r="K351" s="1148"/>
      <c r="L351" s="1148"/>
      <c r="M351" s="139" t="s">
        <v>213</v>
      </c>
      <c r="N351" s="60" t="s">
        <v>213</v>
      </c>
      <c r="O351" s="60" t="s">
        <v>213</v>
      </c>
      <c r="P351" s="60" t="s">
        <v>213</v>
      </c>
      <c r="Q351" s="339" t="s">
        <v>213</v>
      </c>
    </row>
    <row r="352" spans="1:17" ht="51.75" customHeight="1">
      <c r="A352" s="103" t="s">
        <v>926</v>
      </c>
      <c r="B352" s="1736"/>
      <c r="C352" s="1144"/>
      <c r="D352" s="1146"/>
      <c r="E352" s="1144"/>
      <c r="F352" s="1148"/>
      <c r="G352" s="1148"/>
      <c r="H352" s="1739"/>
      <c r="I352" s="1148"/>
      <c r="J352" s="1148"/>
      <c r="K352" s="1148"/>
      <c r="L352" s="1148"/>
      <c r="M352" s="139" t="s">
        <v>213</v>
      </c>
      <c r="N352" s="60" t="s">
        <v>213</v>
      </c>
      <c r="O352" s="60" t="s">
        <v>213</v>
      </c>
      <c r="P352" s="60" t="s">
        <v>213</v>
      </c>
      <c r="Q352" s="339" t="s">
        <v>213</v>
      </c>
    </row>
    <row r="353" spans="1:17" ht="51.75" customHeight="1">
      <c r="A353" s="103" t="s">
        <v>927</v>
      </c>
      <c r="B353" s="1736"/>
      <c r="C353" s="1144"/>
      <c r="D353" s="1146"/>
      <c r="E353" s="1144"/>
      <c r="F353" s="1148"/>
      <c r="G353" s="1148"/>
      <c r="H353" s="1739"/>
      <c r="I353" s="1148"/>
      <c r="J353" s="1148"/>
      <c r="K353" s="1148"/>
      <c r="L353" s="1148"/>
      <c r="M353" s="139" t="s">
        <v>213</v>
      </c>
      <c r="N353" s="60" t="s">
        <v>213</v>
      </c>
      <c r="O353" s="60" t="s">
        <v>213</v>
      </c>
      <c r="P353" s="60" t="s">
        <v>213</v>
      </c>
      <c r="Q353" s="339" t="s">
        <v>213</v>
      </c>
    </row>
    <row r="354" spans="1:17" ht="51.75" customHeight="1">
      <c r="A354" s="103" t="s">
        <v>928</v>
      </c>
      <c r="B354" s="1737"/>
      <c r="C354" s="1144"/>
      <c r="D354" s="1146"/>
      <c r="E354" s="1144"/>
      <c r="F354" s="1148"/>
      <c r="G354" s="1148"/>
      <c r="H354" s="1740"/>
      <c r="I354" s="1148"/>
      <c r="J354" s="1148"/>
      <c r="K354" s="1148"/>
      <c r="L354" s="1148"/>
      <c r="M354" s="139" t="s">
        <v>213</v>
      </c>
      <c r="N354" s="60" t="s">
        <v>213</v>
      </c>
      <c r="O354" s="60" t="s">
        <v>213</v>
      </c>
      <c r="P354" s="60" t="s">
        <v>213</v>
      </c>
      <c r="Q354" s="339" t="s">
        <v>213</v>
      </c>
    </row>
    <row r="355" spans="1:17" ht="51.75" customHeight="1">
      <c r="A355" s="103" t="s">
        <v>929</v>
      </c>
      <c r="B355" s="1735"/>
      <c r="C355" s="1143" t="s">
        <v>213</v>
      </c>
      <c r="D355" s="1146" t="s">
        <v>213</v>
      </c>
      <c r="E355" s="1143" t="s">
        <v>213</v>
      </c>
      <c r="F355" s="1148" t="s">
        <v>213</v>
      </c>
      <c r="G355" s="1148" t="s">
        <v>213</v>
      </c>
      <c r="H355" s="1738" t="s">
        <v>213</v>
      </c>
      <c r="I355" s="1148" t="s">
        <v>213</v>
      </c>
      <c r="J355" s="1148" t="s">
        <v>213</v>
      </c>
      <c r="K355" s="1148" t="s">
        <v>213</v>
      </c>
      <c r="L355" s="1148" t="s">
        <v>213</v>
      </c>
      <c r="M355" s="139" t="s">
        <v>213</v>
      </c>
      <c r="N355" s="60" t="s">
        <v>213</v>
      </c>
      <c r="O355" s="60" t="s">
        <v>213</v>
      </c>
      <c r="P355" s="60" t="s">
        <v>213</v>
      </c>
      <c r="Q355" s="339" t="s">
        <v>213</v>
      </c>
    </row>
    <row r="356" spans="1:17" ht="51.75" customHeight="1">
      <c r="A356" s="103" t="s">
        <v>930</v>
      </c>
      <c r="B356" s="1736"/>
      <c r="C356" s="1144"/>
      <c r="D356" s="1146"/>
      <c r="E356" s="1144"/>
      <c r="F356" s="1148"/>
      <c r="G356" s="1148"/>
      <c r="H356" s="1739"/>
      <c r="I356" s="1148"/>
      <c r="J356" s="1148"/>
      <c r="K356" s="1148"/>
      <c r="L356" s="1148"/>
      <c r="M356" s="139" t="s">
        <v>213</v>
      </c>
      <c r="N356" s="60" t="s">
        <v>213</v>
      </c>
      <c r="O356" s="60" t="s">
        <v>213</v>
      </c>
      <c r="P356" s="60" t="s">
        <v>213</v>
      </c>
      <c r="Q356" s="339" t="s">
        <v>213</v>
      </c>
    </row>
    <row r="357" spans="1:17" ht="51.75" customHeight="1">
      <c r="A357" s="103" t="s">
        <v>931</v>
      </c>
      <c r="B357" s="1736"/>
      <c r="C357" s="1144"/>
      <c r="D357" s="1146"/>
      <c r="E357" s="1144"/>
      <c r="F357" s="1148"/>
      <c r="G357" s="1148"/>
      <c r="H357" s="1739"/>
      <c r="I357" s="1148"/>
      <c r="J357" s="1148"/>
      <c r="K357" s="1148"/>
      <c r="L357" s="1148"/>
      <c r="M357" s="139" t="s">
        <v>213</v>
      </c>
      <c r="N357" s="60" t="s">
        <v>213</v>
      </c>
      <c r="O357" s="60" t="s">
        <v>213</v>
      </c>
      <c r="P357" s="60" t="s">
        <v>213</v>
      </c>
      <c r="Q357" s="339" t="s">
        <v>213</v>
      </c>
    </row>
    <row r="358" spans="1:17" ht="51.75" customHeight="1">
      <c r="A358" s="103" t="s">
        <v>932</v>
      </c>
      <c r="B358" s="1736"/>
      <c r="C358" s="1144"/>
      <c r="D358" s="1146"/>
      <c r="E358" s="1144"/>
      <c r="F358" s="1148"/>
      <c r="G358" s="1148"/>
      <c r="H358" s="1739"/>
      <c r="I358" s="1148"/>
      <c r="J358" s="1148"/>
      <c r="K358" s="1148"/>
      <c r="L358" s="1148"/>
      <c r="M358" s="139" t="s">
        <v>213</v>
      </c>
      <c r="N358" s="60" t="s">
        <v>213</v>
      </c>
      <c r="O358" s="60" t="s">
        <v>213</v>
      </c>
      <c r="P358" s="60" t="s">
        <v>213</v>
      </c>
      <c r="Q358" s="339" t="s">
        <v>213</v>
      </c>
    </row>
    <row r="359" spans="1:17" ht="51.75" customHeight="1">
      <c r="A359" s="103" t="s">
        <v>933</v>
      </c>
      <c r="B359" s="1736"/>
      <c r="C359" s="1144"/>
      <c r="D359" s="1146"/>
      <c r="E359" s="1144"/>
      <c r="F359" s="1148"/>
      <c r="G359" s="1148"/>
      <c r="H359" s="1739"/>
      <c r="I359" s="1148"/>
      <c r="J359" s="1148"/>
      <c r="K359" s="1148"/>
      <c r="L359" s="1148"/>
      <c r="M359" s="139" t="s">
        <v>213</v>
      </c>
      <c r="N359" s="60" t="s">
        <v>213</v>
      </c>
      <c r="O359" s="60" t="s">
        <v>213</v>
      </c>
      <c r="P359" s="60" t="s">
        <v>213</v>
      </c>
      <c r="Q359" s="339" t="s">
        <v>213</v>
      </c>
    </row>
    <row r="360" spans="1:17" ht="51.75" customHeight="1">
      <c r="A360" s="103" t="s">
        <v>934</v>
      </c>
      <c r="B360" s="1737"/>
      <c r="C360" s="1144"/>
      <c r="D360" s="1146"/>
      <c r="E360" s="1144"/>
      <c r="F360" s="1148"/>
      <c r="G360" s="1148"/>
      <c r="H360" s="1740"/>
      <c r="I360" s="1148"/>
      <c r="J360" s="1148"/>
      <c r="K360" s="1148"/>
      <c r="L360" s="1148"/>
      <c r="M360" s="139" t="s">
        <v>213</v>
      </c>
      <c r="N360" s="60" t="s">
        <v>213</v>
      </c>
      <c r="O360" s="60" t="s">
        <v>213</v>
      </c>
      <c r="P360" s="60" t="s">
        <v>213</v>
      </c>
      <c r="Q360" s="339" t="s">
        <v>213</v>
      </c>
    </row>
    <row r="361" spans="1:17" ht="51.75" customHeight="1">
      <c r="A361" s="103" t="s">
        <v>935</v>
      </c>
      <c r="B361" s="1735"/>
      <c r="C361" s="1143" t="s">
        <v>213</v>
      </c>
      <c r="D361" s="1146" t="s">
        <v>213</v>
      </c>
      <c r="E361" s="1143" t="s">
        <v>213</v>
      </c>
      <c r="F361" s="1148" t="s">
        <v>213</v>
      </c>
      <c r="G361" s="1148" t="s">
        <v>213</v>
      </c>
      <c r="H361" s="1738" t="s">
        <v>213</v>
      </c>
      <c r="I361" s="1148" t="s">
        <v>213</v>
      </c>
      <c r="J361" s="1148" t="s">
        <v>213</v>
      </c>
      <c r="K361" s="1148" t="s">
        <v>213</v>
      </c>
      <c r="L361" s="1148" t="s">
        <v>213</v>
      </c>
      <c r="M361" s="139" t="s">
        <v>213</v>
      </c>
      <c r="N361" s="60" t="s">
        <v>213</v>
      </c>
      <c r="O361" s="60" t="s">
        <v>213</v>
      </c>
      <c r="P361" s="60" t="s">
        <v>213</v>
      </c>
      <c r="Q361" s="339" t="s">
        <v>213</v>
      </c>
    </row>
    <row r="362" spans="1:17" ht="51.75" customHeight="1">
      <c r="A362" s="103" t="s">
        <v>936</v>
      </c>
      <c r="B362" s="1736"/>
      <c r="C362" s="1144"/>
      <c r="D362" s="1146"/>
      <c r="E362" s="1144"/>
      <c r="F362" s="1148"/>
      <c r="G362" s="1148"/>
      <c r="H362" s="1739"/>
      <c r="I362" s="1148"/>
      <c r="J362" s="1148"/>
      <c r="K362" s="1148"/>
      <c r="L362" s="1148"/>
      <c r="M362" s="139" t="s">
        <v>213</v>
      </c>
      <c r="N362" s="60" t="s">
        <v>213</v>
      </c>
      <c r="O362" s="60" t="s">
        <v>213</v>
      </c>
      <c r="P362" s="60" t="s">
        <v>213</v>
      </c>
      <c r="Q362" s="339" t="s">
        <v>213</v>
      </c>
    </row>
    <row r="363" spans="1:17" ht="51.75" customHeight="1">
      <c r="A363" s="103" t="s">
        <v>937</v>
      </c>
      <c r="B363" s="1736"/>
      <c r="C363" s="1144"/>
      <c r="D363" s="1146"/>
      <c r="E363" s="1144"/>
      <c r="F363" s="1148"/>
      <c r="G363" s="1148"/>
      <c r="H363" s="1739"/>
      <c r="I363" s="1148"/>
      <c r="J363" s="1148"/>
      <c r="K363" s="1148"/>
      <c r="L363" s="1148"/>
      <c r="M363" s="139" t="s">
        <v>213</v>
      </c>
      <c r="N363" s="60" t="s">
        <v>213</v>
      </c>
      <c r="O363" s="60" t="s">
        <v>213</v>
      </c>
      <c r="P363" s="60" t="s">
        <v>213</v>
      </c>
      <c r="Q363" s="339" t="s">
        <v>213</v>
      </c>
    </row>
    <row r="364" spans="1:17" ht="51.75" customHeight="1">
      <c r="A364" s="103" t="s">
        <v>938</v>
      </c>
      <c r="B364" s="1736"/>
      <c r="C364" s="1144"/>
      <c r="D364" s="1146"/>
      <c r="E364" s="1144"/>
      <c r="F364" s="1148"/>
      <c r="G364" s="1148"/>
      <c r="H364" s="1739"/>
      <c r="I364" s="1148"/>
      <c r="J364" s="1148"/>
      <c r="K364" s="1148"/>
      <c r="L364" s="1148"/>
      <c r="M364" s="139" t="s">
        <v>213</v>
      </c>
      <c r="N364" s="60" t="s">
        <v>213</v>
      </c>
      <c r="O364" s="60" t="s">
        <v>213</v>
      </c>
      <c r="P364" s="60" t="s">
        <v>213</v>
      </c>
      <c r="Q364" s="339" t="s">
        <v>213</v>
      </c>
    </row>
    <row r="365" spans="1:17" ht="51.75" customHeight="1">
      <c r="A365" s="103" t="s">
        <v>939</v>
      </c>
      <c r="B365" s="1736"/>
      <c r="C365" s="1144"/>
      <c r="D365" s="1146"/>
      <c r="E365" s="1144"/>
      <c r="F365" s="1148"/>
      <c r="G365" s="1148"/>
      <c r="H365" s="1739"/>
      <c r="I365" s="1148"/>
      <c r="J365" s="1148"/>
      <c r="K365" s="1148"/>
      <c r="L365" s="1148"/>
      <c r="M365" s="139" t="s">
        <v>213</v>
      </c>
      <c r="N365" s="60" t="s">
        <v>213</v>
      </c>
      <c r="O365" s="60" t="s">
        <v>213</v>
      </c>
      <c r="P365" s="60" t="s">
        <v>213</v>
      </c>
      <c r="Q365" s="339" t="s">
        <v>213</v>
      </c>
    </row>
    <row r="366" spans="1:17" ht="51.75" customHeight="1">
      <c r="A366" s="103" t="s">
        <v>940</v>
      </c>
      <c r="B366" s="1737"/>
      <c r="C366" s="1144"/>
      <c r="D366" s="1146"/>
      <c r="E366" s="1144"/>
      <c r="F366" s="1148"/>
      <c r="G366" s="1148"/>
      <c r="H366" s="1740"/>
      <c r="I366" s="1148"/>
      <c r="J366" s="1148"/>
      <c r="K366" s="1148"/>
      <c r="L366" s="1148"/>
      <c r="M366" s="139" t="s">
        <v>213</v>
      </c>
      <c r="N366" s="60" t="s">
        <v>213</v>
      </c>
      <c r="O366" s="60" t="s">
        <v>213</v>
      </c>
      <c r="P366" s="60" t="s">
        <v>213</v>
      </c>
      <c r="Q366" s="339" t="s">
        <v>213</v>
      </c>
    </row>
    <row r="367" spans="1:17" ht="51.75" customHeight="1">
      <c r="A367" s="103" t="s">
        <v>941</v>
      </c>
      <c r="B367" s="1735"/>
      <c r="C367" s="1143" t="s">
        <v>213</v>
      </c>
      <c r="D367" s="1146" t="s">
        <v>213</v>
      </c>
      <c r="E367" s="1143" t="s">
        <v>213</v>
      </c>
      <c r="F367" s="1148" t="s">
        <v>213</v>
      </c>
      <c r="G367" s="1148" t="s">
        <v>213</v>
      </c>
      <c r="H367" s="1738" t="s">
        <v>213</v>
      </c>
      <c r="I367" s="1148" t="s">
        <v>213</v>
      </c>
      <c r="J367" s="1148" t="s">
        <v>213</v>
      </c>
      <c r="K367" s="1148" t="s">
        <v>213</v>
      </c>
      <c r="L367" s="1148" t="s">
        <v>213</v>
      </c>
      <c r="M367" s="139" t="s">
        <v>213</v>
      </c>
      <c r="N367" s="60" t="s">
        <v>213</v>
      </c>
      <c r="O367" s="60" t="s">
        <v>213</v>
      </c>
      <c r="P367" s="60" t="s">
        <v>213</v>
      </c>
      <c r="Q367" s="339" t="s">
        <v>213</v>
      </c>
    </row>
    <row r="368" spans="1:17" ht="51.75" customHeight="1">
      <c r="A368" s="103" t="s">
        <v>942</v>
      </c>
      <c r="B368" s="1736"/>
      <c r="C368" s="1144"/>
      <c r="D368" s="1146"/>
      <c r="E368" s="1144"/>
      <c r="F368" s="1148"/>
      <c r="G368" s="1148"/>
      <c r="H368" s="1739"/>
      <c r="I368" s="1148"/>
      <c r="J368" s="1148"/>
      <c r="K368" s="1148"/>
      <c r="L368" s="1148"/>
      <c r="M368" s="139" t="s">
        <v>213</v>
      </c>
      <c r="N368" s="60" t="s">
        <v>213</v>
      </c>
      <c r="O368" s="60" t="s">
        <v>213</v>
      </c>
      <c r="P368" s="60" t="s">
        <v>213</v>
      </c>
      <c r="Q368" s="339" t="s">
        <v>213</v>
      </c>
    </row>
    <row r="369" spans="1:17" ht="51.75" customHeight="1">
      <c r="A369" s="103" t="s">
        <v>943</v>
      </c>
      <c r="B369" s="1736"/>
      <c r="C369" s="1144"/>
      <c r="D369" s="1146"/>
      <c r="E369" s="1144"/>
      <c r="F369" s="1148"/>
      <c r="G369" s="1148"/>
      <c r="H369" s="1739"/>
      <c r="I369" s="1148"/>
      <c r="J369" s="1148"/>
      <c r="K369" s="1148"/>
      <c r="L369" s="1148"/>
      <c r="M369" s="139" t="s">
        <v>213</v>
      </c>
      <c r="N369" s="60" t="s">
        <v>213</v>
      </c>
      <c r="O369" s="60" t="s">
        <v>213</v>
      </c>
      <c r="P369" s="60" t="s">
        <v>213</v>
      </c>
      <c r="Q369" s="339" t="s">
        <v>213</v>
      </c>
    </row>
    <row r="370" spans="1:17" ht="51.75" customHeight="1">
      <c r="A370" s="103" t="s">
        <v>944</v>
      </c>
      <c r="B370" s="1736"/>
      <c r="C370" s="1144"/>
      <c r="D370" s="1146"/>
      <c r="E370" s="1144"/>
      <c r="F370" s="1148"/>
      <c r="G370" s="1148"/>
      <c r="H370" s="1739"/>
      <c r="I370" s="1148"/>
      <c r="J370" s="1148"/>
      <c r="K370" s="1148"/>
      <c r="L370" s="1148"/>
      <c r="M370" s="139" t="s">
        <v>213</v>
      </c>
      <c r="N370" s="60" t="s">
        <v>213</v>
      </c>
      <c r="O370" s="60" t="s">
        <v>213</v>
      </c>
      <c r="P370" s="60" t="s">
        <v>213</v>
      </c>
      <c r="Q370" s="339" t="s">
        <v>213</v>
      </c>
    </row>
    <row r="371" spans="1:17" ht="51.75" customHeight="1">
      <c r="A371" s="103" t="s">
        <v>945</v>
      </c>
      <c r="B371" s="1736"/>
      <c r="C371" s="1144"/>
      <c r="D371" s="1146"/>
      <c r="E371" s="1144"/>
      <c r="F371" s="1148"/>
      <c r="G371" s="1148"/>
      <c r="H371" s="1739"/>
      <c r="I371" s="1148"/>
      <c r="J371" s="1148"/>
      <c r="K371" s="1148"/>
      <c r="L371" s="1148"/>
      <c r="M371" s="139" t="s">
        <v>213</v>
      </c>
      <c r="N371" s="60" t="s">
        <v>213</v>
      </c>
      <c r="O371" s="60" t="s">
        <v>213</v>
      </c>
      <c r="P371" s="60" t="s">
        <v>213</v>
      </c>
      <c r="Q371" s="339" t="s">
        <v>213</v>
      </c>
    </row>
    <row r="372" spans="1:17" ht="51.75" customHeight="1">
      <c r="A372" s="103" t="s">
        <v>946</v>
      </c>
      <c r="B372" s="1737"/>
      <c r="C372" s="1144"/>
      <c r="D372" s="1146"/>
      <c r="E372" s="1144"/>
      <c r="F372" s="1148"/>
      <c r="G372" s="1148"/>
      <c r="H372" s="1740"/>
      <c r="I372" s="1148"/>
      <c r="J372" s="1148"/>
      <c r="K372" s="1148"/>
      <c r="L372" s="1148"/>
      <c r="M372" s="139" t="s">
        <v>213</v>
      </c>
      <c r="N372" s="60" t="s">
        <v>213</v>
      </c>
      <c r="O372" s="60" t="s">
        <v>213</v>
      </c>
      <c r="P372" s="60" t="s">
        <v>213</v>
      </c>
      <c r="Q372" s="339" t="s">
        <v>213</v>
      </c>
    </row>
    <row r="373" spans="1:17" ht="51.75" customHeight="1">
      <c r="A373" s="103" t="s">
        <v>947</v>
      </c>
      <c r="B373" s="1735"/>
      <c r="C373" s="1143" t="s">
        <v>213</v>
      </c>
      <c r="D373" s="1146" t="s">
        <v>213</v>
      </c>
      <c r="E373" s="1143" t="s">
        <v>213</v>
      </c>
      <c r="F373" s="1148" t="s">
        <v>213</v>
      </c>
      <c r="G373" s="1148" t="s">
        <v>213</v>
      </c>
      <c r="H373" s="1738" t="s">
        <v>213</v>
      </c>
      <c r="I373" s="1148" t="s">
        <v>213</v>
      </c>
      <c r="J373" s="1148" t="s">
        <v>213</v>
      </c>
      <c r="K373" s="1148" t="s">
        <v>213</v>
      </c>
      <c r="L373" s="1148" t="s">
        <v>213</v>
      </c>
      <c r="M373" s="139" t="s">
        <v>213</v>
      </c>
      <c r="N373" s="60" t="s">
        <v>213</v>
      </c>
      <c r="O373" s="60" t="s">
        <v>213</v>
      </c>
      <c r="P373" s="60" t="s">
        <v>213</v>
      </c>
      <c r="Q373" s="339" t="s">
        <v>213</v>
      </c>
    </row>
    <row r="374" spans="1:17" ht="51.75" customHeight="1">
      <c r="A374" s="103" t="s">
        <v>948</v>
      </c>
      <c r="B374" s="1736"/>
      <c r="C374" s="1144"/>
      <c r="D374" s="1146"/>
      <c r="E374" s="1144"/>
      <c r="F374" s="1148"/>
      <c r="G374" s="1148"/>
      <c r="H374" s="1739"/>
      <c r="I374" s="1148"/>
      <c r="J374" s="1148"/>
      <c r="K374" s="1148"/>
      <c r="L374" s="1148"/>
      <c r="M374" s="139" t="s">
        <v>213</v>
      </c>
      <c r="N374" s="60" t="s">
        <v>213</v>
      </c>
      <c r="O374" s="60" t="s">
        <v>213</v>
      </c>
      <c r="P374" s="60" t="s">
        <v>213</v>
      </c>
      <c r="Q374" s="339" t="s">
        <v>213</v>
      </c>
    </row>
    <row r="375" spans="1:17" ht="51.75" customHeight="1">
      <c r="A375" s="103" t="s">
        <v>949</v>
      </c>
      <c r="B375" s="1736"/>
      <c r="C375" s="1144"/>
      <c r="D375" s="1146"/>
      <c r="E375" s="1144"/>
      <c r="F375" s="1148"/>
      <c r="G375" s="1148"/>
      <c r="H375" s="1739"/>
      <c r="I375" s="1148"/>
      <c r="J375" s="1148"/>
      <c r="K375" s="1148"/>
      <c r="L375" s="1148"/>
      <c r="M375" s="139" t="s">
        <v>213</v>
      </c>
      <c r="N375" s="60" t="s">
        <v>213</v>
      </c>
      <c r="O375" s="60" t="s">
        <v>213</v>
      </c>
      <c r="P375" s="60" t="s">
        <v>213</v>
      </c>
      <c r="Q375" s="339" t="s">
        <v>213</v>
      </c>
    </row>
    <row r="376" spans="1:17" ht="51.75" customHeight="1">
      <c r="A376" s="103" t="s">
        <v>950</v>
      </c>
      <c r="B376" s="1736"/>
      <c r="C376" s="1144"/>
      <c r="D376" s="1146"/>
      <c r="E376" s="1144"/>
      <c r="F376" s="1148"/>
      <c r="G376" s="1148"/>
      <c r="H376" s="1739"/>
      <c r="I376" s="1148"/>
      <c r="J376" s="1148"/>
      <c r="K376" s="1148"/>
      <c r="L376" s="1148"/>
      <c r="M376" s="139" t="s">
        <v>213</v>
      </c>
      <c r="N376" s="60" t="s">
        <v>213</v>
      </c>
      <c r="O376" s="60" t="s">
        <v>213</v>
      </c>
      <c r="P376" s="60" t="s">
        <v>213</v>
      </c>
      <c r="Q376" s="339" t="s">
        <v>213</v>
      </c>
    </row>
    <row r="377" spans="1:17" ht="51.75" customHeight="1">
      <c r="A377" s="103" t="s">
        <v>951</v>
      </c>
      <c r="B377" s="1736"/>
      <c r="C377" s="1144"/>
      <c r="D377" s="1146"/>
      <c r="E377" s="1144"/>
      <c r="F377" s="1148"/>
      <c r="G377" s="1148"/>
      <c r="H377" s="1739"/>
      <c r="I377" s="1148"/>
      <c r="J377" s="1148"/>
      <c r="K377" s="1148"/>
      <c r="L377" s="1148"/>
      <c r="M377" s="139" t="s">
        <v>213</v>
      </c>
      <c r="N377" s="60" t="s">
        <v>213</v>
      </c>
      <c r="O377" s="60" t="s">
        <v>213</v>
      </c>
      <c r="P377" s="60" t="s">
        <v>213</v>
      </c>
      <c r="Q377" s="339" t="s">
        <v>213</v>
      </c>
    </row>
    <row r="378" spans="1:17" ht="51.75" customHeight="1">
      <c r="A378" s="103" t="s">
        <v>952</v>
      </c>
      <c r="B378" s="1737"/>
      <c r="C378" s="1144"/>
      <c r="D378" s="1146"/>
      <c r="E378" s="1144"/>
      <c r="F378" s="1148"/>
      <c r="G378" s="1148"/>
      <c r="H378" s="1740"/>
      <c r="I378" s="1148"/>
      <c r="J378" s="1148"/>
      <c r="K378" s="1148"/>
      <c r="L378" s="1148"/>
      <c r="M378" s="139" t="s">
        <v>213</v>
      </c>
      <c r="N378" s="60" t="s">
        <v>213</v>
      </c>
      <c r="O378" s="60" t="s">
        <v>213</v>
      </c>
      <c r="P378" s="60" t="s">
        <v>213</v>
      </c>
      <c r="Q378" s="339" t="s">
        <v>213</v>
      </c>
    </row>
    <row r="379" spans="1:17" ht="51.75" customHeight="1">
      <c r="A379" s="103" t="s">
        <v>953</v>
      </c>
      <c r="B379" s="1735"/>
      <c r="C379" s="1143" t="s">
        <v>213</v>
      </c>
      <c r="D379" s="1146" t="s">
        <v>213</v>
      </c>
      <c r="E379" s="1143" t="s">
        <v>213</v>
      </c>
      <c r="F379" s="1148" t="s">
        <v>213</v>
      </c>
      <c r="G379" s="1148" t="s">
        <v>213</v>
      </c>
      <c r="H379" s="1738" t="s">
        <v>213</v>
      </c>
      <c r="I379" s="1148" t="s">
        <v>213</v>
      </c>
      <c r="J379" s="1148" t="s">
        <v>213</v>
      </c>
      <c r="K379" s="1148" t="s">
        <v>213</v>
      </c>
      <c r="L379" s="1148" t="s">
        <v>213</v>
      </c>
      <c r="M379" s="139" t="s">
        <v>213</v>
      </c>
      <c r="N379" s="60" t="s">
        <v>213</v>
      </c>
      <c r="O379" s="60" t="s">
        <v>213</v>
      </c>
      <c r="P379" s="60" t="s">
        <v>213</v>
      </c>
      <c r="Q379" s="339" t="s">
        <v>213</v>
      </c>
    </row>
    <row r="380" spans="1:17" ht="51.75" customHeight="1">
      <c r="A380" s="103" t="s">
        <v>954</v>
      </c>
      <c r="B380" s="1736"/>
      <c r="C380" s="1144"/>
      <c r="D380" s="1146"/>
      <c r="E380" s="1144"/>
      <c r="F380" s="1148"/>
      <c r="G380" s="1148"/>
      <c r="H380" s="1739"/>
      <c r="I380" s="1148"/>
      <c r="J380" s="1148"/>
      <c r="K380" s="1148"/>
      <c r="L380" s="1148"/>
      <c r="M380" s="139" t="s">
        <v>213</v>
      </c>
      <c r="N380" s="60" t="s">
        <v>213</v>
      </c>
      <c r="O380" s="60" t="s">
        <v>213</v>
      </c>
      <c r="P380" s="60" t="s">
        <v>213</v>
      </c>
      <c r="Q380" s="339" t="s">
        <v>213</v>
      </c>
    </row>
    <row r="381" spans="1:17" ht="51.75" customHeight="1">
      <c r="A381" s="103" t="s">
        <v>955</v>
      </c>
      <c r="B381" s="1736"/>
      <c r="C381" s="1144"/>
      <c r="D381" s="1146"/>
      <c r="E381" s="1144"/>
      <c r="F381" s="1148"/>
      <c r="G381" s="1148"/>
      <c r="H381" s="1739"/>
      <c r="I381" s="1148"/>
      <c r="J381" s="1148"/>
      <c r="K381" s="1148"/>
      <c r="L381" s="1148"/>
      <c r="M381" s="139" t="s">
        <v>213</v>
      </c>
      <c r="N381" s="60" t="s">
        <v>213</v>
      </c>
      <c r="O381" s="60" t="s">
        <v>213</v>
      </c>
      <c r="P381" s="60" t="s">
        <v>213</v>
      </c>
      <c r="Q381" s="339" t="s">
        <v>213</v>
      </c>
    </row>
    <row r="382" spans="1:17" ht="51.75" customHeight="1">
      <c r="A382" s="103" t="s">
        <v>956</v>
      </c>
      <c r="B382" s="1736"/>
      <c r="C382" s="1144"/>
      <c r="D382" s="1146"/>
      <c r="E382" s="1144"/>
      <c r="F382" s="1148"/>
      <c r="G382" s="1148"/>
      <c r="H382" s="1739"/>
      <c r="I382" s="1148"/>
      <c r="J382" s="1148"/>
      <c r="K382" s="1148"/>
      <c r="L382" s="1148"/>
      <c r="M382" s="139" t="s">
        <v>213</v>
      </c>
      <c r="N382" s="60" t="s">
        <v>213</v>
      </c>
      <c r="O382" s="60" t="s">
        <v>213</v>
      </c>
      <c r="P382" s="60" t="s">
        <v>213</v>
      </c>
      <c r="Q382" s="339" t="s">
        <v>213</v>
      </c>
    </row>
    <row r="383" spans="1:17" ht="51.75" customHeight="1">
      <c r="A383" s="103" t="s">
        <v>957</v>
      </c>
      <c r="B383" s="1736"/>
      <c r="C383" s="1144"/>
      <c r="D383" s="1146"/>
      <c r="E383" s="1144"/>
      <c r="F383" s="1148"/>
      <c r="G383" s="1148"/>
      <c r="H383" s="1739"/>
      <c r="I383" s="1148"/>
      <c r="J383" s="1148"/>
      <c r="K383" s="1148"/>
      <c r="L383" s="1148"/>
      <c r="M383" s="139" t="s">
        <v>213</v>
      </c>
      <c r="N383" s="60" t="s">
        <v>213</v>
      </c>
      <c r="O383" s="60" t="s">
        <v>213</v>
      </c>
      <c r="P383" s="60" t="s">
        <v>213</v>
      </c>
      <c r="Q383" s="339" t="s">
        <v>213</v>
      </c>
    </row>
    <row r="384" spans="1:17" ht="51.75" customHeight="1">
      <c r="A384" s="103" t="s">
        <v>958</v>
      </c>
      <c r="B384" s="1737"/>
      <c r="C384" s="1144"/>
      <c r="D384" s="1146"/>
      <c r="E384" s="1144"/>
      <c r="F384" s="1148"/>
      <c r="G384" s="1148"/>
      <c r="H384" s="1740"/>
      <c r="I384" s="1148"/>
      <c r="J384" s="1148"/>
      <c r="K384" s="1148"/>
      <c r="L384" s="1148"/>
      <c r="M384" s="139" t="s">
        <v>213</v>
      </c>
      <c r="N384" s="60" t="s">
        <v>213</v>
      </c>
      <c r="O384" s="60" t="s">
        <v>213</v>
      </c>
      <c r="P384" s="60" t="s">
        <v>213</v>
      </c>
      <c r="Q384" s="339" t="s">
        <v>213</v>
      </c>
    </row>
    <row r="385" spans="1:17" ht="51.75" customHeight="1">
      <c r="A385" s="103" t="s">
        <v>959</v>
      </c>
      <c r="B385" s="1735"/>
      <c r="C385" s="1143" t="s">
        <v>213</v>
      </c>
      <c r="D385" s="1146" t="s">
        <v>213</v>
      </c>
      <c r="E385" s="1143" t="s">
        <v>213</v>
      </c>
      <c r="F385" s="1148" t="s">
        <v>213</v>
      </c>
      <c r="G385" s="1148" t="s">
        <v>213</v>
      </c>
      <c r="H385" s="1738" t="s">
        <v>213</v>
      </c>
      <c r="I385" s="1148" t="s">
        <v>213</v>
      </c>
      <c r="J385" s="1148" t="s">
        <v>213</v>
      </c>
      <c r="K385" s="1148" t="s">
        <v>213</v>
      </c>
      <c r="L385" s="1148" t="s">
        <v>213</v>
      </c>
      <c r="M385" s="139" t="s">
        <v>213</v>
      </c>
      <c r="N385" s="60" t="s">
        <v>213</v>
      </c>
      <c r="O385" s="60" t="s">
        <v>213</v>
      </c>
      <c r="P385" s="60" t="s">
        <v>213</v>
      </c>
      <c r="Q385" s="339" t="s">
        <v>213</v>
      </c>
    </row>
    <row r="386" spans="1:17" ht="51.75" customHeight="1">
      <c r="A386" s="103" t="s">
        <v>960</v>
      </c>
      <c r="B386" s="1736"/>
      <c r="C386" s="1144"/>
      <c r="D386" s="1146"/>
      <c r="E386" s="1144"/>
      <c r="F386" s="1148"/>
      <c r="G386" s="1148"/>
      <c r="H386" s="1739"/>
      <c r="I386" s="1148"/>
      <c r="J386" s="1148"/>
      <c r="K386" s="1148"/>
      <c r="L386" s="1148"/>
      <c r="M386" s="139" t="s">
        <v>213</v>
      </c>
      <c r="N386" s="60" t="s">
        <v>213</v>
      </c>
      <c r="O386" s="60" t="s">
        <v>213</v>
      </c>
      <c r="P386" s="60" t="s">
        <v>213</v>
      </c>
      <c r="Q386" s="339" t="s">
        <v>213</v>
      </c>
    </row>
    <row r="387" spans="1:17" ht="51.75" customHeight="1">
      <c r="A387" s="103" t="s">
        <v>961</v>
      </c>
      <c r="B387" s="1736"/>
      <c r="C387" s="1144"/>
      <c r="D387" s="1146"/>
      <c r="E387" s="1144"/>
      <c r="F387" s="1148"/>
      <c r="G387" s="1148"/>
      <c r="H387" s="1739"/>
      <c r="I387" s="1148"/>
      <c r="J387" s="1148"/>
      <c r="K387" s="1148"/>
      <c r="L387" s="1148"/>
      <c r="M387" s="139" t="s">
        <v>213</v>
      </c>
      <c r="N387" s="60" t="s">
        <v>213</v>
      </c>
      <c r="O387" s="60" t="s">
        <v>213</v>
      </c>
      <c r="P387" s="60" t="s">
        <v>213</v>
      </c>
      <c r="Q387" s="339" t="s">
        <v>213</v>
      </c>
    </row>
    <row r="388" spans="1:17" ht="51.75" customHeight="1">
      <c r="A388" s="103" t="s">
        <v>962</v>
      </c>
      <c r="B388" s="1736"/>
      <c r="C388" s="1144"/>
      <c r="D388" s="1146"/>
      <c r="E388" s="1144"/>
      <c r="F388" s="1148"/>
      <c r="G388" s="1148"/>
      <c r="H388" s="1739"/>
      <c r="I388" s="1148"/>
      <c r="J388" s="1148"/>
      <c r="K388" s="1148"/>
      <c r="L388" s="1148"/>
      <c r="M388" s="139" t="s">
        <v>213</v>
      </c>
      <c r="N388" s="60" t="s">
        <v>213</v>
      </c>
      <c r="O388" s="60" t="s">
        <v>213</v>
      </c>
      <c r="P388" s="60" t="s">
        <v>213</v>
      </c>
      <c r="Q388" s="339" t="s">
        <v>213</v>
      </c>
    </row>
    <row r="389" spans="1:17" ht="51.75" customHeight="1">
      <c r="A389" s="103" t="s">
        <v>963</v>
      </c>
      <c r="B389" s="1736"/>
      <c r="C389" s="1144"/>
      <c r="D389" s="1146"/>
      <c r="E389" s="1144"/>
      <c r="F389" s="1148"/>
      <c r="G389" s="1148"/>
      <c r="H389" s="1739"/>
      <c r="I389" s="1148"/>
      <c r="J389" s="1148"/>
      <c r="K389" s="1148"/>
      <c r="L389" s="1148"/>
      <c r="M389" s="139" t="s">
        <v>213</v>
      </c>
      <c r="N389" s="60" t="s">
        <v>213</v>
      </c>
      <c r="O389" s="60" t="s">
        <v>213</v>
      </c>
      <c r="P389" s="60" t="s">
        <v>213</v>
      </c>
      <c r="Q389" s="339" t="s">
        <v>213</v>
      </c>
    </row>
    <row r="390" spans="1:17" ht="51.75" customHeight="1">
      <c r="A390" s="103" t="s">
        <v>964</v>
      </c>
      <c r="B390" s="1737"/>
      <c r="C390" s="1144"/>
      <c r="D390" s="1146"/>
      <c r="E390" s="1144"/>
      <c r="F390" s="1148"/>
      <c r="G390" s="1148"/>
      <c r="H390" s="1740"/>
      <c r="I390" s="1148"/>
      <c r="J390" s="1148"/>
      <c r="K390" s="1148"/>
      <c r="L390" s="1148"/>
      <c r="M390" s="139" t="s">
        <v>213</v>
      </c>
      <c r="N390" s="60" t="s">
        <v>213</v>
      </c>
      <c r="O390" s="60" t="s">
        <v>213</v>
      </c>
      <c r="P390" s="60" t="s">
        <v>213</v>
      </c>
      <c r="Q390" s="339" t="s">
        <v>213</v>
      </c>
    </row>
    <row r="391" spans="1:17" ht="51.75" customHeight="1">
      <c r="A391" s="103" t="s">
        <v>965</v>
      </c>
      <c r="B391" s="1735"/>
      <c r="C391" s="1143" t="s">
        <v>213</v>
      </c>
      <c r="D391" s="1146" t="s">
        <v>213</v>
      </c>
      <c r="E391" s="1143" t="s">
        <v>213</v>
      </c>
      <c r="F391" s="1148" t="s">
        <v>213</v>
      </c>
      <c r="G391" s="1148" t="s">
        <v>213</v>
      </c>
      <c r="H391" s="1738" t="s">
        <v>213</v>
      </c>
      <c r="I391" s="1148" t="s">
        <v>213</v>
      </c>
      <c r="J391" s="1148" t="s">
        <v>213</v>
      </c>
      <c r="K391" s="1148" t="s">
        <v>213</v>
      </c>
      <c r="L391" s="1148" t="s">
        <v>213</v>
      </c>
      <c r="M391" s="139" t="s">
        <v>213</v>
      </c>
      <c r="N391" s="60" t="s">
        <v>213</v>
      </c>
      <c r="O391" s="60" t="s">
        <v>213</v>
      </c>
      <c r="P391" s="60" t="s">
        <v>213</v>
      </c>
      <c r="Q391" s="339" t="s">
        <v>213</v>
      </c>
    </row>
    <row r="392" spans="1:17" ht="51.75" customHeight="1">
      <c r="A392" s="103" t="s">
        <v>966</v>
      </c>
      <c r="B392" s="1736"/>
      <c r="C392" s="1144"/>
      <c r="D392" s="1146"/>
      <c r="E392" s="1144"/>
      <c r="F392" s="1148"/>
      <c r="G392" s="1148"/>
      <c r="H392" s="1739"/>
      <c r="I392" s="1148"/>
      <c r="J392" s="1148"/>
      <c r="K392" s="1148"/>
      <c r="L392" s="1148"/>
      <c r="M392" s="139" t="s">
        <v>213</v>
      </c>
      <c r="N392" s="60" t="s">
        <v>213</v>
      </c>
      <c r="O392" s="60" t="s">
        <v>213</v>
      </c>
      <c r="P392" s="60" t="s">
        <v>213</v>
      </c>
      <c r="Q392" s="339" t="s">
        <v>213</v>
      </c>
    </row>
    <row r="393" spans="1:17" ht="51.75" customHeight="1">
      <c r="A393" s="103" t="s">
        <v>967</v>
      </c>
      <c r="B393" s="1736"/>
      <c r="C393" s="1144"/>
      <c r="D393" s="1146"/>
      <c r="E393" s="1144"/>
      <c r="F393" s="1148"/>
      <c r="G393" s="1148"/>
      <c r="H393" s="1739"/>
      <c r="I393" s="1148"/>
      <c r="J393" s="1148"/>
      <c r="K393" s="1148"/>
      <c r="L393" s="1148"/>
      <c r="M393" s="139" t="s">
        <v>213</v>
      </c>
      <c r="N393" s="60" t="s">
        <v>213</v>
      </c>
      <c r="O393" s="60" t="s">
        <v>213</v>
      </c>
      <c r="P393" s="60" t="s">
        <v>213</v>
      </c>
      <c r="Q393" s="339" t="s">
        <v>213</v>
      </c>
    </row>
    <row r="394" spans="1:17" ht="51.75" customHeight="1">
      <c r="A394" s="103" t="s">
        <v>968</v>
      </c>
      <c r="B394" s="1736"/>
      <c r="C394" s="1144"/>
      <c r="D394" s="1146"/>
      <c r="E394" s="1144"/>
      <c r="F394" s="1148"/>
      <c r="G394" s="1148"/>
      <c r="H394" s="1739"/>
      <c r="I394" s="1148"/>
      <c r="J394" s="1148"/>
      <c r="K394" s="1148"/>
      <c r="L394" s="1148"/>
      <c r="M394" s="139" t="s">
        <v>213</v>
      </c>
      <c r="N394" s="60" t="s">
        <v>213</v>
      </c>
      <c r="O394" s="60" t="s">
        <v>213</v>
      </c>
      <c r="P394" s="60" t="s">
        <v>213</v>
      </c>
      <c r="Q394" s="339" t="s">
        <v>213</v>
      </c>
    </row>
    <row r="395" spans="1:17" ht="51.75" customHeight="1">
      <c r="A395" s="103" t="s">
        <v>969</v>
      </c>
      <c r="B395" s="1736"/>
      <c r="C395" s="1144"/>
      <c r="D395" s="1146"/>
      <c r="E395" s="1144"/>
      <c r="F395" s="1148"/>
      <c r="G395" s="1148"/>
      <c r="H395" s="1739"/>
      <c r="I395" s="1148"/>
      <c r="J395" s="1148"/>
      <c r="K395" s="1148"/>
      <c r="L395" s="1148"/>
      <c r="M395" s="139" t="s">
        <v>213</v>
      </c>
      <c r="N395" s="60" t="s">
        <v>213</v>
      </c>
      <c r="O395" s="60" t="s">
        <v>213</v>
      </c>
      <c r="P395" s="60" t="s">
        <v>213</v>
      </c>
      <c r="Q395" s="339" t="s">
        <v>213</v>
      </c>
    </row>
    <row r="396" spans="1:17" ht="51.75" customHeight="1">
      <c r="A396" s="103" t="s">
        <v>970</v>
      </c>
      <c r="B396" s="1737"/>
      <c r="C396" s="1144"/>
      <c r="D396" s="1146"/>
      <c r="E396" s="1144"/>
      <c r="F396" s="1148"/>
      <c r="G396" s="1148"/>
      <c r="H396" s="1740"/>
      <c r="I396" s="1148"/>
      <c r="J396" s="1148"/>
      <c r="K396" s="1148"/>
      <c r="L396" s="1148"/>
      <c r="M396" s="139" t="s">
        <v>213</v>
      </c>
      <c r="N396" s="60" t="s">
        <v>213</v>
      </c>
      <c r="O396" s="60" t="s">
        <v>213</v>
      </c>
      <c r="P396" s="60" t="s">
        <v>213</v>
      </c>
      <c r="Q396" s="339" t="s">
        <v>213</v>
      </c>
    </row>
    <row r="397" spans="1:17" ht="51.75" customHeight="1">
      <c r="A397" s="103" t="s">
        <v>971</v>
      </c>
      <c r="B397" s="1735"/>
      <c r="C397" s="1143" t="s">
        <v>213</v>
      </c>
      <c r="D397" s="1146" t="s">
        <v>213</v>
      </c>
      <c r="E397" s="1143" t="s">
        <v>213</v>
      </c>
      <c r="F397" s="1148" t="s">
        <v>213</v>
      </c>
      <c r="G397" s="1148" t="s">
        <v>213</v>
      </c>
      <c r="H397" s="1738" t="s">
        <v>213</v>
      </c>
      <c r="I397" s="1148" t="s">
        <v>213</v>
      </c>
      <c r="J397" s="1148" t="s">
        <v>213</v>
      </c>
      <c r="K397" s="1148" t="s">
        <v>213</v>
      </c>
      <c r="L397" s="1148" t="s">
        <v>213</v>
      </c>
      <c r="M397" s="139" t="s">
        <v>213</v>
      </c>
      <c r="N397" s="60" t="s">
        <v>213</v>
      </c>
      <c r="O397" s="60" t="s">
        <v>213</v>
      </c>
      <c r="P397" s="60" t="s">
        <v>213</v>
      </c>
      <c r="Q397" s="339" t="s">
        <v>213</v>
      </c>
    </row>
    <row r="398" spans="1:17" ht="51.75" customHeight="1">
      <c r="A398" s="103" t="s">
        <v>972</v>
      </c>
      <c r="B398" s="1736"/>
      <c r="C398" s="1144"/>
      <c r="D398" s="1146"/>
      <c r="E398" s="1144"/>
      <c r="F398" s="1148"/>
      <c r="G398" s="1148"/>
      <c r="H398" s="1739"/>
      <c r="I398" s="1148"/>
      <c r="J398" s="1148"/>
      <c r="K398" s="1148"/>
      <c r="L398" s="1148"/>
      <c r="M398" s="139" t="s">
        <v>213</v>
      </c>
      <c r="N398" s="60" t="s">
        <v>213</v>
      </c>
      <c r="O398" s="60" t="s">
        <v>213</v>
      </c>
      <c r="P398" s="60" t="s">
        <v>213</v>
      </c>
      <c r="Q398" s="339" t="s">
        <v>213</v>
      </c>
    </row>
    <row r="399" spans="1:17" ht="51.75" customHeight="1">
      <c r="A399" s="103" t="s">
        <v>973</v>
      </c>
      <c r="B399" s="1736"/>
      <c r="C399" s="1144"/>
      <c r="D399" s="1146"/>
      <c r="E399" s="1144"/>
      <c r="F399" s="1148"/>
      <c r="G399" s="1148"/>
      <c r="H399" s="1739"/>
      <c r="I399" s="1148"/>
      <c r="J399" s="1148"/>
      <c r="K399" s="1148"/>
      <c r="L399" s="1148"/>
      <c r="M399" s="139" t="s">
        <v>213</v>
      </c>
      <c r="N399" s="60" t="s">
        <v>213</v>
      </c>
      <c r="O399" s="60" t="s">
        <v>213</v>
      </c>
      <c r="P399" s="60" t="s">
        <v>213</v>
      </c>
      <c r="Q399" s="339" t="s">
        <v>213</v>
      </c>
    </row>
    <row r="400" spans="1:17" ht="51.75" customHeight="1">
      <c r="A400" s="103" t="s">
        <v>974</v>
      </c>
      <c r="B400" s="1736"/>
      <c r="C400" s="1144"/>
      <c r="D400" s="1146"/>
      <c r="E400" s="1144"/>
      <c r="F400" s="1148"/>
      <c r="G400" s="1148"/>
      <c r="H400" s="1739"/>
      <c r="I400" s="1148"/>
      <c r="J400" s="1148"/>
      <c r="K400" s="1148"/>
      <c r="L400" s="1148"/>
      <c r="M400" s="139" t="s">
        <v>213</v>
      </c>
      <c r="N400" s="60" t="s">
        <v>213</v>
      </c>
      <c r="O400" s="60" t="s">
        <v>213</v>
      </c>
      <c r="P400" s="60" t="s">
        <v>213</v>
      </c>
      <c r="Q400" s="339" t="s">
        <v>213</v>
      </c>
    </row>
    <row r="401" spans="1:17" ht="51.75" customHeight="1">
      <c r="A401" s="103" t="s">
        <v>975</v>
      </c>
      <c r="B401" s="1736"/>
      <c r="C401" s="1144"/>
      <c r="D401" s="1146"/>
      <c r="E401" s="1144"/>
      <c r="F401" s="1148"/>
      <c r="G401" s="1148"/>
      <c r="H401" s="1739"/>
      <c r="I401" s="1148"/>
      <c r="J401" s="1148"/>
      <c r="K401" s="1148"/>
      <c r="L401" s="1148"/>
      <c r="M401" s="139" t="s">
        <v>213</v>
      </c>
      <c r="N401" s="60" t="s">
        <v>213</v>
      </c>
      <c r="O401" s="60" t="s">
        <v>213</v>
      </c>
      <c r="P401" s="60" t="s">
        <v>213</v>
      </c>
      <c r="Q401" s="339" t="s">
        <v>213</v>
      </c>
    </row>
    <row r="402" spans="1:17" ht="51.75" customHeight="1">
      <c r="A402" s="103" t="s">
        <v>976</v>
      </c>
      <c r="B402" s="1737"/>
      <c r="C402" s="1144"/>
      <c r="D402" s="1146"/>
      <c r="E402" s="1144"/>
      <c r="F402" s="1148"/>
      <c r="G402" s="1148"/>
      <c r="H402" s="1740"/>
      <c r="I402" s="1148"/>
      <c r="J402" s="1148"/>
      <c r="K402" s="1148"/>
      <c r="L402" s="1148"/>
      <c r="M402" s="139" t="s">
        <v>213</v>
      </c>
      <c r="N402" s="60" t="s">
        <v>213</v>
      </c>
      <c r="O402" s="60" t="s">
        <v>213</v>
      </c>
      <c r="P402" s="60" t="s">
        <v>213</v>
      </c>
      <c r="Q402" s="339" t="s">
        <v>213</v>
      </c>
    </row>
    <row r="403" spans="1:17" ht="51.75" customHeight="1">
      <c r="A403" s="103" t="s">
        <v>977</v>
      </c>
      <c r="B403" s="1735"/>
      <c r="C403" s="1143" t="s">
        <v>213</v>
      </c>
      <c r="D403" s="1146" t="s">
        <v>213</v>
      </c>
      <c r="E403" s="1143" t="s">
        <v>213</v>
      </c>
      <c r="F403" s="1148" t="s">
        <v>213</v>
      </c>
      <c r="G403" s="1148" t="s">
        <v>213</v>
      </c>
      <c r="H403" s="1738" t="s">
        <v>213</v>
      </c>
      <c r="I403" s="1148" t="s">
        <v>213</v>
      </c>
      <c r="J403" s="1148" t="s">
        <v>213</v>
      </c>
      <c r="K403" s="1148" t="s">
        <v>213</v>
      </c>
      <c r="L403" s="1148" t="s">
        <v>213</v>
      </c>
      <c r="M403" s="139" t="s">
        <v>213</v>
      </c>
      <c r="N403" s="60" t="s">
        <v>213</v>
      </c>
      <c r="O403" s="60" t="s">
        <v>213</v>
      </c>
      <c r="P403" s="60" t="s">
        <v>213</v>
      </c>
      <c r="Q403" s="339" t="s">
        <v>213</v>
      </c>
    </row>
    <row r="404" spans="1:17" ht="51.75" customHeight="1">
      <c r="A404" s="103" t="s">
        <v>978</v>
      </c>
      <c r="B404" s="1736"/>
      <c r="C404" s="1144"/>
      <c r="D404" s="1146"/>
      <c r="E404" s="1144"/>
      <c r="F404" s="1148"/>
      <c r="G404" s="1148"/>
      <c r="H404" s="1739"/>
      <c r="I404" s="1148"/>
      <c r="J404" s="1148"/>
      <c r="K404" s="1148"/>
      <c r="L404" s="1148"/>
      <c r="M404" s="139" t="s">
        <v>213</v>
      </c>
      <c r="N404" s="60" t="s">
        <v>213</v>
      </c>
      <c r="O404" s="60" t="s">
        <v>213</v>
      </c>
      <c r="P404" s="60" t="s">
        <v>213</v>
      </c>
      <c r="Q404" s="339" t="s">
        <v>213</v>
      </c>
    </row>
    <row r="405" spans="1:17" ht="51.75" customHeight="1">
      <c r="A405" s="103" t="s">
        <v>979</v>
      </c>
      <c r="B405" s="1736"/>
      <c r="C405" s="1144"/>
      <c r="D405" s="1146"/>
      <c r="E405" s="1144"/>
      <c r="F405" s="1148"/>
      <c r="G405" s="1148"/>
      <c r="H405" s="1739"/>
      <c r="I405" s="1148"/>
      <c r="J405" s="1148"/>
      <c r="K405" s="1148"/>
      <c r="L405" s="1148"/>
      <c r="M405" s="139" t="s">
        <v>213</v>
      </c>
      <c r="N405" s="60" t="s">
        <v>213</v>
      </c>
      <c r="O405" s="60" t="s">
        <v>213</v>
      </c>
      <c r="P405" s="60" t="s">
        <v>213</v>
      </c>
      <c r="Q405" s="339" t="s">
        <v>213</v>
      </c>
    </row>
    <row r="406" spans="1:17" ht="51.75" customHeight="1">
      <c r="A406" s="103" t="s">
        <v>980</v>
      </c>
      <c r="B406" s="1736"/>
      <c r="C406" s="1144"/>
      <c r="D406" s="1146"/>
      <c r="E406" s="1144"/>
      <c r="F406" s="1148"/>
      <c r="G406" s="1148"/>
      <c r="H406" s="1739"/>
      <c r="I406" s="1148"/>
      <c r="J406" s="1148"/>
      <c r="K406" s="1148"/>
      <c r="L406" s="1148"/>
      <c r="M406" s="139" t="s">
        <v>213</v>
      </c>
      <c r="N406" s="60" t="s">
        <v>213</v>
      </c>
      <c r="O406" s="60" t="s">
        <v>213</v>
      </c>
      <c r="P406" s="60" t="s">
        <v>213</v>
      </c>
      <c r="Q406" s="339" t="s">
        <v>213</v>
      </c>
    </row>
    <row r="407" spans="1:17" ht="51.75" customHeight="1">
      <c r="A407" s="103" t="s">
        <v>981</v>
      </c>
      <c r="B407" s="1736"/>
      <c r="C407" s="1144"/>
      <c r="D407" s="1146"/>
      <c r="E407" s="1144"/>
      <c r="F407" s="1148"/>
      <c r="G407" s="1148"/>
      <c r="H407" s="1739"/>
      <c r="I407" s="1148"/>
      <c r="J407" s="1148"/>
      <c r="K407" s="1148"/>
      <c r="L407" s="1148"/>
      <c r="M407" s="139" t="s">
        <v>213</v>
      </c>
      <c r="N407" s="60" t="s">
        <v>213</v>
      </c>
      <c r="O407" s="60" t="s">
        <v>213</v>
      </c>
      <c r="P407" s="60" t="s">
        <v>213</v>
      </c>
      <c r="Q407" s="339" t="s">
        <v>213</v>
      </c>
    </row>
    <row r="408" spans="1:17" ht="51.75" customHeight="1">
      <c r="A408" s="103" t="s">
        <v>982</v>
      </c>
      <c r="B408" s="1737"/>
      <c r="C408" s="1144"/>
      <c r="D408" s="1146"/>
      <c r="E408" s="1144"/>
      <c r="F408" s="1148"/>
      <c r="G408" s="1148"/>
      <c r="H408" s="1740"/>
      <c r="I408" s="1148"/>
      <c r="J408" s="1148"/>
      <c r="K408" s="1148"/>
      <c r="L408" s="1148"/>
      <c r="M408" s="139" t="s">
        <v>213</v>
      </c>
      <c r="N408" s="60" t="s">
        <v>213</v>
      </c>
      <c r="O408" s="60" t="s">
        <v>213</v>
      </c>
      <c r="P408" s="60" t="s">
        <v>213</v>
      </c>
      <c r="Q408" s="339" t="s">
        <v>213</v>
      </c>
    </row>
    <row r="409" spans="1:17" ht="51.75" customHeight="1">
      <c r="A409" s="103" t="s">
        <v>983</v>
      </c>
      <c r="B409" s="1735"/>
      <c r="C409" s="1143" t="s">
        <v>213</v>
      </c>
      <c r="D409" s="1146" t="s">
        <v>213</v>
      </c>
      <c r="E409" s="1143" t="s">
        <v>213</v>
      </c>
      <c r="F409" s="1148" t="s">
        <v>213</v>
      </c>
      <c r="G409" s="1148" t="s">
        <v>213</v>
      </c>
      <c r="H409" s="1738" t="s">
        <v>213</v>
      </c>
      <c r="I409" s="1148" t="s">
        <v>213</v>
      </c>
      <c r="J409" s="1148" t="s">
        <v>213</v>
      </c>
      <c r="K409" s="1148" t="s">
        <v>213</v>
      </c>
      <c r="L409" s="1148" t="s">
        <v>213</v>
      </c>
      <c r="M409" s="139" t="s">
        <v>213</v>
      </c>
      <c r="N409" s="60" t="s">
        <v>213</v>
      </c>
      <c r="O409" s="60" t="s">
        <v>213</v>
      </c>
      <c r="P409" s="60" t="s">
        <v>213</v>
      </c>
      <c r="Q409" s="339" t="s">
        <v>213</v>
      </c>
    </row>
    <row r="410" spans="1:17" ht="51.75" customHeight="1">
      <c r="A410" s="103" t="s">
        <v>984</v>
      </c>
      <c r="B410" s="1736"/>
      <c r="C410" s="1144"/>
      <c r="D410" s="1146"/>
      <c r="E410" s="1144"/>
      <c r="F410" s="1148"/>
      <c r="G410" s="1148"/>
      <c r="H410" s="1739"/>
      <c r="I410" s="1148"/>
      <c r="J410" s="1148"/>
      <c r="K410" s="1148"/>
      <c r="L410" s="1148"/>
      <c r="M410" s="139" t="s">
        <v>213</v>
      </c>
      <c r="N410" s="60" t="s">
        <v>213</v>
      </c>
      <c r="O410" s="60" t="s">
        <v>213</v>
      </c>
      <c r="P410" s="60" t="s">
        <v>213</v>
      </c>
      <c r="Q410" s="339" t="s">
        <v>213</v>
      </c>
    </row>
    <row r="411" spans="1:17" ht="51.75" customHeight="1">
      <c r="A411" s="103" t="s">
        <v>985</v>
      </c>
      <c r="B411" s="1736"/>
      <c r="C411" s="1144"/>
      <c r="D411" s="1146"/>
      <c r="E411" s="1144"/>
      <c r="F411" s="1148"/>
      <c r="G411" s="1148"/>
      <c r="H411" s="1739"/>
      <c r="I411" s="1148"/>
      <c r="J411" s="1148"/>
      <c r="K411" s="1148"/>
      <c r="L411" s="1148"/>
      <c r="M411" s="139" t="s">
        <v>213</v>
      </c>
      <c r="N411" s="60" t="s">
        <v>213</v>
      </c>
      <c r="O411" s="60" t="s">
        <v>213</v>
      </c>
      <c r="P411" s="60" t="s">
        <v>213</v>
      </c>
      <c r="Q411" s="339" t="s">
        <v>213</v>
      </c>
    </row>
    <row r="412" spans="1:17" ht="51.75" customHeight="1">
      <c r="A412" s="103" t="s">
        <v>986</v>
      </c>
      <c r="B412" s="1736"/>
      <c r="C412" s="1144"/>
      <c r="D412" s="1146"/>
      <c r="E412" s="1144"/>
      <c r="F412" s="1148"/>
      <c r="G412" s="1148"/>
      <c r="H412" s="1739"/>
      <c r="I412" s="1148"/>
      <c r="J412" s="1148"/>
      <c r="K412" s="1148"/>
      <c r="L412" s="1148"/>
      <c r="M412" s="139" t="s">
        <v>213</v>
      </c>
      <c r="N412" s="60" t="s">
        <v>213</v>
      </c>
      <c r="O412" s="60" t="s">
        <v>213</v>
      </c>
      <c r="P412" s="60" t="s">
        <v>213</v>
      </c>
      <c r="Q412" s="339" t="s">
        <v>213</v>
      </c>
    </row>
    <row r="413" spans="1:17" ht="51.75" customHeight="1">
      <c r="A413" s="103" t="s">
        <v>987</v>
      </c>
      <c r="B413" s="1736"/>
      <c r="C413" s="1144"/>
      <c r="D413" s="1146"/>
      <c r="E413" s="1144"/>
      <c r="F413" s="1148"/>
      <c r="G413" s="1148"/>
      <c r="H413" s="1739"/>
      <c r="I413" s="1148"/>
      <c r="J413" s="1148"/>
      <c r="K413" s="1148"/>
      <c r="L413" s="1148"/>
      <c r="M413" s="139" t="s">
        <v>213</v>
      </c>
      <c r="N413" s="60" t="s">
        <v>213</v>
      </c>
      <c r="O413" s="60" t="s">
        <v>213</v>
      </c>
      <c r="P413" s="60" t="s">
        <v>213</v>
      </c>
      <c r="Q413" s="339" t="s">
        <v>213</v>
      </c>
    </row>
    <row r="414" spans="1:17" ht="51.75" customHeight="1">
      <c r="A414" s="103" t="s">
        <v>988</v>
      </c>
      <c r="B414" s="1737"/>
      <c r="C414" s="1144"/>
      <c r="D414" s="1146"/>
      <c r="E414" s="1144"/>
      <c r="F414" s="1148"/>
      <c r="G414" s="1148"/>
      <c r="H414" s="1740"/>
      <c r="I414" s="1148"/>
      <c r="J414" s="1148"/>
      <c r="K414" s="1148"/>
      <c r="L414" s="1148"/>
      <c r="M414" s="139" t="s">
        <v>213</v>
      </c>
      <c r="N414" s="60" t="s">
        <v>213</v>
      </c>
      <c r="O414" s="60" t="s">
        <v>213</v>
      </c>
      <c r="P414" s="60" t="s">
        <v>213</v>
      </c>
      <c r="Q414" s="339" t="s">
        <v>213</v>
      </c>
    </row>
    <row r="415" spans="1:17" ht="51.75" customHeight="1">
      <c r="A415" s="103" t="s">
        <v>989</v>
      </c>
      <c r="B415" s="1735"/>
      <c r="C415" s="1143" t="s">
        <v>213</v>
      </c>
      <c r="D415" s="1146" t="s">
        <v>213</v>
      </c>
      <c r="E415" s="1143" t="s">
        <v>213</v>
      </c>
      <c r="F415" s="1148" t="s">
        <v>213</v>
      </c>
      <c r="G415" s="1148" t="s">
        <v>213</v>
      </c>
      <c r="H415" s="1738" t="s">
        <v>213</v>
      </c>
      <c r="I415" s="1148" t="s">
        <v>213</v>
      </c>
      <c r="J415" s="1148" t="s">
        <v>213</v>
      </c>
      <c r="K415" s="1148" t="s">
        <v>213</v>
      </c>
      <c r="L415" s="1148" t="s">
        <v>213</v>
      </c>
      <c r="M415" s="139" t="s">
        <v>213</v>
      </c>
      <c r="N415" s="60" t="s">
        <v>213</v>
      </c>
      <c r="O415" s="60" t="s">
        <v>213</v>
      </c>
      <c r="P415" s="60" t="s">
        <v>213</v>
      </c>
      <c r="Q415" s="339" t="s">
        <v>213</v>
      </c>
    </row>
    <row r="416" spans="1:17" ht="51.75" customHeight="1">
      <c r="A416" s="103" t="s">
        <v>990</v>
      </c>
      <c r="B416" s="1736"/>
      <c r="C416" s="1144"/>
      <c r="D416" s="1146"/>
      <c r="E416" s="1144"/>
      <c r="F416" s="1148"/>
      <c r="G416" s="1148"/>
      <c r="H416" s="1739"/>
      <c r="I416" s="1148"/>
      <c r="J416" s="1148"/>
      <c r="K416" s="1148"/>
      <c r="L416" s="1148"/>
      <c r="M416" s="139" t="s">
        <v>213</v>
      </c>
      <c r="N416" s="60" t="s">
        <v>213</v>
      </c>
      <c r="O416" s="60" t="s">
        <v>213</v>
      </c>
      <c r="P416" s="60" t="s">
        <v>213</v>
      </c>
      <c r="Q416" s="339" t="s">
        <v>213</v>
      </c>
    </row>
    <row r="417" spans="1:17" ht="51.75" customHeight="1">
      <c r="A417" s="103" t="s">
        <v>991</v>
      </c>
      <c r="B417" s="1736"/>
      <c r="C417" s="1144"/>
      <c r="D417" s="1146"/>
      <c r="E417" s="1144"/>
      <c r="F417" s="1148"/>
      <c r="G417" s="1148"/>
      <c r="H417" s="1739"/>
      <c r="I417" s="1148"/>
      <c r="J417" s="1148"/>
      <c r="K417" s="1148"/>
      <c r="L417" s="1148"/>
      <c r="M417" s="139" t="s">
        <v>213</v>
      </c>
      <c r="N417" s="60" t="s">
        <v>213</v>
      </c>
      <c r="O417" s="60" t="s">
        <v>213</v>
      </c>
      <c r="P417" s="60" t="s">
        <v>213</v>
      </c>
      <c r="Q417" s="339" t="s">
        <v>213</v>
      </c>
    </row>
    <row r="418" spans="1:17" ht="51.75" customHeight="1">
      <c r="A418" s="103" t="s">
        <v>992</v>
      </c>
      <c r="B418" s="1736"/>
      <c r="C418" s="1144"/>
      <c r="D418" s="1146"/>
      <c r="E418" s="1144"/>
      <c r="F418" s="1148"/>
      <c r="G418" s="1148"/>
      <c r="H418" s="1739"/>
      <c r="I418" s="1148"/>
      <c r="J418" s="1148"/>
      <c r="K418" s="1148"/>
      <c r="L418" s="1148"/>
      <c r="M418" s="139" t="s">
        <v>213</v>
      </c>
      <c r="N418" s="60" t="s">
        <v>213</v>
      </c>
      <c r="O418" s="60" t="s">
        <v>213</v>
      </c>
      <c r="P418" s="60" t="s">
        <v>213</v>
      </c>
      <c r="Q418" s="339" t="s">
        <v>213</v>
      </c>
    </row>
    <row r="419" spans="1:17" ht="51.75" customHeight="1">
      <c r="A419" s="103" t="s">
        <v>993</v>
      </c>
      <c r="B419" s="1736"/>
      <c r="C419" s="1144"/>
      <c r="D419" s="1146"/>
      <c r="E419" s="1144"/>
      <c r="F419" s="1148"/>
      <c r="G419" s="1148"/>
      <c r="H419" s="1739"/>
      <c r="I419" s="1148"/>
      <c r="J419" s="1148"/>
      <c r="K419" s="1148"/>
      <c r="L419" s="1148"/>
      <c r="M419" s="139" t="s">
        <v>213</v>
      </c>
      <c r="N419" s="60" t="s">
        <v>213</v>
      </c>
      <c r="O419" s="60" t="s">
        <v>213</v>
      </c>
      <c r="P419" s="60" t="s">
        <v>213</v>
      </c>
      <c r="Q419" s="339" t="s">
        <v>213</v>
      </c>
    </row>
    <row r="420" spans="1:17" ht="51.75" customHeight="1">
      <c r="A420" s="103" t="s">
        <v>994</v>
      </c>
      <c r="B420" s="1737"/>
      <c r="C420" s="1144"/>
      <c r="D420" s="1146"/>
      <c r="E420" s="1144"/>
      <c r="F420" s="1148"/>
      <c r="G420" s="1148"/>
      <c r="H420" s="1740"/>
      <c r="I420" s="1148"/>
      <c r="J420" s="1148"/>
      <c r="K420" s="1148"/>
      <c r="L420" s="1148"/>
      <c r="M420" s="139" t="s">
        <v>213</v>
      </c>
      <c r="N420" s="60" t="s">
        <v>213</v>
      </c>
      <c r="O420" s="60" t="s">
        <v>213</v>
      </c>
      <c r="P420" s="60" t="s">
        <v>213</v>
      </c>
      <c r="Q420" s="339" t="s">
        <v>213</v>
      </c>
    </row>
    <row r="421" spans="1:17" ht="51.75" customHeight="1">
      <c r="A421" s="103" t="s">
        <v>995</v>
      </c>
      <c r="B421" s="1735"/>
      <c r="C421" s="1143" t="s">
        <v>213</v>
      </c>
      <c r="D421" s="1146" t="s">
        <v>213</v>
      </c>
      <c r="E421" s="1143" t="s">
        <v>213</v>
      </c>
      <c r="F421" s="1148" t="s">
        <v>213</v>
      </c>
      <c r="G421" s="1148" t="s">
        <v>213</v>
      </c>
      <c r="H421" s="1738" t="s">
        <v>213</v>
      </c>
      <c r="I421" s="1148" t="s">
        <v>213</v>
      </c>
      <c r="J421" s="1148" t="s">
        <v>213</v>
      </c>
      <c r="K421" s="1148" t="s">
        <v>213</v>
      </c>
      <c r="L421" s="1148" t="s">
        <v>213</v>
      </c>
      <c r="M421" s="139" t="s">
        <v>213</v>
      </c>
      <c r="N421" s="60" t="s">
        <v>213</v>
      </c>
      <c r="O421" s="60" t="s">
        <v>213</v>
      </c>
      <c r="P421" s="60" t="s">
        <v>213</v>
      </c>
      <c r="Q421" s="339" t="s">
        <v>213</v>
      </c>
    </row>
    <row r="422" spans="1:17" ht="51.75" customHeight="1">
      <c r="A422" s="103" t="s">
        <v>996</v>
      </c>
      <c r="B422" s="1736"/>
      <c r="C422" s="1144"/>
      <c r="D422" s="1146"/>
      <c r="E422" s="1144"/>
      <c r="F422" s="1148"/>
      <c r="G422" s="1148"/>
      <c r="H422" s="1739"/>
      <c r="I422" s="1148"/>
      <c r="J422" s="1148"/>
      <c r="K422" s="1148"/>
      <c r="L422" s="1148"/>
      <c r="M422" s="139" t="s">
        <v>213</v>
      </c>
      <c r="N422" s="60" t="s">
        <v>213</v>
      </c>
      <c r="O422" s="60" t="s">
        <v>213</v>
      </c>
      <c r="P422" s="60" t="s">
        <v>213</v>
      </c>
      <c r="Q422" s="339" t="s">
        <v>213</v>
      </c>
    </row>
    <row r="423" spans="1:17" ht="51.75" customHeight="1">
      <c r="A423" s="103" t="s">
        <v>997</v>
      </c>
      <c r="B423" s="1736"/>
      <c r="C423" s="1144"/>
      <c r="D423" s="1146"/>
      <c r="E423" s="1144"/>
      <c r="F423" s="1148"/>
      <c r="G423" s="1148"/>
      <c r="H423" s="1739"/>
      <c r="I423" s="1148"/>
      <c r="J423" s="1148"/>
      <c r="K423" s="1148"/>
      <c r="L423" s="1148"/>
      <c r="M423" s="139" t="s">
        <v>213</v>
      </c>
      <c r="N423" s="60" t="s">
        <v>213</v>
      </c>
      <c r="O423" s="60" t="s">
        <v>213</v>
      </c>
      <c r="P423" s="60" t="s">
        <v>213</v>
      </c>
      <c r="Q423" s="339" t="s">
        <v>213</v>
      </c>
    </row>
    <row r="424" spans="1:17" ht="51.75" customHeight="1">
      <c r="A424" s="103" t="s">
        <v>998</v>
      </c>
      <c r="B424" s="1736"/>
      <c r="C424" s="1144"/>
      <c r="D424" s="1146"/>
      <c r="E424" s="1144"/>
      <c r="F424" s="1148"/>
      <c r="G424" s="1148"/>
      <c r="H424" s="1739"/>
      <c r="I424" s="1148"/>
      <c r="J424" s="1148"/>
      <c r="K424" s="1148"/>
      <c r="L424" s="1148"/>
      <c r="M424" s="139" t="s">
        <v>213</v>
      </c>
      <c r="N424" s="60" t="s">
        <v>213</v>
      </c>
      <c r="O424" s="60" t="s">
        <v>213</v>
      </c>
      <c r="P424" s="60" t="s">
        <v>213</v>
      </c>
      <c r="Q424" s="339" t="s">
        <v>213</v>
      </c>
    </row>
    <row r="425" spans="1:17" ht="51.75" customHeight="1">
      <c r="A425" s="103" t="s">
        <v>999</v>
      </c>
      <c r="B425" s="1736"/>
      <c r="C425" s="1144"/>
      <c r="D425" s="1146"/>
      <c r="E425" s="1144"/>
      <c r="F425" s="1148"/>
      <c r="G425" s="1148"/>
      <c r="H425" s="1739"/>
      <c r="I425" s="1148"/>
      <c r="J425" s="1148"/>
      <c r="K425" s="1148"/>
      <c r="L425" s="1148"/>
      <c r="M425" s="139" t="s">
        <v>213</v>
      </c>
      <c r="N425" s="60" t="s">
        <v>213</v>
      </c>
      <c r="O425" s="60" t="s">
        <v>213</v>
      </c>
      <c r="P425" s="60" t="s">
        <v>213</v>
      </c>
      <c r="Q425" s="339" t="s">
        <v>213</v>
      </c>
    </row>
    <row r="426" spans="1:17" ht="51.75" customHeight="1">
      <c r="A426" s="103" t="s">
        <v>1000</v>
      </c>
      <c r="B426" s="1737"/>
      <c r="C426" s="1144"/>
      <c r="D426" s="1146"/>
      <c r="E426" s="1144"/>
      <c r="F426" s="1148"/>
      <c r="G426" s="1148"/>
      <c r="H426" s="1740"/>
      <c r="I426" s="1148"/>
      <c r="J426" s="1148"/>
      <c r="K426" s="1148"/>
      <c r="L426" s="1148"/>
      <c r="M426" s="139" t="s">
        <v>213</v>
      </c>
      <c r="N426" s="60" t="s">
        <v>213</v>
      </c>
      <c r="O426" s="60" t="s">
        <v>213</v>
      </c>
      <c r="P426" s="60" t="s">
        <v>213</v>
      </c>
      <c r="Q426" s="339" t="s">
        <v>213</v>
      </c>
    </row>
  </sheetData>
  <sheetProtection formatCells="0" formatColumns="0" formatRows="0"/>
  <mergeCells count="777">
    <mergeCell ref="D1:D2"/>
    <mergeCell ref="E1:O2"/>
    <mergeCell ref="CK1:CL1"/>
    <mergeCell ref="CK2:CL2"/>
    <mergeCell ref="E3:O3"/>
    <mergeCell ref="CK3:CL3"/>
    <mergeCell ref="E4:O4"/>
    <mergeCell ref="B7:B12"/>
    <mergeCell ref="C7:C12"/>
    <mergeCell ref="D7:D12"/>
    <mergeCell ref="E7:E12"/>
    <mergeCell ref="F7:F12"/>
    <mergeCell ref="G7:G12"/>
    <mergeCell ref="H7:H12"/>
    <mergeCell ref="I7:I12"/>
    <mergeCell ref="J7:J12"/>
    <mergeCell ref="I31:I36"/>
    <mergeCell ref="J31:J36"/>
    <mergeCell ref="K31:K36"/>
    <mergeCell ref="H13:H18"/>
    <mergeCell ref="K7:K12"/>
    <mergeCell ref="L7:L12"/>
    <mergeCell ref="K13:K18"/>
    <mergeCell ref="L13:L18"/>
    <mergeCell ref="B19:B24"/>
    <mergeCell ref="C19:C24"/>
    <mergeCell ref="D19:D24"/>
    <mergeCell ref="E19:E24"/>
    <mergeCell ref="F19:F24"/>
    <mergeCell ref="B13:B18"/>
    <mergeCell ref="C13:C18"/>
    <mergeCell ref="D13:D18"/>
    <mergeCell ref="E13:E18"/>
    <mergeCell ref="F13:F18"/>
    <mergeCell ref="G13:G18"/>
    <mergeCell ref="I13:I18"/>
    <mergeCell ref="J13:J18"/>
    <mergeCell ref="L19:L24"/>
    <mergeCell ref="I19:I24"/>
    <mergeCell ref="J19:J24"/>
    <mergeCell ref="K19:K24"/>
    <mergeCell ref="B25:B30"/>
    <mergeCell ref="C25:C30"/>
    <mergeCell ref="D25:D30"/>
    <mergeCell ref="E25:E30"/>
    <mergeCell ref="F25:F30"/>
    <mergeCell ref="G25:G30"/>
    <mergeCell ref="H19:H24"/>
    <mergeCell ref="G19:G24"/>
    <mergeCell ref="L31:L36"/>
    <mergeCell ref="H25:H30"/>
    <mergeCell ref="I25:I30"/>
    <mergeCell ref="J25:J30"/>
    <mergeCell ref="K25:K30"/>
    <mergeCell ref="L25:L30"/>
    <mergeCell ref="B37:B42"/>
    <mergeCell ref="C37:C42"/>
    <mergeCell ref="D37:D42"/>
    <mergeCell ref="E37:E42"/>
    <mergeCell ref="F37:F42"/>
    <mergeCell ref="H31:H36"/>
    <mergeCell ref="H37:H42"/>
    <mergeCell ref="I37:I42"/>
    <mergeCell ref="J37:J42"/>
    <mergeCell ref="K37:K42"/>
    <mergeCell ref="L37:L42"/>
    <mergeCell ref="G37:G42"/>
    <mergeCell ref="B31:B36"/>
    <mergeCell ref="C31:C36"/>
    <mergeCell ref="D31:D36"/>
    <mergeCell ref="E31:E36"/>
    <mergeCell ref="F31:F36"/>
    <mergeCell ref="G31:G36"/>
    <mergeCell ref="J43:J48"/>
    <mergeCell ref="K43:K48"/>
    <mergeCell ref="L43:L48"/>
    <mergeCell ref="B43:B48"/>
    <mergeCell ref="C43:C48"/>
    <mergeCell ref="D43:D48"/>
    <mergeCell ref="E43:E48"/>
    <mergeCell ref="F43:F48"/>
    <mergeCell ref="F49:F54"/>
    <mergeCell ref="G43:G48"/>
    <mergeCell ref="H43:H48"/>
    <mergeCell ref="I43:I48"/>
    <mergeCell ref="H49:H54"/>
    <mergeCell ref="B49:B54"/>
    <mergeCell ref="C49:C54"/>
    <mergeCell ref="D49:D54"/>
    <mergeCell ref="E49:E54"/>
    <mergeCell ref="H61:H66"/>
    <mergeCell ref="L55:L60"/>
    <mergeCell ref="B55:B60"/>
    <mergeCell ref="C55:C60"/>
    <mergeCell ref="D55:D60"/>
    <mergeCell ref="E55:E60"/>
    <mergeCell ref="F55:F60"/>
    <mergeCell ref="I49:I54"/>
    <mergeCell ref="J49:J54"/>
    <mergeCell ref="K49:K54"/>
    <mergeCell ref="L49:L54"/>
    <mergeCell ref="G49:G54"/>
    <mergeCell ref="G55:G60"/>
    <mergeCell ref="H55:H60"/>
    <mergeCell ref="I55:I60"/>
    <mergeCell ref="J55:J60"/>
    <mergeCell ref="K55:K60"/>
    <mergeCell ref="I61:I66"/>
    <mergeCell ref="J61:J66"/>
    <mergeCell ref="K61:K66"/>
    <mergeCell ref="L61:L66"/>
    <mergeCell ref="G61:G66"/>
    <mergeCell ref="B67:B72"/>
    <mergeCell ref="C67:C72"/>
    <mergeCell ref="D67:D72"/>
    <mergeCell ref="E67:E72"/>
    <mergeCell ref="F67:F72"/>
    <mergeCell ref="F73:F78"/>
    <mergeCell ref="B61:B66"/>
    <mergeCell ref="C61:C66"/>
    <mergeCell ref="D61:D66"/>
    <mergeCell ref="E61:E66"/>
    <mergeCell ref="F61:F66"/>
    <mergeCell ref="B73:B78"/>
    <mergeCell ref="C73:C78"/>
    <mergeCell ref="D73:D78"/>
    <mergeCell ref="E73:E78"/>
    <mergeCell ref="G67:G72"/>
    <mergeCell ref="H67:H72"/>
    <mergeCell ref="I67:I72"/>
    <mergeCell ref="L79:L84"/>
    <mergeCell ref="J67:J72"/>
    <mergeCell ref="K67:K72"/>
    <mergeCell ref="L67:L72"/>
    <mergeCell ref="I73:I78"/>
    <mergeCell ref="J73:J78"/>
    <mergeCell ref="K73:K78"/>
    <mergeCell ref="L73:L78"/>
    <mergeCell ref="G73:G78"/>
    <mergeCell ref="G79:G84"/>
    <mergeCell ref="H79:H84"/>
    <mergeCell ref="I79:I84"/>
    <mergeCell ref="J79:J84"/>
    <mergeCell ref="K79:K84"/>
    <mergeCell ref="H73:H78"/>
    <mergeCell ref="B79:B84"/>
    <mergeCell ref="C79:C84"/>
    <mergeCell ref="D79:D84"/>
    <mergeCell ref="E79:E84"/>
    <mergeCell ref="F79:F84"/>
    <mergeCell ref="B91:B96"/>
    <mergeCell ref="C91:C96"/>
    <mergeCell ref="D91:D96"/>
    <mergeCell ref="E91:E96"/>
    <mergeCell ref="F91:F96"/>
    <mergeCell ref="F97:F102"/>
    <mergeCell ref="B85:B90"/>
    <mergeCell ref="C85:C90"/>
    <mergeCell ref="D85:D90"/>
    <mergeCell ref="E85:E90"/>
    <mergeCell ref="F85:F90"/>
    <mergeCell ref="I85:I90"/>
    <mergeCell ref="J85:J90"/>
    <mergeCell ref="K85:K90"/>
    <mergeCell ref="B97:B102"/>
    <mergeCell ref="C97:C102"/>
    <mergeCell ref="D97:D102"/>
    <mergeCell ref="E97:E102"/>
    <mergeCell ref="H85:H90"/>
    <mergeCell ref="L85:L90"/>
    <mergeCell ref="G85:G90"/>
    <mergeCell ref="G91:G96"/>
    <mergeCell ref="H91:H96"/>
    <mergeCell ref="I91:I96"/>
    <mergeCell ref="L103:L108"/>
    <mergeCell ref="J91:J96"/>
    <mergeCell ref="K91:K96"/>
    <mergeCell ref="L91:L96"/>
    <mergeCell ref="I97:I102"/>
    <mergeCell ref="J97:J102"/>
    <mergeCell ref="K97:K102"/>
    <mergeCell ref="L97:L102"/>
    <mergeCell ref="G97:G102"/>
    <mergeCell ref="G103:G108"/>
    <mergeCell ref="H103:H108"/>
    <mergeCell ref="I103:I108"/>
    <mergeCell ref="J103:J108"/>
    <mergeCell ref="K103:K108"/>
    <mergeCell ref="H97:H102"/>
    <mergeCell ref="B103:B108"/>
    <mergeCell ref="C103:C108"/>
    <mergeCell ref="D103:D108"/>
    <mergeCell ref="E103:E108"/>
    <mergeCell ref="F103:F108"/>
    <mergeCell ref="B115:B120"/>
    <mergeCell ref="C115:C120"/>
    <mergeCell ref="D115:D120"/>
    <mergeCell ref="E115:E120"/>
    <mergeCell ref="F115:F120"/>
    <mergeCell ref="F121:F126"/>
    <mergeCell ref="B109:B114"/>
    <mergeCell ref="C109:C114"/>
    <mergeCell ref="D109:D114"/>
    <mergeCell ref="E109:E114"/>
    <mergeCell ref="F109:F114"/>
    <mergeCell ref="I109:I114"/>
    <mergeCell ref="J109:J114"/>
    <mergeCell ref="K109:K114"/>
    <mergeCell ref="B121:B126"/>
    <mergeCell ref="C121:C126"/>
    <mergeCell ref="D121:D126"/>
    <mergeCell ref="E121:E126"/>
    <mergeCell ref="H109:H114"/>
    <mergeCell ref="L109:L114"/>
    <mergeCell ref="G109:G114"/>
    <mergeCell ref="G115:G120"/>
    <mergeCell ref="H115:H120"/>
    <mergeCell ref="I115:I120"/>
    <mergeCell ref="L127:L132"/>
    <mergeCell ref="J115:J120"/>
    <mergeCell ref="K115:K120"/>
    <mergeCell ref="L115:L120"/>
    <mergeCell ref="I121:I126"/>
    <mergeCell ref="J121:J126"/>
    <mergeCell ref="K121:K126"/>
    <mergeCell ref="L121:L126"/>
    <mergeCell ref="G121:G126"/>
    <mergeCell ref="G127:G132"/>
    <mergeCell ref="H127:H132"/>
    <mergeCell ref="I127:I132"/>
    <mergeCell ref="J127:J132"/>
    <mergeCell ref="K127:K132"/>
    <mergeCell ref="H121:H126"/>
    <mergeCell ref="B127:B132"/>
    <mergeCell ref="C127:C132"/>
    <mergeCell ref="D127:D132"/>
    <mergeCell ref="E127:E132"/>
    <mergeCell ref="F127:F132"/>
    <mergeCell ref="B139:B144"/>
    <mergeCell ref="C139:C144"/>
    <mergeCell ref="D139:D144"/>
    <mergeCell ref="E139:E144"/>
    <mergeCell ref="F139:F144"/>
    <mergeCell ref="F145:F150"/>
    <mergeCell ref="B133:B138"/>
    <mergeCell ref="C133:C138"/>
    <mergeCell ref="D133:D138"/>
    <mergeCell ref="E133:E138"/>
    <mergeCell ref="F133:F138"/>
    <mergeCell ref="I133:I138"/>
    <mergeCell ref="J133:J138"/>
    <mergeCell ref="K133:K138"/>
    <mergeCell ref="B145:B150"/>
    <mergeCell ref="C145:C150"/>
    <mergeCell ref="D145:D150"/>
    <mergeCell ref="E145:E150"/>
    <mergeCell ref="H133:H138"/>
    <mergeCell ref="L133:L138"/>
    <mergeCell ref="G133:G138"/>
    <mergeCell ref="G139:G144"/>
    <mergeCell ref="H139:H144"/>
    <mergeCell ref="I139:I144"/>
    <mergeCell ref="L151:L156"/>
    <mergeCell ref="J139:J144"/>
    <mergeCell ref="K139:K144"/>
    <mergeCell ref="L139:L144"/>
    <mergeCell ref="I145:I150"/>
    <mergeCell ref="J145:J150"/>
    <mergeCell ref="K145:K150"/>
    <mergeCell ref="L145:L150"/>
    <mergeCell ref="G145:G150"/>
    <mergeCell ref="G151:G156"/>
    <mergeCell ref="H151:H156"/>
    <mergeCell ref="I151:I156"/>
    <mergeCell ref="J151:J156"/>
    <mergeCell ref="K151:K156"/>
    <mergeCell ref="H145:H150"/>
    <mergeCell ref="B151:B156"/>
    <mergeCell ref="C151:C156"/>
    <mergeCell ref="D151:D156"/>
    <mergeCell ref="E151:E156"/>
    <mergeCell ref="F151:F156"/>
    <mergeCell ref="B163:B168"/>
    <mergeCell ref="C163:C168"/>
    <mergeCell ref="D163:D168"/>
    <mergeCell ref="E163:E168"/>
    <mergeCell ref="F163:F168"/>
    <mergeCell ref="F169:F174"/>
    <mergeCell ref="B157:B162"/>
    <mergeCell ref="C157:C162"/>
    <mergeCell ref="D157:D162"/>
    <mergeCell ref="E157:E162"/>
    <mergeCell ref="F157:F162"/>
    <mergeCell ref="I157:I162"/>
    <mergeCell ref="J157:J162"/>
    <mergeCell ref="K157:K162"/>
    <mergeCell ref="B169:B174"/>
    <mergeCell ref="C169:C174"/>
    <mergeCell ref="D169:D174"/>
    <mergeCell ref="E169:E174"/>
    <mergeCell ref="H157:H162"/>
    <mergeCell ref="L157:L162"/>
    <mergeCell ref="G157:G162"/>
    <mergeCell ref="G163:G168"/>
    <mergeCell ref="H163:H168"/>
    <mergeCell ref="I163:I168"/>
    <mergeCell ref="L175:L180"/>
    <mergeCell ref="J163:J168"/>
    <mergeCell ref="K163:K168"/>
    <mergeCell ref="L163:L168"/>
    <mergeCell ref="I169:I174"/>
    <mergeCell ref="J169:J174"/>
    <mergeCell ref="K169:K174"/>
    <mergeCell ref="L169:L174"/>
    <mergeCell ref="G169:G174"/>
    <mergeCell ref="G175:G180"/>
    <mergeCell ref="H175:H180"/>
    <mergeCell ref="I175:I180"/>
    <mergeCell ref="J175:J180"/>
    <mergeCell ref="K175:K180"/>
    <mergeCell ref="H169:H174"/>
    <mergeCell ref="B175:B180"/>
    <mergeCell ref="C175:C180"/>
    <mergeCell ref="D175:D180"/>
    <mergeCell ref="E175:E180"/>
    <mergeCell ref="F175:F180"/>
    <mergeCell ref="B187:B192"/>
    <mergeCell ref="C187:C192"/>
    <mergeCell ref="D187:D192"/>
    <mergeCell ref="E187:E192"/>
    <mergeCell ref="F187:F192"/>
    <mergeCell ref="F193:F198"/>
    <mergeCell ref="B181:B186"/>
    <mergeCell ref="C181:C186"/>
    <mergeCell ref="D181:D186"/>
    <mergeCell ref="E181:E186"/>
    <mergeCell ref="F181:F186"/>
    <mergeCell ref="I181:I186"/>
    <mergeCell ref="J181:J186"/>
    <mergeCell ref="K181:K186"/>
    <mergeCell ref="B193:B198"/>
    <mergeCell ref="C193:C198"/>
    <mergeCell ref="D193:D198"/>
    <mergeCell ref="E193:E198"/>
    <mergeCell ref="H181:H186"/>
    <mergeCell ref="L181:L186"/>
    <mergeCell ref="G181:G186"/>
    <mergeCell ref="G187:G192"/>
    <mergeCell ref="H187:H192"/>
    <mergeCell ref="I187:I192"/>
    <mergeCell ref="L199:L204"/>
    <mergeCell ref="J187:J192"/>
    <mergeCell ref="K187:K192"/>
    <mergeCell ref="L187:L192"/>
    <mergeCell ref="I193:I198"/>
    <mergeCell ref="J193:J198"/>
    <mergeCell ref="K193:K198"/>
    <mergeCell ref="L193:L198"/>
    <mergeCell ref="G193:G198"/>
    <mergeCell ref="G199:G204"/>
    <mergeCell ref="H199:H204"/>
    <mergeCell ref="I199:I204"/>
    <mergeCell ref="J199:J204"/>
    <mergeCell ref="K199:K204"/>
    <mergeCell ref="H193:H198"/>
    <mergeCell ref="B199:B204"/>
    <mergeCell ref="C199:C204"/>
    <mergeCell ref="D199:D204"/>
    <mergeCell ref="E199:E204"/>
    <mergeCell ref="F199:F204"/>
    <mergeCell ref="B211:B216"/>
    <mergeCell ref="C211:C216"/>
    <mergeCell ref="D211:D216"/>
    <mergeCell ref="E211:E216"/>
    <mergeCell ref="F211:F216"/>
    <mergeCell ref="F217:F222"/>
    <mergeCell ref="B205:B210"/>
    <mergeCell ref="C205:C210"/>
    <mergeCell ref="D205:D210"/>
    <mergeCell ref="E205:E210"/>
    <mergeCell ref="F205:F210"/>
    <mergeCell ref="I205:I210"/>
    <mergeCell ref="J205:J210"/>
    <mergeCell ref="K205:K210"/>
    <mergeCell ref="B217:B222"/>
    <mergeCell ref="C217:C222"/>
    <mergeCell ref="D217:D222"/>
    <mergeCell ref="E217:E222"/>
    <mergeCell ref="H205:H210"/>
    <mergeCell ref="L205:L210"/>
    <mergeCell ref="G205:G210"/>
    <mergeCell ref="G211:G216"/>
    <mergeCell ref="H211:H216"/>
    <mergeCell ref="I211:I216"/>
    <mergeCell ref="L223:L228"/>
    <mergeCell ref="J211:J216"/>
    <mergeCell ref="K211:K216"/>
    <mergeCell ref="L211:L216"/>
    <mergeCell ref="I217:I222"/>
    <mergeCell ref="J217:J222"/>
    <mergeCell ref="K217:K222"/>
    <mergeCell ref="L217:L222"/>
    <mergeCell ref="G217:G222"/>
    <mergeCell ref="G223:G228"/>
    <mergeCell ref="H223:H228"/>
    <mergeCell ref="I223:I228"/>
    <mergeCell ref="J223:J228"/>
    <mergeCell ref="K223:K228"/>
    <mergeCell ref="H217:H222"/>
    <mergeCell ref="B223:B228"/>
    <mergeCell ref="C223:C228"/>
    <mergeCell ref="D223:D228"/>
    <mergeCell ref="E223:E228"/>
    <mergeCell ref="F223:F228"/>
    <mergeCell ref="B235:B240"/>
    <mergeCell ref="C235:C240"/>
    <mergeCell ref="D235:D240"/>
    <mergeCell ref="E235:E240"/>
    <mergeCell ref="F235:F240"/>
    <mergeCell ref="F241:F246"/>
    <mergeCell ref="B229:B234"/>
    <mergeCell ref="C229:C234"/>
    <mergeCell ref="D229:D234"/>
    <mergeCell ref="E229:E234"/>
    <mergeCell ref="F229:F234"/>
    <mergeCell ref="I229:I234"/>
    <mergeCell ref="J229:J234"/>
    <mergeCell ref="K229:K234"/>
    <mergeCell ref="B241:B246"/>
    <mergeCell ref="C241:C246"/>
    <mergeCell ref="D241:D246"/>
    <mergeCell ref="E241:E246"/>
    <mergeCell ref="H229:H234"/>
    <mergeCell ref="L229:L234"/>
    <mergeCell ref="G229:G234"/>
    <mergeCell ref="G235:G240"/>
    <mergeCell ref="H235:H240"/>
    <mergeCell ref="I235:I240"/>
    <mergeCell ref="L247:L252"/>
    <mergeCell ref="J235:J240"/>
    <mergeCell ref="K235:K240"/>
    <mergeCell ref="L235:L240"/>
    <mergeCell ref="I241:I246"/>
    <mergeCell ref="J241:J246"/>
    <mergeCell ref="K241:K246"/>
    <mergeCell ref="L241:L246"/>
    <mergeCell ref="G241:G246"/>
    <mergeCell ref="G247:G252"/>
    <mergeCell ref="H247:H252"/>
    <mergeCell ref="I247:I252"/>
    <mergeCell ref="J247:J252"/>
    <mergeCell ref="K247:K252"/>
    <mergeCell ref="H241:H246"/>
    <mergeCell ref="B247:B252"/>
    <mergeCell ref="C247:C252"/>
    <mergeCell ref="D247:D252"/>
    <mergeCell ref="E247:E252"/>
    <mergeCell ref="F247:F252"/>
    <mergeCell ref="B259:B264"/>
    <mergeCell ref="C259:C264"/>
    <mergeCell ref="D259:D264"/>
    <mergeCell ref="E259:E264"/>
    <mergeCell ref="F259:F264"/>
    <mergeCell ref="F265:F270"/>
    <mergeCell ref="B253:B258"/>
    <mergeCell ref="C253:C258"/>
    <mergeCell ref="D253:D258"/>
    <mergeCell ref="E253:E258"/>
    <mergeCell ref="F253:F258"/>
    <mergeCell ref="I253:I258"/>
    <mergeCell ref="J253:J258"/>
    <mergeCell ref="K253:K258"/>
    <mergeCell ref="B265:B270"/>
    <mergeCell ref="C265:C270"/>
    <mergeCell ref="D265:D270"/>
    <mergeCell ref="E265:E270"/>
    <mergeCell ref="H253:H258"/>
    <mergeCell ref="L253:L258"/>
    <mergeCell ref="G253:G258"/>
    <mergeCell ref="G259:G264"/>
    <mergeCell ref="H259:H264"/>
    <mergeCell ref="I259:I264"/>
    <mergeCell ref="L271:L276"/>
    <mergeCell ref="J259:J264"/>
    <mergeCell ref="K259:K264"/>
    <mergeCell ref="L259:L264"/>
    <mergeCell ref="I265:I270"/>
    <mergeCell ref="J265:J270"/>
    <mergeCell ref="K265:K270"/>
    <mergeCell ref="L265:L270"/>
    <mergeCell ref="G265:G270"/>
    <mergeCell ref="G271:G276"/>
    <mergeCell ref="H271:H276"/>
    <mergeCell ref="I271:I276"/>
    <mergeCell ref="J271:J276"/>
    <mergeCell ref="K271:K276"/>
    <mergeCell ref="H265:H270"/>
    <mergeCell ref="B271:B276"/>
    <mergeCell ref="C271:C276"/>
    <mergeCell ref="D271:D276"/>
    <mergeCell ref="E271:E276"/>
    <mergeCell ref="F271:F276"/>
    <mergeCell ref="B283:B288"/>
    <mergeCell ref="C283:C288"/>
    <mergeCell ref="D283:D288"/>
    <mergeCell ref="E283:E288"/>
    <mergeCell ref="F283:F288"/>
    <mergeCell ref="F289:F294"/>
    <mergeCell ref="B277:B282"/>
    <mergeCell ref="C277:C282"/>
    <mergeCell ref="D277:D282"/>
    <mergeCell ref="E277:E282"/>
    <mergeCell ref="F277:F282"/>
    <mergeCell ref="I277:I282"/>
    <mergeCell ref="J277:J282"/>
    <mergeCell ref="K277:K282"/>
    <mergeCell ref="B289:B294"/>
    <mergeCell ref="C289:C294"/>
    <mergeCell ref="D289:D294"/>
    <mergeCell ref="E289:E294"/>
    <mergeCell ref="H277:H282"/>
    <mergeCell ref="L277:L282"/>
    <mergeCell ref="G277:G282"/>
    <mergeCell ref="G283:G288"/>
    <mergeCell ref="H283:H288"/>
    <mergeCell ref="I283:I288"/>
    <mergeCell ref="L295:L300"/>
    <mergeCell ref="J283:J288"/>
    <mergeCell ref="K283:K288"/>
    <mergeCell ref="L283:L288"/>
    <mergeCell ref="I289:I294"/>
    <mergeCell ref="J289:J294"/>
    <mergeCell ref="K289:K294"/>
    <mergeCell ref="L289:L294"/>
    <mergeCell ref="G289:G294"/>
    <mergeCell ref="G295:G300"/>
    <mergeCell ref="H295:H300"/>
    <mergeCell ref="I295:I300"/>
    <mergeCell ref="J295:J300"/>
    <mergeCell ref="K295:K300"/>
    <mergeCell ref="H289:H294"/>
    <mergeCell ref="B295:B300"/>
    <mergeCell ref="C295:C300"/>
    <mergeCell ref="D295:D300"/>
    <mergeCell ref="E295:E300"/>
    <mergeCell ref="F295:F300"/>
    <mergeCell ref="B307:B312"/>
    <mergeCell ref="C307:C312"/>
    <mergeCell ref="D307:D312"/>
    <mergeCell ref="E307:E312"/>
    <mergeCell ref="F307:F312"/>
    <mergeCell ref="F313:F318"/>
    <mergeCell ref="B301:B306"/>
    <mergeCell ref="C301:C306"/>
    <mergeCell ref="D301:D306"/>
    <mergeCell ref="E301:E306"/>
    <mergeCell ref="F301:F306"/>
    <mergeCell ref="I301:I306"/>
    <mergeCell ref="J301:J306"/>
    <mergeCell ref="K301:K306"/>
    <mergeCell ref="B313:B318"/>
    <mergeCell ref="C313:C318"/>
    <mergeCell ref="D313:D318"/>
    <mergeCell ref="E313:E318"/>
    <mergeCell ref="H301:H306"/>
    <mergeCell ref="L301:L306"/>
    <mergeCell ref="G301:G306"/>
    <mergeCell ref="G307:G312"/>
    <mergeCell ref="H307:H312"/>
    <mergeCell ref="I307:I312"/>
    <mergeCell ref="L319:L324"/>
    <mergeCell ref="J307:J312"/>
    <mergeCell ref="K307:K312"/>
    <mergeCell ref="L307:L312"/>
    <mergeCell ref="I313:I318"/>
    <mergeCell ref="J313:J318"/>
    <mergeCell ref="K313:K318"/>
    <mergeCell ref="L313:L318"/>
    <mergeCell ref="G313:G318"/>
    <mergeCell ref="G319:G324"/>
    <mergeCell ref="H319:H324"/>
    <mergeCell ref="I319:I324"/>
    <mergeCell ref="J319:J324"/>
    <mergeCell ref="K319:K324"/>
    <mergeCell ref="H313:H318"/>
    <mergeCell ref="B319:B324"/>
    <mergeCell ref="C319:C324"/>
    <mergeCell ref="D319:D324"/>
    <mergeCell ref="E319:E324"/>
    <mergeCell ref="F319:F324"/>
    <mergeCell ref="B331:B336"/>
    <mergeCell ref="C331:C336"/>
    <mergeCell ref="D331:D336"/>
    <mergeCell ref="E331:E336"/>
    <mergeCell ref="F331:F336"/>
    <mergeCell ref="F337:F342"/>
    <mergeCell ref="B325:B330"/>
    <mergeCell ref="C325:C330"/>
    <mergeCell ref="D325:D330"/>
    <mergeCell ref="E325:E330"/>
    <mergeCell ref="F325:F330"/>
    <mergeCell ref="I325:I330"/>
    <mergeCell ref="J325:J330"/>
    <mergeCell ref="K325:K330"/>
    <mergeCell ref="B337:B342"/>
    <mergeCell ref="C337:C342"/>
    <mergeCell ref="D337:D342"/>
    <mergeCell ref="E337:E342"/>
    <mergeCell ref="H325:H330"/>
    <mergeCell ref="L325:L330"/>
    <mergeCell ref="G325:G330"/>
    <mergeCell ref="G331:G336"/>
    <mergeCell ref="H331:H336"/>
    <mergeCell ref="I331:I336"/>
    <mergeCell ref="L343:L348"/>
    <mergeCell ref="J331:J336"/>
    <mergeCell ref="K331:K336"/>
    <mergeCell ref="L331:L336"/>
    <mergeCell ref="I337:I342"/>
    <mergeCell ref="J337:J342"/>
    <mergeCell ref="K337:K342"/>
    <mergeCell ref="L337:L342"/>
    <mergeCell ref="G337:G342"/>
    <mergeCell ref="G343:G348"/>
    <mergeCell ref="H343:H348"/>
    <mergeCell ref="I343:I348"/>
    <mergeCell ref="J343:J348"/>
    <mergeCell ref="K343:K348"/>
    <mergeCell ref="H337:H342"/>
    <mergeCell ref="B343:B348"/>
    <mergeCell ref="C343:C348"/>
    <mergeCell ref="D343:D348"/>
    <mergeCell ref="E343:E348"/>
    <mergeCell ref="F343:F348"/>
    <mergeCell ref="B355:B360"/>
    <mergeCell ref="C355:C360"/>
    <mergeCell ref="D355:D360"/>
    <mergeCell ref="E355:E360"/>
    <mergeCell ref="F355:F360"/>
    <mergeCell ref="F361:F366"/>
    <mergeCell ref="B349:B354"/>
    <mergeCell ref="C349:C354"/>
    <mergeCell ref="D349:D354"/>
    <mergeCell ref="E349:E354"/>
    <mergeCell ref="F349:F354"/>
    <mergeCell ref="I349:I354"/>
    <mergeCell ref="J349:J354"/>
    <mergeCell ref="K349:K354"/>
    <mergeCell ref="B361:B366"/>
    <mergeCell ref="C361:C366"/>
    <mergeCell ref="D361:D366"/>
    <mergeCell ref="E361:E366"/>
    <mergeCell ref="H349:H354"/>
    <mergeCell ref="L349:L354"/>
    <mergeCell ref="G349:G354"/>
    <mergeCell ref="G355:G360"/>
    <mergeCell ref="H355:H360"/>
    <mergeCell ref="I355:I360"/>
    <mergeCell ref="L367:L372"/>
    <mergeCell ref="J355:J360"/>
    <mergeCell ref="K355:K360"/>
    <mergeCell ref="L355:L360"/>
    <mergeCell ref="I361:I366"/>
    <mergeCell ref="J361:J366"/>
    <mergeCell ref="K361:K366"/>
    <mergeCell ref="L361:L366"/>
    <mergeCell ref="G361:G366"/>
    <mergeCell ref="G367:G372"/>
    <mergeCell ref="H367:H372"/>
    <mergeCell ref="I367:I372"/>
    <mergeCell ref="J367:J372"/>
    <mergeCell ref="K367:K372"/>
    <mergeCell ref="H361:H366"/>
    <mergeCell ref="B367:B372"/>
    <mergeCell ref="C367:C372"/>
    <mergeCell ref="D367:D372"/>
    <mergeCell ref="E367:E372"/>
    <mergeCell ref="F367:F372"/>
    <mergeCell ref="B379:B384"/>
    <mergeCell ref="C379:C384"/>
    <mergeCell ref="D379:D384"/>
    <mergeCell ref="E379:E384"/>
    <mergeCell ref="F379:F384"/>
    <mergeCell ref="F385:F390"/>
    <mergeCell ref="B373:B378"/>
    <mergeCell ref="C373:C378"/>
    <mergeCell ref="D373:D378"/>
    <mergeCell ref="E373:E378"/>
    <mergeCell ref="F373:F378"/>
    <mergeCell ref="I373:I378"/>
    <mergeCell ref="J373:J378"/>
    <mergeCell ref="K373:K378"/>
    <mergeCell ref="B385:B390"/>
    <mergeCell ref="C385:C390"/>
    <mergeCell ref="D385:D390"/>
    <mergeCell ref="E385:E390"/>
    <mergeCell ref="H373:H378"/>
    <mergeCell ref="L373:L378"/>
    <mergeCell ref="G373:G378"/>
    <mergeCell ref="G379:G384"/>
    <mergeCell ref="H379:H384"/>
    <mergeCell ref="I379:I384"/>
    <mergeCell ref="L391:L396"/>
    <mergeCell ref="J379:J384"/>
    <mergeCell ref="K379:K384"/>
    <mergeCell ref="L379:L384"/>
    <mergeCell ref="I385:I390"/>
    <mergeCell ref="J385:J390"/>
    <mergeCell ref="K385:K390"/>
    <mergeCell ref="L385:L390"/>
    <mergeCell ref="G385:G390"/>
    <mergeCell ref="G391:G396"/>
    <mergeCell ref="H391:H396"/>
    <mergeCell ref="I391:I396"/>
    <mergeCell ref="J391:J396"/>
    <mergeCell ref="K391:K396"/>
    <mergeCell ref="H385:H390"/>
    <mergeCell ref="B391:B396"/>
    <mergeCell ref="C391:C396"/>
    <mergeCell ref="D391:D396"/>
    <mergeCell ref="E391:E396"/>
    <mergeCell ref="F391:F396"/>
    <mergeCell ref="B403:B408"/>
    <mergeCell ref="C403:C408"/>
    <mergeCell ref="D403:D408"/>
    <mergeCell ref="E403:E408"/>
    <mergeCell ref="F403:F408"/>
    <mergeCell ref="K421:K426"/>
    <mergeCell ref="L421:L426"/>
    <mergeCell ref="J415:J420"/>
    <mergeCell ref="K415:K420"/>
    <mergeCell ref="H409:H414"/>
    <mergeCell ref="F409:F414"/>
    <mergeCell ref="B397:B402"/>
    <mergeCell ref="C397:C402"/>
    <mergeCell ref="D397:D402"/>
    <mergeCell ref="E397:E402"/>
    <mergeCell ref="F397:F402"/>
    <mergeCell ref="I397:I402"/>
    <mergeCell ref="J397:J402"/>
    <mergeCell ref="K397:K402"/>
    <mergeCell ref="B409:B414"/>
    <mergeCell ref="C409:C414"/>
    <mergeCell ref="D409:D414"/>
    <mergeCell ref="E409:E414"/>
    <mergeCell ref="H397:H402"/>
    <mergeCell ref="B415:B420"/>
    <mergeCell ref="C415:C420"/>
    <mergeCell ref="D415:D420"/>
    <mergeCell ref="E415:E420"/>
    <mergeCell ref="F415:F420"/>
    <mergeCell ref="L397:L402"/>
    <mergeCell ref="G397:G402"/>
    <mergeCell ref="G403:G408"/>
    <mergeCell ref="H403:H408"/>
    <mergeCell ref="I403:I408"/>
    <mergeCell ref="L415:L420"/>
    <mergeCell ref="J403:J408"/>
    <mergeCell ref="K403:K408"/>
    <mergeCell ref="L403:L408"/>
    <mergeCell ref="I409:I414"/>
    <mergeCell ref="J409:J414"/>
    <mergeCell ref="K409:K414"/>
    <mergeCell ref="L409:L414"/>
    <mergeCell ref="G409:G414"/>
    <mergeCell ref="G415:G420"/>
    <mergeCell ref="H415:H420"/>
    <mergeCell ref="I415:I420"/>
    <mergeCell ref="B421:B426"/>
    <mergeCell ref="C421:C426"/>
    <mergeCell ref="D421:D426"/>
    <mergeCell ref="E421:E426"/>
    <mergeCell ref="F421:F426"/>
    <mergeCell ref="G421:G426"/>
    <mergeCell ref="H421:H426"/>
    <mergeCell ref="I421:I426"/>
    <mergeCell ref="J421:J426"/>
  </mergeCells>
  <conditionalFormatting sqref="H7:H1000">
    <cfRule type="containsText" dxfId="142" priority="26" operator="containsText" text="Zona Extrema">
      <formula>NOT(ISERROR(SEARCH("Zona Extrema",H7)))</formula>
    </cfRule>
    <cfRule type="containsText" dxfId="141" priority="25" operator="containsText" text="Zona Alta">
      <formula>NOT(ISERROR(SEARCH("Zona Alta",H7)))</formula>
    </cfRule>
    <cfRule type="containsText" dxfId="140" priority="24" operator="containsText" text="Zona Moderada">
      <formula>NOT(ISERROR(SEARCH("Zona Moderada",H7)))</formula>
    </cfRule>
    <cfRule type="containsText" dxfId="139" priority="23" operator="containsText" text="Zona Baja">
      <formula>NOT(ISERROR(SEARCH("Zona Baja",H7)))</formula>
    </cfRule>
  </conditionalFormatting>
  <conditionalFormatting sqref="H427:H572">
    <cfRule type="containsText" dxfId="138" priority="29" operator="containsText" text="Zona Alta">
      <formula>NOT(ISERROR(SEARCH("Zona Alta",H427)))</formula>
    </cfRule>
    <cfRule type="containsText" dxfId="137" priority="28" operator="containsText" text="Zona Moderada">
      <formula>NOT(ISERROR(SEARCH("Zona Moderada",H427)))</formula>
    </cfRule>
    <cfRule type="containsText" dxfId="136" priority="27" operator="containsText" text="Zona Baja">
      <formula>NOT(ISERROR(SEARCH("Zona Baja",H427)))</formula>
    </cfRule>
    <cfRule type="containsText" dxfId="135" priority="30" operator="containsText" text="Zona Extrema">
      <formula>NOT(ISERROR(SEARCH("Zona Extrema",H427)))</formula>
    </cfRule>
  </conditionalFormatting>
  <conditionalFormatting sqref="K7:K1000">
    <cfRule type="containsText" dxfId="134" priority="22" operator="containsText" text="Zona Baja">
      <formula>NOT(ISERROR(SEARCH("Zona Baja",K7)))</formula>
    </cfRule>
    <cfRule type="containsText" dxfId="133" priority="19" operator="containsText" text="Zona Extrema">
      <formula>NOT(ISERROR(SEARCH("Zona Extrema",K7)))</formula>
    </cfRule>
    <cfRule type="containsText" dxfId="132" priority="20" operator="containsText" text="Zona Alta">
      <formula>NOT(ISERROR(SEARCH("Zona Alta",K7)))</formula>
    </cfRule>
    <cfRule type="containsText" dxfId="131" priority="21" operator="containsText" text="Zona Moderada">
      <formula>NOT(ISERROR(SEARCH("Zona Moderada",K7)))</formula>
    </cfRule>
  </conditionalFormatting>
  <conditionalFormatting sqref="T85:T90">
    <cfRule type="containsText" dxfId="130" priority="9" operator="containsText" text="Casi seguro">
      <formula>NOT(ISERROR(SEARCH("Casi seguro",T85)))</formula>
    </cfRule>
    <cfRule type="containsText" dxfId="129" priority="10" operator="containsText" text="Probable">
      <formula>NOT(ISERROR(SEARCH("Probable",T85)))</formula>
    </cfRule>
    <cfRule type="containsText" dxfId="128" priority="11" operator="containsText" text="Posible">
      <formula>NOT(ISERROR(SEARCH("Posible",T85)))</formula>
    </cfRule>
    <cfRule type="containsText" dxfId="127" priority="12" operator="containsText" text="Improbable">
      <formula>NOT(ISERROR(SEARCH("Improbable",T85)))</formula>
    </cfRule>
    <cfRule type="containsText" dxfId="126" priority="13" operator="containsText" text="Rara vez">
      <formula>NOT(ISERROR(SEARCH("Rara vez",T85)))</formula>
    </cfRule>
  </conditionalFormatting>
  <conditionalFormatting sqref="U85:U90">
    <cfRule type="cellIs" dxfId="125" priority="18" stopIfTrue="1" operator="equal">
      <formula>"Catastrófico"</formula>
    </cfRule>
    <cfRule type="containsText" dxfId="124" priority="17" stopIfTrue="1" operator="containsText" text="Menor">
      <formula>NOT(ISERROR(SEARCH("Menor",U85)))</formula>
    </cfRule>
    <cfRule type="containsText" dxfId="123" priority="16" stopIfTrue="1" operator="containsText" text="Moderado">
      <formula>NOT(ISERROR(SEARCH("Moderado",U85)))</formula>
    </cfRule>
    <cfRule type="containsText" dxfId="122" priority="15" stopIfTrue="1" operator="containsText" text="Mayor">
      <formula>NOT(ISERROR(SEARCH("Mayor",U85)))</formula>
    </cfRule>
    <cfRule type="containsText" dxfId="121" priority="14" stopIfTrue="1" operator="containsText" text="Insignificante">
      <formula>NOT(ISERROR(SEARCH("Insignificante",U85)))</formula>
    </cfRule>
  </conditionalFormatting>
  <conditionalFormatting sqref="BN85:BP90">
    <cfRule type="containsText" dxfId="120" priority="4" operator="containsText" text="Zona Extrema">
      <formula>NOT(ISERROR(SEARCH("Zona Extrema",BN85)))</formula>
    </cfRule>
    <cfRule type="containsText" dxfId="119" priority="3" operator="containsText" text="Zona Alta">
      <formula>NOT(ISERROR(SEARCH("Zona Alta",BN85)))</formula>
    </cfRule>
    <cfRule type="containsText" dxfId="118" priority="2" operator="containsText" text="Zona Moderada">
      <formula>NOT(ISERROR(SEARCH("Zona Moderada",BN85)))</formula>
    </cfRule>
    <cfRule type="containsText" dxfId="117" priority="1" operator="containsText" text="Zona Baja">
      <formula>NOT(ISERROR(SEARCH("Zona Baja",BN85)))</formula>
    </cfRule>
  </conditionalFormatting>
  <pageMargins left="0.7" right="0.7" top="0.75" bottom="0.75" header="0.3" footer="0.3"/>
  <pageSetup orientation="portrait"/>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57533-4243-4296-A6A8-85CE1E78EF32}">
  <sheetPr>
    <tabColor theme="4" tint="-0.249977111117893"/>
  </sheetPr>
  <dimension ref="A1:AP72"/>
  <sheetViews>
    <sheetView topLeftCell="A41" zoomScale="60" zoomScaleNormal="60" workbookViewId="0">
      <selection activeCell="AO36" sqref="AO36"/>
    </sheetView>
  </sheetViews>
  <sheetFormatPr defaultColWidth="11.42578125" defaultRowHeight="18"/>
  <cols>
    <col min="1" max="1" width="5.7109375" style="373" bestFit="1" customWidth="1"/>
    <col min="2" max="2" width="26.7109375" style="344" customWidth="1"/>
    <col min="3" max="3" width="20.28515625" style="344" customWidth="1"/>
    <col min="4" max="4" width="24" style="344" customWidth="1"/>
    <col min="5" max="5" width="30.42578125" style="344" customWidth="1"/>
    <col min="6" max="6" width="40.42578125" style="164" customWidth="1"/>
    <col min="7" max="7" width="51" style="161" customWidth="1"/>
    <col min="8" max="8" width="19" style="165" customWidth="1"/>
    <col min="9" max="9" width="36.85546875" style="165" customWidth="1"/>
    <col min="10" max="10" width="35.85546875" style="165" customWidth="1"/>
    <col min="11" max="11" width="17.85546875" style="161" customWidth="1"/>
    <col min="12" max="12" width="16.42578125" style="161" customWidth="1"/>
    <col min="13" max="13" width="7.140625" style="161" bestFit="1" customWidth="1"/>
    <col min="14" max="14" width="27.28515625" style="161" bestFit="1" customWidth="1"/>
    <col min="15" max="15" width="30.42578125" style="161" hidden="1" customWidth="1"/>
    <col min="16" max="16" width="17.42578125" style="161" customWidth="1"/>
    <col min="17" max="17" width="6.42578125" style="161" bestFit="1" customWidth="1"/>
    <col min="18" max="18" width="16" style="161" customWidth="1"/>
    <col min="19" max="19" width="5.85546875" style="161" customWidth="1"/>
    <col min="20" max="20" width="88" style="161" customWidth="1"/>
    <col min="21" max="21" width="15.140625" style="161" bestFit="1" customWidth="1"/>
    <col min="22" max="22" width="6.85546875" style="161" customWidth="1"/>
    <col min="23" max="23" width="5" style="161" customWidth="1"/>
    <col min="24" max="24" width="5.42578125" style="161" customWidth="1"/>
    <col min="25" max="25" width="7.140625" style="161" customWidth="1"/>
    <col min="26" max="26" width="6.7109375" style="161" customWidth="1"/>
    <col min="27" max="27" width="7.42578125" style="161" customWidth="1"/>
    <col min="28" max="28" width="38.28515625" style="161" hidden="1" customWidth="1"/>
    <col min="29" max="29" width="8.7109375" style="161" customWidth="1"/>
    <col min="30" max="30" width="10.28515625" style="161" customWidth="1"/>
    <col min="31" max="31" width="9.28515625" style="161" customWidth="1"/>
    <col min="32" max="32" width="9.140625" style="161" customWidth="1"/>
    <col min="33" max="33" width="8.42578125" style="161" customWidth="1"/>
    <col min="34" max="34" width="7.28515625" style="161" customWidth="1"/>
    <col min="35" max="35" width="69" style="161" customWidth="1"/>
    <col min="36" max="36" width="35.28515625" style="161" customWidth="1"/>
    <col min="37" max="37" width="23.85546875" style="342" customWidth="1"/>
    <col min="38" max="38" width="19.42578125" style="342" customWidth="1"/>
    <col min="39" max="39" width="200.7109375" style="161" customWidth="1"/>
    <col min="40" max="40" width="21" style="161" customWidth="1"/>
    <col min="41" max="41" width="255.7109375" style="161" bestFit="1" customWidth="1"/>
    <col min="42" max="42" width="71.42578125" style="161" customWidth="1"/>
    <col min="43" max="43" width="31.85546875" style="161" customWidth="1"/>
    <col min="44" max="16384" width="11.42578125" style="161"/>
  </cols>
  <sheetData>
    <row r="1" spans="1:42" s="160" customFormat="1" ht="134.25" customHeight="1">
      <c r="A1" s="1759"/>
      <c r="B1" s="1760"/>
      <c r="C1" s="1760"/>
      <c r="D1" s="1760"/>
      <c r="E1" s="1760"/>
      <c r="F1" s="1760"/>
      <c r="G1" s="1760"/>
      <c r="H1" s="1760"/>
      <c r="I1" s="1760"/>
      <c r="J1" s="1760"/>
      <c r="K1" s="1760"/>
      <c r="L1" s="1760"/>
      <c r="M1" s="1760"/>
      <c r="N1" s="1760"/>
      <c r="O1" s="1760"/>
      <c r="P1" s="1760"/>
      <c r="Q1" s="1760"/>
      <c r="R1" s="1760"/>
      <c r="S1" s="1760"/>
      <c r="T1" s="1760"/>
      <c r="U1" s="1760"/>
      <c r="V1" s="1760"/>
      <c r="W1" s="1760"/>
      <c r="X1" s="1760"/>
      <c r="Y1" s="1760"/>
      <c r="Z1" s="1760"/>
      <c r="AA1" s="1760"/>
      <c r="AB1" s="1760"/>
      <c r="AC1" s="1760"/>
      <c r="AD1" s="1760"/>
      <c r="AE1" s="1760"/>
      <c r="AF1" s="1760"/>
      <c r="AG1" s="1760"/>
      <c r="AH1" s="1760"/>
      <c r="AI1" s="1760"/>
      <c r="AJ1" s="1760"/>
      <c r="AK1" s="1760"/>
      <c r="AL1" s="1760"/>
      <c r="AM1" s="1760"/>
      <c r="AN1" s="1760"/>
      <c r="AO1" s="1760"/>
      <c r="AP1" s="1760"/>
    </row>
    <row r="2" spans="1:42" s="160" customFormat="1" ht="24" customHeight="1">
      <c r="A2" s="1761"/>
      <c r="B2" s="1762"/>
      <c r="C2" s="1762"/>
      <c r="D2" s="1762"/>
      <c r="E2" s="1762"/>
      <c r="F2" s="1762"/>
      <c r="G2" s="1762"/>
      <c r="H2" s="1762"/>
      <c r="I2" s="1762"/>
      <c r="J2" s="1762"/>
      <c r="K2" s="1762"/>
      <c r="L2" s="1762"/>
      <c r="M2" s="1762"/>
      <c r="N2" s="1762"/>
      <c r="O2" s="1762"/>
      <c r="P2" s="1762"/>
      <c r="Q2" s="1762"/>
      <c r="R2" s="1762"/>
      <c r="S2" s="1762"/>
      <c r="T2" s="1762"/>
      <c r="U2" s="1762"/>
      <c r="V2" s="1762"/>
      <c r="W2" s="1762"/>
      <c r="X2" s="1762"/>
      <c r="Y2" s="1762"/>
      <c r="Z2" s="1762"/>
      <c r="AA2" s="1762"/>
      <c r="AB2" s="1762"/>
      <c r="AC2" s="1762"/>
      <c r="AD2" s="1762"/>
      <c r="AE2" s="1762"/>
      <c r="AF2" s="1762"/>
      <c r="AG2" s="1762"/>
      <c r="AH2" s="1762"/>
      <c r="AI2" s="1762"/>
      <c r="AJ2" s="1762"/>
      <c r="AK2" s="1762"/>
      <c r="AL2" s="1762"/>
      <c r="AM2" s="1762"/>
      <c r="AN2" s="1762"/>
      <c r="AO2" s="1762"/>
      <c r="AP2" s="1762"/>
    </row>
    <row r="3" spans="1:42">
      <c r="A3" s="371"/>
      <c r="B3" s="340"/>
      <c r="C3" s="340"/>
      <c r="D3" s="341"/>
      <c r="E3" s="340"/>
      <c r="F3" s="162"/>
      <c r="G3" s="160"/>
      <c r="H3" s="163"/>
      <c r="I3" s="163"/>
      <c r="J3" s="163"/>
      <c r="K3" s="160"/>
      <c r="L3" s="160"/>
      <c r="M3" s="160"/>
      <c r="N3" s="160"/>
      <c r="O3" s="160"/>
      <c r="P3" s="160"/>
      <c r="Q3" s="160"/>
      <c r="R3" s="160"/>
      <c r="S3" s="160"/>
      <c r="T3" s="160"/>
      <c r="U3" s="160"/>
      <c r="V3" s="160"/>
      <c r="W3" s="160"/>
      <c r="X3" s="160"/>
      <c r="Y3" s="160"/>
      <c r="Z3" s="160"/>
      <c r="AA3" s="160"/>
      <c r="AB3" s="160"/>
      <c r="AC3" s="160"/>
      <c r="AD3" s="160"/>
      <c r="AE3" s="160"/>
      <c r="AF3" s="160"/>
      <c r="AG3" s="160"/>
      <c r="AH3" s="160"/>
      <c r="AI3" s="160"/>
      <c r="AJ3" s="160"/>
      <c r="AK3" s="574"/>
      <c r="AL3" s="574"/>
      <c r="AM3" s="160"/>
      <c r="AN3" s="160"/>
      <c r="AO3" s="160"/>
      <c r="AP3" s="160"/>
    </row>
    <row r="4" spans="1:42" ht="26.25" customHeight="1">
      <c r="A4" s="1763" t="s">
        <v>126</v>
      </c>
      <c r="B4" s="1764"/>
      <c r="C4" s="1764"/>
      <c r="D4" s="1765"/>
      <c r="E4" s="1766" t="s">
        <v>127</v>
      </c>
      <c r="F4" s="1767"/>
      <c r="G4" s="1767"/>
      <c r="H4" s="1767"/>
      <c r="I4" s="1767"/>
      <c r="J4" s="1767"/>
      <c r="K4" s="1767"/>
      <c r="L4" s="1767"/>
      <c r="M4" s="1767"/>
      <c r="N4" s="1767"/>
      <c r="O4" s="1767"/>
      <c r="P4" s="1767"/>
      <c r="Q4" s="1767"/>
      <c r="R4" s="1768"/>
      <c r="S4" s="1769"/>
      <c r="T4" s="1769"/>
      <c r="U4" s="1769"/>
      <c r="V4" s="536"/>
      <c r="W4" s="536"/>
      <c r="X4" s="536"/>
      <c r="Y4" s="536"/>
      <c r="Z4" s="536"/>
      <c r="AA4" s="536"/>
      <c r="AB4" s="536"/>
      <c r="AC4" s="536"/>
      <c r="AD4" s="536"/>
      <c r="AE4" s="536"/>
      <c r="AF4" s="536"/>
      <c r="AG4" s="536"/>
      <c r="AH4" s="536"/>
      <c r="AI4" s="536"/>
      <c r="AJ4" s="536"/>
      <c r="AK4" s="393"/>
      <c r="AL4" s="393"/>
      <c r="AM4" s="536"/>
      <c r="AN4" s="536"/>
      <c r="AO4" s="536"/>
      <c r="AP4" s="568"/>
    </row>
    <row r="5" spans="1:42" ht="50.25" customHeight="1">
      <c r="A5" s="1763" t="s">
        <v>128</v>
      </c>
      <c r="B5" s="1764"/>
      <c r="C5" s="1764"/>
      <c r="D5" s="1764"/>
      <c r="E5" s="1773" t="s">
        <v>129</v>
      </c>
      <c r="F5" s="1774"/>
      <c r="G5" s="1774"/>
      <c r="H5" s="1774"/>
      <c r="I5" s="1774"/>
      <c r="J5" s="1774"/>
      <c r="K5" s="1774"/>
      <c r="L5" s="1774"/>
      <c r="M5" s="1774"/>
      <c r="N5" s="1774"/>
      <c r="O5" s="1774"/>
      <c r="P5" s="1774"/>
      <c r="Q5" s="1774"/>
      <c r="R5" s="1774"/>
      <c r="S5" s="1774"/>
      <c r="T5" s="1774"/>
      <c r="U5" s="1774"/>
      <c r="V5" s="1774"/>
      <c r="W5" s="1774"/>
      <c r="X5" s="1774"/>
      <c r="Y5" s="1774"/>
      <c r="Z5" s="1774"/>
      <c r="AA5" s="1774"/>
      <c r="AB5" s="1774"/>
      <c r="AC5" s="1774"/>
      <c r="AD5" s="1774"/>
      <c r="AE5" s="1774"/>
      <c r="AF5" s="1774"/>
      <c r="AG5" s="1774"/>
      <c r="AH5" s="1774"/>
      <c r="AI5" s="1774"/>
      <c r="AJ5" s="1774"/>
      <c r="AK5" s="1774"/>
      <c r="AL5" s="1774"/>
      <c r="AM5" s="1774"/>
      <c r="AN5" s="1774"/>
      <c r="AO5" s="1774"/>
      <c r="AP5" s="1774"/>
    </row>
    <row r="6" spans="1:42" ht="49.5" customHeight="1">
      <c r="A6" s="1763" t="s">
        <v>130</v>
      </c>
      <c r="B6" s="1764"/>
      <c r="C6" s="1764"/>
      <c r="D6" s="1764"/>
      <c r="E6" s="1773" t="s">
        <v>131</v>
      </c>
      <c r="F6" s="1774"/>
      <c r="G6" s="1774"/>
      <c r="H6" s="1774"/>
      <c r="I6" s="1774"/>
      <c r="J6" s="1774"/>
      <c r="K6" s="1774"/>
      <c r="L6" s="1774"/>
      <c r="M6" s="1774"/>
      <c r="N6" s="1774"/>
      <c r="O6" s="1774"/>
      <c r="P6" s="1774"/>
      <c r="Q6" s="1774"/>
      <c r="R6" s="1774"/>
      <c r="S6" s="1774"/>
      <c r="T6" s="1774"/>
      <c r="U6" s="1774"/>
      <c r="V6" s="1774"/>
      <c r="W6" s="1774"/>
      <c r="X6" s="1774"/>
      <c r="Y6" s="1774"/>
      <c r="Z6" s="1774"/>
      <c r="AA6" s="1774"/>
      <c r="AB6" s="1774"/>
      <c r="AC6" s="1774"/>
      <c r="AD6" s="1774"/>
      <c r="AE6" s="1774"/>
      <c r="AF6" s="1774"/>
      <c r="AG6" s="1774"/>
      <c r="AH6" s="1774"/>
      <c r="AI6" s="1774"/>
      <c r="AJ6" s="1774"/>
      <c r="AK6" s="1774"/>
      <c r="AL6" s="1774"/>
      <c r="AM6" s="1774"/>
      <c r="AN6" s="1774"/>
      <c r="AO6" s="1774"/>
      <c r="AP6" s="1774"/>
    </row>
    <row r="7" spans="1:42" ht="15.95">
      <c r="A7" s="1231" t="s">
        <v>132</v>
      </c>
      <c r="B7" s="1232"/>
      <c r="C7" s="1232"/>
      <c r="D7" s="1232"/>
      <c r="E7" s="1200"/>
      <c r="F7" s="1200"/>
      <c r="G7" s="1200"/>
      <c r="H7" s="1200"/>
      <c r="I7" s="1200"/>
      <c r="J7" s="1200"/>
      <c r="K7" s="1201"/>
      <c r="L7" s="1199" t="s">
        <v>133</v>
      </c>
      <c r="M7" s="1200"/>
      <c r="N7" s="1200"/>
      <c r="O7" s="1200"/>
      <c r="P7" s="1200"/>
      <c r="Q7" s="1200"/>
      <c r="R7" s="1201"/>
      <c r="S7" s="1199" t="s">
        <v>134</v>
      </c>
      <c r="T7" s="1200"/>
      <c r="U7" s="1200"/>
      <c r="V7" s="1200"/>
      <c r="W7" s="1200"/>
      <c r="X7" s="1200"/>
      <c r="Y7" s="1200"/>
      <c r="Z7" s="1200"/>
      <c r="AA7" s="1201"/>
      <c r="AB7" s="1199" t="s">
        <v>135</v>
      </c>
      <c r="AC7" s="1200"/>
      <c r="AD7" s="1200"/>
      <c r="AE7" s="1200"/>
      <c r="AF7" s="1200"/>
      <c r="AG7" s="1200"/>
      <c r="AH7" s="1201"/>
      <c r="AI7" s="1199" t="s">
        <v>136</v>
      </c>
      <c r="AJ7" s="1200"/>
      <c r="AK7" s="1200"/>
      <c r="AL7" s="1200"/>
      <c r="AM7" s="1200"/>
      <c r="AN7" s="1200"/>
      <c r="AO7" s="1770" t="s">
        <v>137</v>
      </c>
      <c r="AP7" s="1771"/>
    </row>
    <row r="8" spans="1:42" ht="16.5" customHeight="1">
      <c r="A8" s="1775" t="s">
        <v>138</v>
      </c>
      <c r="B8" s="1224" t="s">
        <v>460</v>
      </c>
      <c r="C8" s="1224" t="s">
        <v>1909</v>
      </c>
      <c r="D8" s="1224" t="s">
        <v>81</v>
      </c>
      <c r="E8" s="1210" t="s">
        <v>83</v>
      </c>
      <c r="F8" s="1210" t="s">
        <v>85</v>
      </c>
      <c r="G8" s="1223" t="s">
        <v>87</v>
      </c>
      <c r="H8" s="1209" t="s">
        <v>156</v>
      </c>
      <c r="I8" s="1209" t="s">
        <v>1910</v>
      </c>
      <c r="J8" s="1209" t="s">
        <v>1911</v>
      </c>
      <c r="K8" s="1210" t="s">
        <v>139</v>
      </c>
      <c r="L8" s="1225" t="s">
        <v>140</v>
      </c>
      <c r="M8" s="1217" t="s">
        <v>141</v>
      </c>
      <c r="N8" s="1209" t="s">
        <v>142</v>
      </c>
      <c r="O8" s="1209" t="s">
        <v>143</v>
      </c>
      <c r="P8" s="1216" t="s">
        <v>144</v>
      </c>
      <c r="Q8" s="1217" t="s">
        <v>141</v>
      </c>
      <c r="R8" s="1210" t="s">
        <v>95</v>
      </c>
      <c r="S8" s="1207" t="s">
        <v>145</v>
      </c>
      <c r="T8" s="1202" t="s">
        <v>97</v>
      </c>
      <c r="U8" s="1209" t="s">
        <v>99</v>
      </c>
      <c r="V8" s="1202" t="s">
        <v>146</v>
      </c>
      <c r="W8" s="1202"/>
      <c r="X8" s="1202"/>
      <c r="Y8" s="1202"/>
      <c r="Z8" s="1202"/>
      <c r="AA8" s="1202"/>
      <c r="AB8" s="1195" t="s">
        <v>147</v>
      </c>
      <c r="AC8" s="1195" t="s">
        <v>148</v>
      </c>
      <c r="AD8" s="1195" t="s">
        <v>141</v>
      </c>
      <c r="AE8" s="1195" t="s">
        <v>149</v>
      </c>
      <c r="AF8" s="1195" t="s">
        <v>141</v>
      </c>
      <c r="AG8" s="1195" t="s">
        <v>150</v>
      </c>
      <c r="AH8" s="1207" t="s">
        <v>115</v>
      </c>
      <c r="AI8" s="1202" t="s">
        <v>136</v>
      </c>
      <c r="AJ8" s="1202" t="s">
        <v>151</v>
      </c>
      <c r="AK8" s="1202" t="s">
        <v>152</v>
      </c>
      <c r="AL8" s="1202" t="s">
        <v>153</v>
      </c>
      <c r="AM8" s="1202" t="s">
        <v>137</v>
      </c>
      <c r="AN8" s="1202" t="s">
        <v>119</v>
      </c>
      <c r="AO8" s="1772" t="s">
        <v>1912</v>
      </c>
      <c r="AP8" s="1203" t="s">
        <v>1913</v>
      </c>
    </row>
    <row r="9" spans="1:42" s="717" customFormat="1" ht="94.5" customHeight="1">
      <c r="A9" s="1776"/>
      <c r="B9" s="1224" t="s">
        <v>460</v>
      </c>
      <c r="C9" s="1224"/>
      <c r="D9" s="1224"/>
      <c r="E9" s="1202"/>
      <c r="F9" s="1202"/>
      <c r="G9" s="1224"/>
      <c r="H9" s="1210"/>
      <c r="I9" s="1210" t="s">
        <v>1914</v>
      </c>
      <c r="J9" s="1210"/>
      <c r="K9" s="1202"/>
      <c r="L9" s="1210"/>
      <c r="M9" s="1199"/>
      <c r="N9" s="1210"/>
      <c r="O9" s="1210"/>
      <c r="P9" s="1199"/>
      <c r="Q9" s="1199"/>
      <c r="R9" s="1202"/>
      <c r="S9" s="1208"/>
      <c r="T9" s="1202"/>
      <c r="U9" s="1210"/>
      <c r="V9" s="529" t="s">
        <v>156</v>
      </c>
      <c r="W9" s="529" t="s">
        <v>157</v>
      </c>
      <c r="X9" s="529" t="s">
        <v>158</v>
      </c>
      <c r="Y9" s="529" t="s">
        <v>159</v>
      </c>
      <c r="Z9" s="529" t="s">
        <v>160</v>
      </c>
      <c r="AA9" s="529" t="s">
        <v>161</v>
      </c>
      <c r="AB9" s="1195"/>
      <c r="AC9" s="1195"/>
      <c r="AD9" s="1195"/>
      <c r="AE9" s="1195"/>
      <c r="AF9" s="1195"/>
      <c r="AG9" s="1195"/>
      <c r="AH9" s="1208"/>
      <c r="AI9" s="1202"/>
      <c r="AJ9" s="1202"/>
      <c r="AK9" s="1202"/>
      <c r="AL9" s="1202"/>
      <c r="AM9" s="1202"/>
      <c r="AN9" s="1202"/>
      <c r="AO9" s="1772"/>
      <c r="AP9" s="1203"/>
    </row>
    <row r="10" spans="1:42" s="362" customFormat="1" ht="240.75" customHeight="1">
      <c r="A10" s="1242">
        <v>1</v>
      </c>
      <c r="B10" s="1309" t="s">
        <v>1430</v>
      </c>
      <c r="C10" s="1242" t="s">
        <v>1435</v>
      </c>
      <c r="D10" s="1245" t="s">
        <v>162</v>
      </c>
      <c r="E10" s="1248" t="s">
        <v>1915</v>
      </c>
      <c r="F10" s="1245" t="s">
        <v>1916</v>
      </c>
      <c r="G10" s="1550" t="s">
        <v>1917</v>
      </c>
      <c r="H10" s="1245" t="s">
        <v>1918</v>
      </c>
      <c r="I10" s="1245" t="s">
        <v>1919</v>
      </c>
      <c r="J10" s="519" t="s">
        <v>1920</v>
      </c>
      <c r="K10" s="1339">
        <v>12</v>
      </c>
      <c r="L10" s="1254" t="str">
        <f>IF(K10&lt;=0,"",IF(K10&lt;=2,"Muy Baja",IF(K10&lt;=24,"Baja",IF(K10&lt;=500,"Media",IF(K10&lt;=5000,"Alta","Muy Alta")))))</f>
        <v>Baja</v>
      </c>
      <c r="M10" s="1263">
        <f>IF(L10="","",IF(L10="Muy Baja",0.2,IF(L10="Baja",0.4,IF(L10="Media",0.6,IF(L10="Alta",0.8,IF(L10="Muy Alta",1,))))))</f>
        <v>0.4</v>
      </c>
      <c r="N10" s="1272" t="s">
        <v>237</v>
      </c>
      <c r="O10" s="1263" t="s">
        <v>237</v>
      </c>
      <c r="P10" s="1254" t="s">
        <v>1018</v>
      </c>
      <c r="Q10" s="1263">
        <f>IF(P10="","",IF(P10="Leve",0.2,IF(P10="Menor",0.4,IF(P10="Moderado",0.6,IF(P10="Mayor",0.8,IF(P10="Catastrófico",1,))))))</f>
        <v>0.4</v>
      </c>
      <c r="R10" s="1233" t="str">
        <f>IF(OR(AND(L10="Muy Baja",P10="Leve"),AND(L10="Muy Baja",P10="Menor"),AND(L10="Baja",P10="Leve")),"Bajo",IF(OR(AND(L10="Muy baja",P10="Moderado"),AND(L10="Baja",P10="Menor"),AND(L10="Baja",P10="Moderado"),AND(L10="Media",P10="Leve"),AND(L10="Media",P10="Menor"),AND(L10="Media",P10="Moderado"),AND(L10="Alta",P10="Leve"),AND(L10="Alta",P10="Menor")),"Moderado",IF(OR(AND(L10="Muy Baja",P10="Mayor"),AND(L10="Baja",P10="Mayor"),AND(L10="Media",P10="Mayor"),AND(L10="Alta",P10="Moderado"),AND(L10="Alta",P10="Mayor"),AND(L10="Muy Alta",P10="Leve"),AND(L10="Muy Alta",P10="Menor"),AND(L10="Muy Alta",P10="Moderado"),AND(L10="Muy Alta",P10="Mayor")),"Alto",IF(OR(AND(L10="Muy Baja",P10="Catastrófico"),AND(L10="Baja",P10="Catastrófico"),AND(L10="Media",P10="Catastrófico"),AND(L10="Alta",P10="Catastrófico"),AND(L10="Muy Alta",P10="Catastrófico")),"Extremo",""))))</f>
        <v>Moderado</v>
      </c>
      <c r="S10" s="455">
        <v>1</v>
      </c>
      <c r="T10" s="506" t="s">
        <v>1921</v>
      </c>
      <c r="U10" s="457" t="str">
        <f t="shared" ref="U10:U41" si="0">IF(OR(V10="Preventivo",V10="Detectivo"),"Probabilidad",IF(V10="Correctivo","Impacto",""))</f>
        <v>Impacto</v>
      </c>
      <c r="V10" s="458" t="s">
        <v>292</v>
      </c>
      <c r="W10" s="458" t="s">
        <v>170</v>
      </c>
      <c r="X10" s="459" t="str">
        <f t="shared" ref="X10:X41" si="1">IF(AND(V10="Preventivo",W10="Automático"),"50%",IF(AND(V10="Preventivo",W10="Manual"),"40%",IF(AND(V10="Detectivo",W10="Automático"),"40%",IF(AND(V10="Detectivo",W10="Manual"),"30%",IF(AND(V10="Correctivo",W10="Automático"),"35%",IF(AND(V10="Correctivo",W10="Manual"),"25%",""))))))</f>
        <v>25%</v>
      </c>
      <c r="Y10" s="458" t="s">
        <v>188</v>
      </c>
      <c r="Z10" s="458" t="s">
        <v>172</v>
      </c>
      <c r="AA10" s="458" t="s">
        <v>176</v>
      </c>
      <c r="AB10" s="460">
        <f>IFERROR(IF(U10="Probabilidad",(M10-(+M10*X10)),IF(U10="Impacto",M10,"")),"")</f>
        <v>0.4</v>
      </c>
      <c r="AC10" s="461" t="str">
        <f>IFERROR(IF(AB10="","",IF(AB10&lt;=0.2,"Muy Baja",IF(AB10&lt;=0.4,"Baja",IF(AB10&lt;=0.6,"Media",IF(AB10&lt;=0.8,"Alta","Muy Alta"))))),"")</f>
        <v>Baja</v>
      </c>
      <c r="AD10" s="462">
        <f t="shared" ref="AD10:AD41" si="2">+AB10</f>
        <v>0.4</v>
      </c>
      <c r="AE10" s="461" t="str">
        <f>IFERROR(IF(AF10="","",IF(AF10&lt;=0.2,"Leve",IF(AF10&lt;=0.4,"Menor",IF(AF10&lt;=0.6,"Moderado",IF(AF10&lt;=0.8,"Mayor","Catastrófico"))))),"")</f>
        <v>Menor</v>
      </c>
      <c r="AF10" s="462">
        <f>IFERROR(IF(U10="Impacto",(Q10-(+Q10*X10)),IF(U10="Probabilidad",Q10,"")),"")</f>
        <v>0.30000000000000004</v>
      </c>
      <c r="AG10" s="463" t="str">
        <f t="shared" ref="AG10:AG41" si="3">IFERROR(IF(OR(AND(AC10="Muy Baja",AE10="Leve"),AND(AC10="Muy Baja",AE10="Menor"),AND(AC10="Baja",AE10="Leve")),"Bajo",IF(OR(AND(AC10="Muy baja",AE10="Moderado"),AND(AC10="Baja",AE10="Menor"),AND(AC10="Baja",AE10="Moderado"),AND(AC10="Media",AE10="Leve"),AND(AC10="Media",AE10="Menor"),AND(AC10="Media",AE10="Moderado"),AND(AC10="Alta",AE10="Leve"),AND(AC10="Alta",AE10="Menor")),"Moderado",IF(OR(AND(AC10="Muy Baja",AE10="Mayor"),AND(AC10="Baja",AE10="Mayor"),AND(AC10="Media",AE10="Mayor"),AND(AC10="Alta",AE10="Moderado"),AND(AC10="Alta",AE10="Mayor"),AND(AC10="Muy Alta",AE10="Leve"),AND(AC10="Muy Alta",AE10="Menor"),AND(AC10="Muy Alta",AE10="Moderado"),AND(AC10="Muy Alta",AE10="Mayor")),"Alto",IF(OR(AND(AC10="Muy Baja",AE10="Catastrófico"),AND(AC10="Baja",AE10="Catastrófico"),AND(AC10="Media",AE10="Catastrófico"),AND(AC10="Alta",AE10="Catastrófico"),AND(AC10="Muy Alta",AE10="Catastrófico")),"Extremo","")))),"")</f>
        <v>Moderado</v>
      </c>
      <c r="AH10" s="464" t="s">
        <v>177</v>
      </c>
      <c r="AI10" s="506" t="s">
        <v>1922</v>
      </c>
      <c r="AJ10" s="530" t="s">
        <v>1923</v>
      </c>
      <c r="AK10" s="642">
        <v>45658</v>
      </c>
      <c r="AL10" s="642">
        <v>46203</v>
      </c>
      <c r="AM10" s="506" t="s">
        <v>1924</v>
      </c>
      <c r="AN10" s="541" t="s">
        <v>181</v>
      </c>
      <c r="AO10" s="738" t="s">
        <v>1925</v>
      </c>
      <c r="AP10" s="704"/>
    </row>
    <row r="11" spans="1:42" s="360" customFormat="1" ht="15.95">
      <c r="A11" s="1243"/>
      <c r="B11" s="1310"/>
      <c r="C11" s="1243"/>
      <c r="D11" s="1246"/>
      <c r="E11" s="1249"/>
      <c r="F11" s="1246"/>
      <c r="G11" s="1551"/>
      <c r="H11" s="1246"/>
      <c r="I11" s="1246"/>
      <c r="J11" s="520"/>
      <c r="K11" s="1340"/>
      <c r="L11" s="1255"/>
      <c r="M11" s="1264"/>
      <c r="N11" s="1273"/>
      <c r="O11" s="1264">
        <f>IF(NOT(ISERROR(MATCH(N11,_xlfn.ANCHORARRAY(G22),0))),M24&amp;"Por favor no seleccionar los criterios de impacto",N11)</f>
        <v>0</v>
      </c>
      <c r="P11" s="1255"/>
      <c r="Q11" s="1264"/>
      <c r="R11" s="1234"/>
      <c r="S11" s="554">
        <v>2</v>
      </c>
      <c r="T11" s="549"/>
      <c r="U11" s="445" t="str">
        <f t="shared" si="0"/>
        <v/>
      </c>
      <c r="V11" s="446"/>
      <c r="W11" s="446"/>
      <c r="X11" s="447" t="str">
        <f t="shared" si="1"/>
        <v/>
      </c>
      <c r="Y11" s="446"/>
      <c r="Z11" s="446"/>
      <c r="AA11" s="446"/>
      <c r="AB11" s="448" t="str">
        <f>IFERROR(IF(AND(U10="Probabilidad",U11="Probabilidad"),(AD10-(+AD10*X11)),IF(U11="Probabilidad",(M10-(+M10*X11)),IF(U11="Impacto",AD10,""))),"")</f>
        <v/>
      </c>
      <c r="AC11" s="449" t="str">
        <f t="shared" ref="AC11:AC69" si="4">IFERROR(IF(AB11="","",IF(AB11&lt;=0.2,"Muy Baja",IF(AB11&lt;=0.4,"Baja",IF(AB11&lt;=0.6,"Media",IF(AB11&lt;=0.8,"Alta","Muy Alta"))))),"")</f>
        <v/>
      </c>
      <c r="AD11" s="450" t="str">
        <f t="shared" si="2"/>
        <v/>
      </c>
      <c r="AE11" s="449" t="str">
        <f t="shared" ref="AE11:AE69" si="5">IFERROR(IF(AF11="","",IF(AF11&lt;=0.2,"Leve",IF(AF11&lt;=0.4,"Menor",IF(AF11&lt;=0.6,"Moderado",IF(AF11&lt;=0.8,"Mayor","Catastrófico"))))),"")</f>
        <v/>
      </c>
      <c r="AF11" s="450" t="str">
        <f>IFERROR(IF(AND(U10="Impacto",U11="Impacto"),(AF10-(+AF10*X11)),IF(U11="Impacto",(Q10-(+Q10*X11)),IF(U11="Probabilidad",AF10,""))),"")</f>
        <v/>
      </c>
      <c r="AG11" s="451" t="str">
        <f t="shared" si="3"/>
        <v/>
      </c>
      <c r="AH11" s="440"/>
      <c r="AI11" s="376"/>
      <c r="AJ11" s="542"/>
      <c r="AK11" s="453"/>
      <c r="AL11" s="453"/>
      <c r="AM11" s="518"/>
      <c r="AN11" s="541"/>
      <c r="AO11" s="623"/>
      <c r="AP11" s="570"/>
    </row>
    <row r="12" spans="1:42" s="360" customFormat="1" ht="15.95">
      <c r="A12" s="1243"/>
      <c r="B12" s="1310"/>
      <c r="C12" s="1243"/>
      <c r="D12" s="1246"/>
      <c r="E12" s="1249"/>
      <c r="F12" s="1246"/>
      <c r="G12" s="1551"/>
      <c r="H12" s="1246"/>
      <c r="I12" s="1246"/>
      <c r="J12" s="520"/>
      <c r="K12" s="1340"/>
      <c r="L12" s="1255"/>
      <c r="M12" s="1264"/>
      <c r="N12" s="1273"/>
      <c r="O12" s="1264">
        <f>IF(NOT(ISERROR(MATCH(N12,_xlfn.ANCHORARRAY(G23),0))),M25&amp;"Por favor no seleccionar los criterios de impacto",N12)</f>
        <v>0</v>
      </c>
      <c r="P12" s="1255"/>
      <c r="Q12" s="1264"/>
      <c r="R12" s="1234"/>
      <c r="S12" s="554">
        <v>3</v>
      </c>
      <c r="T12" s="557"/>
      <c r="U12" s="445" t="str">
        <f t="shared" si="0"/>
        <v/>
      </c>
      <c r="V12" s="446"/>
      <c r="W12" s="446"/>
      <c r="X12" s="447" t="str">
        <f t="shared" si="1"/>
        <v/>
      </c>
      <c r="Y12" s="446"/>
      <c r="Z12" s="446"/>
      <c r="AA12" s="446"/>
      <c r="AB12" s="448" t="str">
        <f>IFERROR(IF(AND(U11="Probabilidad",U12="Probabilidad"),(AD11-(+AD11*X12)),IF(AND(U11="Impacto",U12="Probabilidad"),(AD10-(+AD10*X12)),IF(U12="Impacto",AD11,""))),"")</f>
        <v/>
      </c>
      <c r="AC12" s="449" t="str">
        <f t="shared" si="4"/>
        <v/>
      </c>
      <c r="AD12" s="450" t="str">
        <f t="shared" si="2"/>
        <v/>
      </c>
      <c r="AE12" s="449" t="str">
        <f t="shared" si="5"/>
        <v/>
      </c>
      <c r="AF12" s="450" t="str">
        <f>IFERROR(IF(AND(U11="Impacto",U12="Impacto"),(AF11-(+AF11*X12)),IF(AND(U11="Probabilidad",U12="Impacto"),(AF10-(+AF10*X12)),IF(U12="Probabilidad",AF11,""))),"")</f>
        <v/>
      </c>
      <c r="AG12" s="451" t="str">
        <f t="shared" si="3"/>
        <v/>
      </c>
      <c r="AH12" s="440"/>
      <c r="AI12" s="376"/>
      <c r="AJ12" s="542"/>
      <c r="AK12" s="453"/>
      <c r="AL12" s="453"/>
      <c r="AM12" s="518"/>
      <c r="AN12" s="541"/>
      <c r="AO12" s="623"/>
      <c r="AP12" s="570"/>
    </row>
    <row r="13" spans="1:42" s="360" customFormat="1" ht="15.95">
      <c r="A13" s="1243"/>
      <c r="B13" s="1310"/>
      <c r="C13" s="1243"/>
      <c r="D13" s="1246"/>
      <c r="E13" s="1249"/>
      <c r="F13" s="1246"/>
      <c r="G13" s="1551"/>
      <c r="H13" s="1246"/>
      <c r="I13" s="1246"/>
      <c r="J13" s="520"/>
      <c r="K13" s="1340"/>
      <c r="L13" s="1255"/>
      <c r="M13" s="1264"/>
      <c r="N13" s="1273"/>
      <c r="O13" s="1264">
        <f>IF(NOT(ISERROR(MATCH(N13,_xlfn.ANCHORARRAY(G24),0))),M26&amp;"Por favor no seleccionar los criterios de impacto",N13)</f>
        <v>0</v>
      </c>
      <c r="P13" s="1255"/>
      <c r="Q13" s="1264"/>
      <c r="R13" s="1234"/>
      <c r="S13" s="554">
        <v>4</v>
      </c>
      <c r="T13" s="549"/>
      <c r="U13" s="445" t="str">
        <f t="shared" si="0"/>
        <v/>
      </c>
      <c r="V13" s="446"/>
      <c r="W13" s="446"/>
      <c r="X13" s="447" t="str">
        <f t="shared" si="1"/>
        <v/>
      </c>
      <c r="Y13" s="446"/>
      <c r="Z13" s="446"/>
      <c r="AA13" s="446"/>
      <c r="AB13" s="448" t="str">
        <f>IFERROR(IF(AND(U12="Probabilidad",U13="Probabilidad"),(AD12-(+AD12*X13)),IF(AND(U12="Impacto",U13="Probabilidad"),(AD11-(+AD11*X13)),IF(U13="Impacto",AD12,""))),"")</f>
        <v/>
      </c>
      <c r="AC13" s="449" t="str">
        <f t="shared" si="4"/>
        <v/>
      </c>
      <c r="AD13" s="450" t="str">
        <f t="shared" si="2"/>
        <v/>
      </c>
      <c r="AE13" s="449" t="str">
        <f t="shared" si="5"/>
        <v/>
      </c>
      <c r="AF13" s="450" t="str">
        <f>IFERROR(IF(AND(U12="Impacto",U13="Impacto"),(AF12-(+AF12*X13)),IF(AND(U12="Probabilidad",U13="Impacto"),(AF11-(+AF11*X13)),IF(U13="Probabilidad",AF12,""))),"")</f>
        <v/>
      </c>
      <c r="AG13" s="451" t="str">
        <f t="shared" si="3"/>
        <v/>
      </c>
      <c r="AH13" s="440"/>
      <c r="AI13" s="376"/>
      <c r="AJ13" s="542"/>
      <c r="AK13" s="453"/>
      <c r="AL13" s="453"/>
      <c r="AM13" s="518"/>
      <c r="AN13" s="541"/>
      <c r="AO13" s="623"/>
      <c r="AP13" s="570"/>
    </row>
    <row r="14" spans="1:42" s="360" customFormat="1" ht="15.95">
      <c r="A14" s="1243"/>
      <c r="B14" s="1310"/>
      <c r="C14" s="1243"/>
      <c r="D14" s="1246"/>
      <c r="E14" s="1249"/>
      <c r="F14" s="1246"/>
      <c r="G14" s="1551"/>
      <c r="H14" s="1246"/>
      <c r="I14" s="1246"/>
      <c r="J14" s="520"/>
      <c r="K14" s="1340"/>
      <c r="L14" s="1255"/>
      <c r="M14" s="1264"/>
      <c r="N14" s="1273"/>
      <c r="O14" s="1264">
        <f>IF(NOT(ISERROR(MATCH(N14,_xlfn.ANCHORARRAY(G25),0))),M27&amp;"Por favor no seleccionar los criterios de impacto",N14)</f>
        <v>0</v>
      </c>
      <c r="P14" s="1255"/>
      <c r="Q14" s="1264"/>
      <c r="R14" s="1234"/>
      <c r="S14" s="554">
        <v>5</v>
      </c>
      <c r="T14" s="549"/>
      <c r="U14" s="445" t="str">
        <f t="shared" si="0"/>
        <v/>
      </c>
      <c r="V14" s="446"/>
      <c r="W14" s="446"/>
      <c r="X14" s="447" t="str">
        <f t="shared" si="1"/>
        <v/>
      </c>
      <c r="Y14" s="446"/>
      <c r="Z14" s="446"/>
      <c r="AA14" s="446"/>
      <c r="AB14" s="448" t="str">
        <f>IFERROR(IF(AND(U13="Probabilidad",U14="Probabilidad"),(AD13-(+AD13*X14)),IF(AND(U13="Impacto",U14="Probabilidad"),(AD12-(+AD12*X14)),IF(U14="Impacto",AD13,""))),"")</f>
        <v/>
      </c>
      <c r="AC14" s="449" t="str">
        <f t="shared" si="4"/>
        <v/>
      </c>
      <c r="AD14" s="450" t="str">
        <f t="shared" si="2"/>
        <v/>
      </c>
      <c r="AE14" s="449" t="str">
        <f t="shared" si="5"/>
        <v/>
      </c>
      <c r="AF14" s="450" t="str">
        <f>IFERROR(IF(AND(U13="Impacto",U14="Impacto"),(AF13-(+AF13*X14)),IF(AND(U13="Probabilidad",U14="Impacto"),(AF12-(+AF12*X14)),IF(U14="Probabilidad",AF13,""))),"")</f>
        <v/>
      </c>
      <c r="AG14" s="451" t="str">
        <f t="shared" si="3"/>
        <v/>
      </c>
      <c r="AH14" s="440"/>
      <c r="AI14" s="376"/>
      <c r="AJ14" s="542"/>
      <c r="AK14" s="453"/>
      <c r="AL14" s="453"/>
      <c r="AM14" s="518"/>
      <c r="AN14" s="541"/>
      <c r="AO14" s="623"/>
      <c r="AP14" s="570"/>
    </row>
    <row r="15" spans="1:42" s="360" customFormat="1" ht="15.95">
      <c r="A15" s="1244"/>
      <c r="B15" s="1311"/>
      <c r="C15" s="1244"/>
      <c r="D15" s="1247"/>
      <c r="E15" s="1250"/>
      <c r="F15" s="1247"/>
      <c r="G15" s="1552"/>
      <c r="H15" s="1247"/>
      <c r="I15" s="1247"/>
      <c r="J15" s="521"/>
      <c r="K15" s="1341"/>
      <c r="L15" s="1256"/>
      <c r="M15" s="1265"/>
      <c r="N15" s="1274"/>
      <c r="O15" s="1265">
        <f>IF(NOT(ISERROR(MATCH(N15,_xlfn.ANCHORARRAY(G26),0))),M28&amp;"Por favor no seleccionar los criterios de impacto",N15)</f>
        <v>0</v>
      </c>
      <c r="P15" s="1256"/>
      <c r="Q15" s="1265"/>
      <c r="R15" s="1235"/>
      <c r="S15" s="554">
        <v>6</v>
      </c>
      <c r="T15" s="549"/>
      <c r="U15" s="445" t="str">
        <f t="shared" si="0"/>
        <v/>
      </c>
      <c r="V15" s="446"/>
      <c r="W15" s="446"/>
      <c r="X15" s="447" t="str">
        <f t="shared" si="1"/>
        <v/>
      </c>
      <c r="Y15" s="446"/>
      <c r="Z15" s="446"/>
      <c r="AA15" s="446"/>
      <c r="AB15" s="448" t="str">
        <f>IFERROR(IF(AND(U14="Probabilidad",U15="Probabilidad"),(AD14-(+AD14*X15)),IF(AND(U14="Impacto",U15="Probabilidad"),(AD13-(+AD13*X15)),IF(U15="Impacto",AD14,""))),"")</f>
        <v/>
      </c>
      <c r="AC15" s="449" t="str">
        <f t="shared" si="4"/>
        <v/>
      </c>
      <c r="AD15" s="450" t="str">
        <f t="shared" si="2"/>
        <v/>
      </c>
      <c r="AE15" s="449" t="str">
        <f t="shared" si="5"/>
        <v/>
      </c>
      <c r="AF15" s="450" t="str">
        <f>IFERROR(IF(AND(U14="Impacto",U15="Impacto"),(AF14-(+AF14*X15)),IF(AND(U14="Probabilidad",U15="Impacto"),(AF13-(+AF13*X15)),IF(U15="Probabilidad",AF14,""))),"")</f>
        <v/>
      </c>
      <c r="AG15" s="451" t="str">
        <f t="shared" si="3"/>
        <v/>
      </c>
      <c r="AH15" s="440"/>
      <c r="AI15" s="376"/>
      <c r="AJ15" s="542"/>
      <c r="AK15" s="453"/>
      <c r="AL15" s="453"/>
      <c r="AM15" s="518"/>
      <c r="AN15" s="541"/>
      <c r="AO15" s="623"/>
      <c r="AP15" s="570"/>
    </row>
    <row r="16" spans="1:42" ht="172.5" customHeight="1">
      <c r="A16" s="1269">
        <v>2</v>
      </c>
      <c r="B16" s="1266" t="s">
        <v>1430</v>
      </c>
      <c r="C16" s="1269" t="s">
        <v>1435</v>
      </c>
      <c r="D16" s="1248" t="s">
        <v>162</v>
      </c>
      <c r="E16" s="1248" t="s">
        <v>1926</v>
      </c>
      <c r="F16" s="1248" t="s">
        <v>1927</v>
      </c>
      <c r="G16" s="1777" t="s">
        <v>1928</v>
      </c>
      <c r="H16" s="1248" t="s">
        <v>1918</v>
      </c>
      <c r="I16" s="1248" t="s">
        <v>1929</v>
      </c>
      <c r="J16" s="522" t="s">
        <v>1930</v>
      </c>
      <c r="K16" s="1251">
        <v>3</v>
      </c>
      <c r="L16" s="1257" t="str">
        <f>IF(K16&lt;=0,"",IF(K16&lt;=2,"Muy Baja",IF(K16&lt;=24,"Baja",IF(K16&lt;=500,"Media",IF(K16&lt;=5000,"Alta","Muy Alta")))))</f>
        <v>Baja</v>
      </c>
      <c r="M16" s="1236">
        <f>IF(L16="","",IF(L16="Muy Baja",0.2,IF(L16="Baja",0.4,IF(L16="Media",0.6,IF(L16="Alta",0.8,IF(L16="Muy Alta",1,))))))</f>
        <v>0.4</v>
      </c>
      <c r="N16" s="1260" t="s">
        <v>225</v>
      </c>
      <c r="O16" s="1236" t="s">
        <v>225</v>
      </c>
      <c r="P16" s="1257" t="s">
        <v>1461</v>
      </c>
      <c r="Q16" s="1236">
        <f>IF(P16="","",IF(P16="Leve",0.2,IF(P16="Menor",0.4,IF(P16="Moderado",0.6,IF(P16="Mayor",0.8,IF(P16="Catastrófico",1,))))))</f>
        <v>0.2</v>
      </c>
      <c r="R16" s="1239" t="str">
        <f>IF(OR(AND(L16="Muy Baja",P16="Leve"),AND(L16="Muy Baja",P16="Menor"),AND(L16="Baja",P16="Leve")),"Bajo",IF(OR(AND(L16="Muy baja",P16="Moderado"),AND(L16="Baja",P16="Menor"),AND(L16="Baja",P16="Moderado"),AND(L16="Media",P16="Leve"),AND(L16="Media",P16="Menor"),AND(L16="Media",P16="Moderado"),AND(L16="Alta",P16="Leve"),AND(L16="Alta",P16="Menor")),"Moderado",IF(OR(AND(L16="Muy Baja",P16="Mayor"),AND(L16="Baja",P16="Mayor"),AND(L16="Media",P16="Mayor"),AND(L16="Alta",P16="Moderado"),AND(L16="Alta",P16="Mayor"),AND(L16="Muy Alta",P16="Leve"),AND(L16="Muy Alta",P16="Menor"),AND(L16="Muy Alta",P16="Moderado"),AND(L16="Muy Alta",P16="Mayor")),"Alto",IF(OR(AND(L16="Muy Baja",P16="Catastrófico"),AND(L16="Baja",P16="Catastrófico"),AND(L16="Media",P16="Catastrófico"),AND(L16="Alta",P16="Catastrófico"),AND(L16="Muy Alta",P16="Catastrófico")),"Extremo",""))))</f>
        <v>Bajo</v>
      </c>
      <c r="S16" s="558">
        <v>1</v>
      </c>
      <c r="T16" s="506" t="s">
        <v>1931</v>
      </c>
      <c r="U16" s="481" t="str">
        <f t="shared" si="0"/>
        <v>Probabilidad</v>
      </c>
      <c r="V16" s="482" t="s">
        <v>169</v>
      </c>
      <c r="W16" s="482" t="s">
        <v>170</v>
      </c>
      <c r="X16" s="483" t="str">
        <f t="shared" si="1"/>
        <v>40%</v>
      </c>
      <c r="Y16" s="482" t="s">
        <v>188</v>
      </c>
      <c r="Z16" s="482" t="s">
        <v>172</v>
      </c>
      <c r="AA16" s="482" t="s">
        <v>176</v>
      </c>
      <c r="AB16" s="484">
        <f>IFERROR(IF(U16="Probabilidad",(M16-(+M16*X16)),IF(U16="Impacto",M16,"")),"")</f>
        <v>0.24</v>
      </c>
      <c r="AC16" s="485" t="str">
        <f>IFERROR(IF(AB16="","",IF(AB16&lt;=0.2,"Muy Baja",IF(AB16&lt;=0.4,"Baja",IF(AB16&lt;=0.6,"Media",IF(AB16&lt;=0.8,"Alta","Muy Alta"))))),"")</f>
        <v>Baja</v>
      </c>
      <c r="AD16" s="486">
        <f t="shared" si="2"/>
        <v>0.24</v>
      </c>
      <c r="AE16" s="485" t="str">
        <f>IFERROR(IF(AF16="","",IF(AF16&lt;=0.2,"Leve",IF(AF16&lt;=0.4,"Menor",IF(AF16&lt;=0.6,"Moderado",IF(AF16&lt;=0.8,"Mayor","Catastrófico"))))),"")</f>
        <v>Leve</v>
      </c>
      <c r="AF16" s="486">
        <f>IFERROR(IF(U16="Impacto",(Q16-(+Q16*X16)),IF(U16="Probabilidad",Q16,"")),"")</f>
        <v>0.2</v>
      </c>
      <c r="AG16" s="487" t="str">
        <f t="shared" si="3"/>
        <v>Bajo</v>
      </c>
      <c r="AH16" s="488" t="s">
        <v>227</v>
      </c>
      <c r="AI16" s="506"/>
      <c r="AJ16" s="530"/>
      <c r="AK16" s="540"/>
      <c r="AL16" s="540">
        <v>46210</v>
      </c>
      <c r="AM16" s="530"/>
      <c r="AN16" s="541" t="s">
        <v>181</v>
      </c>
      <c r="AO16" s="1037" t="s">
        <v>1932</v>
      </c>
      <c r="AP16" s="832"/>
    </row>
    <row r="17" spans="1:42" ht="17.100000000000001">
      <c r="A17" s="1270"/>
      <c r="B17" s="1267"/>
      <c r="C17" s="1270"/>
      <c r="D17" s="1249"/>
      <c r="E17" s="1249"/>
      <c r="F17" s="1249"/>
      <c r="G17" s="1778"/>
      <c r="H17" s="1249"/>
      <c r="I17" s="1249"/>
      <c r="J17" s="523" t="s">
        <v>1933</v>
      </c>
      <c r="K17" s="1252"/>
      <c r="L17" s="1258"/>
      <c r="M17" s="1237"/>
      <c r="N17" s="1261"/>
      <c r="O17" s="1237">
        <f>IF(NOT(ISERROR(MATCH(N17,_xlfn.ANCHORARRAY(G28),0))),M30&amp;"Por favor no seleccionar los criterios de impacto",N17)</f>
        <v>0</v>
      </c>
      <c r="P17" s="1258"/>
      <c r="Q17" s="1237"/>
      <c r="R17" s="1240"/>
      <c r="S17" s="558">
        <v>2</v>
      </c>
      <c r="T17" s="506"/>
      <c r="U17" s="481" t="str">
        <f t="shared" si="0"/>
        <v/>
      </c>
      <c r="V17" s="482"/>
      <c r="W17" s="482"/>
      <c r="X17" s="483" t="str">
        <f t="shared" si="1"/>
        <v/>
      </c>
      <c r="Y17" s="482"/>
      <c r="Z17" s="482"/>
      <c r="AA17" s="482"/>
      <c r="AB17" s="484" t="str">
        <f>IFERROR(IF(AND(U16="Probabilidad",U17="Probabilidad"),(AD16-(+AD16*X17)),IF(U17="Probabilidad",(M16-(+M16*X17)),IF(U17="Impacto",AD16,""))),"")</f>
        <v/>
      </c>
      <c r="AC17" s="485" t="str">
        <f t="shared" si="4"/>
        <v/>
      </c>
      <c r="AD17" s="486" t="str">
        <f t="shared" si="2"/>
        <v/>
      </c>
      <c r="AE17" s="485" t="str">
        <f t="shared" si="5"/>
        <v/>
      </c>
      <c r="AF17" s="486" t="str">
        <f>IFERROR(IF(AND(U16="Impacto",U17="Impacto"),(AF16-(+AF16*X17)),IF(U17="Impacto",(Q16-(+Q16*X17)),IF(U17="Probabilidad",AF16,""))),"")</f>
        <v/>
      </c>
      <c r="AG17" s="487" t="str">
        <f t="shared" si="3"/>
        <v/>
      </c>
      <c r="AH17" s="488"/>
      <c r="AI17" s="506"/>
      <c r="AJ17" s="539"/>
      <c r="AK17" s="540"/>
      <c r="AL17" s="540"/>
      <c r="AM17" s="530"/>
      <c r="AN17" s="541"/>
      <c r="AO17" s="729"/>
      <c r="AP17" s="571"/>
    </row>
    <row r="18" spans="1:42" ht="15.95">
      <c r="A18" s="1270"/>
      <c r="B18" s="1267"/>
      <c r="C18" s="1270"/>
      <c r="D18" s="1249"/>
      <c r="E18" s="1249"/>
      <c r="F18" s="1249"/>
      <c r="G18" s="1778"/>
      <c r="H18" s="1249"/>
      <c r="I18" s="1249"/>
      <c r="J18" s="523"/>
      <c r="K18" s="1252"/>
      <c r="L18" s="1258"/>
      <c r="M18" s="1237"/>
      <c r="N18" s="1261"/>
      <c r="O18" s="1237">
        <f>IF(NOT(ISERROR(MATCH(N18,_xlfn.ANCHORARRAY(G29),0))),M31&amp;"Por favor no seleccionar los criterios de impacto",N18)</f>
        <v>0</v>
      </c>
      <c r="P18" s="1258"/>
      <c r="Q18" s="1237"/>
      <c r="R18" s="1240"/>
      <c r="S18" s="558">
        <v>3</v>
      </c>
      <c r="T18" s="505"/>
      <c r="U18" s="481" t="str">
        <f t="shared" si="0"/>
        <v/>
      </c>
      <c r="V18" s="482"/>
      <c r="W18" s="482"/>
      <c r="X18" s="483" t="str">
        <f t="shared" si="1"/>
        <v/>
      </c>
      <c r="Y18" s="482"/>
      <c r="Z18" s="482"/>
      <c r="AA18" s="482"/>
      <c r="AB18" s="484" t="str">
        <f>IFERROR(IF(AND(U17="Probabilidad",U18="Probabilidad"),(AD17-(+AD17*X18)),IF(AND(U17="Impacto",U18="Probabilidad"),(AD16-(+AD16*X18)),IF(U18="Impacto",AD17,""))),"")</f>
        <v/>
      </c>
      <c r="AC18" s="485" t="str">
        <f t="shared" si="4"/>
        <v/>
      </c>
      <c r="AD18" s="486" t="str">
        <f t="shared" si="2"/>
        <v/>
      </c>
      <c r="AE18" s="485" t="str">
        <f t="shared" si="5"/>
        <v/>
      </c>
      <c r="AF18" s="486" t="str">
        <f>IFERROR(IF(AND(U17="Impacto",U18="Impacto"),(AF17-(+AF17*X18)),IF(AND(U17="Probabilidad",U18="Impacto"),(AF16-(+AF16*X18)),IF(U18="Probabilidad",AF17,""))),"")</f>
        <v/>
      </c>
      <c r="AG18" s="487" t="str">
        <f t="shared" si="3"/>
        <v/>
      </c>
      <c r="AH18" s="488"/>
      <c r="AI18" s="506"/>
      <c r="AJ18" s="539"/>
      <c r="AK18" s="540"/>
      <c r="AL18" s="540"/>
      <c r="AM18" s="530"/>
      <c r="AN18" s="541"/>
      <c r="AO18" s="729"/>
      <c r="AP18" s="571"/>
    </row>
    <row r="19" spans="1:42" ht="15.95">
      <c r="A19" s="1270"/>
      <c r="B19" s="1267"/>
      <c r="C19" s="1270"/>
      <c r="D19" s="1249"/>
      <c r="E19" s="1249"/>
      <c r="F19" s="1249"/>
      <c r="G19" s="1778"/>
      <c r="H19" s="1249"/>
      <c r="I19" s="1249"/>
      <c r="J19" s="523"/>
      <c r="K19" s="1252"/>
      <c r="L19" s="1258"/>
      <c r="M19" s="1237"/>
      <c r="N19" s="1261"/>
      <c r="O19" s="1237">
        <f>IF(NOT(ISERROR(MATCH(N19,_xlfn.ANCHORARRAY(G30),0))),M32&amp;"Por favor no seleccionar los criterios de impacto",N19)</f>
        <v>0</v>
      </c>
      <c r="P19" s="1258"/>
      <c r="Q19" s="1237"/>
      <c r="R19" s="1240"/>
      <c r="S19" s="558">
        <v>4</v>
      </c>
      <c r="T19" s="506"/>
      <c r="U19" s="481" t="str">
        <f t="shared" si="0"/>
        <v/>
      </c>
      <c r="V19" s="482"/>
      <c r="W19" s="482"/>
      <c r="X19" s="483" t="str">
        <f t="shared" si="1"/>
        <v/>
      </c>
      <c r="Y19" s="482"/>
      <c r="Z19" s="482"/>
      <c r="AA19" s="482"/>
      <c r="AB19" s="484" t="str">
        <f>IFERROR(IF(AND(U18="Probabilidad",U19="Probabilidad"),(AD18-(+AD18*X19)),IF(AND(U18="Impacto",U19="Probabilidad"),(AD17-(+AD17*X19)),IF(U19="Impacto",AD18,""))),"")</f>
        <v/>
      </c>
      <c r="AC19" s="485" t="str">
        <f t="shared" si="4"/>
        <v/>
      </c>
      <c r="AD19" s="486" t="str">
        <f t="shared" si="2"/>
        <v/>
      </c>
      <c r="AE19" s="485" t="str">
        <f t="shared" si="5"/>
        <v/>
      </c>
      <c r="AF19" s="486" t="str">
        <f>IFERROR(IF(AND(U18="Impacto",U19="Impacto"),(AF18-(+AF18*X19)),IF(AND(U18="Probabilidad",U19="Impacto"),(AF17-(+AF17*X19)),IF(U19="Probabilidad",AF18,""))),"")</f>
        <v/>
      </c>
      <c r="AG19" s="487" t="str">
        <f t="shared" si="3"/>
        <v/>
      </c>
      <c r="AH19" s="488"/>
      <c r="AI19" s="506"/>
      <c r="AJ19" s="539"/>
      <c r="AK19" s="540"/>
      <c r="AL19" s="540"/>
      <c r="AM19" s="530"/>
      <c r="AN19" s="541"/>
      <c r="AO19" s="729"/>
      <c r="AP19" s="571"/>
    </row>
    <row r="20" spans="1:42" ht="15.95">
      <c r="A20" s="1270"/>
      <c r="B20" s="1267"/>
      <c r="C20" s="1270"/>
      <c r="D20" s="1249"/>
      <c r="E20" s="1249"/>
      <c r="F20" s="1249"/>
      <c r="G20" s="1778"/>
      <c r="H20" s="1249"/>
      <c r="I20" s="1249"/>
      <c r="J20" s="523"/>
      <c r="K20" s="1252"/>
      <c r="L20" s="1258"/>
      <c r="M20" s="1237"/>
      <c r="N20" s="1261"/>
      <c r="O20" s="1237">
        <f>IF(NOT(ISERROR(MATCH(N20,_xlfn.ANCHORARRAY(G31),0))),M33&amp;"Por favor no seleccionar los criterios de impacto",N20)</f>
        <v>0</v>
      </c>
      <c r="P20" s="1258"/>
      <c r="Q20" s="1237"/>
      <c r="R20" s="1240"/>
      <c r="S20" s="558">
        <v>5</v>
      </c>
      <c r="T20" s="506"/>
      <c r="U20" s="481" t="str">
        <f t="shared" si="0"/>
        <v/>
      </c>
      <c r="V20" s="482"/>
      <c r="W20" s="482"/>
      <c r="X20" s="483" t="str">
        <f t="shared" si="1"/>
        <v/>
      </c>
      <c r="Y20" s="482"/>
      <c r="Z20" s="482"/>
      <c r="AA20" s="482"/>
      <c r="AB20" s="484" t="str">
        <f>IFERROR(IF(AND(U19="Probabilidad",U20="Probabilidad"),(AD19-(+AD19*X20)),IF(AND(U19="Impacto",U20="Probabilidad"),(AD18-(+AD18*X20)),IF(U20="Impacto",AD19,""))),"")</f>
        <v/>
      </c>
      <c r="AC20" s="485" t="str">
        <f t="shared" si="4"/>
        <v/>
      </c>
      <c r="AD20" s="486" t="str">
        <f t="shared" si="2"/>
        <v/>
      </c>
      <c r="AE20" s="485" t="str">
        <f t="shared" si="5"/>
        <v/>
      </c>
      <c r="AF20" s="486" t="str">
        <f>IFERROR(IF(AND(U19="Impacto",U20="Impacto"),(AF19-(+AF19*X20)),IF(AND(U19="Probabilidad",U20="Impacto"),(AF18-(+AF18*X20)),IF(U20="Probabilidad",AF19,""))),"")</f>
        <v/>
      </c>
      <c r="AG20" s="487" t="str">
        <f t="shared" si="3"/>
        <v/>
      </c>
      <c r="AH20" s="488"/>
      <c r="AI20" s="506"/>
      <c r="AJ20" s="539"/>
      <c r="AK20" s="540"/>
      <c r="AL20" s="540"/>
      <c r="AM20" s="530"/>
      <c r="AN20" s="541"/>
      <c r="AO20" s="729"/>
      <c r="AP20" s="571"/>
    </row>
    <row r="21" spans="1:42" ht="37.5" customHeight="1">
      <c r="A21" s="1271"/>
      <c r="B21" s="1268"/>
      <c r="C21" s="1271"/>
      <c r="D21" s="1250"/>
      <c r="E21" s="1250"/>
      <c r="F21" s="1250"/>
      <c r="G21" s="1779"/>
      <c r="H21" s="1250"/>
      <c r="I21" s="1250"/>
      <c r="J21" s="524"/>
      <c r="K21" s="1253"/>
      <c r="L21" s="1259"/>
      <c r="M21" s="1238"/>
      <c r="N21" s="1262"/>
      <c r="O21" s="1238">
        <f>IF(NOT(ISERROR(MATCH(N21,_xlfn.ANCHORARRAY(G32),0))),M34&amp;"Por favor no seleccionar los criterios de impacto",N21)</f>
        <v>0</v>
      </c>
      <c r="P21" s="1259"/>
      <c r="Q21" s="1238"/>
      <c r="R21" s="1241"/>
      <c r="S21" s="558">
        <v>6</v>
      </c>
      <c r="T21" s="506"/>
      <c r="U21" s="481" t="str">
        <f t="shared" si="0"/>
        <v/>
      </c>
      <c r="V21" s="482"/>
      <c r="W21" s="482"/>
      <c r="X21" s="483" t="str">
        <f t="shared" si="1"/>
        <v/>
      </c>
      <c r="Y21" s="482"/>
      <c r="Z21" s="482"/>
      <c r="AA21" s="482"/>
      <c r="AB21" s="484" t="str">
        <f>IFERROR(IF(AND(U20="Probabilidad",U21="Probabilidad"),(AD20-(+AD20*X21)),IF(AND(U20="Impacto",U21="Probabilidad"),(AD19-(+AD19*X21)),IF(U21="Impacto",AD20,""))),"")</f>
        <v/>
      </c>
      <c r="AC21" s="485" t="str">
        <f t="shared" si="4"/>
        <v/>
      </c>
      <c r="AD21" s="486" t="str">
        <f t="shared" si="2"/>
        <v/>
      </c>
      <c r="AE21" s="485" t="str">
        <f t="shared" si="5"/>
        <v/>
      </c>
      <c r="AF21" s="486" t="str">
        <f>IFERROR(IF(AND(U20="Impacto",U21="Impacto"),(AF20-(+AF20*X21)),IF(AND(U20="Probabilidad",U21="Impacto"),(AF19-(+AF19*X21)),IF(U21="Probabilidad",AF20,""))),"")</f>
        <v/>
      </c>
      <c r="AG21" s="487" t="str">
        <f t="shared" si="3"/>
        <v/>
      </c>
      <c r="AH21" s="488"/>
      <c r="AI21" s="506"/>
      <c r="AJ21" s="539"/>
      <c r="AK21" s="540"/>
      <c r="AL21" s="540"/>
      <c r="AM21" s="530"/>
      <c r="AN21" s="541"/>
      <c r="AO21" s="729"/>
      <c r="AP21" s="571"/>
    </row>
    <row r="22" spans="1:42" ht="165" customHeight="1">
      <c r="A22" s="1269">
        <v>3</v>
      </c>
      <c r="B22" s="1266" t="s">
        <v>1429</v>
      </c>
      <c r="C22" s="1269" t="s">
        <v>1435</v>
      </c>
      <c r="D22" s="1248" t="s">
        <v>162</v>
      </c>
      <c r="E22" s="1248" t="s">
        <v>1934</v>
      </c>
      <c r="F22" s="1248" t="s">
        <v>1935</v>
      </c>
      <c r="G22" s="1777" t="s">
        <v>1936</v>
      </c>
      <c r="H22" s="1248" t="s">
        <v>1918</v>
      </c>
      <c r="I22" s="1248" t="s">
        <v>1937</v>
      </c>
      <c r="J22" s="522" t="s">
        <v>1938</v>
      </c>
      <c r="K22" s="1251">
        <v>5</v>
      </c>
      <c r="L22" s="1257" t="str">
        <f>IF(K22&lt;=0,"",IF(K22&lt;=2,"Muy Baja",IF(K22&lt;=24,"Baja",IF(K22&lt;=500,"Media",IF(K22&lt;=5000,"Alta","Muy Alta")))))</f>
        <v>Baja</v>
      </c>
      <c r="M22" s="1236">
        <f>IF(L22="","",IF(L22="Muy Baja",0.2,IF(L22="Baja",0.4,IF(L22="Media",0.6,IF(L22="Alta",0.8,IF(L22="Muy Alta",1,))))))</f>
        <v>0.4</v>
      </c>
      <c r="N22" s="1260" t="s">
        <v>205</v>
      </c>
      <c r="O22" s="1236" t="s">
        <v>205</v>
      </c>
      <c r="P22" s="1257" t="s">
        <v>395</v>
      </c>
      <c r="Q22" s="1236">
        <f>IF(P22="","",IF(P22="Leve",0.2,IF(P22="Menor",0.4,IF(P22="Moderado",0.6,IF(P22="Mayor",0.8,IF(P22="Catastrófico",1,))))))</f>
        <v>0.6</v>
      </c>
      <c r="R22" s="1239" t="str">
        <f>IF(OR(AND(L22="Muy Baja",P22="Leve"),AND(L22="Muy Baja",P22="Menor"),AND(L22="Baja",P22="Leve")),"Bajo",IF(OR(AND(L22="Muy baja",P22="Moderado"),AND(L22="Baja",P22="Menor"),AND(L22="Baja",P22="Moderado"),AND(L22="Media",P22="Leve"),AND(L22="Media",P22="Menor"),AND(L22="Media",P22="Moderado"),AND(L22="Alta",P22="Leve"),AND(L22="Alta",P22="Menor")),"Moderado",IF(OR(AND(L22="Muy Baja",P22="Mayor"),AND(L22="Baja",P22="Mayor"),AND(L22="Media",P22="Mayor"),AND(L22="Alta",P22="Moderado"),AND(L22="Alta",P22="Mayor"),AND(L22="Muy Alta",P22="Leve"),AND(L22="Muy Alta",P22="Menor"),AND(L22="Muy Alta",P22="Moderado"),AND(L22="Muy Alta",P22="Mayor")),"Alto",IF(OR(AND(L22="Muy Baja",P22="Catastrófico"),AND(L22="Baja",P22="Catastrófico"),AND(L22="Media",P22="Catastrófico"),AND(L22="Alta",P22="Catastrófico"),AND(L22="Muy Alta",P22="Catastrófico")),"Extremo",""))))</f>
        <v>Moderado</v>
      </c>
      <c r="S22" s="558">
        <v>1</v>
      </c>
      <c r="T22" s="506" t="s">
        <v>1939</v>
      </c>
      <c r="U22" s="481" t="str">
        <f t="shared" si="0"/>
        <v>Probabilidad</v>
      </c>
      <c r="V22" s="482" t="s">
        <v>169</v>
      </c>
      <c r="W22" s="482" t="s">
        <v>170</v>
      </c>
      <c r="X22" s="483" t="str">
        <f t="shared" si="1"/>
        <v>40%</v>
      </c>
      <c r="Y22" s="482" t="s">
        <v>188</v>
      </c>
      <c r="Z22" s="482" t="s">
        <v>172</v>
      </c>
      <c r="AA22" s="482" t="s">
        <v>176</v>
      </c>
      <c r="AB22" s="484">
        <f>IFERROR(IF(U22="Probabilidad",(M22-(+M22*X22)),IF(U22="Impacto",M22,"")),"")</f>
        <v>0.24</v>
      </c>
      <c r="AC22" s="485" t="str">
        <f>IFERROR(IF(AB22="","",IF(AB22&lt;=0.2,"Muy Baja",IF(AB22&lt;=0.4,"Baja",IF(AB22&lt;=0.6,"Media",IF(AB22&lt;=0.8,"Alta","Muy Alta"))))),"")</f>
        <v>Baja</v>
      </c>
      <c r="AD22" s="486">
        <f t="shared" si="2"/>
        <v>0.24</v>
      </c>
      <c r="AE22" s="485" t="str">
        <f>IFERROR(IF(AF22="","",IF(AF22&lt;=0.2,"Leve",IF(AF22&lt;=0.4,"Menor",IF(AF22&lt;=0.6,"Moderado",IF(AF22&lt;=0.8,"Mayor","Catastrófico"))))),"")</f>
        <v>Moderado</v>
      </c>
      <c r="AF22" s="486">
        <f>IFERROR(IF(U22="Impacto",(Q22-(+Q22*X22)),IF(U22="Probabilidad",Q22,"")),"")</f>
        <v>0.6</v>
      </c>
      <c r="AG22" s="487" t="str">
        <f t="shared" si="3"/>
        <v>Moderado</v>
      </c>
      <c r="AH22" s="488" t="s">
        <v>177</v>
      </c>
      <c r="AI22" s="546" t="s">
        <v>1940</v>
      </c>
      <c r="AJ22" s="530" t="s">
        <v>1941</v>
      </c>
      <c r="AK22" s="540">
        <v>46023</v>
      </c>
      <c r="AL22" s="563">
        <v>46210</v>
      </c>
      <c r="AM22" s="509" t="s">
        <v>1942</v>
      </c>
      <c r="AN22" s="541" t="s">
        <v>181</v>
      </c>
      <c r="AO22" s="1094" t="s">
        <v>1943</v>
      </c>
      <c r="AP22" s="833"/>
    </row>
    <row r="23" spans="1:42" ht="33.950000000000003">
      <c r="A23" s="1270"/>
      <c r="B23" s="1267"/>
      <c r="C23" s="1270"/>
      <c r="D23" s="1249"/>
      <c r="E23" s="1249"/>
      <c r="F23" s="1249"/>
      <c r="G23" s="1778"/>
      <c r="H23" s="1249"/>
      <c r="I23" s="1249"/>
      <c r="J23" s="523" t="s">
        <v>1944</v>
      </c>
      <c r="K23" s="1252"/>
      <c r="L23" s="1258"/>
      <c r="M23" s="1237"/>
      <c r="N23" s="1261"/>
      <c r="O23" s="1237">
        <f>IF(NOT(ISERROR(MATCH(N23,_xlfn.ANCHORARRAY(G34),0))),M36&amp;"Por favor no seleccionar los criterios de impacto",N23)</f>
        <v>0</v>
      </c>
      <c r="P23" s="1258"/>
      <c r="Q23" s="1237"/>
      <c r="R23" s="1240"/>
      <c r="S23" s="558">
        <v>2</v>
      </c>
      <c r="T23" s="506"/>
      <c r="U23" s="481" t="str">
        <f t="shared" si="0"/>
        <v/>
      </c>
      <c r="V23" s="482"/>
      <c r="W23" s="482"/>
      <c r="X23" s="483" t="str">
        <f t="shared" si="1"/>
        <v/>
      </c>
      <c r="Y23" s="482"/>
      <c r="Z23" s="482"/>
      <c r="AA23" s="482"/>
      <c r="AB23" s="559" t="str">
        <f>IFERROR(IF(AND(U22="Probabilidad",U23="Probabilidad"),(AD22-(+AD22*X23)),IF(U23="Probabilidad",(M22-(+M22*X23)),IF(U23="Impacto",AD22,""))),"")</f>
        <v/>
      </c>
      <c r="AC23" s="485" t="str">
        <f t="shared" si="4"/>
        <v/>
      </c>
      <c r="AD23" s="486" t="str">
        <f t="shared" si="2"/>
        <v/>
      </c>
      <c r="AE23" s="485" t="str">
        <f t="shared" si="5"/>
        <v/>
      </c>
      <c r="AF23" s="486" t="str">
        <f>IFERROR(IF(AND(U22="Impacto",U23="Impacto"),(AF22-(+AF22*X23)),IF(U23="Impacto",(Q22-(+Q22*X23)),IF(U23="Probabilidad",AF22,""))),"")</f>
        <v/>
      </c>
      <c r="AG23" s="487" t="str">
        <f t="shared" si="3"/>
        <v/>
      </c>
      <c r="AH23" s="488"/>
      <c r="AI23" s="506"/>
      <c r="AJ23" s="497"/>
      <c r="AK23" s="540"/>
      <c r="AL23" s="540"/>
      <c r="AM23" s="530"/>
      <c r="AN23" s="541"/>
      <c r="AO23" s="623"/>
      <c r="AP23" s="571"/>
    </row>
    <row r="24" spans="1:42" ht="15.95">
      <c r="A24" s="1270"/>
      <c r="B24" s="1267"/>
      <c r="C24" s="1270"/>
      <c r="D24" s="1249"/>
      <c r="E24" s="1249"/>
      <c r="F24" s="1249"/>
      <c r="G24" s="1778"/>
      <c r="H24" s="1249"/>
      <c r="I24" s="1249"/>
      <c r="J24" s="523"/>
      <c r="K24" s="1252"/>
      <c r="L24" s="1258"/>
      <c r="M24" s="1237"/>
      <c r="N24" s="1261"/>
      <c r="O24" s="1237">
        <f>IF(NOT(ISERROR(MATCH(N24,_xlfn.ANCHORARRAY(G35),0))),M37&amp;"Por favor no seleccionar los criterios de impacto",N24)</f>
        <v>0</v>
      </c>
      <c r="P24" s="1258"/>
      <c r="Q24" s="1237"/>
      <c r="R24" s="1240"/>
      <c r="S24" s="558">
        <v>3</v>
      </c>
      <c r="T24" s="505"/>
      <c r="U24" s="481" t="str">
        <f t="shared" si="0"/>
        <v/>
      </c>
      <c r="V24" s="482"/>
      <c r="W24" s="482"/>
      <c r="X24" s="483" t="str">
        <f t="shared" si="1"/>
        <v/>
      </c>
      <c r="Y24" s="482"/>
      <c r="Z24" s="482"/>
      <c r="AA24" s="482"/>
      <c r="AB24" s="484" t="str">
        <f>IFERROR(IF(AND(U23="Probabilidad",U24="Probabilidad"),(AD23-(+AD23*X24)),IF(AND(U23="Impacto",U24="Probabilidad"),(AD22-(+AD22*X24)),IF(U24="Impacto",AD23,""))),"")</f>
        <v/>
      </c>
      <c r="AC24" s="485" t="str">
        <f t="shared" si="4"/>
        <v/>
      </c>
      <c r="AD24" s="486" t="str">
        <f t="shared" si="2"/>
        <v/>
      </c>
      <c r="AE24" s="485" t="str">
        <f t="shared" si="5"/>
        <v/>
      </c>
      <c r="AF24" s="486" t="str">
        <f>IFERROR(IF(AND(U23="Impacto",U24="Impacto"),(AF23-(+AF23*X24)),IF(AND(U23="Probabilidad",U24="Impacto"),(AF22-(+AF22*X24)),IF(U24="Probabilidad",AF23,""))),"")</f>
        <v/>
      </c>
      <c r="AG24" s="487" t="str">
        <f t="shared" si="3"/>
        <v/>
      </c>
      <c r="AH24" s="488"/>
      <c r="AI24" s="506"/>
      <c r="AJ24" s="539"/>
      <c r="AK24" s="540"/>
      <c r="AL24" s="540"/>
      <c r="AM24" s="530"/>
      <c r="AN24" s="541"/>
      <c r="AO24" s="623"/>
      <c r="AP24" s="571"/>
    </row>
    <row r="25" spans="1:42" ht="15.95">
      <c r="A25" s="1270"/>
      <c r="B25" s="1267"/>
      <c r="C25" s="1270"/>
      <c r="D25" s="1249"/>
      <c r="E25" s="1249"/>
      <c r="F25" s="1249"/>
      <c r="G25" s="1778"/>
      <c r="H25" s="1249"/>
      <c r="I25" s="1249"/>
      <c r="J25" s="523"/>
      <c r="K25" s="1252"/>
      <c r="L25" s="1258"/>
      <c r="M25" s="1237"/>
      <c r="N25" s="1261"/>
      <c r="O25" s="1237">
        <f>IF(NOT(ISERROR(MATCH(N25,_xlfn.ANCHORARRAY(G36),0))),M38&amp;"Por favor no seleccionar los criterios de impacto",N25)</f>
        <v>0</v>
      </c>
      <c r="P25" s="1258"/>
      <c r="Q25" s="1237"/>
      <c r="R25" s="1240"/>
      <c r="S25" s="558">
        <v>4</v>
      </c>
      <c r="T25" s="506"/>
      <c r="U25" s="481" t="str">
        <f t="shared" si="0"/>
        <v/>
      </c>
      <c r="V25" s="482"/>
      <c r="W25" s="482"/>
      <c r="X25" s="483" t="str">
        <f t="shared" si="1"/>
        <v/>
      </c>
      <c r="Y25" s="482"/>
      <c r="Z25" s="482"/>
      <c r="AA25" s="482"/>
      <c r="AB25" s="484" t="str">
        <f>IFERROR(IF(AND(U24="Probabilidad",U25="Probabilidad"),(AD24-(+AD24*X25)),IF(AND(U24="Impacto",U25="Probabilidad"),(AD23-(+AD23*X25)),IF(U25="Impacto",AD24,""))),"")</f>
        <v/>
      </c>
      <c r="AC25" s="485" t="str">
        <f t="shared" si="4"/>
        <v/>
      </c>
      <c r="AD25" s="486" t="str">
        <f t="shared" si="2"/>
        <v/>
      </c>
      <c r="AE25" s="485" t="str">
        <f t="shared" si="5"/>
        <v/>
      </c>
      <c r="AF25" s="486" t="str">
        <f>IFERROR(IF(AND(U24="Impacto",U25="Impacto"),(AF24-(+AF24*X25)),IF(AND(U24="Probabilidad",U25="Impacto"),(AF23-(+AF23*X25)),IF(U25="Probabilidad",AF24,""))),"")</f>
        <v/>
      </c>
      <c r="AG25" s="487" t="str">
        <f t="shared" si="3"/>
        <v/>
      </c>
      <c r="AH25" s="488"/>
      <c r="AI25" s="506"/>
      <c r="AJ25" s="539"/>
      <c r="AK25" s="540"/>
      <c r="AL25" s="540"/>
      <c r="AM25" s="530"/>
      <c r="AN25" s="541"/>
      <c r="AO25" s="623"/>
      <c r="AP25" s="571"/>
    </row>
    <row r="26" spans="1:42" ht="15.95">
      <c r="A26" s="1270"/>
      <c r="B26" s="1267"/>
      <c r="C26" s="1270"/>
      <c r="D26" s="1249"/>
      <c r="E26" s="1249"/>
      <c r="F26" s="1249"/>
      <c r="G26" s="1778"/>
      <c r="H26" s="1249"/>
      <c r="I26" s="1249"/>
      <c r="J26" s="523"/>
      <c r="K26" s="1252"/>
      <c r="L26" s="1258"/>
      <c r="M26" s="1237"/>
      <c r="N26" s="1261"/>
      <c r="O26" s="1237">
        <f>IF(NOT(ISERROR(MATCH(N26,_xlfn.ANCHORARRAY(G37),0))),M39&amp;"Por favor no seleccionar los criterios de impacto",N26)</f>
        <v>0</v>
      </c>
      <c r="P26" s="1258"/>
      <c r="Q26" s="1237"/>
      <c r="R26" s="1240"/>
      <c r="S26" s="558">
        <v>5</v>
      </c>
      <c r="T26" s="506"/>
      <c r="U26" s="481" t="str">
        <f t="shared" si="0"/>
        <v/>
      </c>
      <c r="V26" s="482"/>
      <c r="W26" s="482"/>
      <c r="X26" s="483" t="str">
        <f t="shared" si="1"/>
        <v/>
      </c>
      <c r="Y26" s="482"/>
      <c r="Z26" s="482"/>
      <c r="AA26" s="482"/>
      <c r="AB26" s="484" t="str">
        <f>IFERROR(IF(AND(U25="Probabilidad",U26="Probabilidad"),(AD25-(+AD25*X26)),IF(AND(U25="Impacto",U26="Probabilidad"),(AD24-(+AD24*X26)),IF(U26="Impacto",AD25,""))),"")</f>
        <v/>
      </c>
      <c r="AC26" s="485" t="str">
        <f t="shared" si="4"/>
        <v/>
      </c>
      <c r="AD26" s="486" t="str">
        <f t="shared" si="2"/>
        <v/>
      </c>
      <c r="AE26" s="485" t="str">
        <f t="shared" si="5"/>
        <v/>
      </c>
      <c r="AF26" s="486" t="str">
        <f>IFERROR(IF(AND(U25="Impacto",U26="Impacto"),(AF25-(+AF25*X26)),IF(AND(U25="Probabilidad",U26="Impacto"),(AF24-(+AF24*X26)),IF(U26="Probabilidad",AF25,""))),"")</f>
        <v/>
      </c>
      <c r="AG26" s="487" t="str">
        <f t="shared" si="3"/>
        <v/>
      </c>
      <c r="AH26" s="488"/>
      <c r="AI26" s="506"/>
      <c r="AJ26" s="539"/>
      <c r="AK26" s="540"/>
      <c r="AL26" s="540"/>
      <c r="AM26" s="530"/>
      <c r="AN26" s="541"/>
      <c r="AO26" s="623"/>
      <c r="AP26" s="571"/>
    </row>
    <row r="27" spans="1:42" ht="15.95">
      <c r="A27" s="1271"/>
      <c r="B27" s="1268"/>
      <c r="C27" s="1271"/>
      <c r="D27" s="1250"/>
      <c r="E27" s="1250"/>
      <c r="F27" s="1250"/>
      <c r="G27" s="1779"/>
      <c r="H27" s="1250"/>
      <c r="I27" s="1250"/>
      <c r="J27" s="524"/>
      <c r="K27" s="1253"/>
      <c r="L27" s="1259"/>
      <c r="M27" s="1238"/>
      <c r="N27" s="1262"/>
      <c r="O27" s="1238">
        <f>IF(NOT(ISERROR(MATCH(N27,_xlfn.ANCHORARRAY(G38),0))),M40&amp;"Por favor no seleccionar los criterios de impacto",N27)</f>
        <v>0</v>
      </c>
      <c r="P27" s="1259"/>
      <c r="Q27" s="1238"/>
      <c r="R27" s="1241"/>
      <c r="S27" s="558">
        <v>6</v>
      </c>
      <c r="T27" s="506"/>
      <c r="U27" s="481" t="str">
        <f t="shared" si="0"/>
        <v/>
      </c>
      <c r="V27" s="482"/>
      <c r="W27" s="482"/>
      <c r="X27" s="483" t="str">
        <f t="shared" si="1"/>
        <v/>
      </c>
      <c r="Y27" s="482"/>
      <c r="Z27" s="482"/>
      <c r="AA27" s="482"/>
      <c r="AB27" s="484" t="str">
        <f>IFERROR(IF(AND(U26="Probabilidad",U27="Probabilidad"),(AD26-(+AD26*X27)),IF(AND(U26="Impacto",U27="Probabilidad"),(AD25-(+AD25*X27)),IF(U27="Impacto",AD26,""))),"")</f>
        <v/>
      </c>
      <c r="AC27" s="485" t="str">
        <f t="shared" si="4"/>
        <v/>
      </c>
      <c r="AD27" s="486" t="str">
        <f t="shared" si="2"/>
        <v/>
      </c>
      <c r="AE27" s="485" t="str">
        <f t="shared" si="5"/>
        <v/>
      </c>
      <c r="AF27" s="486" t="str">
        <f>IFERROR(IF(AND(U26="Impacto",U27="Impacto"),(AF26-(+AF26*X27)),IF(AND(U26="Probabilidad",U27="Impacto"),(AF25-(+AF25*X27)),IF(U27="Probabilidad",AF26,""))),"")</f>
        <v/>
      </c>
      <c r="AG27" s="487" t="str">
        <f t="shared" si="3"/>
        <v/>
      </c>
      <c r="AH27" s="488"/>
      <c r="AI27" s="506"/>
      <c r="AJ27" s="539"/>
      <c r="AK27" s="540"/>
      <c r="AL27" s="540"/>
      <c r="AM27" s="530"/>
      <c r="AN27" s="541"/>
      <c r="AO27" s="623"/>
      <c r="AP27" s="571"/>
    </row>
    <row r="28" spans="1:42" ht="409.6">
      <c r="A28" s="1269">
        <v>4</v>
      </c>
      <c r="B28" s="1266" t="s">
        <v>1430</v>
      </c>
      <c r="C28" s="1269" t="s">
        <v>1433</v>
      </c>
      <c r="D28" s="1248" t="s">
        <v>162</v>
      </c>
      <c r="E28" s="1248" t="s">
        <v>1945</v>
      </c>
      <c r="F28" s="1248" t="s">
        <v>1946</v>
      </c>
      <c r="G28" s="1777" t="s">
        <v>1947</v>
      </c>
      <c r="H28" s="1248" t="s">
        <v>1918</v>
      </c>
      <c r="I28" s="1248" t="s">
        <v>1948</v>
      </c>
      <c r="J28" s="522" t="s">
        <v>1949</v>
      </c>
      <c r="K28" s="1251">
        <v>96000</v>
      </c>
      <c r="L28" s="1257" t="str">
        <f>IF(K28&lt;=0,"",IF(K28&lt;=2,"Muy Baja",IF(K28&lt;=24,"Baja",IF(K28&lt;=500,"Media",IF(K28&lt;=5000,"Alta","Muy Alta")))))</f>
        <v>Muy Alta</v>
      </c>
      <c r="M28" s="1236">
        <f>IF(L28="","",IF(L28="Muy Baja",0.2,IF(L28="Baja",0.4,IF(L28="Media",0.6,IF(L28="Alta",0.8,IF(L28="Muy Alta",1,))))))</f>
        <v>1</v>
      </c>
      <c r="N28" s="1260" t="s">
        <v>237</v>
      </c>
      <c r="O28" s="1236" t="s">
        <v>237</v>
      </c>
      <c r="P28" s="1257" t="s">
        <v>1018</v>
      </c>
      <c r="Q28" s="1236">
        <f>IF(P28="","",IF(P28="Leve",0.2,IF(P28="Menor",0.4,IF(P28="Moderado",0.6,IF(P28="Mayor",0.8,IF(P28="Catastrófico",1,))))))</f>
        <v>0.4</v>
      </c>
      <c r="R28" s="1239" t="str">
        <f>IF(OR(AND(L28="Muy Baja",P28="Leve"),AND(L28="Muy Baja",P28="Menor"),AND(L28="Baja",P28="Leve")),"Bajo",IF(OR(AND(L28="Muy baja",P28="Moderado"),AND(L28="Baja",P28="Menor"),AND(L28="Baja",P28="Moderado"),AND(L28="Media",P28="Leve"),AND(L28="Media",P28="Menor"),AND(L28="Media",P28="Moderado"),AND(L28="Alta",P28="Leve"),AND(L28="Alta",P28="Menor")),"Moderado",IF(OR(AND(L28="Muy Baja",P28="Mayor"),AND(L28="Baja",P28="Mayor"),AND(L28="Media",P28="Mayor"),AND(L28="Alta",P28="Moderado"),AND(L28="Alta",P28="Mayor"),AND(L28="Muy Alta",P28="Leve"),AND(L28="Muy Alta",P28="Menor"),AND(L28="Muy Alta",P28="Moderado"),AND(L28="Muy Alta",P28="Mayor")),"Alto",IF(OR(AND(L28="Muy Baja",P28="Catastrófico"),AND(L28="Baja",P28="Catastrófico"),AND(L28="Media",P28="Catastrófico"),AND(L28="Alta",P28="Catastrófico"),AND(L28="Muy Alta",P28="Catastrófico")),"Extremo",""))))</f>
        <v>Alto</v>
      </c>
      <c r="S28" s="558">
        <v>1</v>
      </c>
      <c r="T28" s="456" t="s">
        <v>1950</v>
      </c>
      <c r="U28" s="481" t="str">
        <f t="shared" si="0"/>
        <v>Probabilidad</v>
      </c>
      <c r="V28" s="482" t="s">
        <v>169</v>
      </c>
      <c r="W28" s="482" t="s">
        <v>170</v>
      </c>
      <c r="X28" s="483" t="str">
        <f t="shared" si="1"/>
        <v>40%</v>
      </c>
      <c r="Y28" s="482" t="s">
        <v>188</v>
      </c>
      <c r="Z28" s="482" t="s">
        <v>172</v>
      </c>
      <c r="AA28" s="482" t="s">
        <v>176</v>
      </c>
      <c r="AB28" s="484">
        <f>IFERROR(IF(U28="Probabilidad",(M28-(+M28*X28)),IF(U28="Impacto",M28,"")),"")</f>
        <v>0.6</v>
      </c>
      <c r="AC28" s="485" t="str">
        <f>IFERROR(IF(AB28="","",IF(AB28&lt;=0.2,"Muy Baja",IF(AB28&lt;=0.4,"Baja",IF(AB28&lt;=0.6,"Media",IF(AB28&lt;=0.8,"Alta","Muy Alta"))))),"")</f>
        <v>Media</v>
      </c>
      <c r="AD28" s="486">
        <f t="shared" si="2"/>
        <v>0.6</v>
      </c>
      <c r="AE28" s="485" t="str">
        <f>IFERROR(IF(AF28="","",IF(AF28&lt;=0.2,"Leve",IF(AF28&lt;=0.4,"Menor",IF(AF28&lt;=0.6,"Moderado",IF(AF28&lt;=0.8,"Mayor","Catastrófico"))))),"")</f>
        <v>Menor</v>
      </c>
      <c r="AF28" s="486">
        <f>IFERROR(IF(U28="Impacto",(Q28-(+Q28*X28)),IF(U28="Probabilidad",Q28,"")),"")</f>
        <v>0.4</v>
      </c>
      <c r="AG28" s="487" t="str">
        <f t="shared" si="3"/>
        <v>Moderado</v>
      </c>
      <c r="AH28" s="488" t="s">
        <v>177</v>
      </c>
      <c r="AI28" s="647" t="s">
        <v>1951</v>
      </c>
      <c r="AJ28" s="456" t="s">
        <v>1952</v>
      </c>
      <c r="AK28" s="648">
        <v>45658</v>
      </c>
      <c r="AL28" s="709">
        <v>46203</v>
      </c>
      <c r="AM28" s="1060" t="s">
        <v>1953</v>
      </c>
      <c r="AN28" s="1061"/>
      <c r="AO28" s="1062" t="s">
        <v>1954</v>
      </c>
      <c r="AP28" s="722"/>
    </row>
    <row r="29" spans="1:42" ht="84.95">
      <c r="A29" s="1270"/>
      <c r="B29" s="1267"/>
      <c r="C29" s="1270"/>
      <c r="D29" s="1249"/>
      <c r="E29" s="1249"/>
      <c r="F29" s="1249"/>
      <c r="G29" s="1778"/>
      <c r="H29" s="1249"/>
      <c r="I29" s="1249"/>
      <c r="J29" s="523" t="s">
        <v>1955</v>
      </c>
      <c r="K29" s="1252"/>
      <c r="L29" s="1258"/>
      <c r="M29" s="1237"/>
      <c r="N29" s="1261"/>
      <c r="O29" s="1237">
        <f>IF(NOT(ISERROR(MATCH(N29,_xlfn.ANCHORARRAY(G40),0))),M42&amp;"Por favor no seleccionar los criterios de impacto",N29)</f>
        <v>0</v>
      </c>
      <c r="P29" s="1258"/>
      <c r="Q29" s="1237"/>
      <c r="R29" s="1240"/>
      <c r="S29" s="558">
        <v>2</v>
      </c>
      <c r="T29" s="506"/>
      <c r="U29" s="481" t="str">
        <f t="shared" si="0"/>
        <v/>
      </c>
      <c r="V29" s="482"/>
      <c r="W29" s="482"/>
      <c r="X29" s="483" t="str">
        <f t="shared" si="1"/>
        <v/>
      </c>
      <c r="Y29" s="482"/>
      <c r="Z29" s="482"/>
      <c r="AA29" s="482"/>
      <c r="AB29" s="484" t="str">
        <f>IFERROR(IF(AND(U28="Probabilidad",U29="Probabilidad"),(AD28-(+AD28*X29)),IF(U29="Probabilidad",(M28-(+M28*X29)),IF(U29="Impacto",AD28,""))),"")</f>
        <v/>
      </c>
      <c r="AC29" s="485" t="str">
        <f t="shared" si="4"/>
        <v/>
      </c>
      <c r="AD29" s="486" t="str">
        <f t="shared" si="2"/>
        <v/>
      </c>
      <c r="AE29" s="485" t="str">
        <f t="shared" si="5"/>
        <v/>
      </c>
      <c r="AF29" s="486" t="str">
        <f>IFERROR(IF(AND(U28="Impacto",U29="Impacto"),(AF28-(+AF28*X29)),IF(U29="Impacto",(Q28-(+Q28*X29)),IF(U29="Probabilidad",AF28,""))),"")</f>
        <v/>
      </c>
      <c r="AG29" s="487" t="str">
        <f t="shared" si="3"/>
        <v/>
      </c>
      <c r="AH29" s="488"/>
      <c r="AI29" s="506"/>
      <c r="AJ29" s="506"/>
      <c r="AK29" s="540"/>
      <c r="AL29" s="540"/>
      <c r="AM29" s="624"/>
      <c r="AN29" s="541"/>
      <c r="AO29" s="623"/>
      <c r="AP29" s="571"/>
    </row>
    <row r="30" spans="1:42" ht="15.95">
      <c r="A30" s="1270"/>
      <c r="B30" s="1267"/>
      <c r="C30" s="1270"/>
      <c r="D30" s="1249"/>
      <c r="E30" s="1249"/>
      <c r="F30" s="1249"/>
      <c r="G30" s="1778"/>
      <c r="H30" s="1249"/>
      <c r="I30" s="1249"/>
      <c r="J30" s="523"/>
      <c r="K30" s="1252"/>
      <c r="L30" s="1258"/>
      <c r="M30" s="1237"/>
      <c r="N30" s="1261"/>
      <c r="O30" s="1237">
        <f>IF(NOT(ISERROR(MATCH(N30,_xlfn.ANCHORARRAY(G41),0))),M43&amp;"Por favor no seleccionar los criterios de impacto",N30)</f>
        <v>0</v>
      </c>
      <c r="P30" s="1258"/>
      <c r="Q30" s="1237"/>
      <c r="R30" s="1240"/>
      <c r="S30" s="558">
        <v>3</v>
      </c>
      <c r="T30" s="505"/>
      <c r="U30" s="481" t="str">
        <f t="shared" si="0"/>
        <v/>
      </c>
      <c r="V30" s="482"/>
      <c r="W30" s="482"/>
      <c r="X30" s="483" t="str">
        <f t="shared" si="1"/>
        <v/>
      </c>
      <c r="Y30" s="482"/>
      <c r="Z30" s="482"/>
      <c r="AA30" s="482"/>
      <c r="AB30" s="484" t="str">
        <f>IFERROR(IF(AND(U29="Probabilidad",U30="Probabilidad"),(AD29-(+AD29*X30)),IF(AND(U29="Impacto",U30="Probabilidad"),(AD28-(+AD28*X30)),IF(U30="Impacto",AD29,""))),"")</f>
        <v/>
      </c>
      <c r="AC30" s="485" t="str">
        <f t="shared" si="4"/>
        <v/>
      </c>
      <c r="AD30" s="486" t="str">
        <f t="shared" si="2"/>
        <v/>
      </c>
      <c r="AE30" s="485" t="str">
        <f t="shared" si="5"/>
        <v/>
      </c>
      <c r="AF30" s="486" t="str">
        <f>IFERROR(IF(AND(U29="Impacto",U30="Impacto"),(AF29-(+AF29*X30)),IF(AND(U29="Probabilidad",U30="Impacto"),(AF28-(+AF28*X30)),IF(U30="Probabilidad",AF29,""))),"")</f>
        <v/>
      </c>
      <c r="AG30" s="487" t="str">
        <f t="shared" si="3"/>
        <v/>
      </c>
      <c r="AH30" s="488"/>
      <c r="AI30" s="506"/>
      <c r="AJ30" s="539"/>
      <c r="AK30" s="540"/>
      <c r="AL30" s="540"/>
      <c r="AM30" s="589"/>
      <c r="AN30" s="541"/>
      <c r="AO30" s="623"/>
      <c r="AP30" s="571"/>
    </row>
    <row r="31" spans="1:42" ht="15.95">
      <c r="A31" s="1270"/>
      <c r="B31" s="1267"/>
      <c r="C31" s="1270"/>
      <c r="D31" s="1249"/>
      <c r="E31" s="1249"/>
      <c r="F31" s="1249"/>
      <c r="G31" s="1778"/>
      <c r="H31" s="1249"/>
      <c r="I31" s="1249"/>
      <c r="J31" s="523"/>
      <c r="K31" s="1252"/>
      <c r="L31" s="1258"/>
      <c r="M31" s="1237"/>
      <c r="N31" s="1261"/>
      <c r="O31" s="1237">
        <f>IF(NOT(ISERROR(MATCH(N31,_xlfn.ANCHORARRAY(G42),0))),M44&amp;"Por favor no seleccionar los criterios de impacto",N31)</f>
        <v>0</v>
      </c>
      <c r="P31" s="1258"/>
      <c r="Q31" s="1237"/>
      <c r="R31" s="1240"/>
      <c r="S31" s="558">
        <v>4</v>
      </c>
      <c r="T31" s="506"/>
      <c r="U31" s="481" t="str">
        <f t="shared" si="0"/>
        <v/>
      </c>
      <c r="V31" s="482"/>
      <c r="W31" s="482"/>
      <c r="X31" s="483" t="str">
        <f t="shared" si="1"/>
        <v/>
      </c>
      <c r="Y31" s="482"/>
      <c r="Z31" s="482"/>
      <c r="AA31" s="482"/>
      <c r="AB31" s="484" t="str">
        <f>IFERROR(IF(AND(U30="Probabilidad",U31="Probabilidad"),(AD30-(+AD30*X31)),IF(AND(U30="Impacto",U31="Probabilidad"),(AD29-(+AD29*X31)),IF(U31="Impacto",AD30,""))),"")</f>
        <v/>
      </c>
      <c r="AC31" s="485" t="str">
        <f t="shared" si="4"/>
        <v/>
      </c>
      <c r="AD31" s="486" t="str">
        <f t="shared" si="2"/>
        <v/>
      </c>
      <c r="AE31" s="485" t="str">
        <f t="shared" si="5"/>
        <v/>
      </c>
      <c r="AF31" s="486" t="str">
        <f>IFERROR(IF(AND(U30="Impacto",U31="Impacto"),(AF30-(+AF30*X31)),IF(AND(U30="Probabilidad",U31="Impacto"),(AF29-(+AF29*X31)),IF(U31="Probabilidad",AF30,""))),"")</f>
        <v/>
      </c>
      <c r="AG31" s="487" t="str">
        <f t="shared" si="3"/>
        <v/>
      </c>
      <c r="AH31" s="488"/>
      <c r="AI31" s="506"/>
      <c r="AJ31" s="539"/>
      <c r="AK31" s="540"/>
      <c r="AL31" s="540"/>
      <c r="AM31" s="624"/>
      <c r="AN31" s="541"/>
      <c r="AO31" s="623"/>
      <c r="AP31" s="571"/>
    </row>
    <row r="32" spans="1:42" ht="15.95">
      <c r="A32" s="1270"/>
      <c r="B32" s="1267"/>
      <c r="C32" s="1270"/>
      <c r="D32" s="1249"/>
      <c r="E32" s="1249"/>
      <c r="F32" s="1249"/>
      <c r="G32" s="1778"/>
      <c r="H32" s="1249"/>
      <c r="I32" s="1249"/>
      <c r="J32" s="523"/>
      <c r="K32" s="1252"/>
      <c r="L32" s="1258"/>
      <c r="M32" s="1237"/>
      <c r="N32" s="1261"/>
      <c r="O32" s="1237">
        <f>IF(NOT(ISERROR(MATCH(N32,_xlfn.ANCHORARRAY(G43),0))),M45&amp;"Por favor no seleccionar los criterios de impacto",N32)</f>
        <v>0</v>
      </c>
      <c r="P32" s="1258"/>
      <c r="Q32" s="1237"/>
      <c r="R32" s="1240"/>
      <c r="S32" s="558">
        <v>5</v>
      </c>
      <c r="T32" s="506"/>
      <c r="U32" s="481" t="str">
        <f t="shared" si="0"/>
        <v/>
      </c>
      <c r="V32" s="482"/>
      <c r="W32" s="482"/>
      <c r="X32" s="483" t="str">
        <f t="shared" si="1"/>
        <v/>
      </c>
      <c r="Y32" s="482"/>
      <c r="Z32" s="482"/>
      <c r="AA32" s="482"/>
      <c r="AB32" s="559" t="str">
        <f>IFERROR(IF(AND(U31="Probabilidad",U32="Probabilidad"),(AD31-(+AD31*X32)),IF(AND(U31="Impacto",U32="Probabilidad"),(AD30-(+AD30*X32)),IF(U32="Impacto",AD31,""))),"")</f>
        <v/>
      </c>
      <c r="AC32" s="485" t="str">
        <f>IFERROR(IF(AB32="","",IF(AB32&lt;=0.2,"Muy Baja",IF(AB32&lt;=0.4,"Baja",IF(AB32&lt;=0.6,"Media",IF(AB32&lt;=0.8,"Alta","Muy Alta"))))),"")</f>
        <v/>
      </c>
      <c r="AD32" s="486" t="str">
        <f t="shared" si="2"/>
        <v/>
      </c>
      <c r="AE32" s="485" t="str">
        <f t="shared" si="5"/>
        <v/>
      </c>
      <c r="AF32" s="486" t="str">
        <f>IFERROR(IF(AND(U31="Impacto",U32="Impacto"),(AF31-(+AF31*X32)),IF(AND(U31="Probabilidad",U32="Impacto"),(AF30-(+AF30*X32)),IF(U32="Probabilidad",AF31,""))),"")</f>
        <v/>
      </c>
      <c r="AG32" s="487" t="str">
        <f t="shared" si="3"/>
        <v/>
      </c>
      <c r="AH32" s="488"/>
      <c r="AI32" s="506"/>
      <c r="AJ32" s="539"/>
      <c r="AK32" s="540"/>
      <c r="AL32" s="540"/>
      <c r="AM32" s="589"/>
      <c r="AN32" s="541"/>
      <c r="AO32" s="623"/>
      <c r="AP32" s="571"/>
    </row>
    <row r="33" spans="1:42" ht="15.95">
      <c r="A33" s="1271"/>
      <c r="B33" s="1268"/>
      <c r="C33" s="1271"/>
      <c r="D33" s="1250"/>
      <c r="E33" s="1250"/>
      <c r="F33" s="1250"/>
      <c r="G33" s="1779"/>
      <c r="H33" s="1250"/>
      <c r="I33" s="1250"/>
      <c r="J33" s="524"/>
      <c r="K33" s="1253"/>
      <c r="L33" s="1259"/>
      <c r="M33" s="1238"/>
      <c r="N33" s="1262"/>
      <c r="O33" s="1238">
        <f>IF(NOT(ISERROR(MATCH(N33,_xlfn.ANCHORARRAY(G44),0))),M46&amp;"Por favor no seleccionar los criterios de impacto",N33)</f>
        <v>0</v>
      </c>
      <c r="P33" s="1259"/>
      <c r="Q33" s="1238"/>
      <c r="R33" s="1241"/>
      <c r="S33" s="558">
        <v>6</v>
      </c>
      <c r="T33" s="506"/>
      <c r="U33" s="481" t="str">
        <f t="shared" si="0"/>
        <v/>
      </c>
      <c r="V33" s="482"/>
      <c r="W33" s="482"/>
      <c r="X33" s="483" t="str">
        <f t="shared" si="1"/>
        <v/>
      </c>
      <c r="Y33" s="482"/>
      <c r="Z33" s="482"/>
      <c r="AA33" s="482"/>
      <c r="AB33" s="484" t="str">
        <f>IFERROR(IF(AND(U32="Probabilidad",U33="Probabilidad"),(AD32-(+AD32*X33)),IF(AND(U32="Impacto",U33="Probabilidad"),(AD31-(+AD31*X33)),IF(U33="Impacto",AD32,""))),"")</f>
        <v/>
      </c>
      <c r="AC33" s="485" t="str">
        <f t="shared" si="4"/>
        <v/>
      </c>
      <c r="AD33" s="486" t="str">
        <f t="shared" si="2"/>
        <v/>
      </c>
      <c r="AE33" s="485" t="str">
        <f t="shared" si="5"/>
        <v/>
      </c>
      <c r="AF33" s="486" t="str">
        <f>IFERROR(IF(AND(U32="Impacto",U33="Impacto"),(AF32-(+AF32*X33)),IF(AND(U32="Probabilidad",U33="Impacto"),(AF31-(+AF31*X33)),IF(U33="Probabilidad",AF32,""))),"")</f>
        <v/>
      </c>
      <c r="AG33" s="487" t="str">
        <f t="shared" si="3"/>
        <v/>
      </c>
      <c r="AH33" s="488"/>
      <c r="AI33" s="506"/>
      <c r="AJ33" s="539"/>
      <c r="AK33" s="540"/>
      <c r="AL33" s="540"/>
      <c r="AM33" s="624"/>
      <c r="AN33" s="541"/>
      <c r="AO33" s="623"/>
      <c r="AP33" s="571"/>
    </row>
    <row r="34" spans="1:42" ht="409.6">
      <c r="A34" s="1242">
        <v>5</v>
      </c>
      <c r="B34" s="1266" t="s">
        <v>1430</v>
      </c>
      <c r="C34" s="1269" t="s">
        <v>1433</v>
      </c>
      <c r="D34" s="1248" t="s">
        <v>162</v>
      </c>
      <c r="E34" s="1245" t="s">
        <v>1956</v>
      </c>
      <c r="F34" s="1245" t="s">
        <v>1957</v>
      </c>
      <c r="G34" s="1550" t="s">
        <v>1958</v>
      </c>
      <c r="H34" s="1248" t="s">
        <v>1918</v>
      </c>
      <c r="I34" s="1248" t="s">
        <v>1948</v>
      </c>
      <c r="J34" s="522" t="s">
        <v>1949</v>
      </c>
      <c r="K34" s="1251">
        <v>10000</v>
      </c>
      <c r="L34" s="1257" t="str">
        <f>IF(K34&lt;=0,"",IF(K34&lt;=2,"Muy Baja",IF(K34&lt;=24,"Baja",IF(K34&lt;=500,"Media",IF(K34&lt;=5000,"Alta","Muy Alta")))))</f>
        <v>Muy Alta</v>
      </c>
      <c r="M34" s="1236">
        <f>IF(L34="","",IF(L34="Muy Baja",0.2,IF(L34="Baja",0.4,IF(L34="Media",0.6,IF(L34="Alta",0.8,IF(L34="Muy Alta",1,))))))</f>
        <v>1</v>
      </c>
      <c r="N34" s="1260" t="s">
        <v>237</v>
      </c>
      <c r="O34" s="1236" t="s">
        <v>237</v>
      </c>
      <c r="P34" s="1257" t="s">
        <v>1018</v>
      </c>
      <c r="Q34" s="1236">
        <f>IF(P34="","",IF(P34="Leve",0.2,IF(P34="Menor",0.4,IF(P34="Moderado",0.6,IF(P34="Mayor",0.8,IF(P34="Catastrófico",1,))))))</f>
        <v>0.4</v>
      </c>
      <c r="R34" s="1239" t="str">
        <f>IF(OR(AND(L34="Muy Baja",P34="Leve"),AND(L34="Muy Baja",P34="Menor"),AND(L34="Baja",P34="Leve")),"Bajo",IF(OR(AND(L34="Muy baja",P34="Moderado"),AND(L34="Baja",P34="Menor"),AND(L34="Baja",P34="Moderado"),AND(L34="Media",P34="Leve"),AND(L34="Media",P34="Menor"),AND(L34="Media",P34="Moderado"),AND(L34="Alta",P34="Leve"),AND(L34="Alta",P34="Menor")),"Moderado",IF(OR(AND(L34="Muy Baja",P34="Mayor"),AND(L34="Baja",P34="Mayor"),AND(L34="Media",P34="Mayor"),AND(L34="Alta",P34="Moderado"),AND(L34="Alta",P34="Mayor"),AND(L34="Muy Alta",P34="Leve"),AND(L34="Muy Alta",P34="Menor"),AND(L34="Muy Alta",P34="Moderado"),AND(L34="Muy Alta",P34="Mayor")),"Alto",IF(OR(AND(L34="Muy Baja",P34="Catastrófico"),AND(L34="Baja",P34="Catastrófico"),AND(L34="Media",P34="Catastrófico"),AND(L34="Alta",P34="Catastrófico"),AND(L34="Muy Alta",P34="Catastrófico")),"Extremo",""))))</f>
        <v>Alto</v>
      </c>
      <c r="S34" s="558">
        <v>1</v>
      </c>
      <c r="T34" s="647" t="s">
        <v>1959</v>
      </c>
      <c r="U34" s="481" t="str">
        <f t="shared" si="0"/>
        <v>Probabilidad</v>
      </c>
      <c r="V34" s="482" t="s">
        <v>169</v>
      </c>
      <c r="W34" s="482" t="s">
        <v>170</v>
      </c>
      <c r="X34" s="483" t="str">
        <f t="shared" si="1"/>
        <v>40%</v>
      </c>
      <c r="Y34" s="482" t="s">
        <v>188</v>
      </c>
      <c r="Z34" s="482" t="s">
        <v>172</v>
      </c>
      <c r="AA34" s="482" t="s">
        <v>176</v>
      </c>
      <c r="AB34" s="484">
        <f>IFERROR(IF(U34="Probabilidad",(M34-(+M34*X34)),IF(U34="Impacto",M34,"")),"")</f>
        <v>0.6</v>
      </c>
      <c r="AC34" s="461" t="str">
        <f>IFERROR(IF(AB34="","",IF(AB34&lt;=0.2,"Muy Baja",IF(AB34&lt;=0.4,"Baja",IF(AB34&lt;=0.6,"Media",IF(AB34&lt;=0.8,"Alta","Muy Alta"))))),"")</f>
        <v>Media</v>
      </c>
      <c r="AD34" s="462">
        <f t="shared" si="2"/>
        <v>0.6</v>
      </c>
      <c r="AE34" s="461" t="str">
        <f>IFERROR(IF(AF34="","",IF(AF34&lt;=0.2,"Leve",IF(AF34&lt;=0.4,"Menor",IF(AF34&lt;=0.6,"Moderado",IF(AF34&lt;=0.8,"Mayor","Catastrófico"))))),"")</f>
        <v>Menor</v>
      </c>
      <c r="AF34" s="462">
        <f>IFERROR(IF(U34="Impacto",(Q34-(+Q34*X34)),IF(U34="Probabilidad",Q34,"")),"")</f>
        <v>0.4</v>
      </c>
      <c r="AG34" s="463" t="str">
        <f t="shared" si="3"/>
        <v>Moderado</v>
      </c>
      <c r="AH34" s="488"/>
      <c r="AI34" s="647" t="s">
        <v>1960</v>
      </c>
      <c r="AJ34" s="456" t="s">
        <v>1952</v>
      </c>
      <c r="AK34" s="648">
        <v>45658</v>
      </c>
      <c r="AL34" s="709">
        <v>46203</v>
      </c>
      <c r="AM34" s="1060" t="s">
        <v>1961</v>
      </c>
      <c r="AN34" s="1061"/>
      <c r="AO34" s="1060" t="s">
        <v>1962</v>
      </c>
      <c r="AP34" s="721"/>
    </row>
    <row r="35" spans="1:42" s="360" customFormat="1" ht="409.6">
      <c r="A35" s="1243"/>
      <c r="B35" s="1267"/>
      <c r="C35" s="1270"/>
      <c r="D35" s="1249"/>
      <c r="E35" s="1246"/>
      <c r="F35" s="1246"/>
      <c r="G35" s="1551"/>
      <c r="H35" s="1249"/>
      <c r="I35" s="1249"/>
      <c r="J35" s="523"/>
      <c r="K35" s="1252"/>
      <c r="L35" s="1258"/>
      <c r="M35" s="1237"/>
      <c r="N35" s="1261"/>
      <c r="O35" s="1237">
        <f>IF(NOT(ISERROR(MATCH(N35,_xlfn.ANCHORARRAY(G46),0))),M48&amp;"Por favor no seleccionar los criterios de impacto",N35)</f>
        <v>0</v>
      </c>
      <c r="P35" s="1258"/>
      <c r="Q35" s="1237"/>
      <c r="R35" s="1240"/>
      <c r="S35" s="558">
        <v>2</v>
      </c>
      <c r="T35" s="647" t="s">
        <v>1963</v>
      </c>
      <c r="U35" s="481" t="str">
        <f t="shared" si="0"/>
        <v>Probabilidad</v>
      </c>
      <c r="V35" s="482" t="s">
        <v>169</v>
      </c>
      <c r="W35" s="482" t="s">
        <v>170</v>
      </c>
      <c r="X35" s="483" t="str">
        <f t="shared" si="1"/>
        <v>40%</v>
      </c>
      <c r="Y35" s="482" t="s">
        <v>188</v>
      </c>
      <c r="Z35" s="482" t="s">
        <v>172</v>
      </c>
      <c r="AA35" s="482" t="s">
        <v>176</v>
      </c>
      <c r="AB35" s="484">
        <f>IFERROR(IF(AND(U34="Probabilidad",U35="Probabilidad"),(AD34-(+AD34*X35)),IF(U35="Probabilidad",(M34-(+M34*X35)),IF(U35="Impacto",AD34,""))),"")</f>
        <v>0.36</v>
      </c>
      <c r="AC35" s="461" t="str">
        <f t="shared" si="4"/>
        <v>Baja</v>
      </c>
      <c r="AD35" s="462">
        <f t="shared" si="2"/>
        <v>0.36</v>
      </c>
      <c r="AE35" s="461" t="str">
        <f t="shared" si="5"/>
        <v>Menor</v>
      </c>
      <c r="AF35" s="462">
        <f>IFERROR(IF(AND(U34="Impacto",U35="Impacto"),(AF34-(+AF34*X35)),IF(U35="Impacto",(Q34-(+Q34*X35)),IF(U35="Probabilidad",AF34,""))),"")</f>
        <v>0.4</v>
      </c>
      <c r="AG35" s="463" t="str">
        <f t="shared" si="3"/>
        <v>Moderado</v>
      </c>
      <c r="AH35" s="464" t="s">
        <v>177</v>
      </c>
      <c r="AI35" s="647" t="s">
        <v>1964</v>
      </c>
      <c r="AJ35" s="456" t="s">
        <v>1952</v>
      </c>
      <c r="AK35" s="648">
        <v>45658</v>
      </c>
      <c r="AL35" s="709">
        <v>46203</v>
      </c>
      <c r="AM35" s="1060" t="s">
        <v>1965</v>
      </c>
      <c r="AN35" s="1061"/>
      <c r="AO35" s="1060" t="s">
        <v>1966</v>
      </c>
      <c r="AP35" s="723"/>
    </row>
    <row r="36" spans="1:42" s="360" customFormat="1" ht="15.95">
      <c r="A36" s="1243"/>
      <c r="B36" s="1267"/>
      <c r="C36" s="1270"/>
      <c r="D36" s="1249"/>
      <c r="E36" s="1246"/>
      <c r="F36" s="1246"/>
      <c r="G36" s="1551"/>
      <c r="H36" s="1249"/>
      <c r="I36" s="1249"/>
      <c r="J36" s="523"/>
      <c r="K36" s="1252"/>
      <c r="L36" s="1258"/>
      <c r="M36" s="1237"/>
      <c r="N36" s="1261"/>
      <c r="O36" s="1237">
        <f>IF(NOT(ISERROR(MATCH(N36,_xlfn.ANCHORARRAY(G47),0))),M49&amp;"Por favor no seleccionar los criterios de impacto",N36)</f>
        <v>0</v>
      </c>
      <c r="P36" s="1258"/>
      <c r="Q36" s="1237"/>
      <c r="R36" s="1240"/>
      <c r="S36" s="558">
        <v>3</v>
      </c>
      <c r="T36" s="560"/>
      <c r="U36" s="481" t="str">
        <f t="shared" si="0"/>
        <v/>
      </c>
      <c r="V36" s="482"/>
      <c r="W36" s="482"/>
      <c r="X36" s="483" t="str">
        <f t="shared" si="1"/>
        <v/>
      </c>
      <c r="Y36" s="482"/>
      <c r="Z36" s="482"/>
      <c r="AA36" s="482"/>
      <c r="AB36" s="484" t="str">
        <f>IFERROR(IF(AND(U35="Probabilidad",U36="Probabilidad"),(AD35-(+AD35*X36)),IF(AND(U35="Impacto",U36="Probabilidad"),(AD34-(+AD34*X36)),IF(U36="Impacto",AD35,""))),"")</f>
        <v/>
      </c>
      <c r="AC36" s="485" t="str">
        <f t="shared" si="4"/>
        <v/>
      </c>
      <c r="AD36" s="450" t="str">
        <f t="shared" si="2"/>
        <v/>
      </c>
      <c r="AE36" s="449" t="str">
        <f t="shared" si="5"/>
        <v/>
      </c>
      <c r="AF36" s="450" t="str">
        <f>IFERROR(IF(AND(U35="Impacto",U36="Impacto"),(AF35-(+AF35*X36)),IF(AND(U35="Probabilidad",U36="Impacto"),(AF34-(+AF34*X36)),IF(U36="Probabilidad",AF35,""))),"")</f>
        <v/>
      </c>
      <c r="AG36" s="451" t="str">
        <f t="shared" si="3"/>
        <v/>
      </c>
      <c r="AH36" s="440"/>
      <c r="AI36" s="376"/>
      <c r="AJ36" s="542"/>
      <c r="AK36" s="453"/>
      <c r="AL36" s="453"/>
      <c r="AM36" s="518"/>
      <c r="AN36" s="541"/>
      <c r="AO36" s="623"/>
      <c r="AP36" s="570"/>
    </row>
    <row r="37" spans="1:42" s="360" customFormat="1" ht="15.95">
      <c r="A37" s="1243"/>
      <c r="B37" s="1267"/>
      <c r="C37" s="1270"/>
      <c r="D37" s="1249"/>
      <c r="E37" s="1246"/>
      <c r="F37" s="1246"/>
      <c r="G37" s="1551"/>
      <c r="H37" s="1249"/>
      <c r="I37" s="1249"/>
      <c r="J37" s="523"/>
      <c r="K37" s="1252"/>
      <c r="L37" s="1258"/>
      <c r="M37" s="1237"/>
      <c r="N37" s="1261"/>
      <c r="O37" s="1237">
        <f>IF(NOT(ISERROR(MATCH(N37,_xlfn.ANCHORARRAY(G48),0))),M50&amp;"Por favor no seleccionar los criterios de impacto",N37)</f>
        <v>0</v>
      </c>
      <c r="P37" s="1258"/>
      <c r="Q37" s="1237"/>
      <c r="R37" s="1240"/>
      <c r="S37" s="558">
        <v>4</v>
      </c>
      <c r="T37" s="561"/>
      <c r="U37" s="481" t="str">
        <f t="shared" si="0"/>
        <v/>
      </c>
      <c r="V37" s="482"/>
      <c r="W37" s="482"/>
      <c r="X37" s="483" t="str">
        <f t="shared" si="1"/>
        <v/>
      </c>
      <c r="Y37" s="482"/>
      <c r="Z37" s="482"/>
      <c r="AA37" s="482"/>
      <c r="AB37" s="484" t="str">
        <f>IFERROR(IF(AND(U36="Probabilidad",U37="Probabilidad"),(AD36-(+AD36*X37)),IF(AND(U36="Impacto",U37="Probabilidad"),(AD35-(+AD35*X37)),IF(U37="Impacto",AD36,""))),"")</f>
        <v/>
      </c>
      <c r="AC37" s="485" t="str">
        <f t="shared" si="4"/>
        <v/>
      </c>
      <c r="AD37" s="450" t="str">
        <f t="shared" si="2"/>
        <v/>
      </c>
      <c r="AE37" s="449" t="str">
        <f t="shared" si="5"/>
        <v/>
      </c>
      <c r="AF37" s="450" t="str">
        <f>IFERROR(IF(AND(U36="Impacto",U37="Impacto"),(AF36-(+AF36*X37)),IF(AND(U36="Probabilidad",U37="Impacto"),(AF35-(+AF35*X37)),IF(U37="Probabilidad",AF36,""))),"")</f>
        <v/>
      </c>
      <c r="AG37" s="451" t="str">
        <f t="shared" si="3"/>
        <v/>
      </c>
      <c r="AH37" s="440"/>
      <c r="AI37" s="376"/>
      <c r="AJ37" s="542"/>
      <c r="AK37" s="453"/>
      <c r="AL37" s="453"/>
      <c r="AM37" s="518"/>
      <c r="AN37" s="541"/>
      <c r="AO37" s="623"/>
      <c r="AP37" s="570"/>
    </row>
    <row r="38" spans="1:42" s="360" customFormat="1" ht="15.95">
      <c r="A38" s="1243"/>
      <c r="B38" s="1267"/>
      <c r="C38" s="1270"/>
      <c r="D38" s="1249"/>
      <c r="E38" s="1246"/>
      <c r="F38" s="1246"/>
      <c r="G38" s="1551"/>
      <c r="H38" s="1249"/>
      <c r="I38" s="1249"/>
      <c r="J38" s="523"/>
      <c r="K38" s="1252"/>
      <c r="L38" s="1258"/>
      <c r="M38" s="1237"/>
      <c r="N38" s="1261"/>
      <c r="O38" s="1237">
        <f>IF(NOT(ISERROR(MATCH(N38,_xlfn.ANCHORARRAY(G49),0))),M51&amp;"Por favor no seleccionar los criterios de impacto",N38)</f>
        <v>0</v>
      </c>
      <c r="P38" s="1258"/>
      <c r="Q38" s="1237"/>
      <c r="R38" s="1240"/>
      <c r="S38" s="558">
        <v>5</v>
      </c>
      <c r="T38" s="561"/>
      <c r="U38" s="481" t="str">
        <f t="shared" si="0"/>
        <v/>
      </c>
      <c r="V38" s="482"/>
      <c r="W38" s="482"/>
      <c r="X38" s="483" t="str">
        <f t="shared" si="1"/>
        <v/>
      </c>
      <c r="Y38" s="482"/>
      <c r="Z38" s="482"/>
      <c r="AA38" s="482"/>
      <c r="AB38" s="484" t="str">
        <f>IFERROR(IF(AND(U37="Probabilidad",U38="Probabilidad"),(AD37-(+AD37*X38)),IF(AND(U37="Impacto",U38="Probabilidad"),(AD36-(+AD36*X38)),IF(U38="Impacto",AD37,""))),"")</f>
        <v/>
      </c>
      <c r="AC38" s="485" t="str">
        <f t="shared" si="4"/>
        <v/>
      </c>
      <c r="AD38" s="450" t="str">
        <f t="shared" si="2"/>
        <v/>
      </c>
      <c r="AE38" s="449" t="str">
        <f t="shared" si="5"/>
        <v/>
      </c>
      <c r="AF38" s="450" t="str">
        <f>IFERROR(IF(AND(U37="Impacto",U38="Impacto"),(AF37-(+AF37*X38)),IF(AND(U37="Probabilidad",U38="Impacto"),(AF36-(+AF36*X38)),IF(U38="Probabilidad",AF37,""))),"")</f>
        <v/>
      </c>
      <c r="AG38" s="451" t="str">
        <f t="shared" si="3"/>
        <v/>
      </c>
      <c r="AH38" s="440"/>
      <c r="AI38" s="376"/>
      <c r="AJ38" s="542"/>
      <c r="AK38" s="453"/>
      <c r="AL38" s="453"/>
      <c r="AM38" s="518"/>
      <c r="AN38" s="541"/>
      <c r="AO38" s="623"/>
      <c r="AP38" s="570"/>
    </row>
    <row r="39" spans="1:42" s="360" customFormat="1" ht="15.95">
      <c r="A39" s="1244"/>
      <c r="B39" s="1268"/>
      <c r="C39" s="1271"/>
      <c r="D39" s="1250"/>
      <c r="E39" s="1247"/>
      <c r="F39" s="1247"/>
      <c r="G39" s="1552"/>
      <c r="H39" s="1250"/>
      <c r="I39" s="1250"/>
      <c r="J39" s="524"/>
      <c r="K39" s="1253"/>
      <c r="L39" s="1259"/>
      <c r="M39" s="1238"/>
      <c r="N39" s="1262"/>
      <c r="O39" s="1238">
        <f>IF(NOT(ISERROR(MATCH(N39,_xlfn.ANCHORARRAY(G50),0))),M52&amp;"Por favor no seleccionar los criterios de impacto",N39)</f>
        <v>0</v>
      </c>
      <c r="P39" s="1259"/>
      <c r="Q39" s="1238"/>
      <c r="R39" s="1241"/>
      <c r="S39" s="558">
        <v>6</v>
      </c>
      <c r="T39" s="561"/>
      <c r="U39" s="481" t="str">
        <f t="shared" si="0"/>
        <v/>
      </c>
      <c r="V39" s="482"/>
      <c r="W39" s="482"/>
      <c r="X39" s="483" t="str">
        <f t="shared" si="1"/>
        <v/>
      </c>
      <c r="Y39" s="482"/>
      <c r="Z39" s="482"/>
      <c r="AA39" s="482"/>
      <c r="AB39" s="484" t="str">
        <f>IFERROR(IF(AND(U38="Probabilidad",U39="Probabilidad"),(AD38-(+AD38*X39)),IF(AND(U38="Impacto",U39="Probabilidad"),(AD37-(+AD37*X39)),IF(U39="Impacto",AD38,""))),"")</f>
        <v/>
      </c>
      <c r="AC39" s="485" t="str">
        <f t="shared" si="4"/>
        <v/>
      </c>
      <c r="AD39" s="450" t="str">
        <f t="shared" si="2"/>
        <v/>
      </c>
      <c r="AE39" s="449" t="str">
        <f t="shared" si="5"/>
        <v/>
      </c>
      <c r="AF39" s="450" t="str">
        <f>IFERROR(IF(AND(U38="Impacto",U39="Impacto"),(AF38-(+AF38*X39)),IF(AND(U38="Probabilidad",U39="Impacto"),(AF37-(+AF37*X39)),IF(U39="Probabilidad",AF38,""))),"")</f>
        <v/>
      </c>
      <c r="AG39" s="451" t="str">
        <f t="shared" si="3"/>
        <v/>
      </c>
      <c r="AH39" s="440"/>
      <c r="AI39" s="376"/>
      <c r="AJ39" s="542"/>
      <c r="AK39" s="453"/>
      <c r="AL39" s="453"/>
      <c r="AM39" s="518"/>
      <c r="AN39" s="541"/>
      <c r="AO39" s="623"/>
      <c r="AP39" s="570"/>
    </row>
    <row r="40" spans="1:42" s="543" customFormat="1" ht="210" customHeight="1">
      <c r="A40" s="1242">
        <v>6</v>
      </c>
      <c r="B40" s="1309" t="s">
        <v>1430</v>
      </c>
      <c r="C40" s="1242" t="s">
        <v>1433</v>
      </c>
      <c r="D40" s="1245" t="s">
        <v>162</v>
      </c>
      <c r="E40" s="1318" t="s">
        <v>1967</v>
      </c>
      <c r="F40" s="1318" t="s">
        <v>1968</v>
      </c>
      <c r="G40" s="1553" t="s">
        <v>1969</v>
      </c>
      <c r="H40" s="1318" t="s">
        <v>1918</v>
      </c>
      <c r="I40" s="1248" t="s">
        <v>1948</v>
      </c>
      <c r="J40" s="681" t="s">
        <v>1970</v>
      </c>
      <c r="K40" s="1280">
        <v>400</v>
      </c>
      <c r="L40" s="1254" t="str">
        <f>IF(K40&lt;=0,"",IF(K40&lt;=2,"Muy Baja",IF(K40&lt;=24,"Baja",IF(K40&lt;=500,"Media",IF(K40&lt;=5000,"Alta","Muy Alta")))))</f>
        <v>Media</v>
      </c>
      <c r="M40" s="1263">
        <f>IF(L40="","",IF(L40="Muy Baja",0.2,IF(L40="Baja",0.4,IF(L40="Media",0.6,IF(L40="Alta",0.8,IF(L40="Muy Alta",1,))))))</f>
        <v>0.6</v>
      </c>
      <c r="N40" s="1272" t="s">
        <v>237</v>
      </c>
      <c r="O40" s="1263" t="s">
        <v>237</v>
      </c>
      <c r="P40" s="1254" t="s">
        <v>1018</v>
      </c>
      <c r="Q40" s="1263">
        <f>IF(P40="","",IF(P40="Leve",0.2,IF(P40="Menor",0.4,IF(P40="Moderado",0.6,IF(P40="Mayor",0.8,IF(P40="Catastrófico",1,))))))</f>
        <v>0.4</v>
      </c>
      <c r="R40" s="1233" t="str">
        <f>IF(OR(AND(L40="Muy Baja",P40="Leve"),AND(L40="Muy Baja",P40="Menor"),AND(L40="Baja",P40="Leve")),"Bajo",IF(OR(AND(L40="Muy baja",P40="Moderado"),AND(L40="Baja",P40="Menor"),AND(L40="Baja",P40="Moderado"),AND(L40="Media",P40="Leve"),AND(L40="Media",P40="Menor"),AND(L40="Media",P40="Moderado"),AND(L40="Alta",P40="Leve"),AND(L40="Alta",P40="Menor")),"Moderado",IF(OR(AND(L40="Muy Baja",P40="Mayor"),AND(L40="Baja",P40="Mayor"),AND(L40="Media",P40="Mayor"),AND(L40="Alta",P40="Moderado"),AND(L40="Alta",P40="Mayor"),AND(L40="Muy Alta",P40="Leve"),AND(L40="Muy Alta",P40="Menor"),AND(L40="Muy Alta",P40="Moderado"),AND(L40="Muy Alta",P40="Mayor")),"Alto",IF(OR(AND(L40="Muy Baja",P40="Catastrófico"),AND(L40="Baja",P40="Catastrófico"),AND(L40="Media",P40="Catastrófico"),AND(L40="Alta",P40="Catastrófico"),AND(L40="Muy Alta",P40="Catastrófico")),"Extremo",""))))</f>
        <v>Moderado</v>
      </c>
      <c r="S40" s="455">
        <v>1</v>
      </c>
      <c r="T40" s="684" t="s">
        <v>1971</v>
      </c>
      <c r="U40" s="457" t="str">
        <f t="shared" si="0"/>
        <v>Probabilidad</v>
      </c>
      <c r="V40" s="458" t="s">
        <v>169</v>
      </c>
      <c r="W40" s="458" t="s">
        <v>170</v>
      </c>
      <c r="X40" s="459" t="str">
        <f t="shared" si="1"/>
        <v>40%</v>
      </c>
      <c r="Y40" s="458" t="s">
        <v>188</v>
      </c>
      <c r="Z40" s="458" t="s">
        <v>172</v>
      </c>
      <c r="AA40" s="458" t="s">
        <v>176</v>
      </c>
      <c r="AB40" s="460">
        <f>IFERROR(IF(U40="Probabilidad",(M40-(+M40*X40)),IF(U40="Impacto",M40,"")),"")</f>
        <v>0.36</v>
      </c>
      <c r="AC40" s="461" t="str">
        <f>IFERROR(IF(AB40="","",IF(AB40&lt;=0.2,"Muy Baja",IF(AB40&lt;=0.4,"Baja",IF(AB40&lt;=0.6,"Media",IF(AB40&lt;=0.8,"Alta","Muy Alta"))))),"")</f>
        <v>Baja</v>
      </c>
      <c r="AD40" s="462">
        <f t="shared" si="2"/>
        <v>0.36</v>
      </c>
      <c r="AE40" s="461" t="str">
        <f>IFERROR(IF(AF40="","",IF(AF40&lt;=0.2,"Leve",IF(AF40&lt;=0.4,"Menor",IF(AF40&lt;=0.6,"Moderado",IF(AF40&lt;=0.8,"Mayor","Catastrófico"))))),"")</f>
        <v>Menor</v>
      </c>
      <c r="AF40" s="462">
        <f>IFERROR(IF(U40="Impacto",(Q40-(+Q40*X40)),IF(U40="Probabilidad",Q40,"")),"")</f>
        <v>0.4</v>
      </c>
      <c r="AG40" s="463" t="str">
        <f t="shared" si="3"/>
        <v>Moderado</v>
      </c>
      <c r="AH40" s="464" t="s">
        <v>177</v>
      </c>
      <c r="AI40" s="685" t="s">
        <v>1972</v>
      </c>
      <c r="AJ40" s="685" t="s">
        <v>612</v>
      </c>
      <c r="AK40" s="563">
        <v>46023</v>
      </c>
      <c r="AL40" s="715">
        <v>46203</v>
      </c>
      <c r="AM40" s="1095" t="s">
        <v>1973</v>
      </c>
      <c r="AN40" s="716" t="s">
        <v>181</v>
      </c>
      <c r="AO40" s="1096" t="s">
        <v>1974</v>
      </c>
      <c r="AP40" s="714"/>
    </row>
    <row r="41" spans="1:42" s="543" customFormat="1" ht="75">
      <c r="A41" s="1243"/>
      <c r="B41" s="1310"/>
      <c r="C41" s="1243"/>
      <c r="D41" s="1246"/>
      <c r="E41" s="1319"/>
      <c r="F41" s="1319"/>
      <c r="G41" s="1554"/>
      <c r="H41" s="1319"/>
      <c r="I41" s="1249"/>
      <c r="J41" s="682" t="s">
        <v>1955</v>
      </c>
      <c r="K41" s="1281"/>
      <c r="L41" s="1255"/>
      <c r="M41" s="1264"/>
      <c r="N41" s="1273"/>
      <c r="O41" s="1264">
        <f>IF(NOT(ISERROR(MATCH(N41,_xlfn.ANCHORARRAY(G52),0))),M54&amp;"Por favor no seleccionar los criterios de impacto",N41)</f>
        <v>0</v>
      </c>
      <c r="P41" s="1255"/>
      <c r="Q41" s="1264"/>
      <c r="R41" s="1234"/>
      <c r="S41" s="455">
        <v>2</v>
      </c>
      <c r="T41" s="456"/>
      <c r="U41" s="457" t="str">
        <f t="shared" si="0"/>
        <v/>
      </c>
      <c r="V41" s="458"/>
      <c r="W41" s="458"/>
      <c r="X41" s="459" t="str">
        <f t="shared" si="1"/>
        <v/>
      </c>
      <c r="Y41" s="458"/>
      <c r="Z41" s="458"/>
      <c r="AA41" s="458"/>
      <c r="AB41" s="460" t="str">
        <f>IFERROR(IF(AND(U40="Probabilidad",U41="Probabilidad"),(AD40-(+AD40*X41)),IF(U41="Probabilidad",(M40-(+M40*X41)),IF(U41="Impacto",AD40,""))),"")</f>
        <v/>
      </c>
      <c r="AC41" s="461" t="str">
        <f t="shared" si="4"/>
        <v/>
      </c>
      <c r="AD41" s="462" t="str">
        <f t="shared" si="2"/>
        <v/>
      </c>
      <c r="AE41" s="461" t="str">
        <f t="shared" si="5"/>
        <v/>
      </c>
      <c r="AF41" s="462" t="str">
        <f>IFERROR(IF(AND(U40="Impacto",U41="Impacto"),(AF40-(+AF40*X41)),IF(U41="Impacto",(Q40-(+Q40*X41)),IF(U41="Probabilidad",AF40,""))),"")</f>
        <v/>
      </c>
      <c r="AG41" s="463" t="str">
        <f t="shared" si="3"/>
        <v/>
      </c>
      <c r="AH41" s="464"/>
      <c r="AI41" s="478"/>
      <c r="AJ41" s="546"/>
      <c r="AK41" s="540"/>
      <c r="AL41" s="563"/>
      <c r="AM41" s="653"/>
      <c r="AN41" s="541"/>
      <c r="AO41" s="672"/>
      <c r="AP41" s="621"/>
    </row>
    <row r="42" spans="1:42" s="543" customFormat="1" ht="15.95">
      <c r="A42" s="1243"/>
      <c r="B42" s="1310"/>
      <c r="C42" s="1243"/>
      <c r="D42" s="1246"/>
      <c r="E42" s="1319"/>
      <c r="F42" s="1319"/>
      <c r="G42" s="1554"/>
      <c r="H42" s="1319"/>
      <c r="I42" s="1249"/>
      <c r="J42" s="523"/>
      <c r="K42" s="1281"/>
      <c r="L42" s="1255"/>
      <c r="M42" s="1264"/>
      <c r="N42" s="1273"/>
      <c r="O42" s="1264">
        <f>IF(NOT(ISERROR(MATCH(N42,_xlfn.ANCHORARRAY(G53),0))),M55&amp;"Por favor no seleccionar los criterios de impacto",N42)</f>
        <v>0</v>
      </c>
      <c r="P42" s="1255"/>
      <c r="Q42" s="1264"/>
      <c r="R42" s="1234"/>
      <c r="S42" s="455">
        <v>3</v>
      </c>
      <c r="T42" s="479"/>
      <c r="U42" s="457" t="str">
        <f t="shared" ref="U42:U69" si="6">IF(OR(V42="Preventivo",V42="Detectivo"),"Probabilidad",IF(V42="Correctivo","Impacto",""))</f>
        <v/>
      </c>
      <c r="V42" s="458"/>
      <c r="W42" s="458"/>
      <c r="X42" s="459" t="str">
        <f t="shared" ref="X42:X69" si="7">IF(AND(V42="Preventivo",W42="Automático"),"50%",IF(AND(V42="Preventivo",W42="Manual"),"40%",IF(AND(V42="Detectivo",W42="Automático"),"40%",IF(AND(V42="Detectivo",W42="Manual"),"30%",IF(AND(V42="Correctivo",W42="Automático"),"35%",IF(AND(V42="Correctivo",W42="Manual"),"25%",""))))))</f>
        <v/>
      </c>
      <c r="Y42" s="458"/>
      <c r="Z42" s="458"/>
      <c r="AA42" s="458"/>
      <c r="AB42" s="460" t="str">
        <f>IFERROR(IF(AND(U41="Probabilidad",U42="Probabilidad"),(AD41-(+AD41*X42)),IF(AND(U41="Impacto",U42="Probabilidad"),(AD40-(+AD40*X42)),IF(U42="Impacto",AD41,""))),"")</f>
        <v/>
      </c>
      <c r="AC42" s="461" t="str">
        <f t="shared" si="4"/>
        <v/>
      </c>
      <c r="AD42" s="462" t="str">
        <f t="shared" ref="AD42:AD69" si="8">+AB42</f>
        <v/>
      </c>
      <c r="AE42" s="461" t="str">
        <f t="shared" si="5"/>
        <v/>
      </c>
      <c r="AF42" s="462" t="str">
        <f>IFERROR(IF(AND(U41="Impacto",U42="Impacto"),(AF41-(+AF41*X42)),IF(AND(U41="Probabilidad",U42="Impacto"),(AF40-(+AF40*X42)),IF(U42="Probabilidad",AF41,""))),"")</f>
        <v/>
      </c>
      <c r="AG42" s="463" t="str">
        <f t="shared" ref="AG42:AG69" si="9">IFERROR(IF(OR(AND(AC42="Muy Baja",AE42="Leve"),AND(AC42="Muy Baja",AE42="Menor"),AND(AC42="Baja",AE42="Leve")),"Bajo",IF(OR(AND(AC42="Muy baja",AE42="Moderado"),AND(AC42="Baja",AE42="Menor"),AND(AC42="Baja",AE42="Moderado"),AND(AC42="Media",AE42="Leve"),AND(AC42="Media",AE42="Menor"),AND(AC42="Media",AE42="Moderado"),AND(AC42="Alta",AE42="Leve"),AND(AC42="Alta",AE42="Menor")),"Moderado",IF(OR(AND(AC42="Muy Baja",AE42="Mayor"),AND(AC42="Baja",AE42="Mayor"),AND(AC42="Media",AE42="Mayor"),AND(AC42="Alta",AE42="Moderado"),AND(AC42="Alta",AE42="Mayor"),AND(AC42="Muy Alta",AE42="Leve"),AND(AC42="Muy Alta",AE42="Menor"),AND(AC42="Muy Alta",AE42="Moderado"),AND(AC42="Muy Alta",AE42="Mayor")),"Alto",IF(OR(AND(AC42="Muy Baja",AE42="Catastrófico"),AND(AC42="Baja",AE42="Catastrófico"),AND(AC42="Media",AE42="Catastrófico"),AND(AC42="Alta",AE42="Catastrófico"),AND(AC42="Muy Alta",AE42="Catastrófico")),"Extremo","")))),"")</f>
        <v/>
      </c>
      <c r="AH42" s="464"/>
      <c r="AI42" s="456"/>
      <c r="AJ42" s="562"/>
      <c r="AK42" s="453"/>
      <c r="AL42" s="453"/>
      <c r="AM42" s="530"/>
      <c r="AN42" s="555"/>
      <c r="AO42" s="623"/>
      <c r="AP42" s="556"/>
    </row>
    <row r="43" spans="1:42" s="543" customFormat="1" ht="15.95">
      <c r="A43" s="1243"/>
      <c r="B43" s="1310"/>
      <c r="C43" s="1243"/>
      <c r="D43" s="1246"/>
      <c r="E43" s="1319"/>
      <c r="F43" s="1319"/>
      <c r="G43" s="1554"/>
      <c r="H43" s="1319"/>
      <c r="I43" s="1249"/>
      <c r="J43" s="523"/>
      <c r="K43" s="1281"/>
      <c r="L43" s="1255"/>
      <c r="M43" s="1264"/>
      <c r="N43" s="1273"/>
      <c r="O43" s="1264">
        <f>IF(NOT(ISERROR(MATCH(N43,_xlfn.ANCHORARRAY(G54),0))),M56&amp;"Por favor no seleccionar los criterios de impacto",N43)</f>
        <v>0</v>
      </c>
      <c r="P43" s="1255"/>
      <c r="Q43" s="1264"/>
      <c r="R43" s="1234"/>
      <c r="S43" s="455">
        <v>4</v>
      </c>
      <c r="T43" s="456"/>
      <c r="U43" s="457" t="str">
        <f t="shared" si="6"/>
        <v/>
      </c>
      <c r="V43" s="458"/>
      <c r="W43" s="458"/>
      <c r="X43" s="459" t="str">
        <f t="shared" si="7"/>
        <v/>
      </c>
      <c r="Y43" s="458"/>
      <c r="Z43" s="458"/>
      <c r="AA43" s="458"/>
      <c r="AB43" s="460" t="str">
        <f>IFERROR(IF(AND(U42="Probabilidad",U43="Probabilidad"),(AD42-(+AD42*X43)),IF(AND(U42="Impacto",U43="Probabilidad"),(AD41-(+AD41*X43)),IF(U43="Impacto",AD42,""))),"")</f>
        <v/>
      </c>
      <c r="AC43" s="461" t="str">
        <f t="shared" si="4"/>
        <v/>
      </c>
      <c r="AD43" s="462" t="str">
        <f t="shared" si="8"/>
        <v/>
      </c>
      <c r="AE43" s="461" t="str">
        <f t="shared" si="5"/>
        <v/>
      </c>
      <c r="AF43" s="462" t="str">
        <f>IFERROR(IF(AND(U42="Impacto",U43="Impacto"),(AF42-(+AF42*X43)),IF(AND(U42="Probabilidad",U43="Impacto"),(AF41-(+AF41*X43)),IF(U43="Probabilidad",AF42,""))),"")</f>
        <v/>
      </c>
      <c r="AG43" s="463" t="str">
        <f t="shared" si="9"/>
        <v/>
      </c>
      <c r="AH43" s="464"/>
      <c r="AI43" s="456"/>
      <c r="AJ43" s="518"/>
      <c r="AK43" s="453"/>
      <c r="AL43" s="453"/>
      <c r="AM43" s="530"/>
      <c r="AN43" s="555"/>
      <c r="AO43" s="623"/>
      <c r="AP43" s="556"/>
    </row>
    <row r="44" spans="1:42" s="543" customFormat="1" ht="15.95">
      <c r="A44" s="1243"/>
      <c r="B44" s="1310"/>
      <c r="C44" s="1243"/>
      <c r="D44" s="1246"/>
      <c r="E44" s="1319"/>
      <c r="F44" s="1319"/>
      <c r="G44" s="1554"/>
      <c r="H44" s="1319"/>
      <c r="I44" s="1249"/>
      <c r="J44" s="523"/>
      <c r="K44" s="1281"/>
      <c r="L44" s="1255"/>
      <c r="M44" s="1264"/>
      <c r="N44" s="1273"/>
      <c r="O44" s="1264">
        <f>IF(NOT(ISERROR(MATCH(N44,_xlfn.ANCHORARRAY(G55),0))),M57&amp;"Por favor no seleccionar los criterios de impacto",N44)</f>
        <v>0</v>
      </c>
      <c r="P44" s="1255"/>
      <c r="Q44" s="1264"/>
      <c r="R44" s="1234"/>
      <c r="S44" s="455">
        <v>5</v>
      </c>
      <c r="T44" s="456"/>
      <c r="U44" s="457" t="str">
        <f t="shared" si="6"/>
        <v/>
      </c>
      <c r="V44" s="458"/>
      <c r="W44" s="458"/>
      <c r="X44" s="459" t="str">
        <f t="shared" si="7"/>
        <v/>
      </c>
      <c r="Y44" s="458"/>
      <c r="Z44" s="458"/>
      <c r="AA44" s="458"/>
      <c r="AB44" s="460" t="str">
        <f>IFERROR(IF(AND(U43="Probabilidad",U44="Probabilidad"),(AD43-(+AD43*X44)),IF(AND(U43="Impacto",U44="Probabilidad"),(AD42-(+AD42*X44)),IF(U44="Impacto",AD43,""))),"")</f>
        <v/>
      </c>
      <c r="AC44" s="461" t="str">
        <f t="shared" si="4"/>
        <v/>
      </c>
      <c r="AD44" s="462" t="str">
        <f t="shared" si="8"/>
        <v/>
      </c>
      <c r="AE44" s="461" t="str">
        <f t="shared" si="5"/>
        <v/>
      </c>
      <c r="AF44" s="462" t="str">
        <f>IFERROR(IF(AND(U43="Impacto",U44="Impacto"),(AF43-(+AF43*X44)),IF(AND(U43="Probabilidad",U44="Impacto"),(AF42-(+AF42*X44)),IF(U44="Probabilidad",AF43,""))),"")</f>
        <v/>
      </c>
      <c r="AG44" s="463" t="str">
        <f t="shared" si="9"/>
        <v/>
      </c>
      <c r="AH44" s="464"/>
      <c r="AI44" s="456"/>
      <c r="AJ44" s="518"/>
      <c r="AK44" s="453"/>
      <c r="AL44" s="453"/>
      <c r="AM44" s="530"/>
      <c r="AN44" s="555"/>
      <c r="AO44" s="623"/>
      <c r="AP44" s="556"/>
    </row>
    <row r="45" spans="1:42" s="543" customFormat="1" ht="15.95">
      <c r="A45" s="1244"/>
      <c r="B45" s="1311"/>
      <c r="C45" s="1244"/>
      <c r="D45" s="1247"/>
      <c r="E45" s="1320"/>
      <c r="F45" s="1320"/>
      <c r="G45" s="1555"/>
      <c r="H45" s="1320"/>
      <c r="I45" s="1250"/>
      <c r="J45" s="524"/>
      <c r="K45" s="1282"/>
      <c r="L45" s="1256"/>
      <c r="M45" s="1265"/>
      <c r="N45" s="1274"/>
      <c r="O45" s="1265">
        <f>IF(NOT(ISERROR(MATCH(N45,_xlfn.ANCHORARRAY(G56),0))),M58&amp;"Por favor no seleccionar los criterios de impacto",N45)</f>
        <v>0</v>
      </c>
      <c r="P45" s="1256"/>
      <c r="Q45" s="1265"/>
      <c r="R45" s="1235"/>
      <c r="S45" s="455">
        <v>6</v>
      </c>
      <c r="T45" s="456"/>
      <c r="U45" s="457" t="str">
        <f t="shared" si="6"/>
        <v/>
      </c>
      <c r="V45" s="458"/>
      <c r="W45" s="458"/>
      <c r="X45" s="459" t="str">
        <f t="shared" si="7"/>
        <v/>
      </c>
      <c r="Y45" s="458"/>
      <c r="Z45" s="458"/>
      <c r="AA45" s="458"/>
      <c r="AB45" s="460" t="str">
        <f>IFERROR(IF(AND(U44="Probabilidad",U45="Probabilidad"),(AD44-(+AD44*X45)),IF(AND(U44="Impacto",U45="Probabilidad"),(AD43-(+AD43*X45)),IF(U45="Impacto",AD44,""))),"")</f>
        <v/>
      </c>
      <c r="AC45" s="461" t="str">
        <f t="shared" si="4"/>
        <v/>
      </c>
      <c r="AD45" s="462" t="str">
        <f t="shared" si="8"/>
        <v/>
      </c>
      <c r="AE45" s="461" t="str">
        <f>IFERROR(IF(AF45="","",IF(AF45&lt;=0.2,"Leve",IF(AF45&lt;=0.4,"Menor",IF(AF45&lt;=0.6,"Moderado",IF(AF45&lt;=0.8,"Mayor","Catastrófico"))))),"")</f>
        <v/>
      </c>
      <c r="AF45" s="462" t="str">
        <f>IFERROR(IF(AND(U44="Impacto",U45="Impacto"),(AF44-(+AF44*X45)),IF(AND(U44="Probabilidad",U45="Impacto"),(AF43-(+AF43*X45)),IF(U45="Probabilidad",AF44,""))),"")</f>
        <v/>
      </c>
      <c r="AG45" s="463" t="str">
        <f t="shared" si="9"/>
        <v/>
      </c>
      <c r="AH45" s="464"/>
      <c r="AI45" s="456"/>
      <c r="AJ45" s="518"/>
      <c r="AK45" s="453"/>
      <c r="AL45" s="453"/>
      <c r="AM45" s="530"/>
      <c r="AN45" s="555"/>
      <c r="AO45" s="623"/>
      <c r="AP45" s="556"/>
    </row>
    <row r="46" spans="1:42" s="543" customFormat="1" ht="255.75" customHeight="1">
      <c r="A46" s="1242">
        <v>7</v>
      </c>
      <c r="B46" s="1309" t="s">
        <v>1431</v>
      </c>
      <c r="C46" s="1242" t="s">
        <v>1434</v>
      </c>
      <c r="D46" s="1245" t="s">
        <v>287</v>
      </c>
      <c r="E46" s="1318" t="s">
        <v>1975</v>
      </c>
      <c r="F46" s="1318" t="s">
        <v>1976</v>
      </c>
      <c r="G46" s="1553" t="s">
        <v>1977</v>
      </c>
      <c r="H46" s="1248" t="s">
        <v>1918</v>
      </c>
      <c r="I46" s="1248" t="s">
        <v>1948</v>
      </c>
      <c r="J46" s="519" t="s">
        <v>1978</v>
      </c>
      <c r="K46" s="1280">
        <v>10000</v>
      </c>
      <c r="L46" s="1254" t="str">
        <f>IF(K46&lt;=0,"",IF(K46&lt;=2,"Muy Baja",IF(K46&lt;=24,"Baja",IF(K46&lt;=500,"Media",IF(K46&lt;=5000,"Alta","Muy Alta")))))</f>
        <v>Muy Alta</v>
      </c>
      <c r="M46" s="1263">
        <f>IF(L46="","",IF(L46="Muy Baja",0.2,IF(L46="Baja",0.4,IF(L46="Media",0.6,IF(L46="Alta",0.8,IF(L46="Muy Alta",1,))))))</f>
        <v>1</v>
      </c>
      <c r="N46" s="1272" t="s">
        <v>237</v>
      </c>
      <c r="O46" s="1263" t="s">
        <v>237</v>
      </c>
      <c r="P46" s="1254" t="s">
        <v>1018</v>
      </c>
      <c r="Q46" s="1263">
        <f>IF(P46="","",IF(P46="Leve",0.2,IF(P46="Menor",0.4,IF(P46="Moderado",0.6,IF(P46="Mayor",0.8,IF(P46="Catastrófico",1,))))))</f>
        <v>0.4</v>
      </c>
      <c r="R46" s="1233" t="str">
        <f>IF(OR(AND(L46="Muy Baja",P46="Leve"),AND(L46="Muy Baja",P46="Menor"),AND(L46="Baja",P46="Leve")),"Bajo",IF(OR(AND(L46="Muy baja",P46="Moderado"),AND(L46="Baja",P46="Menor"),AND(L46="Baja",P46="Moderado"),AND(L46="Media",P46="Leve"),AND(L46="Media",P46="Menor"),AND(L46="Media",P46="Moderado"),AND(L46="Alta",P46="Leve"),AND(L46="Alta",P46="Menor")),"Moderado",IF(OR(AND(L46="Muy Baja",P46="Mayor"),AND(L46="Baja",P46="Mayor"),AND(L46="Media",P46="Mayor"),AND(L46="Alta",P46="Moderado"),AND(L46="Alta",P46="Mayor"),AND(L46="Muy Alta",P46="Leve"),AND(L46="Muy Alta",P46="Menor"),AND(L46="Muy Alta",P46="Moderado"),AND(L46="Muy Alta",P46="Mayor")),"Alto",IF(OR(AND(L46="Muy Baja",P46="Catastrófico"),AND(L46="Baja",P46="Catastrófico"),AND(L46="Media",P46="Catastrófico"),AND(L46="Alta",P46="Catastrófico"),AND(L46="Muy Alta",P46="Catastrófico")),"Extremo",""))))</f>
        <v>Alto</v>
      </c>
      <c r="S46" s="455">
        <v>1</v>
      </c>
      <c r="T46" s="456" t="s">
        <v>1979</v>
      </c>
      <c r="U46" s="457" t="str">
        <f t="shared" si="6"/>
        <v>Probabilidad</v>
      </c>
      <c r="V46" s="458" t="s">
        <v>169</v>
      </c>
      <c r="W46" s="458" t="s">
        <v>170</v>
      </c>
      <c r="X46" s="459" t="str">
        <f t="shared" si="7"/>
        <v>40%</v>
      </c>
      <c r="Y46" s="458" t="s">
        <v>188</v>
      </c>
      <c r="Z46" s="458" t="s">
        <v>172</v>
      </c>
      <c r="AA46" s="458" t="s">
        <v>176</v>
      </c>
      <c r="AB46" s="460">
        <f>IFERROR(IF(U46="Probabilidad",(M46-(+M46*X46)),IF(U46="Impacto",M46,"")),"")</f>
        <v>0.6</v>
      </c>
      <c r="AC46" s="461" t="str">
        <f>IFERROR(IF(AB46="","",IF(AB46&lt;=0.2,"Muy Baja",IF(AB46&lt;=0.4,"Baja",IF(AB46&lt;=0.6,"Media",IF(AB46&lt;=0.8,"Alta","Muy Alta"))))),"")</f>
        <v>Media</v>
      </c>
      <c r="AD46" s="462">
        <f t="shared" si="8"/>
        <v>0.6</v>
      </c>
      <c r="AE46" s="461" t="str">
        <f>IFERROR(IF(AF46="","",IF(AF46&lt;=0.2,"Leve",IF(AF46&lt;=0.4,"Menor",IF(AF46&lt;=0.6,"Moderado",IF(AF46&lt;=0.8,"Mayor","Catastrófico"))))),"")</f>
        <v>Menor</v>
      </c>
      <c r="AF46" s="462">
        <f>IFERROR(IF(U46="Impacto",(Q46-(+Q46*X46)),IF(U46="Probabilidad",Q46,"")),"")</f>
        <v>0.4</v>
      </c>
      <c r="AG46" s="463" t="str">
        <f t="shared" si="9"/>
        <v>Moderado</v>
      </c>
      <c r="AH46" s="464" t="s">
        <v>177</v>
      </c>
      <c r="AI46" s="685" t="s">
        <v>1980</v>
      </c>
      <c r="AJ46" s="685" t="s">
        <v>612</v>
      </c>
      <c r="AK46" s="648">
        <v>46023</v>
      </c>
      <c r="AL46" s="709">
        <v>46203</v>
      </c>
      <c r="AM46" s="706" t="s">
        <v>1981</v>
      </c>
      <c r="AN46" s="708" t="s">
        <v>181</v>
      </c>
      <c r="AO46" s="1096" t="s">
        <v>1982</v>
      </c>
      <c r="AP46" s="714"/>
    </row>
    <row r="47" spans="1:42" s="543" customFormat="1" ht="41.25" customHeight="1">
      <c r="A47" s="1243"/>
      <c r="B47" s="1310"/>
      <c r="C47" s="1243"/>
      <c r="D47" s="1246"/>
      <c r="E47" s="1319"/>
      <c r="F47" s="1319"/>
      <c r="G47" s="1554"/>
      <c r="H47" s="1249"/>
      <c r="I47" s="1249"/>
      <c r="J47" s="525"/>
      <c r="K47" s="1281"/>
      <c r="L47" s="1255"/>
      <c r="M47" s="1264"/>
      <c r="N47" s="1273"/>
      <c r="O47" s="1264">
        <f>IF(NOT(ISERROR(MATCH(N47,_xlfn.ANCHORARRAY(G58),0))),M60&amp;"Por favor no seleccionar los criterios de impacto",N47)</f>
        <v>0</v>
      </c>
      <c r="P47" s="1255"/>
      <c r="Q47" s="1264"/>
      <c r="R47" s="1234"/>
      <c r="S47" s="455">
        <v>2</v>
      </c>
      <c r="T47" s="456"/>
      <c r="U47" s="457" t="str">
        <f t="shared" si="6"/>
        <v/>
      </c>
      <c r="V47" s="458"/>
      <c r="W47" s="458"/>
      <c r="X47" s="459" t="str">
        <f t="shared" si="7"/>
        <v/>
      </c>
      <c r="Y47" s="458"/>
      <c r="Z47" s="458"/>
      <c r="AA47" s="458"/>
      <c r="AB47" s="460" t="str">
        <f>IFERROR(IF(AND(U46="Probabilidad",U47="Probabilidad"),(AD46-(+AD46*X47)),IF(U47="Probabilidad",(M46-(+M46*X47)),IF(U47="Impacto",AD46,""))),"")</f>
        <v/>
      </c>
      <c r="AC47" s="461" t="str">
        <f t="shared" si="4"/>
        <v/>
      </c>
      <c r="AD47" s="462" t="str">
        <f t="shared" si="8"/>
        <v/>
      </c>
      <c r="AE47" s="461" t="str">
        <f t="shared" si="5"/>
        <v/>
      </c>
      <c r="AF47" s="462" t="str">
        <f>IFERROR(IF(AND(U46="Impacto",U47="Impacto"),(AF46-(+AF46*X47)),IF(U47="Impacto",(Q46-(+Q46*X47)),IF(U47="Probabilidad",AF46,""))),"")</f>
        <v/>
      </c>
      <c r="AG47" s="463" t="str">
        <f t="shared" si="9"/>
        <v/>
      </c>
      <c r="AH47" s="464"/>
      <c r="AI47" s="478"/>
      <c r="AJ47" s="546"/>
      <c r="AK47" s="540"/>
      <c r="AL47" s="563"/>
      <c r="AM47" s="653"/>
      <c r="AN47" s="541"/>
      <c r="AO47" s="672"/>
      <c r="AP47" s="621"/>
    </row>
    <row r="48" spans="1:42" s="543" customFormat="1" ht="15.95">
      <c r="A48" s="1243"/>
      <c r="B48" s="1310"/>
      <c r="C48" s="1243"/>
      <c r="D48" s="1246"/>
      <c r="E48" s="1319"/>
      <c r="F48" s="1319"/>
      <c r="G48" s="1554"/>
      <c r="H48" s="1249"/>
      <c r="I48" s="1249"/>
      <c r="J48" s="525"/>
      <c r="K48" s="1281"/>
      <c r="L48" s="1255"/>
      <c r="M48" s="1264"/>
      <c r="N48" s="1273"/>
      <c r="O48" s="1264">
        <f>IF(NOT(ISERROR(MATCH(N48,_xlfn.ANCHORARRAY(G59),0))),M61&amp;"Por favor no seleccionar los criterios de impacto",N48)</f>
        <v>0</v>
      </c>
      <c r="P48" s="1255"/>
      <c r="Q48" s="1264"/>
      <c r="R48" s="1234"/>
      <c r="S48" s="455">
        <v>3</v>
      </c>
      <c r="T48" s="377"/>
      <c r="U48" s="445" t="str">
        <f t="shared" si="6"/>
        <v/>
      </c>
      <c r="V48" s="446"/>
      <c r="W48" s="446"/>
      <c r="X48" s="447" t="str">
        <f t="shared" si="7"/>
        <v/>
      </c>
      <c r="Y48" s="446"/>
      <c r="Z48" s="446"/>
      <c r="AA48" s="446"/>
      <c r="AB48" s="448" t="str">
        <f>IFERROR(IF(AND(U47="Probabilidad",U48="Probabilidad"),(AD47-(+AD47*X48)),IF(AND(U47="Impacto",U48="Probabilidad"),(AD46-(+AD46*X48)),IF(U48="Impacto",AD47,""))),"")</f>
        <v/>
      </c>
      <c r="AC48" s="449" t="str">
        <f t="shared" si="4"/>
        <v/>
      </c>
      <c r="AD48" s="450" t="str">
        <f t="shared" si="8"/>
        <v/>
      </c>
      <c r="AE48" s="449" t="str">
        <f t="shared" si="5"/>
        <v/>
      </c>
      <c r="AF48" s="450" t="str">
        <f>IFERROR(IF(AND(U47="Impacto",U48="Impacto"),(AF47-(+AF47*X48)),IF(AND(U47="Probabilidad",U48="Impacto"),(AF46-(+AF46*X48)),IF(U48="Probabilidad",AF47,""))),"")</f>
        <v/>
      </c>
      <c r="AG48" s="451" t="str">
        <f t="shared" si="9"/>
        <v/>
      </c>
      <c r="AH48" s="440"/>
      <c r="AI48" s="376"/>
      <c r="AJ48" s="542"/>
      <c r="AK48" s="453"/>
      <c r="AL48" s="453"/>
      <c r="AM48" s="518"/>
      <c r="AN48" s="555"/>
      <c r="AO48" s="623"/>
      <c r="AP48" s="556"/>
    </row>
    <row r="49" spans="1:42" s="543" customFormat="1" ht="15.95">
      <c r="A49" s="1243"/>
      <c r="B49" s="1310"/>
      <c r="C49" s="1243"/>
      <c r="D49" s="1246"/>
      <c r="E49" s="1319"/>
      <c r="F49" s="1319"/>
      <c r="G49" s="1554"/>
      <c r="H49" s="1249"/>
      <c r="I49" s="1249"/>
      <c r="J49" s="525"/>
      <c r="K49" s="1281"/>
      <c r="L49" s="1255"/>
      <c r="M49" s="1264"/>
      <c r="N49" s="1273"/>
      <c r="O49" s="1264">
        <f>IF(NOT(ISERROR(MATCH(N49,_xlfn.ANCHORARRAY(G60),0))),M62&amp;"Por favor no seleccionar los criterios de impacto",N49)</f>
        <v>0</v>
      </c>
      <c r="P49" s="1255"/>
      <c r="Q49" s="1264"/>
      <c r="R49" s="1234"/>
      <c r="S49" s="455">
        <v>4</v>
      </c>
      <c r="T49" s="376"/>
      <c r="U49" s="445" t="str">
        <f t="shared" si="6"/>
        <v/>
      </c>
      <c r="V49" s="446"/>
      <c r="W49" s="446"/>
      <c r="X49" s="447" t="str">
        <f t="shared" si="7"/>
        <v/>
      </c>
      <c r="Y49" s="446"/>
      <c r="Z49" s="446"/>
      <c r="AA49" s="446"/>
      <c r="AB49" s="448" t="str">
        <f>IFERROR(IF(AND(U48="Probabilidad",U49="Probabilidad"),(AD48-(+AD48*X49)),IF(AND(U48="Impacto",U49="Probabilidad"),(AD47-(+AD47*X49)),IF(U49="Impacto",AD48,""))),"")</f>
        <v/>
      </c>
      <c r="AC49" s="449" t="str">
        <f t="shared" si="4"/>
        <v/>
      </c>
      <c r="AD49" s="450" t="str">
        <f t="shared" si="8"/>
        <v/>
      </c>
      <c r="AE49" s="449" t="str">
        <f t="shared" si="5"/>
        <v/>
      </c>
      <c r="AF49" s="450" t="str">
        <f>IFERROR(IF(AND(U48="Impacto",U49="Impacto"),(AF48-(+AF48*X49)),IF(AND(U48="Probabilidad",U49="Impacto"),(AF47-(+AF47*X49)),IF(U49="Probabilidad",AF48,""))),"")</f>
        <v/>
      </c>
      <c r="AG49" s="451" t="str">
        <f t="shared" si="9"/>
        <v/>
      </c>
      <c r="AH49" s="440"/>
      <c r="AI49" s="376"/>
      <c r="AJ49" s="542"/>
      <c r="AK49" s="453"/>
      <c r="AL49" s="453"/>
      <c r="AM49" s="518"/>
      <c r="AN49" s="555"/>
      <c r="AO49" s="623"/>
      <c r="AP49" s="556"/>
    </row>
    <row r="50" spans="1:42" s="543" customFormat="1" ht="15.95">
      <c r="A50" s="1243"/>
      <c r="B50" s="1310"/>
      <c r="C50" s="1243"/>
      <c r="D50" s="1246"/>
      <c r="E50" s="1319"/>
      <c r="F50" s="1319"/>
      <c r="G50" s="1554"/>
      <c r="H50" s="1249"/>
      <c r="I50" s="1249"/>
      <c r="J50" s="525"/>
      <c r="K50" s="1281"/>
      <c r="L50" s="1255"/>
      <c r="M50" s="1264"/>
      <c r="N50" s="1273"/>
      <c r="O50" s="1264">
        <f>IF(NOT(ISERROR(MATCH(N50,_xlfn.ANCHORARRAY(G61),0))),M63&amp;"Por favor no seleccionar los criterios de impacto",N50)</f>
        <v>0</v>
      </c>
      <c r="P50" s="1255"/>
      <c r="Q50" s="1264"/>
      <c r="R50" s="1234"/>
      <c r="S50" s="455">
        <v>5</v>
      </c>
      <c r="T50" s="376"/>
      <c r="U50" s="445" t="str">
        <f t="shared" si="6"/>
        <v/>
      </c>
      <c r="V50" s="446"/>
      <c r="W50" s="446"/>
      <c r="X50" s="447" t="str">
        <f t="shared" si="7"/>
        <v/>
      </c>
      <c r="Y50" s="446"/>
      <c r="Z50" s="446"/>
      <c r="AA50" s="446"/>
      <c r="AB50" s="448" t="str">
        <f>IFERROR(IF(AND(U49="Probabilidad",U50="Probabilidad"),(AD49-(+AD49*X50)),IF(AND(U49="Impacto",U50="Probabilidad"),(AD48-(+AD48*X50)),IF(U50="Impacto",AD49,""))),"")</f>
        <v/>
      </c>
      <c r="AC50" s="449" t="str">
        <f t="shared" si="4"/>
        <v/>
      </c>
      <c r="AD50" s="450" t="str">
        <f t="shared" si="8"/>
        <v/>
      </c>
      <c r="AE50" s="449" t="str">
        <f t="shared" si="5"/>
        <v/>
      </c>
      <c r="AF50" s="450" t="str">
        <f>IFERROR(IF(AND(U49="Impacto",U50="Impacto"),(AF49-(+AF49*X50)),IF(AND(U49="Probabilidad",U50="Impacto"),(AF48-(+AF48*X50)),IF(U50="Probabilidad",AF49,""))),"")</f>
        <v/>
      </c>
      <c r="AG50" s="451" t="str">
        <f t="shared" si="9"/>
        <v/>
      </c>
      <c r="AH50" s="440"/>
      <c r="AI50" s="376"/>
      <c r="AJ50" s="542"/>
      <c r="AK50" s="453"/>
      <c r="AL50" s="453"/>
      <c r="AM50" s="518"/>
      <c r="AN50" s="555"/>
      <c r="AO50" s="623"/>
      <c r="AP50" s="556"/>
    </row>
    <row r="51" spans="1:42" s="543" customFormat="1" ht="15.95">
      <c r="A51" s="1244"/>
      <c r="B51" s="1311"/>
      <c r="C51" s="1244"/>
      <c r="D51" s="1247"/>
      <c r="E51" s="1320"/>
      <c r="F51" s="1320"/>
      <c r="G51" s="1555"/>
      <c r="H51" s="1250"/>
      <c r="I51" s="1250"/>
      <c r="J51" s="526"/>
      <c r="K51" s="1282"/>
      <c r="L51" s="1256"/>
      <c r="M51" s="1265"/>
      <c r="N51" s="1274"/>
      <c r="O51" s="1265">
        <f>IF(NOT(ISERROR(MATCH(N51,_xlfn.ANCHORARRAY(G62),0))),M64&amp;"Por favor no seleccionar los criterios de impacto",N51)</f>
        <v>0</v>
      </c>
      <c r="P51" s="1256"/>
      <c r="Q51" s="1265"/>
      <c r="R51" s="1235"/>
      <c r="S51" s="455">
        <v>6</v>
      </c>
      <c r="T51" s="376"/>
      <c r="U51" s="445" t="str">
        <f t="shared" si="6"/>
        <v/>
      </c>
      <c r="V51" s="446"/>
      <c r="W51" s="446"/>
      <c r="X51" s="447" t="str">
        <f t="shared" si="7"/>
        <v/>
      </c>
      <c r="Y51" s="446"/>
      <c r="Z51" s="446"/>
      <c r="AA51" s="446"/>
      <c r="AB51" s="448" t="str">
        <f>IFERROR(IF(AND(U50="Probabilidad",U51="Probabilidad"),(AD50-(+AD50*X51)),IF(AND(U50="Impacto",U51="Probabilidad"),(AD49-(+AD49*X51)),IF(U51="Impacto",AD50,""))),"")</f>
        <v/>
      </c>
      <c r="AC51" s="449" t="str">
        <f t="shared" si="4"/>
        <v/>
      </c>
      <c r="AD51" s="450" t="str">
        <f t="shared" si="8"/>
        <v/>
      </c>
      <c r="AE51" s="449" t="str">
        <f t="shared" si="5"/>
        <v/>
      </c>
      <c r="AF51" s="450" t="str">
        <f>IFERROR(IF(AND(U50="Impacto",U51="Impacto"),(AF50-(+AF50*X51)),IF(AND(U50="Probabilidad",U51="Impacto"),(AF49-(+AF49*X51)),IF(U51="Probabilidad",AF50,""))),"")</f>
        <v/>
      </c>
      <c r="AG51" s="451" t="str">
        <f t="shared" si="9"/>
        <v/>
      </c>
      <c r="AH51" s="440"/>
      <c r="AI51" s="376"/>
      <c r="AJ51" s="542"/>
      <c r="AK51" s="453"/>
      <c r="AL51" s="453"/>
      <c r="AM51" s="518"/>
      <c r="AN51" s="555"/>
      <c r="AO51" s="623"/>
      <c r="AP51" s="556"/>
    </row>
    <row r="52" spans="1:42" s="548" customFormat="1" ht="61.5" customHeight="1">
      <c r="A52" s="1242">
        <v>8</v>
      </c>
      <c r="B52" s="1242"/>
      <c r="C52" s="1242"/>
      <c r="D52" s="1245"/>
      <c r="E52" s="1245"/>
      <c r="F52" s="1245"/>
      <c r="G52" s="1245"/>
      <c r="H52" s="1245"/>
      <c r="I52" s="1245"/>
      <c r="J52" s="519"/>
      <c r="K52" s="1280"/>
      <c r="L52" s="1254" t="str">
        <f>IF(K52&lt;=0,"",IF(K52&lt;=2,"Muy Baja",IF(K52&lt;=24,"Baja",IF(K52&lt;=500,"Media",IF(K52&lt;=5000,"Alta","Muy Alta")))))</f>
        <v/>
      </c>
      <c r="M52" s="1263" t="str">
        <f>IF(L52="","",IF(L52="Muy Baja",0.2,IF(L52="Baja",0.4,IF(L52="Media",0.6,IF(L52="Alta",0.8,IF(L52="Muy Alta",1,))))))</f>
        <v/>
      </c>
      <c r="N52" s="1272"/>
      <c r="O52" s="1263">
        <v>0</v>
      </c>
      <c r="P52" s="1254" t="s">
        <v>213</v>
      </c>
      <c r="Q52" s="1263" t="str">
        <f>IF(P52="","",IF(P52="Leve",0.2,IF(P52="Menor",0.4,IF(P52="Moderado",0.6,IF(P52="Mayor",0.8,IF(P52="Catastrófico",1,))))))</f>
        <v/>
      </c>
      <c r="R52" s="1233" t="str">
        <f>IF(OR(AND(L52="Muy Baja",P52="Leve"),AND(L52="Muy Baja",P52="Menor"),AND(L52="Baja",P52="Leve")),"Bajo",IF(OR(AND(L52="Muy baja",P52="Moderado"),AND(L52="Baja",P52="Menor"),AND(L52="Baja",P52="Moderado"),AND(L52="Media",P52="Leve"),AND(L52="Media",P52="Menor"),AND(L52="Media",P52="Moderado"),AND(L52="Alta",P52="Leve"),AND(L52="Alta",P52="Menor")),"Moderado",IF(OR(AND(L52="Muy Baja",P52="Mayor"),AND(L52="Baja",P52="Mayor"),AND(L52="Media",P52="Mayor"),AND(L52="Alta",P52="Moderado"),AND(L52="Alta",P52="Mayor"),AND(L52="Muy Alta",P52="Leve"),AND(L52="Muy Alta",P52="Menor"),AND(L52="Muy Alta",P52="Moderado"),AND(L52="Muy Alta",P52="Mayor")),"Alto",IF(OR(AND(L52="Muy Baja",P52="Catastrófico"),AND(L52="Baja",P52="Catastrófico"),AND(L52="Media",P52="Catastrófico"),AND(L52="Alta",P52="Catastrófico"),AND(L52="Muy Alta",P52="Catastrófico")),"Extremo",""))))</f>
        <v/>
      </c>
      <c r="S52" s="554">
        <v>1</v>
      </c>
      <c r="T52" s="456"/>
      <c r="U52" s="457" t="str">
        <f t="shared" si="6"/>
        <v/>
      </c>
      <c r="V52" s="458"/>
      <c r="W52" s="458"/>
      <c r="X52" s="459" t="str">
        <f t="shared" si="7"/>
        <v/>
      </c>
      <c r="Y52" s="458"/>
      <c r="Z52" s="458"/>
      <c r="AA52" s="458"/>
      <c r="AB52" s="460" t="str">
        <f>IFERROR(IF(U52="Probabilidad",(M52-(+M52*X52)),IF(U52="Impacto",M52,"")),"")</f>
        <v/>
      </c>
      <c r="AC52" s="461" t="str">
        <f>IFERROR(IF(AB52="","",IF(AB52&lt;=0.2,"Muy Baja",IF(AB52&lt;=0.4,"Baja",IF(AB52&lt;=0.6,"Media",IF(AB52&lt;=0.8,"Alta","Muy Alta"))))),"")</f>
        <v/>
      </c>
      <c r="AD52" s="462" t="str">
        <f t="shared" si="8"/>
        <v/>
      </c>
      <c r="AE52" s="461" t="str">
        <f>IFERROR(IF(AF52="","",IF(AF52&lt;=0.2,"Leve",IF(AF52&lt;=0.4,"Menor",IF(AF52&lt;=0.6,"Moderado",IF(AF52&lt;=0.8,"Mayor","Catastrófico"))))),"")</f>
        <v/>
      </c>
      <c r="AF52" s="462" t="str">
        <f>IFERROR(IF(U52="Impacto",(Q52-(+Q52*X52)),IF(U52="Probabilidad",Q52,"")),"")</f>
        <v/>
      </c>
      <c r="AG52" s="463" t="str">
        <f t="shared" si="9"/>
        <v/>
      </c>
      <c r="AH52" s="464"/>
      <c r="AI52" s="456"/>
      <c r="AJ52" s="475"/>
      <c r="AK52" s="563"/>
      <c r="AL52" s="563"/>
      <c r="AM52" s="546"/>
      <c r="AN52" s="541"/>
      <c r="AO52" s="623"/>
      <c r="AP52" s="564"/>
    </row>
    <row r="53" spans="1:42" s="548" customFormat="1" ht="61.5" customHeight="1">
      <c r="A53" s="1243"/>
      <c r="B53" s="1243"/>
      <c r="C53" s="1243"/>
      <c r="D53" s="1246"/>
      <c r="E53" s="1246"/>
      <c r="F53" s="1246"/>
      <c r="G53" s="1246"/>
      <c r="H53" s="1246"/>
      <c r="I53" s="1246"/>
      <c r="J53" s="520"/>
      <c r="K53" s="1281"/>
      <c r="L53" s="1255"/>
      <c r="M53" s="1264"/>
      <c r="N53" s="1273"/>
      <c r="O53" s="1264">
        <f>IF(NOT(ISERROR(MATCH(N53,_xlfn.ANCHORARRAY(G64),0))),M66&amp;"Por favor no seleccionar los criterios de impacto",N53)</f>
        <v>0</v>
      </c>
      <c r="P53" s="1255"/>
      <c r="Q53" s="1264"/>
      <c r="R53" s="1234"/>
      <c r="S53" s="554">
        <v>2</v>
      </c>
      <c r="T53" s="456"/>
      <c r="U53" s="457" t="str">
        <f t="shared" si="6"/>
        <v/>
      </c>
      <c r="V53" s="458"/>
      <c r="W53" s="458"/>
      <c r="X53" s="459" t="str">
        <f t="shared" si="7"/>
        <v/>
      </c>
      <c r="Y53" s="458"/>
      <c r="Z53" s="458"/>
      <c r="AA53" s="458"/>
      <c r="AB53" s="460" t="str">
        <f>IFERROR(IF(AND(U52="Probabilidad",U53="Probabilidad"),(AD52-(+AD52*X53)),IF(U53="Probabilidad",(M52-(+M52*X53)),IF(U53="Impacto",AD52,""))),"")</f>
        <v/>
      </c>
      <c r="AC53" s="461" t="str">
        <f t="shared" si="4"/>
        <v/>
      </c>
      <c r="AD53" s="462" t="str">
        <f t="shared" si="8"/>
        <v/>
      </c>
      <c r="AE53" s="461" t="str">
        <f t="shared" si="5"/>
        <v/>
      </c>
      <c r="AF53" s="462" t="str">
        <f>IFERROR(IF(AND(U52="Impacto",U53="Impacto"),(AF52-(+AF52*X53)),IF(U53="Impacto",(Q52-(+Q52*X53)),IF(U53="Probabilidad",AF52,""))),"")</f>
        <v/>
      </c>
      <c r="AG53" s="463" t="str">
        <f t="shared" si="9"/>
        <v/>
      </c>
      <c r="AH53" s="464"/>
      <c r="AI53" s="473"/>
      <c r="AJ53" s="475"/>
      <c r="AK53" s="563"/>
      <c r="AL53" s="563"/>
      <c r="AM53" s="546"/>
      <c r="AN53" s="541"/>
      <c r="AO53" s="623"/>
      <c r="AP53" s="564"/>
    </row>
    <row r="54" spans="1:42" s="351" customFormat="1" ht="61.5" customHeight="1">
      <c r="A54" s="1243"/>
      <c r="B54" s="1243"/>
      <c r="C54" s="1243"/>
      <c r="D54" s="1246"/>
      <c r="E54" s="1246"/>
      <c r="F54" s="1246"/>
      <c r="G54" s="1246"/>
      <c r="H54" s="1246"/>
      <c r="I54" s="1246"/>
      <c r="J54" s="520"/>
      <c r="K54" s="1281"/>
      <c r="L54" s="1255"/>
      <c r="M54" s="1264"/>
      <c r="N54" s="1273"/>
      <c r="O54" s="1264">
        <f>IF(NOT(ISERROR(MATCH(N54,_xlfn.ANCHORARRAY(G65),0))),M67&amp;"Por favor no seleccionar los criterios de impacto",N54)</f>
        <v>0</v>
      </c>
      <c r="P54" s="1255"/>
      <c r="Q54" s="1264"/>
      <c r="R54" s="1234"/>
      <c r="S54" s="554">
        <v>3</v>
      </c>
      <c r="T54" s="479"/>
      <c r="U54" s="457" t="str">
        <f t="shared" si="6"/>
        <v/>
      </c>
      <c r="V54" s="458"/>
      <c r="W54" s="458"/>
      <c r="X54" s="459" t="str">
        <f t="shared" si="7"/>
        <v/>
      </c>
      <c r="Y54" s="458"/>
      <c r="Z54" s="458"/>
      <c r="AA54" s="458"/>
      <c r="AB54" s="460" t="str">
        <f>IFERROR(IF(AND(U53="Probabilidad",U54="Probabilidad"),(AD53-(+AD53*X54)),IF(AND(U53="Impacto",U54="Probabilidad"),(AD52-(+AD52*X54)),IF(U54="Impacto",AD53,""))),"")</f>
        <v/>
      </c>
      <c r="AC54" s="461" t="str">
        <f t="shared" si="4"/>
        <v/>
      </c>
      <c r="AD54" s="462" t="str">
        <f t="shared" si="8"/>
        <v/>
      </c>
      <c r="AE54" s="461" t="str">
        <f t="shared" si="5"/>
        <v/>
      </c>
      <c r="AF54" s="462" t="str">
        <f>IFERROR(IF(AND(U53="Impacto",U54="Impacto"),(AF53-(+AF53*X54)),IF(AND(U53="Probabilidad",U54="Impacto"),(AF52-(+AF52*X54)),IF(U54="Probabilidad",AF53,""))),"")</f>
        <v/>
      </c>
      <c r="AG54" s="463" t="str">
        <f t="shared" si="9"/>
        <v/>
      </c>
      <c r="AH54" s="464"/>
      <c r="AI54" s="473"/>
      <c r="AJ54" s="475"/>
      <c r="AK54" s="563"/>
      <c r="AL54" s="563"/>
      <c r="AM54" s="546"/>
      <c r="AN54" s="541"/>
      <c r="AO54" s="623"/>
      <c r="AP54" s="572"/>
    </row>
    <row r="55" spans="1:42" s="351" customFormat="1" ht="61.5" customHeight="1">
      <c r="A55" s="1243"/>
      <c r="B55" s="1243"/>
      <c r="C55" s="1243"/>
      <c r="D55" s="1246"/>
      <c r="E55" s="1246"/>
      <c r="F55" s="1246"/>
      <c r="G55" s="1246"/>
      <c r="H55" s="1246"/>
      <c r="I55" s="1246"/>
      <c r="J55" s="520"/>
      <c r="K55" s="1281"/>
      <c r="L55" s="1255"/>
      <c r="M55" s="1264"/>
      <c r="N55" s="1273"/>
      <c r="O55" s="1264">
        <f>IF(NOT(ISERROR(MATCH(N55,_xlfn.ANCHORARRAY(G66),0))),M68&amp;"Por favor no seleccionar los criterios de impacto",N55)</f>
        <v>0</v>
      </c>
      <c r="P55" s="1255"/>
      <c r="Q55" s="1264"/>
      <c r="R55" s="1234"/>
      <c r="S55" s="554">
        <v>4</v>
      </c>
      <c r="T55" s="456"/>
      <c r="U55" s="457" t="str">
        <f t="shared" si="6"/>
        <v/>
      </c>
      <c r="V55" s="458"/>
      <c r="W55" s="458"/>
      <c r="X55" s="459" t="str">
        <f t="shared" si="7"/>
        <v/>
      </c>
      <c r="Y55" s="458"/>
      <c r="Z55" s="458"/>
      <c r="AA55" s="458"/>
      <c r="AB55" s="460" t="str">
        <f>IFERROR(IF(AND(U54="Probabilidad",U55="Probabilidad"),(AD54-(+AD54*X55)),IF(AND(U54="Impacto",U55="Probabilidad"),(AD53-(+AD53*X55)),IF(U55="Impacto",AD54,""))),"")</f>
        <v/>
      </c>
      <c r="AC55" s="461" t="str">
        <f t="shared" si="4"/>
        <v/>
      </c>
      <c r="AD55" s="462" t="str">
        <f t="shared" si="8"/>
        <v/>
      </c>
      <c r="AE55" s="461" t="str">
        <f t="shared" si="5"/>
        <v/>
      </c>
      <c r="AF55" s="462" t="str">
        <f>IFERROR(IF(AND(U54="Impacto",U55="Impacto"),(AF54-(+AF54*X55)),IF(AND(U54="Probabilidad",U55="Impacto"),(AF53-(+AF53*X55)),IF(U55="Probabilidad",AF54,""))),"")</f>
        <v/>
      </c>
      <c r="AG55" s="463" t="str">
        <f t="shared" si="9"/>
        <v/>
      </c>
      <c r="AH55" s="464"/>
      <c r="AI55" s="473"/>
      <c r="AJ55" s="475"/>
      <c r="AK55" s="563"/>
      <c r="AL55" s="563"/>
      <c r="AM55" s="546"/>
      <c r="AN55" s="541"/>
      <c r="AO55" s="675"/>
      <c r="AP55" s="572"/>
    </row>
    <row r="56" spans="1:42" s="351" customFormat="1" ht="61.5" customHeight="1">
      <c r="A56" s="1243"/>
      <c r="B56" s="1243"/>
      <c r="C56" s="1243"/>
      <c r="D56" s="1246"/>
      <c r="E56" s="1246"/>
      <c r="F56" s="1246"/>
      <c r="G56" s="1246"/>
      <c r="H56" s="1246"/>
      <c r="I56" s="1246"/>
      <c r="J56" s="520"/>
      <c r="K56" s="1281"/>
      <c r="L56" s="1255"/>
      <c r="M56" s="1264"/>
      <c r="N56" s="1273"/>
      <c r="O56" s="1264">
        <f>IF(NOT(ISERROR(MATCH(N56,_xlfn.ANCHORARRAY(G67),0))),M69&amp;"Por favor no seleccionar los criterios de impacto",N56)</f>
        <v>0</v>
      </c>
      <c r="P56" s="1255"/>
      <c r="Q56" s="1264"/>
      <c r="R56" s="1234"/>
      <c r="S56" s="554">
        <v>5</v>
      </c>
      <c r="T56" s="456"/>
      <c r="U56" s="457" t="str">
        <f t="shared" si="6"/>
        <v/>
      </c>
      <c r="V56" s="458"/>
      <c r="W56" s="458"/>
      <c r="X56" s="459" t="str">
        <f t="shared" si="7"/>
        <v/>
      </c>
      <c r="Y56" s="458"/>
      <c r="Z56" s="458"/>
      <c r="AA56" s="458"/>
      <c r="AB56" s="460" t="str">
        <f>IFERROR(IF(AND(U55="Probabilidad",U56="Probabilidad"),(AD55-(+AD55*X56)),IF(AND(U55="Impacto",U56="Probabilidad"),(AD54-(+AD54*X56)),IF(U56="Impacto",AD55,""))),"")</f>
        <v/>
      </c>
      <c r="AC56" s="461" t="str">
        <f t="shared" si="4"/>
        <v/>
      </c>
      <c r="AD56" s="462" t="str">
        <f t="shared" si="8"/>
        <v/>
      </c>
      <c r="AE56" s="461" t="str">
        <f t="shared" si="5"/>
        <v/>
      </c>
      <c r="AF56" s="462" t="str">
        <f>IFERROR(IF(AND(U55="Impacto",U56="Impacto"),(AF55-(+AF55*X56)),IF(AND(U55="Probabilidad",U56="Impacto"),(AF54-(+AF54*X56)),IF(U56="Probabilidad",AF55,""))),"")</f>
        <v/>
      </c>
      <c r="AG56" s="463" t="str">
        <f t="shared" si="9"/>
        <v/>
      </c>
      <c r="AH56" s="464"/>
      <c r="AI56" s="473"/>
      <c r="AJ56" s="475"/>
      <c r="AK56" s="563"/>
      <c r="AL56" s="563"/>
      <c r="AM56" s="546"/>
      <c r="AN56" s="541"/>
      <c r="AO56" s="675"/>
      <c r="AP56" s="572"/>
    </row>
    <row r="57" spans="1:42" s="351" customFormat="1" ht="61.5" customHeight="1">
      <c r="A57" s="1244"/>
      <c r="B57" s="1244"/>
      <c r="C57" s="1244"/>
      <c r="D57" s="1247"/>
      <c r="E57" s="1247"/>
      <c r="F57" s="1247"/>
      <c r="G57" s="1247"/>
      <c r="H57" s="1247"/>
      <c r="I57" s="1247"/>
      <c r="J57" s="521"/>
      <c r="K57" s="1282"/>
      <c r="L57" s="1256"/>
      <c r="M57" s="1265"/>
      <c r="N57" s="1274"/>
      <c r="O57" s="1265">
        <f>IF(NOT(ISERROR(MATCH(N57,_xlfn.ANCHORARRAY(G68),0))),M70&amp;"Por favor no seleccionar los criterios de impacto",N57)</f>
        <v>0</v>
      </c>
      <c r="P57" s="1256"/>
      <c r="Q57" s="1265"/>
      <c r="R57" s="1235"/>
      <c r="S57" s="554">
        <v>6</v>
      </c>
      <c r="T57" s="456"/>
      <c r="U57" s="457" t="str">
        <f t="shared" si="6"/>
        <v/>
      </c>
      <c r="V57" s="458"/>
      <c r="W57" s="458"/>
      <c r="X57" s="459" t="str">
        <f t="shared" si="7"/>
        <v/>
      </c>
      <c r="Y57" s="458"/>
      <c r="Z57" s="458"/>
      <c r="AA57" s="458"/>
      <c r="AB57" s="460" t="str">
        <f>IFERROR(IF(AND(U56="Probabilidad",U57="Probabilidad"),(AD56-(+AD56*X57)),IF(AND(U56="Impacto",U57="Probabilidad"),(AD55-(+AD55*X57)),IF(U57="Impacto",AD56,""))),"")</f>
        <v/>
      </c>
      <c r="AC57" s="461" t="str">
        <f t="shared" si="4"/>
        <v/>
      </c>
      <c r="AD57" s="462" t="str">
        <f t="shared" si="8"/>
        <v/>
      </c>
      <c r="AE57" s="461" t="str">
        <f t="shared" si="5"/>
        <v/>
      </c>
      <c r="AF57" s="462" t="str">
        <f>IFERROR(IF(AND(U56="Impacto",U57="Impacto"),(AF56-(+AF56*X57)),IF(AND(U56="Probabilidad",U57="Impacto"),(AF55-(+AF55*X57)),IF(U57="Probabilidad",AF56,""))),"")</f>
        <v/>
      </c>
      <c r="AG57" s="463" t="str">
        <f t="shared" si="9"/>
        <v/>
      </c>
      <c r="AH57" s="464"/>
      <c r="AI57" s="473"/>
      <c r="AJ57" s="475"/>
      <c r="AK57" s="563"/>
      <c r="AL57" s="563"/>
      <c r="AM57" s="546"/>
      <c r="AN57" s="541"/>
      <c r="AO57" s="675"/>
      <c r="AP57" s="572"/>
    </row>
    <row r="58" spans="1:42" s="351" customFormat="1" ht="61.5" customHeight="1">
      <c r="A58" s="1242">
        <v>9</v>
      </c>
      <c r="B58" s="1242"/>
      <c r="C58" s="1242"/>
      <c r="D58" s="1245"/>
      <c r="E58" s="1245"/>
      <c r="F58" s="1245"/>
      <c r="G58" s="1245"/>
      <c r="H58" s="1245"/>
      <c r="I58" s="1245"/>
      <c r="J58" s="519"/>
      <c r="K58" s="1280"/>
      <c r="L58" s="1254" t="str">
        <f>IF(K58&lt;=0,"",IF(K58&lt;=2,"Muy Baja",IF(K58&lt;=24,"Baja",IF(K58&lt;=500,"Media",IF(K58&lt;=5000,"Alta","Muy Alta")))))</f>
        <v/>
      </c>
      <c r="M58" s="1263" t="str">
        <f>IF(L58="","",IF(L58="Muy Baja",0.2,IF(L58="Baja",0.4,IF(L58="Media",0.6,IF(L58="Alta",0.8,IF(L58="Muy Alta",1,))))))</f>
        <v/>
      </c>
      <c r="N58" s="1272"/>
      <c r="O58" s="1263">
        <v>0</v>
      </c>
      <c r="P58" s="1254" t="s">
        <v>213</v>
      </c>
      <c r="Q58" s="1263" t="str">
        <f>IF(P58="","",IF(P58="Leve",0.2,IF(P58="Menor",0.4,IF(P58="Moderado",0.6,IF(P58="Mayor",0.8,IF(P58="Catastrófico",1,))))))</f>
        <v/>
      </c>
      <c r="R58" s="1233" t="str">
        <f>IF(OR(AND(L58="Muy Baja",P58="Leve"),AND(L58="Muy Baja",P58="Menor"),AND(L58="Baja",P58="Leve")),"Bajo",IF(OR(AND(L58="Muy baja",P58="Moderado"),AND(L58="Baja",P58="Menor"),AND(L58="Baja",P58="Moderado"),AND(L58="Media",P58="Leve"),AND(L58="Media",P58="Menor"),AND(L58="Media",P58="Moderado"),AND(L58="Alta",P58="Leve"),AND(L58="Alta",P58="Menor")),"Moderado",IF(OR(AND(L58="Muy Baja",P58="Mayor"),AND(L58="Baja",P58="Mayor"),AND(L58="Media",P58="Mayor"),AND(L58="Alta",P58="Moderado"),AND(L58="Alta",P58="Mayor"),AND(L58="Muy Alta",P58="Leve"),AND(L58="Muy Alta",P58="Menor"),AND(L58="Muy Alta",P58="Moderado"),AND(L58="Muy Alta",P58="Mayor")),"Alto",IF(OR(AND(L58="Muy Baja",P58="Catastrófico"),AND(L58="Baja",P58="Catastrófico"),AND(L58="Media",P58="Catastrófico"),AND(L58="Alta",P58="Catastrófico"),AND(L58="Muy Alta",P58="Catastrófico")),"Extremo",""))))</f>
        <v/>
      </c>
      <c r="S58" s="554">
        <v>1</v>
      </c>
      <c r="T58" s="456"/>
      <c r="U58" s="457" t="str">
        <f t="shared" si="6"/>
        <v/>
      </c>
      <c r="V58" s="458"/>
      <c r="W58" s="458"/>
      <c r="X58" s="459" t="str">
        <f t="shared" si="7"/>
        <v/>
      </c>
      <c r="Y58" s="458"/>
      <c r="Z58" s="458"/>
      <c r="AA58" s="458"/>
      <c r="AB58" s="460" t="str">
        <f>IFERROR(IF(U58="Probabilidad",(M58-(+M58*X58)),IF(U58="Impacto",M58,"")),"")</f>
        <v/>
      </c>
      <c r="AC58" s="461" t="str">
        <f>IFERROR(IF(AB58="","",IF(AB58&lt;=0.2,"Muy Baja",IF(AB58&lt;=0.4,"Baja",IF(AB58&lt;=0.6,"Media",IF(AB58&lt;=0.8,"Alta","Muy Alta"))))),"")</f>
        <v/>
      </c>
      <c r="AD58" s="462" t="str">
        <f t="shared" si="8"/>
        <v/>
      </c>
      <c r="AE58" s="461" t="str">
        <f>IFERROR(IF(AF58="","",IF(AF58&lt;=0.2,"Leve",IF(AF58&lt;=0.4,"Menor",IF(AF58&lt;=0.6,"Moderado",IF(AF58&lt;=0.8,"Mayor","Catastrófico"))))),"")</f>
        <v/>
      </c>
      <c r="AF58" s="462" t="str">
        <f>IFERROR(IF(U58="Impacto",(Q58-(+Q58*X58)),IF(U58="Probabilidad",Q58,"")),"")</f>
        <v/>
      </c>
      <c r="AG58" s="463" t="str">
        <f t="shared" si="9"/>
        <v/>
      </c>
      <c r="AH58" s="464"/>
      <c r="AI58" s="473"/>
      <c r="AJ58" s="475"/>
      <c r="AK58" s="563"/>
      <c r="AL58" s="563"/>
      <c r="AM58" s="546"/>
      <c r="AN58" s="541"/>
      <c r="AO58" s="675"/>
      <c r="AP58" s="572"/>
    </row>
    <row r="59" spans="1:42" s="351" customFormat="1" ht="61.5" customHeight="1">
      <c r="A59" s="1243"/>
      <c r="B59" s="1243"/>
      <c r="C59" s="1243"/>
      <c r="D59" s="1246"/>
      <c r="E59" s="1246"/>
      <c r="F59" s="1246"/>
      <c r="G59" s="1246"/>
      <c r="H59" s="1246"/>
      <c r="I59" s="1246"/>
      <c r="J59" s="520"/>
      <c r="K59" s="1281"/>
      <c r="L59" s="1255"/>
      <c r="M59" s="1264"/>
      <c r="N59" s="1273"/>
      <c r="O59" s="1264">
        <f>IF(NOT(ISERROR(MATCH(N59,_xlfn.ANCHORARRAY(G70),0))),M72&amp;"Por favor no seleccionar los criterios de impacto",N59)</f>
        <v>0</v>
      </c>
      <c r="P59" s="1255"/>
      <c r="Q59" s="1264"/>
      <c r="R59" s="1234"/>
      <c r="S59" s="554">
        <v>2</v>
      </c>
      <c r="T59" s="456"/>
      <c r="U59" s="457" t="str">
        <f t="shared" si="6"/>
        <v/>
      </c>
      <c r="V59" s="458"/>
      <c r="W59" s="458"/>
      <c r="X59" s="459" t="str">
        <f t="shared" si="7"/>
        <v/>
      </c>
      <c r="Y59" s="458"/>
      <c r="Z59" s="458"/>
      <c r="AA59" s="458"/>
      <c r="AB59" s="460" t="str">
        <f>IFERROR(IF(AND(U58="Probabilidad",U59="Probabilidad"),(AD58-(+AD58*X59)),IF(U59="Probabilidad",(M58-(+M58*X59)),IF(U59="Impacto",AD58,""))),"")</f>
        <v/>
      </c>
      <c r="AC59" s="461" t="str">
        <f t="shared" si="4"/>
        <v/>
      </c>
      <c r="AD59" s="462" t="str">
        <f t="shared" si="8"/>
        <v/>
      </c>
      <c r="AE59" s="461" t="str">
        <f t="shared" si="5"/>
        <v/>
      </c>
      <c r="AF59" s="462" t="str">
        <f>IFERROR(IF(AND(U58="Impacto",U59="Impacto"),(AF58-(+AF58*X59)),IF(U59="Impacto",(Q58-(+Q58*X59)),IF(U59="Probabilidad",AF58,""))),"")</f>
        <v/>
      </c>
      <c r="AG59" s="463" t="str">
        <f t="shared" si="9"/>
        <v/>
      </c>
      <c r="AH59" s="464"/>
      <c r="AI59" s="473"/>
      <c r="AJ59" s="475"/>
      <c r="AK59" s="563"/>
      <c r="AL59" s="563"/>
      <c r="AM59" s="546"/>
      <c r="AN59" s="541"/>
      <c r="AO59" s="675"/>
      <c r="AP59" s="572"/>
    </row>
    <row r="60" spans="1:42" s="351" customFormat="1" ht="61.5" customHeight="1">
      <c r="A60" s="1243"/>
      <c r="B60" s="1243"/>
      <c r="C60" s="1243"/>
      <c r="D60" s="1246"/>
      <c r="E60" s="1246"/>
      <c r="F60" s="1246"/>
      <c r="G60" s="1246"/>
      <c r="H60" s="1246"/>
      <c r="I60" s="1246"/>
      <c r="J60" s="520"/>
      <c r="K60" s="1281"/>
      <c r="L60" s="1255"/>
      <c r="M60" s="1264"/>
      <c r="N60" s="1273"/>
      <c r="O60" s="1264">
        <f>IF(NOT(ISERROR(MATCH(N60,_xlfn.ANCHORARRAY(G71),0))),M73&amp;"Por favor no seleccionar los criterios de impacto",N60)</f>
        <v>0</v>
      </c>
      <c r="P60" s="1255"/>
      <c r="Q60" s="1264"/>
      <c r="R60" s="1234"/>
      <c r="S60" s="554">
        <v>3</v>
      </c>
      <c r="T60" s="479"/>
      <c r="U60" s="457" t="str">
        <f t="shared" si="6"/>
        <v/>
      </c>
      <c r="V60" s="458"/>
      <c r="W60" s="458"/>
      <c r="X60" s="459" t="str">
        <f t="shared" si="7"/>
        <v/>
      </c>
      <c r="Y60" s="458"/>
      <c r="Z60" s="458"/>
      <c r="AA60" s="458"/>
      <c r="AB60" s="460" t="str">
        <f>IFERROR(IF(AND(U59="Probabilidad",U60="Probabilidad"),(AD59-(+AD59*X60)),IF(AND(U59="Impacto",U60="Probabilidad"),(AD58-(+AD58*X60)),IF(U60="Impacto",AD59,""))),"")</f>
        <v/>
      </c>
      <c r="AC60" s="461" t="str">
        <f t="shared" si="4"/>
        <v/>
      </c>
      <c r="AD60" s="462" t="str">
        <f t="shared" si="8"/>
        <v/>
      </c>
      <c r="AE60" s="461" t="str">
        <f t="shared" si="5"/>
        <v/>
      </c>
      <c r="AF60" s="462" t="str">
        <f>IFERROR(IF(AND(U59="Impacto",U60="Impacto"),(AF59-(+AF59*X60)),IF(AND(U59="Probabilidad",U60="Impacto"),(AF58-(+AF58*X60)),IF(U60="Probabilidad",AF59,""))),"")</f>
        <v/>
      </c>
      <c r="AG60" s="463" t="str">
        <f t="shared" si="9"/>
        <v/>
      </c>
      <c r="AH60" s="464"/>
      <c r="AI60" s="473"/>
      <c r="AJ60" s="475"/>
      <c r="AK60" s="563"/>
      <c r="AL60" s="563"/>
      <c r="AM60" s="546"/>
      <c r="AN60" s="541"/>
      <c r="AO60" s="675"/>
      <c r="AP60" s="572"/>
    </row>
    <row r="61" spans="1:42" s="351" customFormat="1" ht="61.5" customHeight="1">
      <c r="A61" s="1243"/>
      <c r="B61" s="1243"/>
      <c r="C61" s="1243"/>
      <c r="D61" s="1246"/>
      <c r="E61" s="1246"/>
      <c r="F61" s="1246"/>
      <c r="G61" s="1246"/>
      <c r="H61" s="1246"/>
      <c r="I61" s="1246"/>
      <c r="J61" s="520"/>
      <c r="K61" s="1281"/>
      <c r="L61" s="1255"/>
      <c r="M61" s="1264"/>
      <c r="N61" s="1273"/>
      <c r="O61" s="1264">
        <f>IF(NOT(ISERROR(MATCH(N61,_xlfn.ANCHORARRAY(G72),0))),M74&amp;"Por favor no seleccionar los criterios de impacto",N61)</f>
        <v>0</v>
      </c>
      <c r="P61" s="1255"/>
      <c r="Q61" s="1264"/>
      <c r="R61" s="1234"/>
      <c r="S61" s="554">
        <v>4</v>
      </c>
      <c r="T61" s="456"/>
      <c r="U61" s="457" t="str">
        <f t="shared" si="6"/>
        <v/>
      </c>
      <c r="V61" s="458"/>
      <c r="W61" s="458"/>
      <c r="X61" s="459" t="str">
        <f t="shared" si="7"/>
        <v/>
      </c>
      <c r="Y61" s="458"/>
      <c r="Z61" s="458"/>
      <c r="AA61" s="458"/>
      <c r="AB61" s="460" t="str">
        <f>IFERROR(IF(AND(U60="Probabilidad",U61="Probabilidad"),(AD60-(+AD60*X61)),IF(AND(U60="Impacto",U61="Probabilidad"),(AD59-(+AD59*X61)),IF(U61="Impacto",AD60,""))),"")</f>
        <v/>
      </c>
      <c r="AC61" s="461" t="str">
        <f t="shared" si="4"/>
        <v/>
      </c>
      <c r="AD61" s="462" t="str">
        <f t="shared" si="8"/>
        <v/>
      </c>
      <c r="AE61" s="461" t="str">
        <f t="shared" si="5"/>
        <v/>
      </c>
      <c r="AF61" s="462" t="str">
        <f>IFERROR(IF(AND(U60="Impacto",U61="Impacto"),(AF60-(+AF60*X61)),IF(AND(U60="Probabilidad",U61="Impacto"),(AF59-(+AF59*X61)),IF(U61="Probabilidad",AF60,""))),"")</f>
        <v/>
      </c>
      <c r="AG61" s="463" t="str">
        <f t="shared" si="9"/>
        <v/>
      </c>
      <c r="AH61" s="464"/>
      <c r="AI61" s="473"/>
      <c r="AJ61" s="475"/>
      <c r="AK61" s="563"/>
      <c r="AL61" s="563"/>
      <c r="AM61" s="546"/>
      <c r="AN61" s="541"/>
      <c r="AO61" s="675"/>
      <c r="AP61" s="572"/>
    </row>
    <row r="62" spans="1:42" s="351" customFormat="1" ht="61.5" customHeight="1">
      <c r="A62" s="1243"/>
      <c r="B62" s="1243"/>
      <c r="C62" s="1243"/>
      <c r="D62" s="1246"/>
      <c r="E62" s="1246"/>
      <c r="F62" s="1246"/>
      <c r="G62" s="1246"/>
      <c r="H62" s="1246"/>
      <c r="I62" s="1246"/>
      <c r="J62" s="520"/>
      <c r="K62" s="1281"/>
      <c r="L62" s="1255"/>
      <c r="M62" s="1264"/>
      <c r="N62" s="1273"/>
      <c r="O62" s="1264">
        <f>IF(NOT(ISERROR(MATCH(N62,_xlfn.ANCHORARRAY(G73),0))),M75&amp;"Por favor no seleccionar los criterios de impacto",N62)</f>
        <v>0</v>
      </c>
      <c r="P62" s="1255"/>
      <c r="Q62" s="1264"/>
      <c r="R62" s="1234"/>
      <c r="S62" s="554">
        <v>5</v>
      </c>
      <c r="T62" s="456"/>
      <c r="U62" s="457" t="str">
        <f t="shared" si="6"/>
        <v/>
      </c>
      <c r="V62" s="458"/>
      <c r="W62" s="458"/>
      <c r="X62" s="459" t="str">
        <f t="shared" si="7"/>
        <v/>
      </c>
      <c r="Y62" s="458"/>
      <c r="Z62" s="458"/>
      <c r="AA62" s="458"/>
      <c r="AB62" s="460" t="str">
        <f>IFERROR(IF(AND(U61="Probabilidad",U62="Probabilidad"),(AD61-(+AD61*X62)),IF(AND(U61="Impacto",U62="Probabilidad"),(AD60-(+AD60*X62)),IF(U62="Impacto",AD61,""))),"")</f>
        <v/>
      </c>
      <c r="AC62" s="461" t="str">
        <f t="shared" si="4"/>
        <v/>
      </c>
      <c r="AD62" s="462" t="str">
        <f t="shared" si="8"/>
        <v/>
      </c>
      <c r="AE62" s="461" t="str">
        <f t="shared" si="5"/>
        <v/>
      </c>
      <c r="AF62" s="462" t="str">
        <f>IFERROR(IF(AND(U61="Impacto",U62="Impacto"),(AF61-(+AF61*X62)),IF(AND(U61="Probabilidad",U62="Impacto"),(AF60-(+AF60*X62)),IF(U62="Probabilidad",AF61,""))),"")</f>
        <v/>
      </c>
      <c r="AG62" s="463" t="str">
        <f t="shared" si="9"/>
        <v/>
      </c>
      <c r="AH62" s="464"/>
      <c r="AI62" s="473"/>
      <c r="AJ62" s="475"/>
      <c r="AK62" s="563"/>
      <c r="AL62" s="563"/>
      <c r="AM62" s="546"/>
      <c r="AN62" s="541"/>
      <c r="AO62" s="675"/>
      <c r="AP62" s="572"/>
    </row>
    <row r="63" spans="1:42" s="351" customFormat="1" ht="61.5" customHeight="1">
      <c r="A63" s="1244"/>
      <c r="B63" s="1244"/>
      <c r="C63" s="1244"/>
      <c r="D63" s="1247"/>
      <c r="E63" s="1247"/>
      <c r="F63" s="1247"/>
      <c r="G63" s="1247"/>
      <c r="H63" s="1247"/>
      <c r="I63" s="1247"/>
      <c r="J63" s="521"/>
      <c r="K63" s="1282"/>
      <c r="L63" s="1256"/>
      <c r="M63" s="1265"/>
      <c r="N63" s="1274"/>
      <c r="O63" s="1265">
        <f>IF(NOT(ISERROR(MATCH(N63,_xlfn.ANCHORARRAY(G74),0))),M76&amp;"Por favor no seleccionar los criterios de impacto",N63)</f>
        <v>0</v>
      </c>
      <c r="P63" s="1256"/>
      <c r="Q63" s="1265"/>
      <c r="R63" s="1235"/>
      <c r="S63" s="554">
        <v>6</v>
      </c>
      <c r="T63" s="456"/>
      <c r="U63" s="457" t="str">
        <f t="shared" si="6"/>
        <v/>
      </c>
      <c r="V63" s="458"/>
      <c r="W63" s="458"/>
      <c r="X63" s="459" t="str">
        <f t="shared" si="7"/>
        <v/>
      </c>
      <c r="Y63" s="458"/>
      <c r="Z63" s="458"/>
      <c r="AA63" s="458"/>
      <c r="AB63" s="460" t="str">
        <f>IFERROR(IF(AND(U62="Probabilidad",U63="Probabilidad"),(AD62-(+AD62*X63)),IF(AND(U62="Impacto",U63="Probabilidad"),(AD61-(+AD61*X63)),IF(U63="Impacto",AD62,""))),"")</f>
        <v/>
      </c>
      <c r="AC63" s="461" t="str">
        <f t="shared" si="4"/>
        <v/>
      </c>
      <c r="AD63" s="462" t="str">
        <f t="shared" si="8"/>
        <v/>
      </c>
      <c r="AE63" s="461" t="str">
        <f t="shared" si="5"/>
        <v/>
      </c>
      <c r="AF63" s="462" t="str">
        <f>IFERROR(IF(AND(U62="Impacto",U63="Impacto"),(AF62-(+AF62*X63)),IF(AND(U62="Probabilidad",U63="Impacto"),(AF61-(+AF61*X63)),IF(U63="Probabilidad",AF62,""))),"")</f>
        <v/>
      </c>
      <c r="AG63" s="463" t="str">
        <f t="shared" si="9"/>
        <v/>
      </c>
      <c r="AH63" s="464"/>
      <c r="AI63" s="473"/>
      <c r="AJ63" s="475"/>
      <c r="AK63" s="563"/>
      <c r="AL63" s="563"/>
      <c r="AM63" s="546"/>
      <c r="AN63" s="541"/>
      <c r="AO63" s="675"/>
      <c r="AP63" s="572"/>
    </row>
    <row r="64" spans="1:42" s="351" customFormat="1" ht="61.5" customHeight="1">
      <c r="A64" s="1242">
        <v>10</v>
      </c>
      <c r="B64" s="1242"/>
      <c r="C64" s="1242"/>
      <c r="D64" s="1245"/>
      <c r="E64" s="1245"/>
      <c r="F64" s="1245"/>
      <c r="G64" s="1245"/>
      <c r="H64" s="1245"/>
      <c r="I64" s="1245"/>
      <c r="J64" s="519"/>
      <c r="K64" s="1280"/>
      <c r="L64" s="1254" t="str">
        <f>IF(K64&lt;=0,"",IF(K64&lt;=2,"Muy Baja",IF(K64&lt;=24,"Baja",IF(K64&lt;=500,"Media",IF(K64&lt;=5000,"Alta","Muy Alta")))))</f>
        <v/>
      </c>
      <c r="M64" s="1263" t="str">
        <f>IF(L64="","",IF(L64="Muy Baja",0.2,IF(L64="Baja",0.4,IF(L64="Media",0.6,IF(L64="Alta",0.8,IF(L64="Muy Alta",1,))))))</f>
        <v/>
      </c>
      <c r="N64" s="1272"/>
      <c r="O64" s="1263">
        <v>0</v>
      </c>
      <c r="P64" s="1254" t="s">
        <v>213</v>
      </c>
      <c r="Q64" s="1263" t="str">
        <f>IF(P64="","",IF(P64="Leve",0.2,IF(P64="Menor",0.4,IF(P64="Moderado",0.6,IF(P64="Mayor",0.8,IF(P64="Catastrófico",1,))))))</f>
        <v/>
      </c>
      <c r="R64" s="1233" t="str">
        <f>IF(OR(AND(L64="Muy Baja",P64="Leve"),AND(L64="Muy Baja",P64="Menor"),AND(L64="Baja",P64="Leve")),"Bajo",IF(OR(AND(L64="Muy baja",P64="Moderado"),AND(L64="Baja",P64="Menor"),AND(L64="Baja",P64="Moderado"),AND(L64="Media",P64="Leve"),AND(L64="Media",P64="Menor"),AND(L64="Media",P64="Moderado"),AND(L64="Alta",P64="Leve"),AND(L64="Alta",P64="Menor")),"Moderado",IF(OR(AND(L64="Muy Baja",P64="Mayor"),AND(L64="Baja",P64="Mayor"),AND(L64="Media",P64="Mayor"),AND(L64="Alta",P64="Moderado"),AND(L64="Alta",P64="Mayor"),AND(L64="Muy Alta",P64="Leve"),AND(L64="Muy Alta",P64="Menor"),AND(L64="Muy Alta",P64="Moderado"),AND(L64="Muy Alta",P64="Mayor")),"Alto",IF(OR(AND(L64="Muy Baja",P64="Catastrófico"),AND(L64="Baja",P64="Catastrófico"),AND(L64="Media",P64="Catastrófico"),AND(L64="Alta",P64="Catastrófico"),AND(L64="Muy Alta",P64="Catastrófico")),"Extremo",""))))</f>
        <v/>
      </c>
      <c r="S64" s="554">
        <v>1</v>
      </c>
      <c r="T64" s="456"/>
      <c r="U64" s="457" t="str">
        <f t="shared" si="6"/>
        <v/>
      </c>
      <c r="V64" s="458"/>
      <c r="W64" s="458"/>
      <c r="X64" s="459" t="str">
        <f t="shared" si="7"/>
        <v/>
      </c>
      <c r="Y64" s="458"/>
      <c r="Z64" s="458"/>
      <c r="AA64" s="458"/>
      <c r="AB64" s="460" t="str">
        <f>IFERROR(IF(U64="Probabilidad",(M64-(+M64*X64)),IF(U64="Impacto",M64,"")),"")</f>
        <v/>
      </c>
      <c r="AC64" s="461" t="str">
        <f>IFERROR(IF(AB64="","",IF(AB64&lt;=0.2,"Muy Baja",IF(AB64&lt;=0.4,"Baja",IF(AB64&lt;=0.6,"Media",IF(AB64&lt;=0.8,"Alta","Muy Alta"))))),"")</f>
        <v/>
      </c>
      <c r="AD64" s="462" t="str">
        <f t="shared" si="8"/>
        <v/>
      </c>
      <c r="AE64" s="461" t="str">
        <f>IFERROR(IF(AF64="","",IF(AF64&lt;=0.2,"Leve",IF(AF64&lt;=0.4,"Menor",IF(AF64&lt;=0.6,"Moderado",IF(AF64&lt;=0.8,"Mayor","Catastrófico"))))),"")</f>
        <v/>
      </c>
      <c r="AF64" s="462" t="str">
        <f>IFERROR(IF(U64="Impacto",(Q64-(+Q64*X64)),IF(U64="Probabilidad",Q64,"")),"")</f>
        <v/>
      </c>
      <c r="AG64" s="463" t="str">
        <f t="shared" si="9"/>
        <v/>
      </c>
      <c r="AH64" s="464"/>
      <c r="AI64" s="473"/>
      <c r="AJ64" s="475"/>
      <c r="AK64" s="563"/>
      <c r="AL64" s="563"/>
      <c r="AM64" s="546"/>
      <c r="AN64" s="541"/>
      <c r="AO64" s="675"/>
      <c r="AP64" s="572"/>
    </row>
    <row r="65" spans="1:42" s="351" customFormat="1" ht="61.5" customHeight="1">
      <c r="A65" s="1243"/>
      <c r="B65" s="1243"/>
      <c r="C65" s="1243"/>
      <c r="D65" s="1246"/>
      <c r="E65" s="1246"/>
      <c r="F65" s="1246"/>
      <c r="G65" s="1246"/>
      <c r="H65" s="1246"/>
      <c r="I65" s="1246"/>
      <c r="J65" s="520"/>
      <c r="K65" s="1281"/>
      <c r="L65" s="1255"/>
      <c r="M65" s="1264"/>
      <c r="N65" s="1273"/>
      <c r="O65" s="1264">
        <f>IF(NOT(ISERROR(MATCH(N65,_xlfn.ANCHORARRAY(G76),0))),M78&amp;"Por favor no seleccionar los criterios de impacto",N65)</f>
        <v>0</v>
      </c>
      <c r="P65" s="1255"/>
      <c r="Q65" s="1264"/>
      <c r="R65" s="1234"/>
      <c r="S65" s="554">
        <v>2</v>
      </c>
      <c r="T65" s="456"/>
      <c r="U65" s="457" t="str">
        <f t="shared" si="6"/>
        <v/>
      </c>
      <c r="V65" s="458"/>
      <c r="W65" s="458"/>
      <c r="X65" s="459" t="str">
        <f t="shared" si="7"/>
        <v/>
      </c>
      <c r="Y65" s="458"/>
      <c r="Z65" s="458"/>
      <c r="AA65" s="458"/>
      <c r="AB65" s="460" t="str">
        <f>IFERROR(IF(AND(U64="Probabilidad",U65="Probabilidad"),(AD64-(+AD64*X65)),IF(U65="Probabilidad",(M64-(+M64*X65)),IF(U65="Impacto",AD64,""))),"")</f>
        <v/>
      </c>
      <c r="AC65" s="461" t="str">
        <f t="shared" si="4"/>
        <v/>
      </c>
      <c r="AD65" s="462" t="str">
        <f t="shared" si="8"/>
        <v/>
      </c>
      <c r="AE65" s="461" t="str">
        <f t="shared" si="5"/>
        <v/>
      </c>
      <c r="AF65" s="462" t="str">
        <f>IFERROR(IF(AND(U64="Impacto",U65="Impacto"),(AF64-(+AF64*X65)),IF(U65="Impacto",(Q64-(+Q64*X65)),IF(U65="Probabilidad",AF64,""))),"")</f>
        <v/>
      </c>
      <c r="AG65" s="463" t="str">
        <f t="shared" si="9"/>
        <v/>
      </c>
      <c r="AH65" s="464"/>
      <c r="AI65" s="473"/>
      <c r="AJ65" s="475"/>
      <c r="AK65" s="563"/>
      <c r="AL65" s="563"/>
      <c r="AM65" s="546"/>
      <c r="AN65" s="541"/>
      <c r="AO65" s="676"/>
      <c r="AP65" s="573"/>
    </row>
    <row r="66" spans="1:42" s="351" customFormat="1" ht="61.5" customHeight="1">
      <c r="A66" s="1243"/>
      <c r="B66" s="1243"/>
      <c r="C66" s="1243"/>
      <c r="D66" s="1246"/>
      <c r="E66" s="1246"/>
      <c r="F66" s="1246"/>
      <c r="G66" s="1246"/>
      <c r="H66" s="1246"/>
      <c r="I66" s="1246"/>
      <c r="J66" s="520"/>
      <c r="K66" s="1281"/>
      <c r="L66" s="1255"/>
      <c r="M66" s="1264"/>
      <c r="N66" s="1273"/>
      <c r="O66" s="1264">
        <f>IF(NOT(ISERROR(MATCH(N66,_xlfn.ANCHORARRAY(G77),0))),M79&amp;"Por favor no seleccionar los criterios de impacto",N66)</f>
        <v>0</v>
      </c>
      <c r="P66" s="1255"/>
      <c r="Q66" s="1264"/>
      <c r="R66" s="1234"/>
      <c r="S66" s="554">
        <v>3</v>
      </c>
      <c r="T66" s="479"/>
      <c r="U66" s="457" t="str">
        <f t="shared" si="6"/>
        <v/>
      </c>
      <c r="V66" s="458"/>
      <c r="W66" s="458"/>
      <c r="X66" s="459" t="str">
        <f t="shared" si="7"/>
        <v/>
      </c>
      <c r="Y66" s="458"/>
      <c r="Z66" s="458"/>
      <c r="AA66" s="458"/>
      <c r="AB66" s="460" t="str">
        <f>IFERROR(IF(AND(U65="Probabilidad",U66="Probabilidad"),(AD65-(+AD65*X66)),IF(AND(U65="Impacto",U66="Probabilidad"),(AD64-(+AD64*X66)),IF(U66="Impacto",AD65,""))),"")</f>
        <v/>
      </c>
      <c r="AC66" s="461" t="str">
        <f t="shared" si="4"/>
        <v/>
      </c>
      <c r="AD66" s="462" t="str">
        <f t="shared" si="8"/>
        <v/>
      </c>
      <c r="AE66" s="461" t="str">
        <f t="shared" si="5"/>
        <v/>
      </c>
      <c r="AF66" s="462" t="str">
        <f>IFERROR(IF(AND(U65="Impacto",U66="Impacto"),(AF65-(+AF65*X66)),IF(AND(U65="Probabilidad",U66="Impacto"),(AF64-(+AF64*X66)),IF(U66="Probabilidad",AF65,""))),"")</f>
        <v/>
      </c>
      <c r="AG66" s="463" t="str">
        <f t="shared" si="9"/>
        <v/>
      </c>
      <c r="AH66" s="464"/>
      <c r="AI66" s="473"/>
      <c r="AJ66" s="475"/>
      <c r="AK66" s="563"/>
      <c r="AL66" s="563"/>
      <c r="AM66" s="546"/>
      <c r="AN66" s="541"/>
      <c r="AO66" s="676"/>
      <c r="AP66" s="573"/>
    </row>
    <row r="67" spans="1:42" s="351" customFormat="1" ht="61.5" customHeight="1">
      <c r="A67" s="1243"/>
      <c r="B67" s="1243"/>
      <c r="C67" s="1243"/>
      <c r="D67" s="1246"/>
      <c r="E67" s="1246"/>
      <c r="F67" s="1246"/>
      <c r="G67" s="1246"/>
      <c r="H67" s="1246"/>
      <c r="I67" s="1246"/>
      <c r="J67" s="520"/>
      <c r="K67" s="1281"/>
      <c r="L67" s="1255"/>
      <c r="M67" s="1264"/>
      <c r="N67" s="1273"/>
      <c r="O67" s="1264">
        <f>IF(NOT(ISERROR(MATCH(N67,_xlfn.ANCHORARRAY(G78),0))),M80&amp;"Por favor no seleccionar los criterios de impacto",N67)</f>
        <v>0</v>
      </c>
      <c r="P67" s="1255"/>
      <c r="Q67" s="1264"/>
      <c r="R67" s="1234"/>
      <c r="S67" s="554">
        <v>4</v>
      </c>
      <c r="T67" s="456"/>
      <c r="U67" s="457" t="str">
        <f t="shared" si="6"/>
        <v/>
      </c>
      <c r="V67" s="458"/>
      <c r="W67" s="458"/>
      <c r="X67" s="459" t="str">
        <f t="shared" si="7"/>
        <v/>
      </c>
      <c r="Y67" s="458"/>
      <c r="Z67" s="458"/>
      <c r="AA67" s="458"/>
      <c r="AB67" s="460" t="str">
        <f>IFERROR(IF(AND(U66="Probabilidad",U67="Probabilidad"),(AD66-(+AD66*X67)),IF(AND(U66="Impacto",U67="Probabilidad"),(AD65-(+AD65*X67)),IF(U67="Impacto",AD66,""))),"")</f>
        <v/>
      </c>
      <c r="AC67" s="461" t="str">
        <f t="shared" si="4"/>
        <v/>
      </c>
      <c r="AD67" s="462" t="str">
        <f t="shared" si="8"/>
        <v/>
      </c>
      <c r="AE67" s="461" t="str">
        <f t="shared" si="5"/>
        <v/>
      </c>
      <c r="AF67" s="462" t="str">
        <f>IFERROR(IF(AND(U66="Impacto",U67="Impacto"),(AF66-(+AF66*X67)),IF(AND(U66="Probabilidad",U67="Impacto"),(AF65-(+AF65*X67)),IF(U67="Probabilidad",AF66,""))),"")</f>
        <v/>
      </c>
      <c r="AG67" s="463" t="str">
        <f t="shared" si="9"/>
        <v/>
      </c>
      <c r="AH67" s="464"/>
      <c r="AI67" s="473"/>
      <c r="AJ67" s="475"/>
      <c r="AK67" s="563"/>
      <c r="AL67" s="563"/>
      <c r="AM67" s="546"/>
      <c r="AN67" s="541"/>
      <c r="AO67" s="676"/>
      <c r="AP67" s="573"/>
    </row>
    <row r="68" spans="1:42" s="351" customFormat="1" ht="61.5" customHeight="1">
      <c r="A68" s="1243"/>
      <c r="B68" s="1243"/>
      <c r="C68" s="1243"/>
      <c r="D68" s="1246"/>
      <c r="E68" s="1246"/>
      <c r="F68" s="1246"/>
      <c r="G68" s="1246"/>
      <c r="H68" s="1246"/>
      <c r="I68" s="1246"/>
      <c r="J68" s="520"/>
      <c r="K68" s="1281"/>
      <c r="L68" s="1255"/>
      <c r="M68" s="1264"/>
      <c r="N68" s="1273"/>
      <c r="O68" s="1264">
        <f>IF(NOT(ISERROR(MATCH(N68,_xlfn.ANCHORARRAY(G79),0))),M81&amp;"Por favor no seleccionar los criterios de impacto",N68)</f>
        <v>0</v>
      </c>
      <c r="P68" s="1255"/>
      <c r="Q68" s="1264"/>
      <c r="R68" s="1234"/>
      <c r="S68" s="554">
        <v>5</v>
      </c>
      <c r="T68" s="456"/>
      <c r="U68" s="457" t="str">
        <f t="shared" si="6"/>
        <v/>
      </c>
      <c r="V68" s="458"/>
      <c r="W68" s="458"/>
      <c r="X68" s="459" t="str">
        <f t="shared" si="7"/>
        <v/>
      </c>
      <c r="Y68" s="458"/>
      <c r="Z68" s="458"/>
      <c r="AA68" s="458"/>
      <c r="AB68" s="460" t="str">
        <f>IFERROR(IF(AND(U67="Probabilidad",U68="Probabilidad"),(AD67-(+AD67*X68)),IF(AND(U67="Impacto",U68="Probabilidad"),(AD66-(+AD66*X68)),IF(U68="Impacto",AD67,""))),"")</f>
        <v/>
      </c>
      <c r="AC68" s="461" t="str">
        <f t="shared" si="4"/>
        <v/>
      </c>
      <c r="AD68" s="462" t="str">
        <f t="shared" si="8"/>
        <v/>
      </c>
      <c r="AE68" s="461" t="str">
        <f t="shared" si="5"/>
        <v/>
      </c>
      <c r="AF68" s="462" t="str">
        <f>IFERROR(IF(AND(U67="Impacto",U68="Impacto"),(AF67-(+AF67*X68)),IF(AND(U67="Probabilidad",U68="Impacto"),(AF66-(+AF66*X68)),IF(U68="Probabilidad",AF67,""))),"")</f>
        <v/>
      </c>
      <c r="AG68" s="463" t="str">
        <f t="shared" si="9"/>
        <v/>
      </c>
      <c r="AH68" s="464"/>
      <c r="AI68" s="546"/>
      <c r="AJ68" s="547"/>
      <c r="AK68" s="563"/>
      <c r="AL68" s="563"/>
      <c r="AM68" s="546"/>
      <c r="AN68" s="541"/>
      <c r="AO68" s="676"/>
      <c r="AP68" s="573"/>
    </row>
    <row r="69" spans="1:42" s="351" customFormat="1" ht="61.5" customHeight="1">
      <c r="A69" s="1244"/>
      <c r="B69" s="1244"/>
      <c r="C69" s="1244"/>
      <c r="D69" s="1247"/>
      <c r="E69" s="1247"/>
      <c r="F69" s="1247"/>
      <c r="G69" s="1247"/>
      <c r="H69" s="1247"/>
      <c r="I69" s="1247"/>
      <c r="J69" s="521"/>
      <c r="K69" s="1282"/>
      <c r="L69" s="1256"/>
      <c r="M69" s="1265"/>
      <c r="N69" s="1274"/>
      <c r="O69" s="1265">
        <f>IF(NOT(ISERROR(MATCH(N69,_xlfn.ANCHORARRAY(G80),0))),M82&amp;"Por favor no seleccionar los criterios de impacto",N69)</f>
        <v>0</v>
      </c>
      <c r="P69" s="1256"/>
      <c r="Q69" s="1265"/>
      <c r="R69" s="1235"/>
      <c r="S69" s="554">
        <v>6</v>
      </c>
      <c r="T69" s="456"/>
      <c r="U69" s="457" t="str">
        <f t="shared" si="6"/>
        <v/>
      </c>
      <c r="V69" s="458"/>
      <c r="W69" s="458"/>
      <c r="X69" s="459" t="str">
        <f t="shared" si="7"/>
        <v/>
      </c>
      <c r="Y69" s="458"/>
      <c r="Z69" s="458"/>
      <c r="AA69" s="458"/>
      <c r="AB69" s="460" t="str">
        <f>IFERROR(IF(AND(U68="Probabilidad",U69="Probabilidad"),(AD68-(+AD68*X69)),IF(AND(U68="Impacto",U69="Probabilidad"),(AD67-(+AD67*X69)),IF(U69="Impacto",AD68,""))),"")</f>
        <v/>
      </c>
      <c r="AC69" s="461" t="str">
        <f t="shared" si="4"/>
        <v/>
      </c>
      <c r="AD69" s="462" t="str">
        <f t="shared" si="8"/>
        <v/>
      </c>
      <c r="AE69" s="461" t="str">
        <f t="shared" si="5"/>
        <v/>
      </c>
      <c r="AF69" s="462" t="str">
        <f>IFERROR(IF(AND(U68="Impacto",U69="Impacto"),(AF68-(+AF68*X69)),IF(AND(U68="Probabilidad",U69="Impacto"),(AF67-(+AF67*X69)),IF(U69="Probabilidad",AF68,""))),"")</f>
        <v/>
      </c>
      <c r="AG69" s="463" t="str">
        <f t="shared" si="9"/>
        <v/>
      </c>
      <c r="AH69" s="464"/>
      <c r="AI69" s="546"/>
      <c r="AJ69" s="547"/>
      <c r="AK69" s="563"/>
      <c r="AL69" s="563"/>
      <c r="AM69" s="546"/>
      <c r="AN69" s="541"/>
      <c r="AO69" s="676"/>
      <c r="AP69" s="573"/>
    </row>
    <row r="70" spans="1:42" ht="49.5" customHeight="1">
      <c r="A70" s="455"/>
      <c r="B70" s="565"/>
      <c r="C70" s="565"/>
      <c r="D70" s="1292" t="s">
        <v>381</v>
      </c>
      <c r="E70" s="1293"/>
      <c r="F70" s="1293"/>
      <c r="G70" s="1293"/>
      <c r="H70" s="1293"/>
      <c r="I70" s="1293"/>
      <c r="J70" s="1293"/>
      <c r="K70" s="1293"/>
      <c r="L70" s="1293"/>
      <c r="M70" s="1293"/>
      <c r="N70" s="1293"/>
      <c r="O70" s="1293"/>
      <c r="P70" s="1293"/>
      <c r="Q70" s="1293"/>
      <c r="R70" s="1293"/>
      <c r="S70" s="1293"/>
      <c r="T70" s="1293"/>
      <c r="U70" s="1293"/>
      <c r="V70" s="1293"/>
      <c r="W70" s="1293"/>
      <c r="X70" s="1293"/>
      <c r="Y70" s="1293"/>
      <c r="Z70" s="1293"/>
      <c r="AA70" s="1293"/>
      <c r="AB70" s="1293"/>
      <c r="AC70" s="1293"/>
      <c r="AD70" s="1293"/>
      <c r="AE70" s="1293"/>
      <c r="AF70" s="1293"/>
      <c r="AG70" s="1293"/>
      <c r="AH70" s="1293"/>
      <c r="AI70" s="1293"/>
      <c r="AJ70" s="1293"/>
      <c r="AK70" s="1293"/>
      <c r="AL70" s="1293"/>
      <c r="AM70" s="1293"/>
      <c r="AN70" s="1294"/>
      <c r="AO70" s="674"/>
      <c r="AP70" s="259"/>
    </row>
    <row r="71" spans="1:42">
      <c r="AO71" s="677"/>
    </row>
    <row r="72" spans="1:42">
      <c r="A72" s="372"/>
      <c r="B72" s="342"/>
      <c r="C72" s="342"/>
      <c r="D72" s="343" t="s">
        <v>382</v>
      </c>
      <c r="E72" s="342"/>
      <c r="F72" s="161"/>
      <c r="H72" s="161"/>
      <c r="I72" s="161"/>
      <c r="J72" s="161"/>
    </row>
  </sheetData>
  <dataConsolidate/>
  <mergeCells count="222">
    <mergeCell ref="B52:B57"/>
    <mergeCell ref="C52:C57"/>
    <mergeCell ref="I58:I63"/>
    <mergeCell ref="I64:I69"/>
    <mergeCell ref="B22:B27"/>
    <mergeCell ref="C22:C27"/>
    <mergeCell ref="B28:B33"/>
    <mergeCell ref="C28:C33"/>
    <mergeCell ref="B34:B39"/>
    <mergeCell ref="C34:C39"/>
    <mergeCell ref="I46:I51"/>
    <mergeCell ref="I40:I45"/>
    <mergeCell ref="I22:I27"/>
    <mergeCell ref="I28:I33"/>
    <mergeCell ref="B46:B51"/>
    <mergeCell ref="C46:C51"/>
    <mergeCell ref="O64:O69"/>
    <mergeCell ref="P64:P69"/>
    <mergeCell ref="Q64:Q69"/>
    <mergeCell ref="R64:R69"/>
    <mergeCell ref="D70:AN70"/>
    <mergeCell ref="B8:B9"/>
    <mergeCell ref="C8:C9"/>
    <mergeCell ref="B10:B15"/>
    <mergeCell ref="C10:C15"/>
    <mergeCell ref="B16:B21"/>
    <mergeCell ref="K64:K69"/>
    <mergeCell ref="L64:L69"/>
    <mergeCell ref="Q58:Q63"/>
    <mergeCell ref="R58:R63"/>
    <mergeCell ref="M58:M63"/>
    <mergeCell ref="N58:N63"/>
    <mergeCell ref="O58:O63"/>
    <mergeCell ref="P58:P63"/>
    <mergeCell ref="M64:M69"/>
    <mergeCell ref="N64:N69"/>
    <mergeCell ref="L58:L63"/>
    <mergeCell ref="O52:O57"/>
    <mergeCell ref="P52:P57"/>
    <mergeCell ref="Q52:Q57"/>
    <mergeCell ref="A64:A69"/>
    <mergeCell ref="D64:D69"/>
    <mergeCell ref="E64:E69"/>
    <mergeCell ref="F64:F69"/>
    <mergeCell ref="G64:G69"/>
    <mergeCell ref="H64:H69"/>
    <mergeCell ref="B64:B69"/>
    <mergeCell ref="C64:C69"/>
    <mergeCell ref="K58:K63"/>
    <mergeCell ref="A58:A63"/>
    <mergeCell ref="D58:D63"/>
    <mergeCell ref="E58:E63"/>
    <mergeCell ref="F58:F63"/>
    <mergeCell ref="G58:G63"/>
    <mergeCell ref="H58:H63"/>
    <mergeCell ref="B58:B63"/>
    <mergeCell ref="C58:C63"/>
    <mergeCell ref="R52:R57"/>
    <mergeCell ref="Q46:Q51"/>
    <mergeCell ref="R46:R51"/>
    <mergeCell ref="O46:O51"/>
    <mergeCell ref="P46:P51"/>
    <mergeCell ref="M46:M51"/>
    <mergeCell ref="N46:N51"/>
    <mergeCell ref="A52:A57"/>
    <mergeCell ref="D52:D57"/>
    <mergeCell ref="E52:E57"/>
    <mergeCell ref="F52:F57"/>
    <mergeCell ref="G52:G57"/>
    <mergeCell ref="H52:H57"/>
    <mergeCell ref="M52:M57"/>
    <mergeCell ref="N52:N57"/>
    <mergeCell ref="E46:E51"/>
    <mergeCell ref="F46:F51"/>
    <mergeCell ref="G46:G51"/>
    <mergeCell ref="H46:H51"/>
    <mergeCell ref="K52:K57"/>
    <mergeCell ref="L52:L57"/>
    <mergeCell ref="K46:K51"/>
    <mergeCell ref="L46:L51"/>
    <mergeCell ref="I52:I57"/>
    <mergeCell ref="A46:A51"/>
    <mergeCell ref="D46:D51"/>
    <mergeCell ref="M40:M45"/>
    <mergeCell ref="N40:N45"/>
    <mergeCell ref="O40:O45"/>
    <mergeCell ref="P40:P45"/>
    <mergeCell ref="Q40:Q45"/>
    <mergeCell ref="R40:R45"/>
    <mergeCell ref="Q34:Q39"/>
    <mergeCell ref="R34:R39"/>
    <mergeCell ref="M34:M39"/>
    <mergeCell ref="N34:N39"/>
    <mergeCell ref="O34:O39"/>
    <mergeCell ref="P34:P39"/>
    <mergeCell ref="K40:K45"/>
    <mergeCell ref="L40:L45"/>
    <mergeCell ref="K34:K39"/>
    <mergeCell ref="L34:L39"/>
    <mergeCell ref="A34:A39"/>
    <mergeCell ref="D34:D39"/>
    <mergeCell ref="E34:E39"/>
    <mergeCell ref="F34:F39"/>
    <mergeCell ref="G34:G39"/>
    <mergeCell ref="H34:H39"/>
    <mergeCell ref="A40:A45"/>
    <mergeCell ref="D40:D45"/>
    <mergeCell ref="E40:E45"/>
    <mergeCell ref="F40:F45"/>
    <mergeCell ref="G40:G45"/>
    <mergeCell ref="H40:H45"/>
    <mergeCell ref="B40:B45"/>
    <mergeCell ref="C40:C45"/>
    <mergeCell ref="K28:K33"/>
    <mergeCell ref="Q28:Q33"/>
    <mergeCell ref="R28:R33"/>
    <mergeCell ref="Q22:Q27"/>
    <mergeCell ref="R22:R27"/>
    <mergeCell ref="Q16:Q21"/>
    <mergeCell ref="R16:R21"/>
    <mergeCell ref="L28:L33"/>
    <mergeCell ref="I34:I39"/>
    <mergeCell ref="A28:A33"/>
    <mergeCell ref="D28:D33"/>
    <mergeCell ref="E28:E33"/>
    <mergeCell ref="F28:F33"/>
    <mergeCell ref="G28:G33"/>
    <mergeCell ref="H28:H33"/>
    <mergeCell ref="M22:M27"/>
    <mergeCell ref="A16:A21"/>
    <mergeCell ref="D16:D21"/>
    <mergeCell ref="E16:E21"/>
    <mergeCell ref="F16:F21"/>
    <mergeCell ref="G16:G21"/>
    <mergeCell ref="H16:H21"/>
    <mergeCell ref="N22:N27"/>
    <mergeCell ref="O22:O27"/>
    <mergeCell ref="P22:P27"/>
    <mergeCell ref="M28:M33"/>
    <mergeCell ref="N28:N33"/>
    <mergeCell ref="O28:O33"/>
    <mergeCell ref="P28:P33"/>
    <mergeCell ref="A22:A27"/>
    <mergeCell ref="D22:D27"/>
    <mergeCell ref="E22:E27"/>
    <mergeCell ref="F22:F27"/>
    <mergeCell ref="G22:G27"/>
    <mergeCell ref="H22:H27"/>
    <mergeCell ref="K22:K27"/>
    <mergeCell ref="L22:L27"/>
    <mergeCell ref="C16:C21"/>
    <mergeCell ref="I16:I21"/>
    <mergeCell ref="M10:M15"/>
    <mergeCell ref="N10:N15"/>
    <mergeCell ref="O10:O15"/>
    <mergeCell ref="P10:P15"/>
    <mergeCell ref="Q10:Q15"/>
    <mergeCell ref="R10:R15"/>
    <mergeCell ref="R8:R9"/>
    <mergeCell ref="M16:M21"/>
    <mergeCell ref="N16:N21"/>
    <mergeCell ref="O16:O21"/>
    <mergeCell ref="P16:P21"/>
    <mergeCell ref="K16:K21"/>
    <mergeCell ref="L16:L21"/>
    <mergeCell ref="E8:E9"/>
    <mergeCell ref="F8:F9"/>
    <mergeCell ref="G8:G9"/>
    <mergeCell ref="H8:H9"/>
    <mergeCell ref="P8:P9"/>
    <mergeCell ref="Q8:Q9"/>
    <mergeCell ref="K8:K9"/>
    <mergeCell ref="L8:L9"/>
    <mergeCell ref="M8:M9"/>
    <mergeCell ref="AK8:AK9"/>
    <mergeCell ref="T8:T9"/>
    <mergeCell ref="U8:U9"/>
    <mergeCell ref="V8:AA8"/>
    <mergeCell ref="AB8:AB9"/>
    <mergeCell ref="AC8:AC9"/>
    <mergeCell ref="AD8:AD9"/>
    <mergeCell ref="S8:S9"/>
    <mergeCell ref="A10:A15"/>
    <mergeCell ref="D10:D15"/>
    <mergeCell ref="E10:E15"/>
    <mergeCell ref="F10:F15"/>
    <mergeCell ref="G10:G15"/>
    <mergeCell ref="H10:H15"/>
    <mergeCell ref="K10:K15"/>
    <mergeCell ref="L10:L15"/>
    <mergeCell ref="I8:I9"/>
    <mergeCell ref="J8:J9"/>
    <mergeCell ref="I10:I15"/>
    <mergeCell ref="AH8:AH9"/>
    <mergeCell ref="AI8:AI9"/>
    <mergeCell ref="AJ8:AJ9"/>
    <mergeCell ref="AG8:AG9"/>
    <mergeCell ref="D8:D9"/>
    <mergeCell ref="A1:AP2"/>
    <mergeCell ref="A6:D6"/>
    <mergeCell ref="A7:K7"/>
    <mergeCell ref="L7:R7"/>
    <mergeCell ref="S7:AA7"/>
    <mergeCell ref="AB7:AH7"/>
    <mergeCell ref="A4:D4"/>
    <mergeCell ref="E4:R4"/>
    <mergeCell ref="AE8:AE9"/>
    <mergeCell ref="AF8:AF9"/>
    <mergeCell ref="S4:U4"/>
    <mergeCell ref="A5:D5"/>
    <mergeCell ref="AO7:AP7"/>
    <mergeCell ref="AO8:AO9"/>
    <mergeCell ref="AP8:AP9"/>
    <mergeCell ref="E6:AP6"/>
    <mergeCell ref="E5:AP5"/>
    <mergeCell ref="N8:N9"/>
    <mergeCell ref="O8:O9"/>
    <mergeCell ref="AI7:AN7"/>
    <mergeCell ref="A8:A9"/>
    <mergeCell ref="AL8:AL9"/>
    <mergeCell ref="AM8:AM9"/>
    <mergeCell ref="AN8:AN9"/>
  </mergeCells>
  <conditionalFormatting sqref="L10 L16">
    <cfRule type="cellIs" dxfId="116" priority="231" operator="equal">
      <formula>"Muy Baja"</formula>
    </cfRule>
    <cfRule type="cellIs" dxfId="115" priority="230" operator="equal">
      <formula>"Baja"</formula>
    </cfRule>
    <cfRule type="cellIs" dxfId="114" priority="229" operator="equal">
      <formula>"Media"</formula>
    </cfRule>
    <cfRule type="cellIs" dxfId="113" priority="228" operator="equal">
      <formula>"Alta"</formula>
    </cfRule>
    <cfRule type="cellIs" dxfId="112" priority="227" operator="equal">
      <formula>"Muy Alta"</formula>
    </cfRule>
  </conditionalFormatting>
  <conditionalFormatting sqref="L22">
    <cfRule type="cellIs" dxfId="111" priority="185" operator="equal">
      <formula>"Muy Baja"</formula>
    </cfRule>
    <cfRule type="cellIs" dxfId="110" priority="184" operator="equal">
      <formula>"Baja"</formula>
    </cfRule>
    <cfRule type="cellIs" dxfId="109" priority="183" operator="equal">
      <formula>"Media"</formula>
    </cfRule>
    <cfRule type="cellIs" dxfId="108" priority="182" operator="equal">
      <formula>"Alta"</formula>
    </cfRule>
    <cfRule type="cellIs" dxfId="107" priority="181" operator="equal">
      <formula>"Muy Alta"</formula>
    </cfRule>
  </conditionalFormatting>
  <conditionalFormatting sqref="L28">
    <cfRule type="cellIs" dxfId="106" priority="162" operator="equal">
      <formula>"Muy Baja"</formula>
    </cfRule>
    <cfRule type="cellIs" dxfId="105" priority="161" operator="equal">
      <formula>"Baja"</formula>
    </cfRule>
    <cfRule type="cellIs" dxfId="104" priority="160" operator="equal">
      <formula>"Media"</formula>
    </cfRule>
    <cfRule type="cellIs" dxfId="103" priority="159" operator="equal">
      <formula>"Alta"</formula>
    </cfRule>
    <cfRule type="cellIs" dxfId="102" priority="158" operator="equal">
      <formula>"Muy Alta"</formula>
    </cfRule>
  </conditionalFormatting>
  <conditionalFormatting sqref="L34">
    <cfRule type="cellIs" dxfId="101" priority="135" operator="equal">
      <formula>"Muy Alta"</formula>
    </cfRule>
    <cfRule type="cellIs" dxfId="100" priority="138" operator="equal">
      <formula>"Baja"</formula>
    </cfRule>
    <cfRule type="cellIs" dxfId="99" priority="137" operator="equal">
      <formula>"Media"</formula>
    </cfRule>
    <cfRule type="cellIs" dxfId="98" priority="136" operator="equal">
      <formula>"Alta"</formula>
    </cfRule>
    <cfRule type="cellIs" dxfId="97" priority="139" operator="equal">
      <formula>"Muy Baja"</formula>
    </cfRule>
  </conditionalFormatting>
  <conditionalFormatting sqref="L40">
    <cfRule type="cellIs" dxfId="96" priority="112" operator="equal">
      <formula>"Muy Alta"</formula>
    </cfRule>
    <cfRule type="cellIs" dxfId="95" priority="113" operator="equal">
      <formula>"Alta"</formula>
    </cfRule>
    <cfRule type="cellIs" dxfId="94" priority="114" operator="equal">
      <formula>"Media"</formula>
    </cfRule>
    <cfRule type="cellIs" dxfId="93" priority="115" operator="equal">
      <formula>"Baja"</formula>
    </cfRule>
    <cfRule type="cellIs" dxfId="92" priority="116" operator="equal">
      <formula>"Muy Baja"</formula>
    </cfRule>
  </conditionalFormatting>
  <conditionalFormatting sqref="L46">
    <cfRule type="cellIs" dxfId="91" priority="90" operator="equal">
      <formula>"Alta"</formula>
    </cfRule>
    <cfRule type="cellIs" dxfId="90" priority="89" operator="equal">
      <formula>"Muy Alta"</formula>
    </cfRule>
    <cfRule type="cellIs" dxfId="89" priority="93" operator="equal">
      <formula>"Muy Baja"</formula>
    </cfRule>
    <cfRule type="cellIs" dxfId="88" priority="92" operator="equal">
      <formula>"Baja"</formula>
    </cfRule>
    <cfRule type="cellIs" dxfId="87" priority="91" operator="equal">
      <formula>"Media"</formula>
    </cfRule>
  </conditionalFormatting>
  <conditionalFormatting sqref="L52">
    <cfRule type="cellIs" dxfId="86" priority="66" operator="equal">
      <formula>"Muy Alta"</formula>
    </cfRule>
    <cfRule type="cellIs" dxfId="85" priority="67" operator="equal">
      <formula>"Alta"</formula>
    </cfRule>
    <cfRule type="cellIs" dxfId="84" priority="68" operator="equal">
      <formula>"Media"</formula>
    </cfRule>
    <cfRule type="cellIs" dxfId="83" priority="69" operator="equal">
      <formula>"Baja"</formula>
    </cfRule>
    <cfRule type="cellIs" dxfId="82" priority="70" operator="equal">
      <formula>"Muy Baja"</formula>
    </cfRule>
  </conditionalFormatting>
  <conditionalFormatting sqref="L58">
    <cfRule type="cellIs" dxfId="81" priority="43" operator="equal">
      <formula>"Muy Alta"</formula>
    </cfRule>
    <cfRule type="cellIs" dxfId="80" priority="44" operator="equal">
      <formula>"Alta"</formula>
    </cfRule>
    <cfRule type="cellIs" dxfId="79" priority="45" operator="equal">
      <formula>"Media"</formula>
    </cfRule>
    <cfRule type="cellIs" dxfId="78" priority="46" operator="equal">
      <formula>"Baja"</formula>
    </cfRule>
    <cfRule type="cellIs" dxfId="77" priority="47" operator="equal">
      <formula>"Muy Baja"</formula>
    </cfRule>
  </conditionalFormatting>
  <conditionalFormatting sqref="L64">
    <cfRule type="cellIs" dxfId="76" priority="24" operator="equal">
      <formula>"Muy Baja"</formula>
    </cfRule>
    <cfRule type="cellIs" dxfId="75" priority="22" operator="equal">
      <formula>"Media"</formula>
    </cfRule>
    <cfRule type="cellIs" dxfId="74" priority="21" operator="equal">
      <formula>"Alta"</formula>
    </cfRule>
    <cfRule type="cellIs" dxfId="73" priority="20" operator="equal">
      <formula>"Muy Alta"</formula>
    </cfRule>
    <cfRule type="cellIs" dxfId="72" priority="23" operator="equal">
      <formula>"Baja"</formula>
    </cfRule>
  </conditionalFormatting>
  <conditionalFormatting sqref="O10:O69">
    <cfRule type="containsText" dxfId="71" priority="1" operator="containsText" text="❌">
      <formula>NOT(ISERROR(SEARCH("❌",O10)))</formula>
    </cfRule>
  </conditionalFormatting>
  <conditionalFormatting sqref="P10 P16 P22 P28 P34 P40 P46 P52 P58 P64">
    <cfRule type="cellIs" dxfId="70" priority="226" operator="equal">
      <formula>"Leve"</formula>
    </cfRule>
    <cfRule type="cellIs" dxfId="69" priority="225" operator="equal">
      <formula>"Menor"</formula>
    </cfRule>
    <cfRule type="cellIs" dxfId="68" priority="224" operator="equal">
      <formula>"Moderado"</formula>
    </cfRule>
    <cfRule type="cellIs" dxfId="67" priority="223" operator="equal">
      <formula>"Mayor"</formula>
    </cfRule>
    <cfRule type="cellIs" dxfId="66" priority="222" operator="equal">
      <formula>"Catastrófico"</formula>
    </cfRule>
  </conditionalFormatting>
  <conditionalFormatting sqref="R10">
    <cfRule type="cellIs" dxfId="65" priority="221" operator="equal">
      <formula>"Bajo"</formula>
    </cfRule>
    <cfRule type="cellIs" dxfId="64" priority="220" operator="equal">
      <formula>"Moderado"</formula>
    </cfRule>
    <cfRule type="cellIs" dxfId="63" priority="219" operator="equal">
      <formula>"Alto"</formula>
    </cfRule>
    <cfRule type="cellIs" dxfId="62" priority="218" operator="equal">
      <formula>"Extremo"</formula>
    </cfRule>
  </conditionalFormatting>
  <conditionalFormatting sqref="R16">
    <cfRule type="cellIs" dxfId="61" priority="203" operator="equal">
      <formula>"Bajo"</formula>
    </cfRule>
    <cfRule type="cellIs" dxfId="60" priority="202" operator="equal">
      <formula>"Moderado"</formula>
    </cfRule>
    <cfRule type="cellIs" dxfId="59" priority="201" operator="equal">
      <formula>"Alto"</formula>
    </cfRule>
    <cfRule type="cellIs" dxfId="58" priority="200" operator="equal">
      <formula>"Extremo"</formula>
    </cfRule>
  </conditionalFormatting>
  <conditionalFormatting sqref="R22">
    <cfRule type="cellIs" dxfId="57" priority="180" operator="equal">
      <formula>"Bajo"</formula>
    </cfRule>
    <cfRule type="cellIs" dxfId="56" priority="178" operator="equal">
      <formula>"Alto"</formula>
    </cfRule>
    <cfRule type="cellIs" dxfId="55" priority="177" operator="equal">
      <formula>"Extremo"</formula>
    </cfRule>
    <cfRule type="cellIs" dxfId="54" priority="179" operator="equal">
      <formula>"Moderado"</formula>
    </cfRule>
  </conditionalFormatting>
  <conditionalFormatting sqref="R28">
    <cfRule type="cellIs" dxfId="53" priority="157" operator="equal">
      <formula>"Bajo"</formula>
    </cfRule>
    <cfRule type="cellIs" dxfId="52" priority="156" operator="equal">
      <formula>"Moderado"</formula>
    </cfRule>
    <cfRule type="cellIs" dxfId="51" priority="155" operator="equal">
      <formula>"Alto"</formula>
    </cfRule>
    <cfRule type="cellIs" dxfId="50" priority="154" operator="equal">
      <formula>"Extremo"</formula>
    </cfRule>
  </conditionalFormatting>
  <conditionalFormatting sqref="R34">
    <cfRule type="cellIs" dxfId="49" priority="131" operator="equal">
      <formula>"Extremo"</formula>
    </cfRule>
    <cfRule type="cellIs" dxfId="48" priority="134" operator="equal">
      <formula>"Bajo"</formula>
    </cfRule>
    <cfRule type="cellIs" dxfId="47" priority="133" operator="equal">
      <formula>"Moderado"</formula>
    </cfRule>
    <cfRule type="cellIs" dxfId="46" priority="132" operator="equal">
      <formula>"Alto"</formula>
    </cfRule>
  </conditionalFormatting>
  <conditionalFormatting sqref="R40">
    <cfRule type="cellIs" dxfId="45" priority="111" operator="equal">
      <formula>"Bajo"</formula>
    </cfRule>
    <cfRule type="cellIs" dxfId="44" priority="110" operator="equal">
      <formula>"Moderado"</formula>
    </cfRule>
    <cfRule type="cellIs" dxfId="43" priority="108" operator="equal">
      <formula>"Extremo"</formula>
    </cfRule>
    <cfRule type="cellIs" dxfId="42" priority="109" operator="equal">
      <formula>"Alto"</formula>
    </cfRule>
  </conditionalFormatting>
  <conditionalFormatting sqref="R46">
    <cfRule type="cellIs" dxfId="41" priority="88" operator="equal">
      <formula>"Bajo"</formula>
    </cfRule>
    <cfRule type="cellIs" dxfId="40" priority="87" operator="equal">
      <formula>"Moderado"</formula>
    </cfRule>
    <cfRule type="cellIs" dxfId="39" priority="86" operator="equal">
      <formula>"Alto"</formula>
    </cfRule>
    <cfRule type="cellIs" dxfId="38" priority="85" operator="equal">
      <formula>"Extremo"</formula>
    </cfRule>
  </conditionalFormatting>
  <conditionalFormatting sqref="R52">
    <cfRule type="cellIs" dxfId="37" priority="65" operator="equal">
      <formula>"Bajo"</formula>
    </cfRule>
    <cfRule type="cellIs" dxfId="36" priority="64" operator="equal">
      <formula>"Moderado"</formula>
    </cfRule>
    <cfRule type="cellIs" dxfId="35" priority="63" operator="equal">
      <formula>"Alto"</formula>
    </cfRule>
    <cfRule type="cellIs" dxfId="34" priority="62" operator="equal">
      <formula>"Extremo"</formula>
    </cfRule>
  </conditionalFormatting>
  <conditionalFormatting sqref="R58">
    <cfRule type="cellIs" dxfId="33" priority="41" operator="equal">
      <formula>"Moderado"</formula>
    </cfRule>
    <cfRule type="cellIs" dxfId="32" priority="42" operator="equal">
      <formula>"Bajo"</formula>
    </cfRule>
    <cfRule type="cellIs" dxfId="31" priority="39" operator="equal">
      <formula>"Extremo"</formula>
    </cfRule>
    <cfRule type="cellIs" dxfId="30" priority="40" operator="equal">
      <formula>"Alto"</formula>
    </cfRule>
  </conditionalFormatting>
  <conditionalFormatting sqref="R64">
    <cfRule type="cellIs" dxfId="29" priority="16" operator="equal">
      <formula>"Extremo"</formula>
    </cfRule>
    <cfRule type="cellIs" dxfId="28" priority="17" operator="equal">
      <formula>"Alto"</formula>
    </cfRule>
    <cfRule type="cellIs" dxfId="27" priority="18" operator="equal">
      <formula>"Moderado"</formula>
    </cfRule>
    <cfRule type="cellIs" dxfId="26" priority="19" operator="equal">
      <formula>"Bajo"</formula>
    </cfRule>
  </conditionalFormatting>
  <conditionalFormatting sqref="AC10:AC69">
    <cfRule type="cellIs" dxfId="25" priority="12" operator="equal">
      <formula>"Alta"</formula>
    </cfRule>
    <cfRule type="cellIs" dxfId="24" priority="15" operator="equal">
      <formula>"Muy Baja"</formula>
    </cfRule>
    <cfRule type="cellIs" dxfId="23" priority="14" operator="equal">
      <formula>"Baja"</formula>
    </cfRule>
    <cfRule type="cellIs" dxfId="22" priority="11" operator="equal">
      <formula>"Muy Alta"</formula>
    </cfRule>
    <cfRule type="cellIs" dxfId="21" priority="13" operator="equal">
      <formula>"Media"</formula>
    </cfRule>
  </conditionalFormatting>
  <conditionalFormatting sqref="AE10:AE69">
    <cfRule type="cellIs" dxfId="20" priority="6" operator="equal">
      <formula>"Catastrófico"</formula>
    </cfRule>
    <cfRule type="cellIs" dxfId="19" priority="7" operator="equal">
      <formula>"Mayor"</formula>
    </cfRule>
    <cfRule type="cellIs" dxfId="18" priority="8" operator="equal">
      <formula>"Moderado"</formula>
    </cfRule>
    <cfRule type="cellIs" dxfId="17" priority="9" operator="equal">
      <formula>"Menor"</formula>
    </cfRule>
    <cfRule type="cellIs" dxfId="16" priority="10" operator="equal">
      <formula>"Leve"</formula>
    </cfRule>
  </conditionalFormatting>
  <conditionalFormatting sqref="AG10:AG69">
    <cfRule type="cellIs" dxfId="15" priority="5" operator="equal">
      <formula>"Bajo"</formula>
    </cfRule>
    <cfRule type="cellIs" dxfId="14" priority="4" operator="equal">
      <formula>"Moderado"</formula>
    </cfRule>
    <cfRule type="cellIs" dxfId="13" priority="3" operator="equal">
      <formula>"Alto"</formula>
    </cfRule>
    <cfRule type="cellIs" dxfId="12" priority="2" operator="equal">
      <formula>"Extremo"</formula>
    </cfRule>
  </conditionalFormatting>
  <dataValidations count="2">
    <dataValidation type="custom" allowBlank="1" showInputMessage="1" showErrorMessage="1" error="Recuerde que las acciones se generan bajo la medida de mitigar el riesgo" sqref="AM36:AM39 AM11:AM21 AI40:AK40 AJ41 AJ47 AM42:AM45 AI46:AK46 AM23:AM27 AL22 AM48:AM69 AJ42:AK45 AL41:AL45 AL47" xr:uid="{7172F89B-D232-45CA-82B1-561E0B1D36C6}"/>
    <dataValidation type="list" allowBlank="1" showInputMessage="1" showErrorMessage="1" sqref="AN68 N64:N69" xr:uid="{E3BCCE7A-409D-497E-8595-459CFD2C2EDA}"/>
  </dataValidations>
  <pageMargins left="0.7" right="0.7" top="0.75" bottom="0.75" header="0.3" footer="0.3"/>
  <pageSetup orientation="portrait" r:id="rId1"/>
  <drawing r:id="rId2"/>
  <legacy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C7260-D50E-4008-8C83-0637FE749E47}">
  <sheetPr>
    <tabColor theme="4" tint="-0.249977111117893"/>
  </sheetPr>
  <dimension ref="B1:AT51"/>
  <sheetViews>
    <sheetView zoomScale="40" zoomScaleNormal="40" workbookViewId="0">
      <selection activeCell="AK10" sqref="AK10"/>
    </sheetView>
  </sheetViews>
  <sheetFormatPr defaultColWidth="11.42578125" defaultRowHeight="15"/>
  <cols>
    <col min="2" max="39" width="5.7109375" customWidth="1"/>
    <col min="41" max="46" width="5.7109375" customWidth="1"/>
  </cols>
  <sheetData>
    <row r="1" spans="2:46" s="13" customFormat="1" ht="156" customHeight="1"/>
    <row r="2" spans="2:46" ht="26.25" customHeight="1">
      <c r="B2" s="1349" t="s">
        <v>383</v>
      </c>
      <c r="C2" s="1349"/>
      <c r="D2" s="1349"/>
      <c r="E2" s="1349"/>
      <c r="F2" s="1349"/>
      <c r="G2" s="1349"/>
      <c r="H2" s="1349"/>
      <c r="I2" s="1349"/>
      <c r="J2" s="1350" t="s">
        <v>81</v>
      </c>
      <c r="K2" s="1350"/>
      <c r="L2" s="1350"/>
      <c r="M2" s="1350"/>
      <c r="N2" s="1350"/>
      <c r="O2" s="1350"/>
      <c r="P2" s="1350"/>
      <c r="Q2" s="1350"/>
      <c r="R2" s="1350"/>
      <c r="S2" s="1350"/>
      <c r="T2" s="1350"/>
      <c r="U2" s="1350"/>
      <c r="V2" s="1350"/>
      <c r="W2" s="1350"/>
      <c r="X2" s="1350"/>
      <c r="Y2" s="1350"/>
      <c r="Z2" s="1350"/>
      <c r="AA2" s="1350"/>
      <c r="AB2" s="1350"/>
      <c r="AC2" s="1350"/>
      <c r="AD2" s="1350"/>
      <c r="AE2" s="1350"/>
      <c r="AF2" s="1350"/>
      <c r="AG2" s="1350"/>
      <c r="AH2" s="1350"/>
      <c r="AI2" s="1350"/>
      <c r="AJ2" s="1350"/>
      <c r="AK2" s="1350"/>
      <c r="AL2" s="1350"/>
      <c r="AM2" s="1350"/>
      <c r="AN2" s="13"/>
      <c r="AO2" s="13"/>
      <c r="AP2" s="13"/>
      <c r="AQ2" s="13"/>
      <c r="AR2" s="13"/>
      <c r="AS2" s="13"/>
      <c r="AT2" s="13"/>
    </row>
    <row r="3" spans="2:46" ht="5.25" customHeight="1">
      <c r="B3" s="1349"/>
      <c r="C3" s="1349"/>
      <c r="D3" s="1349"/>
      <c r="E3" s="1349"/>
      <c r="F3" s="1349"/>
      <c r="G3" s="1349"/>
      <c r="H3" s="1349"/>
      <c r="I3" s="1349"/>
      <c r="J3" s="1350"/>
      <c r="K3" s="1350"/>
      <c r="L3" s="1350"/>
      <c r="M3" s="1350"/>
      <c r="N3" s="1350"/>
      <c r="O3" s="1350"/>
      <c r="P3" s="1350"/>
      <c r="Q3" s="1350"/>
      <c r="R3" s="1350"/>
      <c r="S3" s="1350"/>
      <c r="T3" s="1350"/>
      <c r="U3" s="1350"/>
      <c r="V3" s="1350"/>
      <c r="W3" s="1350"/>
      <c r="X3" s="1350"/>
      <c r="Y3" s="1350"/>
      <c r="Z3" s="1350"/>
      <c r="AA3" s="1350"/>
      <c r="AB3" s="1350"/>
      <c r="AC3" s="1350"/>
      <c r="AD3" s="1350"/>
      <c r="AE3" s="1350"/>
      <c r="AF3" s="1350"/>
      <c r="AG3" s="1350"/>
      <c r="AH3" s="1350"/>
      <c r="AI3" s="1350"/>
      <c r="AJ3" s="1350"/>
      <c r="AK3" s="1350"/>
      <c r="AL3" s="1350"/>
      <c r="AM3" s="1350"/>
      <c r="AN3" s="13"/>
      <c r="AO3" s="13"/>
      <c r="AP3" s="13"/>
      <c r="AQ3" s="13"/>
      <c r="AR3" s="13"/>
      <c r="AS3" s="13"/>
      <c r="AT3" s="13"/>
    </row>
    <row r="4" spans="2:46" ht="15" hidden="1" customHeight="1">
      <c r="B4" s="1349"/>
      <c r="C4" s="1349"/>
      <c r="D4" s="1349"/>
      <c r="E4" s="1349"/>
      <c r="F4" s="1349"/>
      <c r="G4" s="1349"/>
      <c r="H4" s="1349"/>
      <c r="I4" s="1349"/>
      <c r="J4" s="1350"/>
      <c r="K4" s="1350"/>
      <c r="L4" s="1350"/>
      <c r="M4" s="1350"/>
      <c r="N4" s="1350"/>
      <c r="O4" s="1350"/>
      <c r="P4" s="1350"/>
      <c r="Q4" s="1350"/>
      <c r="R4" s="1350"/>
      <c r="S4" s="1350"/>
      <c r="T4" s="1350"/>
      <c r="U4" s="1350"/>
      <c r="V4" s="1350"/>
      <c r="W4" s="1350"/>
      <c r="X4" s="1350"/>
      <c r="Y4" s="1350"/>
      <c r="Z4" s="1350"/>
      <c r="AA4" s="1350"/>
      <c r="AB4" s="1350"/>
      <c r="AC4" s="1350"/>
      <c r="AD4" s="1350"/>
      <c r="AE4" s="1350"/>
      <c r="AF4" s="1350"/>
      <c r="AG4" s="1350"/>
      <c r="AH4" s="1350"/>
      <c r="AI4" s="1350"/>
      <c r="AJ4" s="1350"/>
      <c r="AK4" s="1350"/>
      <c r="AL4" s="1350"/>
      <c r="AM4" s="1350"/>
      <c r="AN4" s="13"/>
      <c r="AO4" s="13"/>
      <c r="AP4" s="13"/>
      <c r="AQ4" s="13"/>
      <c r="AR4" s="13"/>
      <c r="AS4" s="13"/>
      <c r="AT4" s="13"/>
    </row>
    <row r="5" spans="2:46" ht="15.95" thickBot="1">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row>
    <row r="6" spans="2:46" ht="15" customHeight="1">
      <c r="B6" s="1351" t="s">
        <v>284</v>
      </c>
      <c r="C6" s="1351"/>
      <c r="D6" s="1352"/>
      <c r="E6" s="1393" t="s">
        <v>384</v>
      </c>
      <c r="F6" s="1589"/>
      <c r="G6" s="1589"/>
      <c r="H6" s="1589"/>
      <c r="I6" s="1590"/>
      <c r="J6" s="1625" t="s">
        <v>213</v>
      </c>
      <c r="K6" s="1617"/>
      <c r="L6" s="1617" t="s">
        <v>213</v>
      </c>
      <c r="M6" s="1617"/>
      <c r="N6" s="1617" t="s">
        <v>213</v>
      </c>
      <c r="O6" s="1621"/>
      <c r="P6" s="1625" t="s">
        <v>213</v>
      </c>
      <c r="Q6" s="1617"/>
      <c r="R6" s="1617" t="s">
        <v>213</v>
      </c>
      <c r="S6" s="1617"/>
      <c r="T6" s="1617" t="s">
        <v>213</v>
      </c>
      <c r="U6" s="1621"/>
      <c r="V6" s="1625" t="s">
        <v>213</v>
      </c>
      <c r="W6" s="1617"/>
      <c r="X6" s="1617" t="s">
        <v>213</v>
      </c>
      <c r="Y6" s="1617"/>
      <c r="Z6" s="1617" t="s">
        <v>213</v>
      </c>
      <c r="AA6" s="1621"/>
      <c r="AB6" s="1625" t="s">
        <v>213</v>
      </c>
      <c r="AC6" s="1617"/>
      <c r="AD6" s="1617" t="s">
        <v>213</v>
      </c>
      <c r="AE6" s="1617"/>
      <c r="AF6" s="1617" t="s">
        <v>213</v>
      </c>
      <c r="AG6" s="1621"/>
      <c r="AH6" s="1622" t="s">
        <v>213</v>
      </c>
      <c r="AI6" s="1623"/>
      <c r="AJ6" s="1623" t="s">
        <v>213</v>
      </c>
      <c r="AK6" s="1623"/>
      <c r="AL6" s="1623" t="s">
        <v>213</v>
      </c>
      <c r="AM6" s="1626"/>
      <c r="AO6" s="1400" t="s">
        <v>385</v>
      </c>
      <c r="AP6" s="1401"/>
      <c r="AQ6" s="1401"/>
      <c r="AR6" s="1401"/>
      <c r="AS6" s="1401"/>
      <c r="AT6" s="1402"/>
    </row>
    <row r="7" spans="2:46" ht="15" customHeight="1">
      <c r="B7" s="1351"/>
      <c r="C7" s="1351"/>
      <c r="D7" s="1352"/>
      <c r="E7" s="1388"/>
      <c r="F7" s="1386"/>
      <c r="G7" s="1386"/>
      <c r="H7" s="1386"/>
      <c r="I7" s="1387"/>
      <c r="J7" s="1591"/>
      <c r="K7" s="1592"/>
      <c r="L7" s="1592"/>
      <c r="M7" s="1592"/>
      <c r="N7" s="1592"/>
      <c r="O7" s="1595"/>
      <c r="P7" s="1591"/>
      <c r="Q7" s="1592"/>
      <c r="R7" s="1592"/>
      <c r="S7" s="1592"/>
      <c r="T7" s="1592"/>
      <c r="U7" s="1595"/>
      <c r="V7" s="1591"/>
      <c r="W7" s="1592"/>
      <c r="X7" s="1592"/>
      <c r="Y7" s="1592"/>
      <c r="Z7" s="1592"/>
      <c r="AA7" s="1595"/>
      <c r="AB7" s="1591"/>
      <c r="AC7" s="1592"/>
      <c r="AD7" s="1592"/>
      <c r="AE7" s="1592"/>
      <c r="AF7" s="1592"/>
      <c r="AG7" s="1595"/>
      <c r="AH7" s="1597"/>
      <c r="AI7" s="1598"/>
      <c r="AJ7" s="1598"/>
      <c r="AK7" s="1598"/>
      <c r="AL7" s="1598"/>
      <c r="AM7" s="1601"/>
      <c r="AN7" s="13"/>
      <c r="AO7" s="1403"/>
      <c r="AP7" s="1404"/>
      <c r="AQ7" s="1404"/>
      <c r="AR7" s="1404"/>
      <c r="AS7" s="1404"/>
      <c r="AT7" s="1405"/>
    </row>
    <row r="8" spans="2:46" ht="15" customHeight="1">
      <c r="B8" s="1351"/>
      <c r="C8" s="1351"/>
      <c r="D8" s="1352"/>
      <c r="E8" s="1388"/>
      <c r="F8" s="1386"/>
      <c r="G8" s="1386"/>
      <c r="H8" s="1386"/>
      <c r="I8" s="1387"/>
      <c r="J8" s="1591" t="s">
        <v>213</v>
      </c>
      <c r="K8" s="1592"/>
      <c r="L8" s="1592" t="s">
        <v>213</v>
      </c>
      <c r="M8" s="1592"/>
      <c r="N8" s="1592" t="s">
        <v>213</v>
      </c>
      <c r="O8" s="1595"/>
      <c r="P8" s="1591" t="s">
        <v>386</v>
      </c>
      <c r="Q8" s="1592"/>
      <c r="R8" s="1592" t="s">
        <v>397</v>
      </c>
      <c r="S8" s="1592"/>
      <c r="T8" s="1592" t="s">
        <v>213</v>
      </c>
      <c r="U8" s="1595"/>
      <c r="V8" s="1591" t="s">
        <v>213</v>
      </c>
      <c r="W8" s="1592"/>
      <c r="X8" s="1592" t="s">
        <v>213</v>
      </c>
      <c r="Y8" s="1592"/>
      <c r="Z8" s="1592" t="s">
        <v>213</v>
      </c>
      <c r="AA8" s="1595"/>
      <c r="AB8" s="1591" t="s">
        <v>213</v>
      </c>
      <c r="AC8" s="1592"/>
      <c r="AD8" s="1592" t="s">
        <v>213</v>
      </c>
      <c r="AE8" s="1592"/>
      <c r="AF8" s="1592" t="s">
        <v>213</v>
      </c>
      <c r="AG8" s="1595"/>
      <c r="AH8" s="1597" t="s">
        <v>213</v>
      </c>
      <c r="AI8" s="1598"/>
      <c r="AJ8" s="1598" t="s">
        <v>213</v>
      </c>
      <c r="AK8" s="1598"/>
      <c r="AL8" s="1598" t="s">
        <v>213</v>
      </c>
      <c r="AM8" s="1601"/>
      <c r="AN8" s="13"/>
      <c r="AO8" s="1403"/>
      <c r="AP8" s="1404"/>
      <c r="AQ8" s="1404"/>
      <c r="AR8" s="1404"/>
      <c r="AS8" s="1404"/>
      <c r="AT8" s="1405"/>
    </row>
    <row r="9" spans="2:46" ht="15" customHeight="1">
      <c r="B9" s="1351"/>
      <c r="C9" s="1351"/>
      <c r="D9" s="1352"/>
      <c r="E9" s="1388"/>
      <c r="F9" s="1386"/>
      <c r="G9" s="1386"/>
      <c r="H9" s="1386"/>
      <c r="I9" s="1387"/>
      <c r="J9" s="1591"/>
      <c r="K9" s="1592"/>
      <c r="L9" s="1592"/>
      <c r="M9" s="1592"/>
      <c r="N9" s="1592"/>
      <c r="O9" s="1595"/>
      <c r="P9" s="1591"/>
      <c r="Q9" s="1592"/>
      <c r="R9" s="1592"/>
      <c r="S9" s="1592"/>
      <c r="T9" s="1592"/>
      <c r="U9" s="1595"/>
      <c r="V9" s="1591"/>
      <c r="W9" s="1592"/>
      <c r="X9" s="1592"/>
      <c r="Y9" s="1592"/>
      <c r="Z9" s="1592"/>
      <c r="AA9" s="1595"/>
      <c r="AB9" s="1591"/>
      <c r="AC9" s="1592"/>
      <c r="AD9" s="1592"/>
      <c r="AE9" s="1592"/>
      <c r="AF9" s="1592"/>
      <c r="AG9" s="1595"/>
      <c r="AH9" s="1597"/>
      <c r="AI9" s="1598"/>
      <c r="AJ9" s="1598"/>
      <c r="AK9" s="1598"/>
      <c r="AL9" s="1598"/>
      <c r="AM9" s="1601"/>
      <c r="AN9" s="13"/>
      <c r="AO9" s="1403"/>
      <c r="AP9" s="1404"/>
      <c r="AQ9" s="1404"/>
      <c r="AR9" s="1404"/>
      <c r="AS9" s="1404"/>
      <c r="AT9" s="1405"/>
    </row>
    <row r="10" spans="2:46" ht="15" customHeight="1">
      <c r="B10" s="1351"/>
      <c r="C10" s="1351"/>
      <c r="D10" s="1352"/>
      <c r="E10" s="1388"/>
      <c r="F10" s="1386"/>
      <c r="G10" s="1386"/>
      <c r="H10" s="1386"/>
      <c r="I10" s="1387"/>
      <c r="J10" s="1591" t="s">
        <v>213</v>
      </c>
      <c r="K10" s="1592"/>
      <c r="L10" s="1592" t="s">
        <v>213</v>
      </c>
      <c r="M10" s="1592"/>
      <c r="N10" s="1592" t="s">
        <v>213</v>
      </c>
      <c r="O10" s="1595"/>
      <c r="P10" s="1591" t="s">
        <v>407</v>
      </c>
      <c r="Q10" s="1592"/>
      <c r="R10" s="1592" t="s">
        <v>213</v>
      </c>
      <c r="S10" s="1592"/>
      <c r="T10" s="1592" t="s">
        <v>213</v>
      </c>
      <c r="U10" s="1595"/>
      <c r="V10" s="1591" t="s">
        <v>213</v>
      </c>
      <c r="W10" s="1592"/>
      <c r="X10" s="1592" t="s">
        <v>213</v>
      </c>
      <c r="Y10" s="1592"/>
      <c r="Z10" s="1592" t="s">
        <v>213</v>
      </c>
      <c r="AA10" s="1595"/>
      <c r="AB10" s="1591" t="s">
        <v>213</v>
      </c>
      <c r="AC10" s="1592"/>
      <c r="AD10" s="1592" t="s">
        <v>213</v>
      </c>
      <c r="AE10" s="1592"/>
      <c r="AF10" s="1592" t="s">
        <v>213</v>
      </c>
      <c r="AG10" s="1595"/>
      <c r="AH10" s="1597" t="s">
        <v>213</v>
      </c>
      <c r="AI10" s="1598"/>
      <c r="AJ10" s="1598" t="s">
        <v>213</v>
      </c>
      <c r="AK10" s="1598"/>
      <c r="AL10" s="1598" t="s">
        <v>213</v>
      </c>
      <c r="AM10" s="1601"/>
      <c r="AN10" s="13"/>
      <c r="AO10" s="1403"/>
      <c r="AP10" s="1404"/>
      <c r="AQ10" s="1404"/>
      <c r="AR10" s="1404"/>
      <c r="AS10" s="1404"/>
      <c r="AT10" s="1405"/>
    </row>
    <row r="11" spans="2:46" ht="15" customHeight="1">
      <c r="B11" s="1351"/>
      <c r="C11" s="1351"/>
      <c r="D11" s="1352"/>
      <c r="E11" s="1388"/>
      <c r="F11" s="1386"/>
      <c r="G11" s="1386"/>
      <c r="H11" s="1386"/>
      <c r="I11" s="1387"/>
      <c r="J11" s="1591"/>
      <c r="K11" s="1592"/>
      <c r="L11" s="1592"/>
      <c r="M11" s="1592"/>
      <c r="N11" s="1592"/>
      <c r="O11" s="1595"/>
      <c r="P11" s="1591"/>
      <c r="Q11" s="1592"/>
      <c r="R11" s="1592"/>
      <c r="S11" s="1592"/>
      <c r="T11" s="1592"/>
      <c r="U11" s="1595"/>
      <c r="V11" s="1591"/>
      <c r="W11" s="1592"/>
      <c r="X11" s="1592"/>
      <c r="Y11" s="1592"/>
      <c r="Z11" s="1592"/>
      <c r="AA11" s="1595"/>
      <c r="AB11" s="1591"/>
      <c r="AC11" s="1592"/>
      <c r="AD11" s="1592"/>
      <c r="AE11" s="1592"/>
      <c r="AF11" s="1592"/>
      <c r="AG11" s="1595"/>
      <c r="AH11" s="1597"/>
      <c r="AI11" s="1598"/>
      <c r="AJ11" s="1598"/>
      <c r="AK11" s="1598"/>
      <c r="AL11" s="1598"/>
      <c r="AM11" s="1601"/>
      <c r="AN11" s="13"/>
      <c r="AO11" s="1403"/>
      <c r="AP11" s="1404"/>
      <c r="AQ11" s="1404"/>
      <c r="AR11" s="1404"/>
      <c r="AS11" s="1404"/>
      <c r="AT11" s="1405"/>
    </row>
    <row r="12" spans="2:46" ht="15" customHeight="1">
      <c r="B12" s="1351"/>
      <c r="C12" s="1351"/>
      <c r="D12" s="1352"/>
      <c r="E12" s="1388"/>
      <c r="F12" s="1386"/>
      <c r="G12" s="1386"/>
      <c r="H12" s="1386"/>
      <c r="I12" s="1387"/>
      <c r="J12" s="1591" t="s">
        <v>213</v>
      </c>
      <c r="K12" s="1592"/>
      <c r="L12" s="1592" t="s">
        <v>213</v>
      </c>
      <c r="M12" s="1592"/>
      <c r="N12" s="1592" t="s">
        <v>213</v>
      </c>
      <c r="O12" s="1595"/>
      <c r="P12" s="1591" t="s">
        <v>213</v>
      </c>
      <c r="Q12" s="1592"/>
      <c r="R12" s="1592" t="s">
        <v>213</v>
      </c>
      <c r="S12" s="1592"/>
      <c r="T12" s="1592" t="s">
        <v>213</v>
      </c>
      <c r="U12" s="1595"/>
      <c r="V12" s="1591" t="s">
        <v>213</v>
      </c>
      <c r="W12" s="1592"/>
      <c r="X12" s="1592" t="s">
        <v>213</v>
      </c>
      <c r="Y12" s="1592"/>
      <c r="Z12" s="1592" t="s">
        <v>213</v>
      </c>
      <c r="AA12" s="1595"/>
      <c r="AB12" s="1591" t="s">
        <v>213</v>
      </c>
      <c r="AC12" s="1592"/>
      <c r="AD12" s="1592" t="s">
        <v>213</v>
      </c>
      <c r="AE12" s="1592"/>
      <c r="AF12" s="1592" t="s">
        <v>213</v>
      </c>
      <c r="AG12" s="1595"/>
      <c r="AH12" s="1597" t="s">
        <v>213</v>
      </c>
      <c r="AI12" s="1598"/>
      <c r="AJ12" s="1598" t="s">
        <v>213</v>
      </c>
      <c r="AK12" s="1598"/>
      <c r="AL12" s="1598" t="s">
        <v>213</v>
      </c>
      <c r="AM12" s="1601"/>
      <c r="AN12" s="13"/>
      <c r="AO12" s="1403"/>
      <c r="AP12" s="1404"/>
      <c r="AQ12" s="1404"/>
      <c r="AR12" s="1404"/>
      <c r="AS12" s="1404"/>
      <c r="AT12" s="1405"/>
    </row>
    <row r="13" spans="2:46" ht="15.75" customHeight="1" thickBot="1">
      <c r="B13" s="1351"/>
      <c r="C13" s="1351"/>
      <c r="D13" s="1352"/>
      <c r="E13" s="1389"/>
      <c r="F13" s="1390"/>
      <c r="G13" s="1390"/>
      <c r="H13" s="1390"/>
      <c r="I13" s="1391"/>
      <c r="J13" s="1591"/>
      <c r="K13" s="1592"/>
      <c r="L13" s="1592"/>
      <c r="M13" s="1592"/>
      <c r="N13" s="1592"/>
      <c r="O13" s="1595"/>
      <c r="P13" s="1591"/>
      <c r="Q13" s="1592"/>
      <c r="R13" s="1592"/>
      <c r="S13" s="1592"/>
      <c r="T13" s="1592"/>
      <c r="U13" s="1595"/>
      <c r="V13" s="1591"/>
      <c r="W13" s="1592"/>
      <c r="X13" s="1592"/>
      <c r="Y13" s="1592"/>
      <c r="Z13" s="1592"/>
      <c r="AA13" s="1595"/>
      <c r="AB13" s="1591"/>
      <c r="AC13" s="1592"/>
      <c r="AD13" s="1592"/>
      <c r="AE13" s="1592"/>
      <c r="AF13" s="1592"/>
      <c r="AG13" s="1595"/>
      <c r="AH13" s="1599"/>
      <c r="AI13" s="1600"/>
      <c r="AJ13" s="1600"/>
      <c r="AK13" s="1600"/>
      <c r="AL13" s="1600"/>
      <c r="AM13" s="1602"/>
      <c r="AN13" s="13"/>
      <c r="AO13" s="1406"/>
      <c r="AP13" s="1407"/>
      <c r="AQ13" s="1407"/>
      <c r="AR13" s="1407"/>
      <c r="AS13" s="1407"/>
      <c r="AT13" s="1408"/>
    </row>
    <row r="14" spans="2:46" ht="15" customHeight="1">
      <c r="B14" s="1351"/>
      <c r="C14" s="1351"/>
      <c r="D14" s="1352"/>
      <c r="E14" s="1393" t="s">
        <v>389</v>
      </c>
      <c r="F14" s="1589"/>
      <c r="G14" s="1589"/>
      <c r="H14" s="1589"/>
      <c r="I14" s="1589"/>
      <c r="J14" s="1615" t="s">
        <v>213</v>
      </c>
      <c r="K14" s="1616"/>
      <c r="L14" s="1616" t="s">
        <v>213</v>
      </c>
      <c r="M14" s="1616"/>
      <c r="N14" s="1616" t="s">
        <v>213</v>
      </c>
      <c r="O14" s="1624"/>
      <c r="P14" s="1615" t="s">
        <v>213</v>
      </c>
      <c r="Q14" s="1616"/>
      <c r="R14" s="1616" t="s">
        <v>213</v>
      </c>
      <c r="S14" s="1616"/>
      <c r="T14" s="1616" t="s">
        <v>213</v>
      </c>
      <c r="U14" s="1624"/>
      <c r="V14" s="1625" t="s">
        <v>213</v>
      </c>
      <c r="W14" s="1617"/>
      <c r="X14" s="1617" t="s">
        <v>213</v>
      </c>
      <c r="Y14" s="1617"/>
      <c r="Z14" s="1617" t="s">
        <v>213</v>
      </c>
      <c r="AA14" s="1621"/>
      <c r="AB14" s="1625" t="s">
        <v>213</v>
      </c>
      <c r="AC14" s="1617"/>
      <c r="AD14" s="1617" t="s">
        <v>213</v>
      </c>
      <c r="AE14" s="1617"/>
      <c r="AF14" s="1617" t="s">
        <v>213</v>
      </c>
      <c r="AG14" s="1621"/>
      <c r="AH14" s="1622" t="s">
        <v>213</v>
      </c>
      <c r="AI14" s="1623"/>
      <c r="AJ14" s="1623" t="s">
        <v>213</v>
      </c>
      <c r="AK14" s="1623"/>
      <c r="AL14" s="1623" t="s">
        <v>213</v>
      </c>
      <c r="AM14" s="1626"/>
      <c r="AN14" s="13"/>
      <c r="AO14" s="1409" t="s">
        <v>390</v>
      </c>
      <c r="AP14" s="1410"/>
      <c r="AQ14" s="1410"/>
      <c r="AR14" s="1410"/>
      <c r="AS14" s="1410"/>
      <c r="AT14" s="1411"/>
    </row>
    <row r="15" spans="2:46" ht="15" customHeight="1">
      <c r="B15" s="1351"/>
      <c r="C15" s="1351"/>
      <c r="D15" s="1352"/>
      <c r="E15" s="1388"/>
      <c r="F15" s="1386"/>
      <c r="G15" s="1386"/>
      <c r="H15" s="1386"/>
      <c r="I15" s="1386"/>
      <c r="J15" s="1613"/>
      <c r="K15" s="1603"/>
      <c r="L15" s="1603"/>
      <c r="M15" s="1603"/>
      <c r="N15" s="1603"/>
      <c r="O15" s="1604"/>
      <c r="P15" s="1613"/>
      <c r="Q15" s="1603"/>
      <c r="R15" s="1603"/>
      <c r="S15" s="1603"/>
      <c r="T15" s="1603"/>
      <c r="U15" s="1604"/>
      <c r="V15" s="1591"/>
      <c r="W15" s="1592"/>
      <c r="X15" s="1592"/>
      <c r="Y15" s="1592"/>
      <c r="Z15" s="1592"/>
      <c r="AA15" s="1595"/>
      <c r="AB15" s="1591"/>
      <c r="AC15" s="1592"/>
      <c r="AD15" s="1592"/>
      <c r="AE15" s="1592"/>
      <c r="AF15" s="1592"/>
      <c r="AG15" s="1595"/>
      <c r="AH15" s="1597"/>
      <c r="AI15" s="1598"/>
      <c r="AJ15" s="1598"/>
      <c r="AK15" s="1598"/>
      <c r="AL15" s="1598"/>
      <c r="AM15" s="1601"/>
      <c r="AN15" s="13"/>
      <c r="AO15" s="1412"/>
      <c r="AP15" s="1413"/>
      <c r="AQ15" s="1413"/>
      <c r="AR15" s="1413"/>
      <c r="AS15" s="1413"/>
      <c r="AT15" s="1414"/>
    </row>
    <row r="16" spans="2:46" ht="15" customHeight="1">
      <c r="B16" s="1351"/>
      <c r="C16" s="1351"/>
      <c r="D16" s="1352"/>
      <c r="E16" s="1388"/>
      <c r="F16" s="1386"/>
      <c r="G16" s="1386"/>
      <c r="H16" s="1386"/>
      <c r="I16" s="1386"/>
      <c r="J16" s="1613" t="s">
        <v>213</v>
      </c>
      <c r="K16" s="1603"/>
      <c r="L16" s="1603" t="s">
        <v>213</v>
      </c>
      <c r="M16" s="1603"/>
      <c r="N16" s="1603" t="s">
        <v>213</v>
      </c>
      <c r="O16" s="1604"/>
      <c r="P16" s="1613" t="s">
        <v>213</v>
      </c>
      <c r="Q16" s="1603"/>
      <c r="R16" s="1603" t="s">
        <v>213</v>
      </c>
      <c r="S16" s="1603"/>
      <c r="T16" s="1603" t="s">
        <v>213</v>
      </c>
      <c r="U16" s="1604"/>
      <c r="V16" s="1591" t="s">
        <v>213</v>
      </c>
      <c r="W16" s="1592"/>
      <c r="X16" s="1592" t="s">
        <v>213</v>
      </c>
      <c r="Y16" s="1592"/>
      <c r="Z16" s="1592" t="s">
        <v>213</v>
      </c>
      <c r="AA16" s="1595"/>
      <c r="AB16" s="1591" t="s">
        <v>213</v>
      </c>
      <c r="AC16" s="1592"/>
      <c r="AD16" s="1592" t="s">
        <v>213</v>
      </c>
      <c r="AE16" s="1592"/>
      <c r="AF16" s="1592" t="s">
        <v>213</v>
      </c>
      <c r="AG16" s="1595"/>
      <c r="AH16" s="1597" t="s">
        <v>213</v>
      </c>
      <c r="AI16" s="1598"/>
      <c r="AJ16" s="1598" t="s">
        <v>213</v>
      </c>
      <c r="AK16" s="1598"/>
      <c r="AL16" s="1598" t="s">
        <v>213</v>
      </c>
      <c r="AM16" s="1601"/>
      <c r="AN16" s="13"/>
      <c r="AO16" s="1412"/>
      <c r="AP16" s="1413"/>
      <c r="AQ16" s="1413"/>
      <c r="AR16" s="1413"/>
      <c r="AS16" s="1413"/>
      <c r="AT16" s="1414"/>
    </row>
    <row r="17" spans="2:46" ht="15" customHeight="1">
      <c r="B17" s="1351"/>
      <c r="C17" s="1351"/>
      <c r="D17" s="1352"/>
      <c r="E17" s="1388"/>
      <c r="F17" s="1386"/>
      <c r="G17" s="1386"/>
      <c r="H17" s="1386"/>
      <c r="I17" s="1386"/>
      <c r="J17" s="1613"/>
      <c r="K17" s="1603"/>
      <c r="L17" s="1603"/>
      <c r="M17" s="1603"/>
      <c r="N17" s="1603"/>
      <c r="O17" s="1604"/>
      <c r="P17" s="1613"/>
      <c r="Q17" s="1603"/>
      <c r="R17" s="1603"/>
      <c r="S17" s="1603"/>
      <c r="T17" s="1603"/>
      <c r="U17" s="1604"/>
      <c r="V17" s="1591"/>
      <c r="W17" s="1592"/>
      <c r="X17" s="1592"/>
      <c r="Y17" s="1592"/>
      <c r="Z17" s="1592"/>
      <c r="AA17" s="1595"/>
      <c r="AB17" s="1591"/>
      <c r="AC17" s="1592"/>
      <c r="AD17" s="1592"/>
      <c r="AE17" s="1592"/>
      <c r="AF17" s="1592"/>
      <c r="AG17" s="1595"/>
      <c r="AH17" s="1597"/>
      <c r="AI17" s="1598"/>
      <c r="AJ17" s="1598"/>
      <c r="AK17" s="1598"/>
      <c r="AL17" s="1598"/>
      <c r="AM17" s="1601"/>
      <c r="AN17" s="13"/>
      <c r="AO17" s="1412"/>
      <c r="AP17" s="1413"/>
      <c r="AQ17" s="1413"/>
      <c r="AR17" s="1413"/>
      <c r="AS17" s="1413"/>
      <c r="AT17" s="1414"/>
    </row>
    <row r="18" spans="2:46" ht="15" customHeight="1">
      <c r="B18" s="1351"/>
      <c r="C18" s="1351"/>
      <c r="D18" s="1352"/>
      <c r="E18" s="1388"/>
      <c r="F18" s="1386"/>
      <c r="G18" s="1386"/>
      <c r="H18" s="1386"/>
      <c r="I18" s="1386"/>
      <c r="J18" s="1613" t="s">
        <v>213</v>
      </c>
      <c r="K18" s="1603"/>
      <c r="L18" s="1603" t="s">
        <v>213</v>
      </c>
      <c r="M18" s="1603"/>
      <c r="N18" s="1603" t="s">
        <v>213</v>
      </c>
      <c r="O18" s="1604"/>
      <c r="P18" s="1613" t="s">
        <v>213</v>
      </c>
      <c r="Q18" s="1603"/>
      <c r="R18" s="1603" t="s">
        <v>213</v>
      </c>
      <c r="S18" s="1603"/>
      <c r="T18" s="1603" t="s">
        <v>213</v>
      </c>
      <c r="U18" s="1604"/>
      <c r="V18" s="1591" t="s">
        <v>213</v>
      </c>
      <c r="W18" s="1592"/>
      <c r="X18" s="1592" t="s">
        <v>213</v>
      </c>
      <c r="Y18" s="1592"/>
      <c r="Z18" s="1592" t="s">
        <v>213</v>
      </c>
      <c r="AA18" s="1595"/>
      <c r="AB18" s="1591" t="s">
        <v>213</v>
      </c>
      <c r="AC18" s="1592"/>
      <c r="AD18" s="1592" t="s">
        <v>213</v>
      </c>
      <c r="AE18" s="1592"/>
      <c r="AF18" s="1592" t="s">
        <v>213</v>
      </c>
      <c r="AG18" s="1595"/>
      <c r="AH18" s="1597" t="s">
        <v>213</v>
      </c>
      <c r="AI18" s="1598"/>
      <c r="AJ18" s="1598" t="s">
        <v>213</v>
      </c>
      <c r="AK18" s="1598"/>
      <c r="AL18" s="1598" t="s">
        <v>213</v>
      </c>
      <c r="AM18" s="1601"/>
      <c r="AN18" s="13"/>
      <c r="AO18" s="1412"/>
      <c r="AP18" s="1413"/>
      <c r="AQ18" s="1413"/>
      <c r="AR18" s="1413"/>
      <c r="AS18" s="1413"/>
      <c r="AT18" s="1414"/>
    </row>
    <row r="19" spans="2:46" ht="15" customHeight="1">
      <c r="B19" s="1351"/>
      <c r="C19" s="1351"/>
      <c r="D19" s="1352"/>
      <c r="E19" s="1388"/>
      <c r="F19" s="1386"/>
      <c r="G19" s="1386"/>
      <c r="H19" s="1386"/>
      <c r="I19" s="1386"/>
      <c r="J19" s="1613"/>
      <c r="K19" s="1603"/>
      <c r="L19" s="1603"/>
      <c r="M19" s="1603"/>
      <c r="N19" s="1603"/>
      <c r="O19" s="1604"/>
      <c r="P19" s="1613"/>
      <c r="Q19" s="1603"/>
      <c r="R19" s="1603"/>
      <c r="S19" s="1603"/>
      <c r="T19" s="1603"/>
      <c r="U19" s="1604"/>
      <c r="V19" s="1591"/>
      <c r="W19" s="1592"/>
      <c r="X19" s="1592"/>
      <c r="Y19" s="1592"/>
      <c r="Z19" s="1592"/>
      <c r="AA19" s="1595"/>
      <c r="AB19" s="1591"/>
      <c r="AC19" s="1592"/>
      <c r="AD19" s="1592"/>
      <c r="AE19" s="1592"/>
      <c r="AF19" s="1592"/>
      <c r="AG19" s="1595"/>
      <c r="AH19" s="1597"/>
      <c r="AI19" s="1598"/>
      <c r="AJ19" s="1598"/>
      <c r="AK19" s="1598"/>
      <c r="AL19" s="1598"/>
      <c r="AM19" s="1601"/>
      <c r="AN19" s="13"/>
      <c r="AO19" s="1412"/>
      <c r="AP19" s="1413"/>
      <c r="AQ19" s="1413"/>
      <c r="AR19" s="1413"/>
      <c r="AS19" s="1413"/>
      <c r="AT19" s="1414"/>
    </row>
    <row r="20" spans="2:46" ht="15" customHeight="1">
      <c r="B20" s="1351"/>
      <c r="C20" s="1351"/>
      <c r="D20" s="1352"/>
      <c r="E20" s="1388"/>
      <c r="F20" s="1386"/>
      <c r="G20" s="1386"/>
      <c r="H20" s="1386"/>
      <c r="I20" s="1386"/>
      <c r="J20" s="1613" t="s">
        <v>213</v>
      </c>
      <c r="K20" s="1603"/>
      <c r="L20" s="1603" t="s">
        <v>213</v>
      </c>
      <c r="M20" s="1603"/>
      <c r="N20" s="1603" t="s">
        <v>213</v>
      </c>
      <c r="O20" s="1604"/>
      <c r="P20" s="1613" t="s">
        <v>213</v>
      </c>
      <c r="Q20" s="1603"/>
      <c r="R20" s="1603" t="s">
        <v>213</v>
      </c>
      <c r="S20" s="1603"/>
      <c r="T20" s="1603" t="s">
        <v>213</v>
      </c>
      <c r="U20" s="1604"/>
      <c r="V20" s="1591" t="s">
        <v>213</v>
      </c>
      <c r="W20" s="1592"/>
      <c r="X20" s="1592" t="s">
        <v>213</v>
      </c>
      <c r="Y20" s="1592"/>
      <c r="Z20" s="1592" t="s">
        <v>213</v>
      </c>
      <c r="AA20" s="1595"/>
      <c r="AB20" s="1591" t="s">
        <v>213</v>
      </c>
      <c r="AC20" s="1592"/>
      <c r="AD20" s="1592" t="s">
        <v>213</v>
      </c>
      <c r="AE20" s="1592"/>
      <c r="AF20" s="1592" t="s">
        <v>213</v>
      </c>
      <c r="AG20" s="1595"/>
      <c r="AH20" s="1597" t="s">
        <v>213</v>
      </c>
      <c r="AI20" s="1598"/>
      <c r="AJ20" s="1598" t="s">
        <v>213</v>
      </c>
      <c r="AK20" s="1598"/>
      <c r="AL20" s="1598" t="s">
        <v>213</v>
      </c>
      <c r="AM20" s="1601"/>
      <c r="AN20" s="13"/>
      <c r="AO20" s="1412"/>
      <c r="AP20" s="1413"/>
      <c r="AQ20" s="1413"/>
      <c r="AR20" s="1413"/>
      <c r="AS20" s="1413"/>
      <c r="AT20" s="1414"/>
    </row>
    <row r="21" spans="2:46" ht="15.75" customHeight="1" thickBot="1">
      <c r="B21" s="1351"/>
      <c r="C21" s="1351"/>
      <c r="D21" s="1352"/>
      <c r="E21" s="1389"/>
      <c r="F21" s="1390"/>
      <c r="G21" s="1390"/>
      <c r="H21" s="1390"/>
      <c r="I21" s="1390"/>
      <c r="J21" s="1614"/>
      <c r="K21" s="1605"/>
      <c r="L21" s="1605"/>
      <c r="M21" s="1605"/>
      <c r="N21" s="1605"/>
      <c r="O21" s="1606"/>
      <c r="P21" s="1614"/>
      <c r="Q21" s="1605"/>
      <c r="R21" s="1605"/>
      <c r="S21" s="1605"/>
      <c r="T21" s="1605"/>
      <c r="U21" s="1606"/>
      <c r="V21" s="1593"/>
      <c r="W21" s="1594"/>
      <c r="X21" s="1594"/>
      <c r="Y21" s="1594"/>
      <c r="Z21" s="1594"/>
      <c r="AA21" s="1596"/>
      <c r="AB21" s="1593"/>
      <c r="AC21" s="1594"/>
      <c r="AD21" s="1594"/>
      <c r="AE21" s="1594"/>
      <c r="AF21" s="1594"/>
      <c r="AG21" s="1596"/>
      <c r="AH21" s="1599"/>
      <c r="AI21" s="1600"/>
      <c r="AJ21" s="1600"/>
      <c r="AK21" s="1600"/>
      <c r="AL21" s="1600"/>
      <c r="AM21" s="1602"/>
      <c r="AN21" s="13"/>
      <c r="AO21" s="1415"/>
      <c r="AP21" s="1416"/>
      <c r="AQ21" s="1416"/>
      <c r="AR21" s="1416"/>
      <c r="AS21" s="1416"/>
      <c r="AT21" s="1417"/>
    </row>
    <row r="22" spans="2:46">
      <c r="B22" s="1351"/>
      <c r="C22" s="1351"/>
      <c r="D22" s="1352"/>
      <c r="E22" s="1393" t="s">
        <v>393</v>
      </c>
      <c r="F22" s="1589"/>
      <c r="G22" s="1589"/>
      <c r="H22" s="1589"/>
      <c r="I22" s="1590"/>
      <c r="J22" s="1615" t="s">
        <v>213</v>
      </c>
      <c r="K22" s="1616"/>
      <c r="L22" s="1616" t="s">
        <v>213</v>
      </c>
      <c r="M22" s="1616"/>
      <c r="N22" s="1616" t="s">
        <v>213</v>
      </c>
      <c r="O22" s="1624"/>
      <c r="P22" s="1615" t="s">
        <v>213</v>
      </c>
      <c r="Q22" s="1616"/>
      <c r="R22" s="1616" t="s">
        <v>213</v>
      </c>
      <c r="S22" s="1616"/>
      <c r="T22" s="1616" t="s">
        <v>213</v>
      </c>
      <c r="U22" s="1624"/>
      <c r="V22" s="1615" t="s">
        <v>213</v>
      </c>
      <c r="W22" s="1616"/>
      <c r="X22" s="1616" t="s">
        <v>213</v>
      </c>
      <c r="Y22" s="1616"/>
      <c r="Z22" s="1616" t="s">
        <v>213</v>
      </c>
      <c r="AA22" s="1624"/>
      <c r="AB22" s="1625" t="s">
        <v>213</v>
      </c>
      <c r="AC22" s="1617"/>
      <c r="AD22" s="1617" t="s">
        <v>213</v>
      </c>
      <c r="AE22" s="1617"/>
      <c r="AF22" s="1617" t="s">
        <v>213</v>
      </c>
      <c r="AG22" s="1621"/>
      <c r="AH22" s="1622" t="s">
        <v>213</v>
      </c>
      <c r="AI22" s="1623"/>
      <c r="AJ22" s="1623" t="s">
        <v>213</v>
      </c>
      <c r="AK22" s="1623"/>
      <c r="AL22" s="1623" t="s">
        <v>213</v>
      </c>
      <c r="AM22" s="1626"/>
      <c r="AN22" s="13"/>
      <c r="AO22" s="1422" t="s">
        <v>395</v>
      </c>
      <c r="AP22" s="1423"/>
      <c r="AQ22" s="1423"/>
      <c r="AR22" s="1423"/>
      <c r="AS22" s="1423"/>
      <c r="AT22" s="1424"/>
    </row>
    <row r="23" spans="2:46">
      <c r="B23" s="1351"/>
      <c r="C23" s="1351"/>
      <c r="D23" s="1352"/>
      <c r="E23" s="1388"/>
      <c r="F23" s="1386"/>
      <c r="G23" s="1386"/>
      <c r="H23" s="1386"/>
      <c r="I23" s="1387"/>
      <c r="J23" s="1613"/>
      <c r="K23" s="1603"/>
      <c r="L23" s="1603"/>
      <c r="M23" s="1603"/>
      <c r="N23" s="1603"/>
      <c r="O23" s="1604"/>
      <c r="P23" s="1613"/>
      <c r="Q23" s="1603"/>
      <c r="R23" s="1603"/>
      <c r="S23" s="1603"/>
      <c r="T23" s="1603"/>
      <c r="U23" s="1604"/>
      <c r="V23" s="1613"/>
      <c r="W23" s="1603"/>
      <c r="X23" s="1603"/>
      <c r="Y23" s="1603"/>
      <c r="Z23" s="1603"/>
      <c r="AA23" s="1604"/>
      <c r="AB23" s="1591"/>
      <c r="AC23" s="1592"/>
      <c r="AD23" s="1592"/>
      <c r="AE23" s="1592"/>
      <c r="AF23" s="1592"/>
      <c r="AG23" s="1595"/>
      <c r="AH23" s="1597"/>
      <c r="AI23" s="1598"/>
      <c r="AJ23" s="1598"/>
      <c r="AK23" s="1598"/>
      <c r="AL23" s="1598"/>
      <c r="AM23" s="1601"/>
      <c r="AN23" s="13"/>
      <c r="AO23" s="1425"/>
      <c r="AP23" s="1426"/>
      <c r="AQ23" s="1426"/>
      <c r="AR23" s="1426"/>
      <c r="AS23" s="1426"/>
      <c r="AT23" s="1427"/>
    </row>
    <row r="24" spans="2:46">
      <c r="B24" s="1351"/>
      <c r="C24" s="1351"/>
      <c r="D24" s="1352"/>
      <c r="E24" s="1388"/>
      <c r="F24" s="1386"/>
      <c r="G24" s="1386"/>
      <c r="H24" s="1386"/>
      <c r="I24" s="1387"/>
      <c r="J24" s="1613" t="s">
        <v>213</v>
      </c>
      <c r="K24" s="1603"/>
      <c r="L24" s="1603" t="s">
        <v>213</v>
      </c>
      <c r="M24" s="1603"/>
      <c r="N24" s="1603" t="s">
        <v>213</v>
      </c>
      <c r="O24" s="1604"/>
      <c r="P24" s="1613" t="s">
        <v>213</v>
      </c>
      <c r="Q24" s="1603"/>
      <c r="R24" s="1603" t="s">
        <v>213</v>
      </c>
      <c r="S24" s="1603"/>
      <c r="T24" s="1603" t="s">
        <v>396</v>
      </c>
      <c r="U24" s="1604"/>
      <c r="V24" s="1613" t="s">
        <v>213</v>
      </c>
      <c r="W24" s="1603"/>
      <c r="X24" s="1603" t="s">
        <v>213</v>
      </c>
      <c r="Y24" s="1603"/>
      <c r="Z24" s="1603" t="s">
        <v>213</v>
      </c>
      <c r="AA24" s="1604"/>
      <c r="AB24" s="1591" t="s">
        <v>213</v>
      </c>
      <c r="AC24" s="1592"/>
      <c r="AD24" s="1592" t="s">
        <v>213</v>
      </c>
      <c r="AE24" s="1592"/>
      <c r="AF24" s="1592" t="s">
        <v>213</v>
      </c>
      <c r="AG24" s="1595"/>
      <c r="AH24" s="1597" t="s">
        <v>213</v>
      </c>
      <c r="AI24" s="1598"/>
      <c r="AJ24" s="1598" t="s">
        <v>213</v>
      </c>
      <c r="AK24" s="1598"/>
      <c r="AL24" s="1598" t="s">
        <v>213</v>
      </c>
      <c r="AM24" s="1601"/>
      <c r="AN24" s="13"/>
      <c r="AO24" s="1425"/>
      <c r="AP24" s="1426"/>
      <c r="AQ24" s="1426"/>
      <c r="AR24" s="1426"/>
      <c r="AS24" s="1426"/>
      <c r="AT24" s="1427"/>
    </row>
    <row r="25" spans="2:46">
      <c r="B25" s="1351"/>
      <c r="C25" s="1351"/>
      <c r="D25" s="1352"/>
      <c r="E25" s="1388"/>
      <c r="F25" s="1386"/>
      <c r="G25" s="1386"/>
      <c r="H25" s="1386"/>
      <c r="I25" s="1387"/>
      <c r="J25" s="1613"/>
      <c r="K25" s="1603"/>
      <c r="L25" s="1603"/>
      <c r="M25" s="1603"/>
      <c r="N25" s="1603"/>
      <c r="O25" s="1604"/>
      <c r="P25" s="1613"/>
      <c r="Q25" s="1603"/>
      <c r="R25" s="1603"/>
      <c r="S25" s="1603"/>
      <c r="T25" s="1603"/>
      <c r="U25" s="1604"/>
      <c r="V25" s="1613"/>
      <c r="W25" s="1603"/>
      <c r="X25" s="1603"/>
      <c r="Y25" s="1603"/>
      <c r="Z25" s="1603"/>
      <c r="AA25" s="1604"/>
      <c r="AB25" s="1591"/>
      <c r="AC25" s="1592"/>
      <c r="AD25" s="1592"/>
      <c r="AE25" s="1592"/>
      <c r="AF25" s="1592"/>
      <c r="AG25" s="1595"/>
      <c r="AH25" s="1597"/>
      <c r="AI25" s="1598"/>
      <c r="AJ25" s="1598"/>
      <c r="AK25" s="1598"/>
      <c r="AL25" s="1598"/>
      <c r="AM25" s="1601"/>
      <c r="AN25" s="13"/>
      <c r="AO25" s="1425"/>
      <c r="AP25" s="1426"/>
      <c r="AQ25" s="1426"/>
      <c r="AR25" s="1426"/>
      <c r="AS25" s="1426"/>
      <c r="AT25" s="1427"/>
    </row>
    <row r="26" spans="2:46">
      <c r="B26" s="1351"/>
      <c r="C26" s="1351"/>
      <c r="D26" s="1352"/>
      <c r="E26" s="1388"/>
      <c r="F26" s="1386"/>
      <c r="G26" s="1386"/>
      <c r="H26" s="1386"/>
      <c r="I26" s="1387"/>
      <c r="J26" s="1613" t="s">
        <v>213</v>
      </c>
      <c r="K26" s="1603"/>
      <c r="L26" s="1603" t="s">
        <v>213</v>
      </c>
      <c r="M26" s="1603"/>
      <c r="N26" s="1603" t="s">
        <v>213</v>
      </c>
      <c r="O26" s="1604"/>
      <c r="P26" s="1613" t="s">
        <v>213</v>
      </c>
      <c r="Q26" s="1603"/>
      <c r="R26" s="1603" t="s">
        <v>213</v>
      </c>
      <c r="S26" s="1603"/>
      <c r="T26" s="1603" t="s">
        <v>213</v>
      </c>
      <c r="U26" s="1604"/>
      <c r="V26" s="1613" t="s">
        <v>213</v>
      </c>
      <c r="W26" s="1603"/>
      <c r="X26" s="1603" t="s">
        <v>213</v>
      </c>
      <c r="Y26" s="1603"/>
      <c r="Z26" s="1603" t="s">
        <v>213</v>
      </c>
      <c r="AA26" s="1604"/>
      <c r="AB26" s="1591" t="s">
        <v>213</v>
      </c>
      <c r="AC26" s="1592"/>
      <c r="AD26" s="1592" t="s">
        <v>213</v>
      </c>
      <c r="AE26" s="1592"/>
      <c r="AF26" s="1592" t="s">
        <v>213</v>
      </c>
      <c r="AG26" s="1595"/>
      <c r="AH26" s="1597" t="s">
        <v>213</v>
      </c>
      <c r="AI26" s="1598"/>
      <c r="AJ26" s="1598" t="s">
        <v>213</v>
      </c>
      <c r="AK26" s="1598"/>
      <c r="AL26" s="1598" t="s">
        <v>213</v>
      </c>
      <c r="AM26" s="1601"/>
      <c r="AN26" s="13"/>
      <c r="AO26" s="1425"/>
      <c r="AP26" s="1426"/>
      <c r="AQ26" s="1426"/>
      <c r="AR26" s="1426"/>
      <c r="AS26" s="1426"/>
      <c r="AT26" s="1427"/>
    </row>
    <row r="27" spans="2:46">
      <c r="B27" s="1351"/>
      <c r="C27" s="1351"/>
      <c r="D27" s="1352"/>
      <c r="E27" s="1388"/>
      <c r="F27" s="1386"/>
      <c r="G27" s="1386"/>
      <c r="H27" s="1386"/>
      <c r="I27" s="1387"/>
      <c r="J27" s="1613"/>
      <c r="K27" s="1603"/>
      <c r="L27" s="1603"/>
      <c r="M27" s="1603"/>
      <c r="N27" s="1603"/>
      <c r="O27" s="1604"/>
      <c r="P27" s="1613"/>
      <c r="Q27" s="1603"/>
      <c r="R27" s="1603"/>
      <c r="S27" s="1603"/>
      <c r="T27" s="1603"/>
      <c r="U27" s="1604"/>
      <c r="V27" s="1613"/>
      <c r="W27" s="1603"/>
      <c r="X27" s="1603"/>
      <c r="Y27" s="1603"/>
      <c r="Z27" s="1603"/>
      <c r="AA27" s="1604"/>
      <c r="AB27" s="1591"/>
      <c r="AC27" s="1592"/>
      <c r="AD27" s="1592"/>
      <c r="AE27" s="1592"/>
      <c r="AF27" s="1592"/>
      <c r="AG27" s="1595"/>
      <c r="AH27" s="1597"/>
      <c r="AI27" s="1598"/>
      <c r="AJ27" s="1598"/>
      <c r="AK27" s="1598"/>
      <c r="AL27" s="1598"/>
      <c r="AM27" s="1601"/>
      <c r="AN27" s="13"/>
      <c r="AO27" s="1425"/>
      <c r="AP27" s="1426"/>
      <c r="AQ27" s="1426"/>
      <c r="AR27" s="1426"/>
      <c r="AS27" s="1426"/>
      <c r="AT27" s="1427"/>
    </row>
    <row r="28" spans="2:46">
      <c r="B28" s="1351"/>
      <c r="C28" s="1351"/>
      <c r="D28" s="1352"/>
      <c r="E28" s="1388"/>
      <c r="F28" s="1386"/>
      <c r="G28" s="1386"/>
      <c r="H28" s="1386"/>
      <c r="I28" s="1387"/>
      <c r="J28" s="1613" t="s">
        <v>213</v>
      </c>
      <c r="K28" s="1603"/>
      <c r="L28" s="1603" t="s">
        <v>213</v>
      </c>
      <c r="M28" s="1603"/>
      <c r="N28" s="1603" t="s">
        <v>213</v>
      </c>
      <c r="O28" s="1604"/>
      <c r="P28" s="1613" t="s">
        <v>213</v>
      </c>
      <c r="Q28" s="1603"/>
      <c r="R28" s="1603" t="s">
        <v>213</v>
      </c>
      <c r="S28" s="1603"/>
      <c r="T28" s="1603" t="s">
        <v>213</v>
      </c>
      <c r="U28" s="1604"/>
      <c r="V28" s="1613" t="s">
        <v>213</v>
      </c>
      <c r="W28" s="1603"/>
      <c r="X28" s="1603" t="s">
        <v>213</v>
      </c>
      <c r="Y28" s="1603"/>
      <c r="Z28" s="1603" t="s">
        <v>213</v>
      </c>
      <c r="AA28" s="1604"/>
      <c r="AB28" s="1591" t="s">
        <v>213</v>
      </c>
      <c r="AC28" s="1592"/>
      <c r="AD28" s="1592" t="s">
        <v>213</v>
      </c>
      <c r="AE28" s="1592"/>
      <c r="AF28" s="1592" t="s">
        <v>213</v>
      </c>
      <c r="AG28" s="1595"/>
      <c r="AH28" s="1597" t="s">
        <v>213</v>
      </c>
      <c r="AI28" s="1598"/>
      <c r="AJ28" s="1598" t="s">
        <v>213</v>
      </c>
      <c r="AK28" s="1598"/>
      <c r="AL28" s="1598" t="s">
        <v>213</v>
      </c>
      <c r="AM28" s="1601"/>
      <c r="AN28" s="13"/>
      <c r="AO28" s="1425"/>
      <c r="AP28" s="1426"/>
      <c r="AQ28" s="1426"/>
      <c r="AR28" s="1426"/>
      <c r="AS28" s="1426"/>
      <c r="AT28" s="1427"/>
    </row>
    <row r="29" spans="2:46" ht="15.95" thickBot="1">
      <c r="B29" s="1351"/>
      <c r="C29" s="1351"/>
      <c r="D29" s="1352"/>
      <c r="E29" s="1389"/>
      <c r="F29" s="1390"/>
      <c r="G29" s="1390"/>
      <c r="H29" s="1390"/>
      <c r="I29" s="1391"/>
      <c r="J29" s="1613"/>
      <c r="K29" s="1603"/>
      <c r="L29" s="1603"/>
      <c r="M29" s="1603"/>
      <c r="N29" s="1603"/>
      <c r="O29" s="1604"/>
      <c r="P29" s="1614"/>
      <c r="Q29" s="1605"/>
      <c r="R29" s="1605"/>
      <c r="S29" s="1605"/>
      <c r="T29" s="1605"/>
      <c r="U29" s="1606"/>
      <c r="V29" s="1614"/>
      <c r="W29" s="1605"/>
      <c r="X29" s="1605"/>
      <c r="Y29" s="1605"/>
      <c r="Z29" s="1605"/>
      <c r="AA29" s="1606"/>
      <c r="AB29" s="1593"/>
      <c r="AC29" s="1594"/>
      <c r="AD29" s="1594"/>
      <c r="AE29" s="1594"/>
      <c r="AF29" s="1594"/>
      <c r="AG29" s="1596"/>
      <c r="AH29" s="1599"/>
      <c r="AI29" s="1600"/>
      <c r="AJ29" s="1600"/>
      <c r="AK29" s="1600"/>
      <c r="AL29" s="1600"/>
      <c r="AM29" s="1602"/>
      <c r="AN29" s="13"/>
      <c r="AO29" s="1428"/>
      <c r="AP29" s="1429"/>
      <c r="AQ29" s="1429"/>
      <c r="AR29" s="1429"/>
      <c r="AS29" s="1429"/>
      <c r="AT29" s="1430"/>
    </row>
    <row r="30" spans="2:46">
      <c r="B30" s="1351"/>
      <c r="C30" s="1351"/>
      <c r="D30" s="1352"/>
      <c r="E30" s="1393" t="s">
        <v>403</v>
      </c>
      <c r="F30" s="1589"/>
      <c r="G30" s="1589"/>
      <c r="H30" s="1589"/>
      <c r="I30" s="1589"/>
      <c r="J30" s="1618" t="s">
        <v>213</v>
      </c>
      <c r="K30" s="1619"/>
      <c r="L30" s="1619" t="s">
        <v>404</v>
      </c>
      <c r="M30" s="1619"/>
      <c r="N30" s="1619" t="s">
        <v>213</v>
      </c>
      <c r="O30" s="1620"/>
      <c r="P30" s="1616" t="s">
        <v>394</v>
      </c>
      <c r="Q30" s="1616"/>
      <c r="R30" s="1616" t="s">
        <v>213</v>
      </c>
      <c r="S30" s="1616"/>
      <c r="T30" s="1616" t="s">
        <v>213</v>
      </c>
      <c r="U30" s="1624"/>
      <c r="V30" s="1615" t="s">
        <v>213</v>
      </c>
      <c r="W30" s="1616"/>
      <c r="X30" s="1616" t="s">
        <v>213</v>
      </c>
      <c r="Y30" s="1616"/>
      <c r="Z30" s="1616" t="s">
        <v>405</v>
      </c>
      <c r="AA30" s="1624"/>
      <c r="AB30" s="1625" t="s">
        <v>213</v>
      </c>
      <c r="AC30" s="1617"/>
      <c r="AD30" s="1617" t="s">
        <v>213</v>
      </c>
      <c r="AE30" s="1617"/>
      <c r="AF30" s="1617" t="s">
        <v>213</v>
      </c>
      <c r="AG30" s="1621"/>
      <c r="AH30" s="1622" t="s">
        <v>213</v>
      </c>
      <c r="AI30" s="1623"/>
      <c r="AJ30" s="1623" t="s">
        <v>213</v>
      </c>
      <c r="AK30" s="1623"/>
      <c r="AL30" s="1623" t="s">
        <v>213</v>
      </c>
      <c r="AM30" s="1626"/>
      <c r="AN30" s="13"/>
      <c r="AO30" s="1627" t="s">
        <v>406</v>
      </c>
      <c r="AP30" s="1431"/>
      <c r="AQ30" s="1431"/>
      <c r="AR30" s="1431"/>
      <c r="AS30" s="1431"/>
      <c r="AT30" s="1628"/>
    </row>
    <row r="31" spans="2:46">
      <c r="B31" s="1351"/>
      <c r="C31" s="1351"/>
      <c r="D31" s="1352"/>
      <c r="E31" s="1388"/>
      <c r="F31" s="1386"/>
      <c r="G31" s="1386"/>
      <c r="H31" s="1386"/>
      <c r="I31" s="1386"/>
      <c r="J31" s="1607"/>
      <c r="K31" s="1608"/>
      <c r="L31" s="1608"/>
      <c r="M31" s="1608"/>
      <c r="N31" s="1608"/>
      <c r="O31" s="1611"/>
      <c r="P31" s="1603"/>
      <c r="Q31" s="1603"/>
      <c r="R31" s="1603"/>
      <c r="S31" s="1603"/>
      <c r="T31" s="1603"/>
      <c r="U31" s="1604"/>
      <c r="V31" s="1613"/>
      <c r="W31" s="1603"/>
      <c r="X31" s="1603"/>
      <c r="Y31" s="1603"/>
      <c r="Z31" s="1603"/>
      <c r="AA31" s="1604"/>
      <c r="AB31" s="1591"/>
      <c r="AC31" s="1592"/>
      <c r="AD31" s="1592"/>
      <c r="AE31" s="1592"/>
      <c r="AF31" s="1592"/>
      <c r="AG31" s="1595"/>
      <c r="AH31" s="1597"/>
      <c r="AI31" s="1598"/>
      <c r="AJ31" s="1598"/>
      <c r="AK31" s="1598"/>
      <c r="AL31" s="1598"/>
      <c r="AM31" s="1601"/>
      <c r="AN31" s="13"/>
      <c r="AO31" s="1629"/>
      <c r="AP31" s="1432"/>
      <c r="AQ31" s="1432"/>
      <c r="AR31" s="1432"/>
      <c r="AS31" s="1432"/>
      <c r="AT31" s="1630"/>
    </row>
    <row r="32" spans="2:46">
      <c r="B32" s="1351"/>
      <c r="C32" s="1351"/>
      <c r="D32" s="1352"/>
      <c r="E32" s="1388"/>
      <c r="F32" s="1386"/>
      <c r="G32" s="1386"/>
      <c r="H32" s="1386"/>
      <c r="I32" s="1386"/>
      <c r="J32" s="1607" t="s">
        <v>213</v>
      </c>
      <c r="K32" s="1608"/>
      <c r="L32" s="1608" t="s">
        <v>213</v>
      </c>
      <c r="M32" s="1608"/>
      <c r="N32" s="1608" t="s">
        <v>213</v>
      </c>
      <c r="O32" s="1611"/>
      <c r="P32" s="1603" t="s">
        <v>213</v>
      </c>
      <c r="Q32" s="1603"/>
      <c r="R32" s="1603" t="s">
        <v>213</v>
      </c>
      <c r="S32" s="1603"/>
      <c r="T32" s="1603" t="s">
        <v>213</v>
      </c>
      <c r="U32" s="1604"/>
      <c r="V32" s="1613" t="s">
        <v>213</v>
      </c>
      <c r="W32" s="1603"/>
      <c r="X32" s="1603" t="s">
        <v>213</v>
      </c>
      <c r="Y32" s="1603"/>
      <c r="Z32" s="1603" t="s">
        <v>213</v>
      </c>
      <c r="AA32" s="1604"/>
      <c r="AB32" s="1591" t="s">
        <v>213</v>
      </c>
      <c r="AC32" s="1592"/>
      <c r="AD32" s="1592" t="s">
        <v>213</v>
      </c>
      <c r="AE32" s="1592"/>
      <c r="AF32" s="1592" t="s">
        <v>213</v>
      </c>
      <c r="AG32" s="1595"/>
      <c r="AH32" s="1597" t="s">
        <v>213</v>
      </c>
      <c r="AI32" s="1598"/>
      <c r="AJ32" s="1598" t="s">
        <v>213</v>
      </c>
      <c r="AK32" s="1598"/>
      <c r="AL32" s="1598" t="s">
        <v>213</v>
      </c>
      <c r="AM32" s="1601"/>
      <c r="AN32" s="13"/>
      <c r="AO32" s="1629"/>
      <c r="AP32" s="1432"/>
      <c r="AQ32" s="1432"/>
      <c r="AR32" s="1432"/>
      <c r="AS32" s="1432"/>
      <c r="AT32" s="1630"/>
    </row>
    <row r="33" spans="2:46">
      <c r="B33" s="1351"/>
      <c r="C33" s="1351"/>
      <c r="D33" s="1352"/>
      <c r="E33" s="1388"/>
      <c r="F33" s="1386"/>
      <c r="G33" s="1386"/>
      <c r="H33" s="1386"/>
      <c r="I33" s="1386"/>
      <c r="J33" s="1607"/>
      <c r="K33" s="1608"/>
      <c r="L33" s="1608"/>
      <c r="M33" s="1608"/>
      <c r="N33" s="1608"/>
      <c r="O33" s="1611"/>
      <c r="P33" s="1603"/>
      <c r="Q33" s="1603"/>
      <c r="R33" s="1603"/>
      <c r="S33" s="1603"/>
      <c r="T33" s="1603"/>
      <c r="U33" s="1604"/>
      <c r="V33" s="1613"/>
      <c r="W33" s="1603"/>
      <c r="X33" s="1603"/>
      <c r="Y33" s="1603"/>
      <c r="Z33" s="1603"/>
      <c r="AA33" s="1604"/>
      <c r="AB33" s="1591"/>
      <c r="AC33" s="1592"/>
      <c r="AD33" s="1592"/>
      <c r="AE33" s="1592"/>
      <c r="AF33" s="1592"/>
      <c r="AG33" s="1595"/>
      <c r="AH33" s="1597"/>
      <c r="AI33" s="1598"/>
      <c r="AJ33" s="1598"/>
      <c r="AK33" s="1598"/>
      <c r="AL33" s="1598"/>
      <c r="AM33" s="1601"/>
      <c r="AN33" s="13"/>
      <c r="AO33" s="1629"/>
      <c r="AP33" s="1432"/>
      <c r="AQ33" s="1432"/>
      <c r="AR33" s="1432"/>
      <c r="AS33" s="1432"/>
      <c r="AT33" s="1630"/>
    </row>
    <row r="34" spans="2:46">
      <c r="B34" s="1351"/>
      <c r="C34" s="1351"/>
      <c r="D34" s="1352"/>
      <c r="E34" s="1388"/>
      <c r="F34" s="1386"/>
      <c r="G34" s="1386"/>
      <c r="H34" s="1386"/>
      <c r="I34" s="1386"/>
      <c r="J34" s="1607" t="s">
        <v>213</v>
      </c>
      <c r="K34" s="1608"/>
      <c r="L34" s="1608" t="s">
        <v>213</v>
      </c>
      <c r="M34" s="1608"/>
      <c r="N34" s="1608" t="s">
        <v>213</v>
      </c>
      <c r="O34" s="1611"/>
      <c r="P34" s="1603" t="s">
        <v>213</v>
      </c>
      <c r="Q34" s="1603"/>
      <c r="R34" s="1603" t="s">
        <v>213</v>
      </c>
      <c r="S34" s="1603"/>
      <c r="T34" s="1603" t="s">
        <v>213</v>
      </c>
      <c r="U34" s="1604"/>
      <c r="V34" s="1613" t="s">
        <v>213</v>
      </c>
      <c r="W34" s="1603"/>
      <c r="X34" s="1603" t="s">
        <v>213</v>
      </c>
      <c r="Y34" s="1603"/>
      <c r="Z34" s="1603" t="s">
        <v>213</v>
      </c>
      <c r="AA34" s="1604"/>
      <c r="AB34" s="1591" t="s">
        <v>213</v>
      </c>
      <c r="AC34" s="1592"/>
      <c r="AD34" s="1592" t="s">
        <v>213</v>
      </c>
      <c r="AE34" s="1592"/>
      <c r="AF34" s="1592" t="s">
        <v>213</v>
      </c>
      <c r="AG34" s="1595"/>
      <c r="AH34" s="1597" t="s">
        <v>213</v>
      </c>
      <c r="AI34" s="1598"/>
      <c r="AJ34" s="1598" t="s">
        <v>213</v>
      </c>
      <c r="AK34" s="1598"/>
      <c r="AL34" s="1598" t="s">
        <v>213</v>
      </c>
      <c r="AM34" s="1601"/>
      <c r="AN34" s="13"/>
      <c r="AO34" s="1629"/>
      <c r="AP34" s="1432"/>
      <c r="AQ34" s="1432"/>
      <c r="AR34" s="1432"/>
      <c r="AS34" s="1432"/>
      <c r="AT34" s="1630"/>
    </row>
    <row r="35" spans="2:46">
      <c r="B35" s="1351"/>
      <c r="C35" s="1351"/>
      <c r="D35" s="1352"/>
      <c r="E35" s="1388"/>
      <c r="F35" s="1386"/>
      <c r="G35" s="1386"/>
      <c r="H35" s="1386"/>
      <c r="I35" s="1386"/>
      <c r="J35" s="1607"/>
      <c r="K35" s="1608"/>
      <c r="L35" s="1608"/>
      <c r="M35" s="1608"/>
      <c r="N35" s="1608"/>
      <c r="O35" s="1611"/>
      <c r="P35" s="1603"/>
      <c r="Q35" s="1603"/>
      <c r="R35" s="1603"/>
      <c r="S35" s="1603"/>
      <c r="T35" s="1603"/>
      <c r="U35" s="1604"/>
      <c r="V35" s="1613"/>
      <c r="W35" s="1603"/>
      <c r="X35" s="1603"/>
      <c r="Y35" s="1603"/>
      <c r="Z35" s="1603"/>
      <c r="AA35" s="1604"/>
      <c r="AB35" s="1591"/>
      <c r="AC35" s="1592"/>
      <c r="AD35" s="1592"/>
      <c r="AE35" s="1592"/>
      <c r="AF35" s="1592"/>
      <c r="AG35" s="1595"/>
      <c r="AH35" s="1597"/>
      <c r="AI35" s="1598"/>
      <c r="AJ35" s="1598"/>
      <c r="AK35" s="1598"/>
      <c r="AL35" s="1598"/>
      <c r="AM35" s="1601"/>
      <c r="AN35" s="13"/>
      <c r="AO35" s="1629"/>
      <c r="AP35" s="1432"/>
      <c r="AQ35" s="1432"/>
      <c r="AR35" s="1432"/>
      <c r="AS35" s="1432"/>
      <c r="AT35" s="1630"/>
    </row>
    <row r="36" spans="2:46">
      <c r="B36" s="1351"/>
      <c r="C36" s="1351"/>
      <c r="D36" s="1352"/>
      <c r="E36" s="1388"/>
      <c r="F36" s="1386"/>
      <c r="G36" s="1386"/>
      <c r="H36" s="1386"/>
      <c r="I36" s="1386"/>
      <c r="J36" s="1607" t="s">
        <v>213</v>
      </c>
      <c r="K36" s="1608"/>
      <c r="L36" s="1608" t="s">
        <v>213</v>
      </c>
      <c r="M36" s="1608"/>
      <c r="N36" s="1608" t="s">
        <v>213</v>
      </c>
      <c r="O36" s="1611"/>
      <c r="P36" s="1603" t="s">
        <v>213</v>
      </c>
      <c r="Q36" s="1603"/>
      <c r="R36" s="1603" t="s">
        <v>213</v>
      </c>
      <c r="S36" s="1603"/>
      <c r="T36" s="1603" t="s">
        <v>213</v>
      </c>
      <c r="U36" s="1604"/>
      <c r="V36" s="1613" t="s">
        <v>213</v>
      </c>
      <c r="W36" s="1603"/>
      <c r="X36" s="1603" t="s">
        <v>213</v>
      </c>
      <c r="Y36" s="1603"/>
      <c r="Z36" s="1603" t="s">
        <v>213</v>
      </c>
      <c r="AA36" s="1604"/>
      <c r="AB36" s="1591" t="s">
        <v>213</v>
      </c>
      <c r="AC36" s="1592"/>
      <c r="AD36" s="1592" t="s">
        <v>213</v>
      </c>
      <c r="AE36" s="1592"/>
      <c r="AF36" s="1592" t="s">
        <v>213</v>
      </c>
      <c r="AG36" s="1595"/>
      <c r="AH36" s="1597" t="s">
        <v>213</v>
      </c>
      <c r="AI36" s="1598"/>
      <c r="AJ36" s="1598" t="s">
        <v>213</v>
      </c>
      <c r="AK36" s="1598"/>
      <c r="AL36" s="1598" t="s">
        <v>213</v>
      </c>
      <c r="AM36" s="1601"/>
      <c r="AN36" s="13"/>
      <c r="AO36" s="1629"/>
      <c r="AP36" s="1432"/>
      <c r="AQ36" s="1432"/>
      <c r="AR36" s="1432"/>
      <c r="AS36" s="1432"/>
      <c r="AT36" s="1630"/>
    </row>
    <row r="37" spans="2:46" ht="15.95" thickBot="1">
      <c r="B37" s="1351"/>
      <c r="C37" s="1351"/>
      <c r="D37" s="1352"/>
      <c r="E37" s="1389"/>
      <c r="F37" s="1390"/>
      <c r="G37" s="1390"/>
      <c r="H37" s="1390"/>
      <c r="I37" s="1390"/>
      <c r="J37" s="1609"/>
      <c r="K37" s="1610"/>
      <c r="L37" s="1610"/>
      <c r="M37" s="1610"/>
      <c r="N37" s="1610"/>
      <c r="O37" s="1612"/>
      <c r="P37" s="1605"/>
      <c r="Q37" s="1605"/>
      <c r="R37" s="1605"/>
      <c r="S37" s="1605"/>
      <c r="T37" s="1605"/>
      <c r="U37" s="1606"/>
      <c r="V37" s="1614"/>
      <c r="W37" s="1605"/>
      <c r="X37" s="1605"/>
      <c r="Y37" s="1605"/>
      <c r="Z37" s="1605"/>
      <c r="AA37" s="1606"/>
      <c r="AB37" s="1593"/>
      <c r="AC37" s="1594"/>
      <c r="AD37" s="1594"/>
      <c r="AE37" s="1594"/>
      <c r="AF37" s="1594"/>
      <c r="AG37" s="1596"/>
      <c r="AH37" s="1599"/>
      <c r="AI37" s="1600"/>
      <c r="AJ37" s="1600"/>
      <c r="AK37" s="1600"/>
      <c r="AL37" s="1600"/>
      <c r="AM37" s="1602"/>
      <c r="AN37" s="13"/>
      <c r="AO37" s="1631"/>
      <c r="AP37" s="1632"/>
      <c r="AQ37" s="1632"/>
      <c r="AR37" s="1632"/>
      <c r="AS37" s="1632"/>
      <c r="AT37" s="1633"/>
    </row>
    <row r="38" spans="2:46">
      <c r="B38" s="1351"/>
      <c r="C38" s="1351"/>
      <c r="D38" s="1352"/>
      <c r="E38" s="1393" t="s">
        <v>409</v>
      </c>
      <c r="F38" s="1589"/>
      <c r="G38" s="1589"/>
      <c r="H38" s="1589"/>
      <c r="I38" s="1590"/>
      <c r="J38" s="1618" t="s">
        <v>213</v>
      </c>
      <c r="K38" s="1619"/>
      <c r="L38" s="1619" t="s">
        <v>213</v>
      </c>
      <c r="M38" s="1619"/>
      <c r="N38" s="1619" t="s">
        <v>213</v>
      </c>
      <c r="O38" s="1620"/>
      <c r="P38" s="1618" t="s">
        <v>213</v>
      </c>
      <c r="Q38" s="1619"/>
      <c r="R38" s="1619" t="s">
        <v>213</v>
      </c>
      <c r="S38" s="1619"/>
      <c r="T38" s="1619" t="s">
        <v>213</v>
      </c>
      <c r="U38" s="1620"/>
      <c r="V38" s="1615" t="s">
        <v>213</v>
      </c>
      <c r="W38" s="1616"/>
      <c r="X38" s="1616" t="s">
        <v>213</v>
      </c>
      <c r="Y38" s="1616"/>
      <c r="Z38" s="1616" t="s">
        <v>213</v>
      </c>
      <c r="AA38" s="1624"/>
      <c r="AB38" s="1625" t="s">
        <v>213</v>
      </c>
      <c r="AC38" s="1617"/>
      <c r="AD38" s="1617" t="s">
        <v>213</v>
      </c>
      <c r="AE38" s="1617"/>
      <c r="AF38" s="1617" t="s">
        <v>213</v>
      </c>
      <c r="AG38" s="1621"/>
      <c r="AH38" s="1622" t="s">
        <v>213</v>
      </c>
      <c r="AI38" s="1623"/>
      <c r="AJ38" s="1623" t="s">
        <v>213</v>
      </c>
      <c r="AK38" s="1623"/>
      <c r="AL38" s="1623" t="s">
        <v>213</v>
      </c>
      <c r="AM38" s="1626"/>
      <c r="AN38" s="13"/>
      <c r="AO38" s="13"/>
      <c r="AP38" s="13"/>
      <c r="AQ38" s="13"/>
      <c r="AR38" s="13"/>
      <c r="AS38" s="13"/>
      <c r="AT38" s="13"/>
    </row>
    <row r="39" spans="2:46">
      <c r="B39" s="1351"/>
      <c r="C39" s="1351"/>
      <c r="D39" s="1352"/>
      <c r="E39" s="1388"/>
      <c r="F39" s="1386"/>
      <c r="G39" s="1386"/>
      <c r="H39" s="1386"/>
      <c r="I39" s="1387"/>
      <c r="J39" s="1607"/>
      <c r="K39" s="1608"/>
      <c r="L39" s="1608"/>
      <c r="M39" s="1608"/>
      <c r="N39" s="1608"/>
      <c r="O39" s="1611"/>
      <c r="P39" s="1607"/>
      <c r="Q39" s="1608"/>
      <c r="R39" s="1608"/>
      <c r="S39" s="1608"/>
      <c r="T39" s="1608"/>
      <c r="U39" s="1611"/>
      <c r="V39" s="1613"/>
      <c r="W39" s="1603"/>
      <c r="X39" s="1603"/>
      <c r="Y39" s="1603"/>
      <c r="Z39" s="1603"/>
      <c r="AA39" s="1604"/>
      <c r="AB39" s="1591"/>
      <c r="AC39" s="1592"/>
      <c r="AD39" s="1592"/>
      <c r="AE39" s="1592"/>
      <c r="AF39" s="1592"/>
      <c r="AG39" s="1595"/>
      <c r="AH39" s="1597"/>
      <c r="AI39" s="1598"/>
      <c r="AJ39" s="1598"/>
      <c r="AK39" s="1598"/>
      <c r="AL39" s="1598"/>
      <c r="AM39" s="1601"/>
      <c r="AN39" s="13"/>
      <c r="AO39" s="13"/>
      <c r="AP39" s="13"/>
      <c r="AQ39" s="13"/>
      <c r="AR39" s="13"/>
      <c r="AS39" s="13"/>
      <c r="AT39" s="13"/>
    </row>
    <row r="40" spans="2:46">
      <c r="B40" s="1351"/>
      <c r="C40" s="1351"/>
      <c r="D40" s="1352"/>
      <c r="E40" s="1388"/>
      <c r="F40" s="1386"/>
      <c r="G40" s="1386"/>
      <c r="H40" s="1386"/>
      <c r="I40" s="1387"/>
      <c r="J40" s="1607" t="s">
        <v>213</v>
      </c>
      <c r="K40" s="1608"/>
      <c r="L40" s="1608" t="s">
        <v>213</v>
      </c>
      <c r="M40" s="1608"/>
      <c r="N40" s="1608" t="s">
        <v>213</v>
      </c>
      <c r="O40" s="1611"/>
      <c r="P40" s="1607" t="s">
        <v>213</v>
      </c>
      <c r="Q40" s="1608"/>
      <c r="R40" s="1608" t="s">
        <v>213</v>
      </c>
      <c r="S40" s="1608"/>
      <c r="T40" s="1608" t="s">
        <v>213</v>
      </c>
      <c r="U40" s="1611"/>
      <c r="V40" s="1613" t="s">
        <v>213</v>
      </c>
      <c r="W40" s="1603"/>
      <c r="X40" s="1603" t="s">
        <v>213</v>
      </c>
      <c r="Y40" s="1603"/>
      <c r="Z40" s="1603" t="s">
        <v>213</v>
      </c>
      <c r="AA40" s="1604"/>
      <c r="AB40" s="1591" t="s">
        <v>213</v>
      </c>
      <c r="AC40" s="1592"/>
      <c r="AD40" s="1592" t="s">
        <v>213</v>
      </c>
      <c r="AE40" s="1592"/>
      <c r="AF40" s="1592" t="s">
        <v>213</v>
      </c>
      <c r="AG40" s="1595"/>
      <c r="AH40" s="1597" t="s">
        <v>213</v>
      </c>
      <c r="AI40" s="1598"/>
      <c r="AJ40" s="1598" t="s">
        <v>213</v>
      </c>
      <c r="AK40" s="1598"/>
      <c r="AL40" s="1598" t="s">
        <v>213</v>
      </c>
      <c r="AM40" s="1601"/>
      <c r="AN40" s="13"/>
      <c r="AO40" s="13"/>
      <c r="AP40" s="13"/>
      <c r="AQ40" s="13"/>
      <c r="AR40" s="13"/>
      <c r="AS40" s="13"/>
      <c r="AT40" s="13"/>
    </row>
    <row r="41" spans="2:46">
      <c r="B41" s="1351"/>
      <c r="C41" s="1351"/>
      <c r="D41" s="1352"/>
      <c r="E41" s="1388"/>
      <c r="F41" s="1386"/>
      <c r="G41" s="1386"/>
      <c r="H41" s="1386"/>
      <c r="I41" s="1387"/>
      <c r="J41" s="1607"/>
      <c r="K41" s="1608"/>
      <c r="L41" s="1608"/>
      <c r="M41" s="1608"/>
      <c r="N41" s="1608"/>
      <c r="O41" s="1611"/>
      <c r="P41" s="1607"/>
      <c r="Q41" s="1608"/>
      <c r="R41" s="1608"/>
      <c r="S41" s="1608"/>
      <c r="T41" s="1608"/>
      <c r="U41" s="1611"/>
      <c r="V41" s="1613"/>
      <c r="W41" s="1603"/>
      <c r="X41" s="1603"/>
      <c r="Y41" s="1603"/>
      <c r="Z41" s="1603"/>
      <c r="AA41" s="1604"/>
      <c r="AB41" s="1591"/>
      <c r="AC41" s="1592"/>
      <c r="AD41" s="1592"/>
      <c r="AE41" s="1592"/>
      <c r="AF41" s="1592"/>
      <c r="AG41" s="1595"/>
      <c r="AH41" s="1597"/>
      <c r="AI41" s="1598"/>
      <c r="AJ41" s="1598"/>
      <c r="AK41" s="1598"/>
      <c r="AL41" s="1598"/>
      <c r="AM41" s="1601"/>
      <c r="AN41" s="13"/>
      <c r="AO41" s="13"/>
      <c r="AP41" s="13"/>
      <c r="AQ41" s="13"/>
      <c r="AR41" s="13"/>
      <c r="AS41" s="13"/>
      <c r="AT41" s="13"/>
    </row>
    <row r="42" spans="2:46">
      <c r="B42" s="1351"/>
      <c r="C42" s="1351"/>
      <c r="D42" s="1352"/>
      <c r="E42" s="1388"/>
      <c r="F42" s="1386"/>
      <c r="G42" s="1386"/>
      <c r="H42" s="1386"/>
      <c r="I42" s="1387"/>
      <c r="J42" s="1607" t="s">
        <v>213</v>
      </c>
      <c r="K42" s="1608"/>
      <c r="L42" s="1608" t="s">
        <v>213</v>
      </c>
      <c r="M42" s="1608"/>
      <c r="N42" s="1608" t="s">
        <v>213</v>
      </c>
      <c r="O42" s="1611"/>
      <c r="P42" s="1607" t="s">
        <v>213</v>
      </c>
      <c r="Q42" s="1608"/>
      <c r="R42" s="1608" t="s">
        <v>213</v>
      </c>
      <c r="S42" s="1608"/>
      <c r="T42" s="1608" t="s">
        <v>213</v>
      </c>
      <c r="U42" s="1611"/>
      <c r="V42" s="1613" t="s">
        <v>213</v>
      </c>
      <c r="W42" s="1603"/>
      <c r="X42" s="1603" t="s">
        <v>213</v>
      </c>
      <c r="Y42" s="1603"/>
      <c r="Z42" s="1603" t="s">
        <v>213</v>
      </c>
      <c r="AA42" s="1604"/>
      <c r="AB42" s="1591" t="s">
        <v>213</v>
      </c>
      <c r="AC42" s="1592"/>
      <c r="AD42" s="1592" t="s">
        <v>213</v>
      </c>
      <c r="AE42" s="1592"/>
      <c r="AF42" s="1592" t="s">
        <v>213</v>
      </c>
      <c r="AG42" s="1595"/>
      <c r="AH42" s="1597" t="s">
        <v>213</v>
      </c>
      <c r="AI42" s="1598"/>
      <c r="AJ42" s="1598" t="s">
        <v>213</v>
      </c>
      <c r="AK42" s="1598"/>
      <c r="AL42" s="1598" t="s">
        <v>213</v>
      </c>
      <c r="AM42" s="1601"/>
      <c r="AN42" s="13"/>
      <c r="AO42" s="13"/>
      <c r="AP42" s="13"/>
      <c r="AQ42" s="13"/>
      <c r="AR42" s="13"/>
      <c r="AS42" s="13"/>
      <c r="AT42" s="13"/>
    </row>
    <row r="43" spans="2:46">
      <c r="B43" s="1351"/>
      <c r="C43" s="1351"/>
      <c r="D43" s="1352"/>
      <c r="E43" s="1388"/>
      <c r="F43" s="1386"/>
      <c r="G43" s="1386"/>
      <c r="H43" s="1386"/>
      <c r="I43" s="1387"/>
      <c r="J43" s="1607"/>
      <c r="K43" s="1608"/>
      <c r="L43" s="1608"/>
      <c r="M43" s="1608"/>
      <c r="N43" s="1608"/>
      <c r="O43" s="1611"/>
      <c r="P43" s="1607"/>
      <c r="Q43" s="1608"/>
      <c r="R43" s="1608"/>
      <c r="S43" s="1608"/>
      <c r="T43" s="1608"/>
      <c r="U43" s="1611"/>
      <c r="V43" s="1613"/>
      <c r="W43" s="1603"/>
      <c r="X43" s="1603"/>
      <c r="Y43" s="1603"/>
      <c r="Z43" s="1603"/>
      <c r="AA43" s="1604"/>
      <c r="AB43" s="1591"/>
      <c r="AC43" s="1592"/>
      <c r="AD43" s="1592"/>
      <c r="AE43" s="1592"/>
      <c r="AF43" s="1592"/>
      <c r="AG43" s="1595"/>
      <c r="AH43" s="1597"/>
      <c r="AI43" s="1598"/>
      <c r="AJ43" s="1598"/>
      <c r="AK43" s="1598"/>
      <c r="AL43" s="1598"/>
      <c r="AM43" s="1601"/>
      <c r="AN43" s="13"/>
      <c r="AO43" s="13"/>
      <c r="AP43" s="13"/>
      <c r="AQ43" s="13"/>
      <c r="AR43" s="13"/>
      <c r="AS43" s="13"/>
      <c r="AT43" s="13"/>
    </row>
    <row r="44" spans="2:46">
      <c r="B44" s="1351"/>
      <c r="C44" s="1351"/>
      <c r="D44" s="1352"/>
      <c r="E44" s="1388"/>
      <c r="F44" s="1386"/>
      <c r="G44" s="1386"/>
      <c r="H44" s="1386"/>
      <c r="I44" s="1387"/>
      <c r="J44" s="1607" t="s">
        <v>213</v>
      </c>
      <c r="K44" s="1608"/>
      <c r="L44" s="1608" t="s">
        <v>213</v>
      </c>
      <c r="M44" s="1608"/>
      <c r="N44" s="1608" t="s">
        <v>213</v>
      </c>
      <c r="O44" s="1611"/>
      <c r="P44" s="1607" t="s">
        <v>213</v>
      </c>
      <c r="Q44" s="1608"/>
      <c r="R44" s="1608" t="s">
        <v>213</v>
      </c>
      <c r="S44" s="1608"/>
      <c r="T44" s="1608" t="s">
        <v>213</v>
      </c>
      <c r="U44" s="1611"/>
      <c r="V44" s="1613" t="s">
        <v>213</v>
      </c>
      <c r="W44" s="1603"/>
      <c r="X44" s="1603" t="s">
        <v>213</v>
      </c>
      <c r="Y44" s="1603"/>
      <c r="Z44" s="1603" t="s">
        <v>213</v>
      </c>
      <c r="AA44" s="1604"/>
      <c r="AB44" s="1591" t="s">
        <v>213</v>
      </c>
      <c r="AC44" s="1592"/>
      <c r="AD44" s="1592" t="s">
        <v>213</v>
      </c>
      <c r="AE44" s="1592"/>
      <c r="AF44" s="1592" t="s">
        <v>213</v>
      </c>
      <c r="AG44" s="1595"/>
      <c r="AH44" s="1597" t="s">
        <v>213</v>
      </c>
      <c r="AI44" s="1598"/>
      <c r="AJ44" s="1598" t="s">
        <v>213</v>
      </c>
      <c r="AK44" s="1598"/>
      <c r="AL44" s="1598" t="s">
        <v>213</v>
      </c>
      <c r="AM44" s="1601"/>
      <c r="AN44" s="13"/>
      <c r="AO44" s="13"/>
      <c r="AP44" s="13"/>
      <c r="AQ44" s="13"/>
      <c r="AR44" s="13"/>
      <c r="AS44" s="13"/>
      <c r="AT44" s="13"/>
    </row>
    <row r="45" spans="2:46" ht="15.95" thickBot="1">
      <c r="B45" s="1351"/>
      <c r="C45" s="1351"/>
      <c r="D45" s="1352"/>
      <c r="E45" s="1389"/>
      <c r="F45" s="1390"/>
      <c r="G45" s="1390"/>
      <c r="H45" s="1390"/>
      <c r="I45" s="1391"/>
      <c r="J45" s="1609"/>
      <c r="K45" s="1610"/>
      <c r="L45" s="1610"/>
      <c r="M45" s="1610"/>
      <c r="N45" s="1610"/>
      <c r="O45" s="1612"/>
      <c r="P45" s="1609"/>
      <c r="Q45" s="1610"/>
      <c r="R45" s="1610"/>
      <c r="S45" s="1610"/>
      <c r="T45" s="1610"/>
      <c r="U45" s="1612"/>
      <c r="V45" s="1614"/>
      <c r="W45" s="1605"/>
      <c r="X45" s="1605"/>
      <c r="Y45" s="1605"/>
      <c r="Z45" s="1605"/>
      <c r="AA45" s="1606"/>
      <c r="AB45" s="1593"/>
      <c r="AC45" s="1594"/>
      <c r="AD45" s="1594"/>
      <c r="AE45" s="1594"/>
      <c r="AF45" s="1594"/>
      <c r="AG45" s="1596"/>
      <c r="AH45" s="1599"/>
      <c r="AI45" s="1600"/>
      <c r="AJ45" s="1600"/>
      <c r="AK45" s="1600"/>
      <c r="AL45" s="1600"/>
      <c r="AM45" s="1602"/>
      <c r="AN45" s="13"/>
      <c r="AO45" s="13"/>
      <c r="AP45" s="13"/>
      <c r="AQ45" s="13"/>
      <c r="AR45" s="13"/>
      <c r="AS45" s="13"/>
      <c r="AT45" s="13"/>
    </row>
    <row r="46" spans="2:46">
      <c r="B46" s="13"/>
      <c r="C46" s="13"/>
      <c r="D46" s="13"/>
      <c r="E46" s="13"/>
      <c r="F46" s="13"/>
      <c r="G46" s="13"/>
      <c r="H46" s="13"/>
      <c r="I46" s="13"/>
      <c r="J46" s="1393" t="s">
        <v>410</v>
      </c>
      <c r="K46" s="1589"/>
      <c r="L46" s="1589"/>
      <c r="M46" s="1589"/>
      <c r="N46" s="1589"/>
      <c r="O46" s="1590"/>
      <c r="P46" s="1393" t="s">
        <v>411</v>
      </c>
      <c r="Q46" s="1589"/>
      <c r="R46" s="1589"/>
      <c r="S46" s="1589"/>
      <c r="T46" s="1589"/>
      <c r="U46" s="1590"/>
      <c r="V46" s="1393" t="s">
        <v>412</v>
      </c>
      <c r="W46" s="1589"/>
      <c r="X46" s="1589"/>
      <c r="Y46" s="1589"/>
      <c r="Z46" s="1589"/>
      <c r="AA46" s="1590"/>
      <c r="AB46" s="1393" t="s">
        <v>413</v>
      </c>
      <c r="AC46" s="1394"/>
      <c r="AD46" s="1589"/>
      <c r="AE46" s="1589"/>
      <c r="AF46" s="1589"/>
      <c r="AG46" s="1590"/>
      <c r="AH46" s="1393" t="s">
        <v>414</v>
      </c>
      <c r="AI46" s="1589"/>
      <c r="AJ46" s="1589"/>
      <c r="AK46" s="1589"/>
      <c r="AL46" s="1589"/>
      <c r="AM46" s="1590"/>
      <c r="AN46" s="13"/>
      <c r="AO46" s="13"/>
      <c r="AP46" s="13"/>
      <c r="AQ46" s="13"/>
      <c r="AR46" s="13"/>
      <c r="AS46" s="13"/>
      <c r="AT46" s="13"/>
    </row>
    <row r="47" spans="2:46">
      <c r="B47" s="13"/>
      <c r="C47" s="13"/>
      <c r="D47" s="13"/>
      <c r="E47" s="13"/>
      <c r="F47" s="13"/>
      <c r="G47" s="13"/>
      <c r="H47" s="13"/>
      <c r="I47" s="13"/>
      <c r="J47" s="1388"/>
      <c r="K47" s="1386"/>
      <c r="L47" s="1386"/>
      <c r="M47" s="1386"/>
      <c r="N47" s="1386"/>
      <c r="O47" s="1387"/>
      <c r="P47" s="1388"/>
      <c r="Q47" s="1386"/>
      <c r="R47" s="1386"/>
      <c r="S47" s="1386"/>
      <c r="T47" s="1386"/>
      <c r="U47" s="1387"/>
      <c r="V47" s="1388"/>
      <c r="W47" s="1386"/>
      <c r="X47" s="1386"/>
      <c r="Y47" s="1386"/>
      <c r="Z47" s="1386"/>
      <c r="AA47" s="1387"/>
      <c r="AB47" s="1388"/>
      <c r="AC47" s="1386"/>
      <c r="AD47" s="1386"/>
      <c r="AE47" s="1386"/>
      <c r="AF47" s="1386"/>
      <c r="AG47" s="1387"/>
      <c r="AH47" s="1388"/>
      <c r="AI47" s="1386"/>
      <c r="AJ47" s="1386"/>
      <c r="AK47" s="1386"/>
      <c r="AL47" s="1386"/>
      <c r="AM47" s="1387"/>
      <c r="AN47" s="13"/>
      <c r="AO47" s="13"/>
      <c r="AP47" s="13"/>
      <c r="AQ47" s="13"/>
      <c r="AR47" s="13"/>
      <c r="AS47" s="13"/>
      <c r="AT47" s="13"/>
    </row>
    <row r="48" spans="2:46">
      <c r="B48" s="13"/>
      <c r="C48" s="13"/>
      <c r="D48" s="13"/>
      <c r="E48" s="13"/>
      <c r="F48" s="13"/>
      <c r="G48" s="13"/>
      <c r="H48" s="13"/>
      <c r="I48" s="13"/>
      <c r="J48" s="1388"/>
      <c r="K48" s="1386"/>
      <c r="L48" s="1386"/>
      <c r="M48" s="1386"/>
      <c r="N48" s="1386"/>
      <c r="O48" s="1387"/>
      <c r="P48" s="1388"/>
      <c r="Q48" s="1386"/>
      <c r="R48" s="1386"/>
      <c r="S48" s="1386"/>
      <c r="T48" s="1386"/>
      <c r="U48" s="1387"/>
      <c r="V48" s="1388"/>
      <c r="W48" s="1386"/>
      <c r="X48" s="1386"/>
      <c r="Y48" s="1386"/>
      <c r="Z48" s="1386"/>
      <c r="AA48" s="1387"/>
      <c r="AB48" s="1388"/>
      <c r="AC48" s="1386"/>
      <c r="AD48" s="1386"/>
      <c r="AE48" s="1386"/>
      <c r="AF48" s="1386"/>
      <c r="AG48" s="1387"/>
      <c r="AH48" s="1388"/>
      <c r="AI48" s="1386"/>
      <c r="AJ48" s="1386"/>
      <c r="AK48" s="1386"/>
      <c r="AL48" s="1386"/>
      <c r="AM48" s="1387"/>
      <c r="AN48" s="13"/>
      <c r="AO48" s="13"/>
      <c r="AP48" s="13"/>
      <c r="AQ48" s="13"/>
      <c r="AR48" s="13"/>
      <c r="AS48" s="13"/>
      <c r="AT48" s="13"/>
    </row>
    <row r="49" spans="2:39">
      <c r="B49" s="13"/>
      <c r="C49" s="13"/>
      <c r="D49" s="13"/>
      <c r="E49" s="13"/>
      <c r="F49" s="13"/>
      <c r="G49" s="13"/>
      <c r="H49" s="13"/>
      <c r="I49" s="13"/>
      <c r="J49" s="1388"/>
      <c r="K49" s="1386"/>
      <c r="L49" s="1386"/>
      <c r="M49" s="1386"/>
      <c r="N49" s="1386"/>
      <c r="O49" s="1387"/>
      <c r="P49" s="1388"/>
      <c r="Q49" s="1386"/>
      <c r="R49" s="1386"/>
      <c r="S49" s="1386"/>
      <c r="T49" s="1386"/>
      <c r="U49" s="1387"/>
      <c r="V49" s="1388"/>
      <c r="W49" s="1386"/>
      <c r="X49" s="1386"/>
      <c r="Y49" s="1386"/>
      <c r="Z49" s="1386"/>
      <c r="AA49" s="1387"/>
      <c r="AB49" s="1388"/>
      <c r="AC49" s="1386"/>
      <c r="AD49" s="1386"/>
      <c r="AE49" s="1386"/>
      <c r="AF49" s="1386"/>
      <c r="AG49" s="1387"/>
      <c r="AH49" s="1388"/>
      <c r="AI49" s="1386"/>
      <c r="AJ49" s="1386"/>
      <c r="AK49" s="1386"/>
      <c r="AL49" s="1386"/>
      <c r="AM49" s="1387"/>
    </row>
    <row r="50" spans="2:39">
      <c r="B50" s="13"/>
      <c r="C50" s="13"/>
      <c r="D50" s="13"/>
      <c r="E50" s="13"/>
      <c r="F50" s="13"/>
      <c r="G50" s="13"/>
      <c r="H50" s="13"/>
      <c r="I50" s="13"/>
      <c r="J50" s="1388"/>
      <c r="K50" s="1386"/>
      <c r="L50" s="1386"/>
      <c r="M50" s="1386"/>
      <c r="N50" s="1386"/>
      <c r="O50" s="1387"/>
      <c r="P50" s="1388"/>
      <c r="Q50" s="1386"/>
      <c r="R50" s="1386"/>
      <c r="S50" s="1386"/>
      <c r="T50" s="1386"/>
      <c r="U50" s="1387"/>
      <c r="V50" s="1388"/>
      <c r="W50" s="1386"/>
      <c r="X50" s="1386"/>
      <c r="Y50" s="1386"/>
      <c r="Z50" s="1386"/>
      <c r="AA50" s="1387"/>
      <c r="AB50" s="1388"/>
      <c r="AC50" s="1386"/>
      <c r="AD50" s="1386"/>
      <c r="AE50" s="1386"/>
      <c r="AF50" s="1386"/>
      <c r="AG50" s="1387"/>
      <c r="AH50" s="1388"/>
      <c r="AI50" s="1386"/>
      <c r="AJ50" s="1386"/>
      <c r="AK50" s="1386"/>
      <c r="AL50" s="1386"/>
      <c r="AM50" s="1387"/>
    </row>
    <row r="51" spans="2:39" ht="15.95" thickBot="1">
      <c r="B51" s="13"/>
      <c r="C51" s="13"/>
      <c r="D51" s="13"/>
      <c r="E51" s="13"/>
      <c r="F51" s="13"/>
      <c r="G51" s="13"/>
      <c r="H51" s="13"/>
      <c r="I51" s="13"/>
      <c r="J51" s="1389"/>
      <c r="K51" s="1390"/>
      <c r="L51" s="1390"/>
      <c r="M51" s="1390"/>
      <c r="N51" s="1390"/>
      <c r="O51" s="1391"/>
      <c r="P51" s="1389"/>
      <c r="Q51" s="1390"/>
      <c r="R51" s="1390"/>
      <c r="S51" s="1390"/>
      <c r="T51" s="1390"/>
      <c r="U51" s="1391"/>
      <c r="V51" s="1389"/>
      <c r="W51" s="1390"/>
      <c r="X51" s="1390"/>
      <c r="Y51" s="1390"/>
      <c r="Z51" s="1390"/>
      <c r="AA51" s="1391"/>
      <c r="AB51" s="1389"/>
      <c r="AC51" s="1390"/>
      <c r="AD51" s="1390"/>
      <c r="AE51" s="1390"/>
      <c r="AF51" s="1390"/>
      <c r="AG51" s="1391"/>
      <c r="AH51" s="1389"/>
      <c r="AI51" s="1390"/>
      <c r="AJ51" s="1390"/>
      <c r="AK51" s="1390"/>
      <c r="AL51" s="1390"/>
      <c r="AM51" s="1391"/>
    </row>
  </sheetData>
  <sheetProtection algorithmName="SHA-512" hashValue="/uF3Cw9knstUuRshondfDYgvvmsQ7hhI1VF7J5bS3rpVS0r6LUn50JE65tqMP1CX+jr9jm3OjO6q9jnys/ja0A==" saltValue="zOLJjKciAFiZale06bSbQg==" spinCount="100000" sheet="1" objects="1" scenarios="1"/>
  <mergeCells count="317">
    <mergeCell ref="T42:U43"/>
    <mergeCell ref="V42:W43"/>
    <mergeCell ref="X42:Y43"/>
    <mergeCell ref="J46:O51"/>
    <mergeCell ref="P46:U51"/>
    <mergeCell ref="V46:AA51"/>
    <mergeCell ref="AB46:AG51"/>
    <mergeCell ref="AH46:AM51"/>
    <mergeCell ref="AB44:AC45"/>
    <mergeCell ref="AD44:AE45"/>
    <mergeCell ref="AF44:AG45"/>
    <mergeCell ref="AH44:AI45"/>
    <mergeCell ref="AJ44:AK45"/>
    <mergeCell ref="AL44:AM45"/>
    <mergeCell ref="AD40:AE41"/>
    <mergeCell ref="AF40:AG41"/>
    <mergeCell ref="AH40:AI41"/>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P36:Q37"/>
    <mergeCell ref="R36:S37"/>
    <mergeCell ref="T36:U37"/>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H38:AI39"/>
    <mergeCell ref="AJ38:AK39"/>
    <mergeCell ref="X40:Y41"/>
    <mergeCell ref="AL40:AM41"/>
    <mergeCell ref="Z40:AA41"/>
    <mergeCell ref="AB40:AC41"/>
    <mergeCell ref="J32:K33"/>
    <mergeCell ref="L32:M33"/>
    <mergeCell ref="N32:O33"/>
    <mergeCell ref="P32:Q33"/>
    <mergeCell ref="R32:S33"/>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X34:Y35"/>
    <mergeCell ref="Z34:AA35"/>
    <mergeCell ref="Z32:AA33"/>
    <mergeCell ref="AB32:AC33"/>
    <mergeCell ref="AD32:AE33"/>
    <mergeCell ref="AF32:AG33"/>
    <mergeCell ref="AH32:AI33"/>
    <mergeCell ref="AB34:AC35"/>
    <mergeCell ref="AD34:AE35"/>
    <mergeCell ref="AF28:AG29"/>
    <mergeCell ref="AH28:AI29"/>
    <mergeCell ref="AJ28:AK29"/>
    <mergeCell ref="AL30:AM31"/>
    <mergeCell ref="AO30:AT37"/>
    <mergeCell ref="AH30:AI31"/>
    <mergeCell ref="AJ30:AK31"/>
    <mergeCell ref="AF34:AG35"/>
    <mergeCell ref="AH34:AI35"/>
    <mergeCell ref="AL34:AM35"/>
    <mergeCell ref="AL32:AM33"/>
    <mergeCell ref="AJ32:AK33"/>
    <mergeCell ref="T32:U33"/>
    <mergeCell ref="V32:W33"/>
    <mergeCell ref="X32:Y33"/>
    <mergeCell ref="Z30:AA31"/>
    <mergeCell ref="AB30:AC31"/>
    <mergeCell ref="AD30:AE31"/>
    <mergeCell ref="AF30:AG31"/>
    <mergeCell ref="AJ34:AK35"/>
    <mergeCell ref="E30:I37"/>
    <mergeCell ref="J30:K31"/>
    <mergeCell ref="L30:M31"/>
    <mergeCell ref="N30:O31"/>
    <mergeCell ref="P30:Q31"/>
    <mergeCell ref="R30:S31"/>
    <mergeCell ref="T30:U31"/>
    <mergeCell ref="V30:W31"/>
    <mergeCell ref="X30:Y31"/>
    <mergeCell ref="J34:K35"/>
    <mergeCell ref="L34:M35"/>
    <mergeCell ref="N34:O35"/>
    <mergeCell ref="P34:Q35"/>
    <mergeCell ref="R34:S35"/>
    <mergeCell ref="T34:U35"/>
    <mergeCell ref="V34:W35"/>
    <mergeCell ref="R28:S29"/>
    <mergeCell ref="T28:U29"/>
    <mergeCell ref="Z24:AA25"/>
    <mergeCell ref="AB24:AC25"/>
    <mergeCell ref="AD24:AE25"/>
    <mergeCell ref="AF24:AG25"/>
    <mergeCell ref="AF26:AG27"/>
    <mergeCell ref="AO22:AT29"/>
    <mergeCell ref="J24:K25"/>
    <mergeCell ref="L24:M25"/>
    <mergeCell ref="N24:O25"/>
    <mergeCell ref="P24:Q25"/>
    <mergeCell ref="R24:S25"/>
    <mergeCell ref="V28:W29"/>
    <mergeCell ref="X28:Y29"/>
    <mergeCell ref="X26:Y27"/>
    <mergeCell ref="Z26:AA27"/>
    <mergeCell ref="AD22:AE23"/>
    <mergeCell ref="V24:W25"/>
    <mergeCell ref="AL28:AM29"/>
    <mergeCell ref="Z28:AA29"/>
    <mergeCell ref="AB28:AC29"/>
    <mergeCell ref="AD28:AE29"/>
    <mergeCell ref="AB26:AC27"/>
    <mergeCell ref="X24:Y25"/>
    <mergeCell ref="AD26:AE27"/>
    <mergeCell ref="V26:W27"/>
    <mergeCell ref="AJ26:AK27"/>
    <mergeCell ref="AL24:AM25"/>
    <mergeCell ref="J26:K27"/>
    <mergeCell ref="L26:M27"/>
    <mergeCell ref="N26:O27"/>
    <mergeCell ref="P26:Q27"/>
    <mergeCell ref="R26:S27"/>
    <mergeCell ref="T26:U27"/>
    <mergeCell ref="T24:U25"/>
    <mergeCell ref="AL26:AM27"/>
    <mergeCell ref="AH26:AI27"/>
    <mergeCell ref="AL20:AM21"/>
    <mergeCell ref="AH22:AI23"/>
    <mergeCell ref="AJ22:AK23"/>
    <mergeCell ref="AL22:AM23"/>
    <mergeCell ref="E22:I29"/>
    <mergeCell ref="J22:K23"/>
    <mergeCell ref="L22:M23"/>
    <mergeCell ref="N22:O23"/>
    <mergeCell ref="P22:Q23"/>
    <mergeCell ref="R22:S23"/>
    <mergeCell ref="J28:K29"/>
    <mergeCell ref="L28:M29"/>
    <mergeCell ref="N28:O29"/>
    <mergeCell ref="P28:Q29"/>
    <mergeCell ref="T22:U23"/>
    <mergeCell ref="V20:W21"/>
    <mergeCell ref="X20:Y21"/>
    <mergeCell ref="AF22:AG23"/>
    <mergeCell ref="AH24:AI25"/>
    <mergeCell ref="AJ24:AK25"/>
    <mergeCell ref="V22:W23"/>
    <mergeCell ref="X22:Y23"/>
    <mergeCell ref="Z22:AA23"/>
    <mergeCell ref="AB22:AC23"/>
    <mergeCell ref="AH16:AI17"/>
    <mergeCell ref="AO14:AT21"/>
    <mergeCell ref="J16:K17"/>
    <mergeCell ref="L16:M17"/>
    <mergeCell ref="N16:O17"/>
    <mergeCell ref="P16:Q17"/>
    <mergeCell ref="R16:S17"/>
    <mergeCell ref="T16:U17"/>
    <mergeCell ref="Z20:AA21"/>
    <mergeCell ref="AB20:AC21"/>
    <mergeCell ref="AD20:AE21"/>
    <mergeCell ref="Z14:AA15"/>
    <mergeCell ref="AB14:AC15"/>
    <mergeCell ref="AD14:AE15"/>
    <mergeCell ref="AF14:AG15"/>
    <mergeCell ref="AJ16:AK17"/>
    <mergeCell ref="AH20:AI21"/>
    <mergeCell ref="AJ20:AK21"/>
    <mergeCell ref="AF20:AG21"/>
    <mergeCell ref="L20:M21"/>
    <mergeCell ref="N20:O21"/>
    <mergeCell ref="P20:Q21"/>
    <mergeCell ref="R20:S21"/>
    <mergeCell ref="T20:U21"/>
    <mergeCell ref="AL14:AM15"/>
    <mergeCell ref="AH14:AI15"/>
    <mergeCell ref="AJ14:AK15"/>
    <mergeCell ref="T18:U19"/>
    <mergeCell ref="V18:W19"/>
    <mergeCell ref="X18:Y19"/>
    <mergeCell ref="R12:S13"/>
    <mergeCell ref="T12:U13"/>
    <mergeCell ref="V12:W13"/>
    <mergeCell ref="X12:Y13"/>
    <mergeCell ref="AB18:AC19"/>
    <mergeCell ref="AD18:AE19"/>
    <mergeCell ref="AF18:AG19"/>
    <mergeCell ref="AH18:AI19"/>
    <mergeCell ref="AJ18:AK19"/>
    <mergeCell ref="V16:W17"/>
    <mergeCell ref="X16:Y17"/>
    <mergeCell ref="AL18:AM19"/>
    <mergeCell ref="AL16:AM17"/>
    <mergeCell ref="Z18:AA19"/>
    <mergeCell ref="Z16:AA17"/>
    <mergeCell ref="AB16:AC17"/>
    <mergeCell ref="AD16:AE17"/>
    <mergeCell ref="AF16:AG17"/>
    <mergeCell ref="T14:U15"/>
    <mergeCell ref="V14:W15"/>
    <mergeCell ref="X14:Y15"/>
    <mergeCell ref="Z12:AA13"/>
    <mergeCell ref="AB12:AC13"/>
    <mergeCell ref="AD12:AE13"/>
    <mergeCell ref="AF12:AG13"/>
    <mergeCell ref="AH12:AI13"/>
    <mergeCell ref="AJ12:AK13"/>
    <mergeCell ref="E14:I21"/>
    <mergeCell ref="J14:K15"/>
    <mergeCell ref="L14:M15"/>
    <mergeCell ref="N14:O15"/>
    <mergeCell ref="P14:Q15"/>
    <mergeCell ref="R14:S15"/>
    <mergeCell ref="N18:O19"/>
    <mergeCell ref="P18:Q19"/>
    <mergeCell ref="R18:S19"/>
    <mergeCell ref="J20:K21"/>
    <mergeCell ref="J18:K19"/>
    <mergeCell ref="L18:M19"/>
    <mergeCell ref="X10:Y11"/>
    <mergeCell ref="N10:O11"/>
    <mergeCell ref="P10:Q11"/>
    <mergeCell ref="R10:S11"/>
    <mergeCell ref="T10:U11"/>
    <mergeCell ref="AO6:AT13"/>
    <mergeCell ref="AH8:AI9"/>
    <mergeCell ref="AJ8:AK9"/>
    <mergeCell ref="AL8:AM9"/>
    <mergeCell ref="AJ10:AK11"/>
    <mergeCell ref="AL10:AM11"/>
    <mergeCell ref="AH6:AI7"/>
    <mergeCell ref="AJ6:AK7"/>
    <mergeCell ref="AL6:AM7"/>
    <mergeCell ref="AH10:AI11"/>
    <mergeCell ref="AL12:AM13"/>
    <mergeCell ref="AD6:AE7"/>
    <mergeCell ref="AF6:AG7"/>
    <mergeCell ref="Z6:AA7"/>
    <mergeCell ref="AB6:AC7"/>
    <mergeCell ref="J8:K9"/>
    <mergeCell ref="L8:M9"/>
    <mergeCell ref="N8:O9"/>
    <mergeCell ref="P8:Q9"/>
    <mergeCell ref="R8:S9"/>
    <mergeCell ref="T8:U9"/>
    <mergeCell ref="V6:W7"/>
    <mergeCell ref="X6:Y7"/>
    <mergeCell ref="X8:Y9"/>
    <mergeCell ref="R6:S7"/>
    <mergeCell ref="T6:U7"/>
    <mergeCell ref="B2:I4"/>
    <mergeCell ref="J2:AM4"/>
    <mergeCell ref="B6:D45"/>
    <mergeCell ref="E6:I13"/>
    <mergeCell ref="J6:K7"/>
    <mergeCell ref="L6:M7"/>
    <mergeCell ref="N6:O7"/>
    <mergeCell ref="P6:Q7"/>
    <mergeCell ref="J10:K11"/>
    <mergeCell ref="L10:M11"/>
    <mergeCell ref="Z8:AA9"/>
    <mergeCell ref="AB8:AC9"/>
    <mergeCell ref="AD8:AE9"/>
    <mergeCell ref="AF8:AG9"/>
    <mergeCell ref="V10:W11"/>
    <mergeCell ref="V8:W9"/>
    <mergeCell ref="Z10:AA11"/>
    <mergeCell ref="AB10:AC11"/>
    <mergeCell ref="AD10:AE11"/>
    <mergeCell ref="AF10:AG11"/>
    <mergeCell ref="J12:K13"/>
    <mergeCell ref="L12:M13"/>
    <mergeCell ref="N12:O13"/>
    <mergeCell ref="P12:Q13"/>
  </mergeCells>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389DD-BD2C-4D01-92F4-7FF689DE5DA4}">
  <sheetPr>
    <tabColor theme="4" tint="-0.249977111117893"/>
  </sheetPr>
  <dimension ref="B1:AT61"/>
  <sheetViews>
    <sheetView zoomScale="40" zoomScaleNormal="40" workbookViewId="0">
      <selection activeCell="AK10" sqref="AK10"/>
    </sheetView>
  </sheetViews>
  <sheetFormatPr defaultColWidth="11.42578125" defaultRowHeight="15"/>
  <cols>
    <col min="2" max="18" width="5.7109375" customWidth="1"/>
    <col min="19" max="19" width="8.42578125" customWidth="1"/>
    <col min="20" max="23" width="5.7109375" customWidth="1"/>
    <col min="24" max="24" width="8.42578125" customWidth="1"/>
    <col min="25" max="26" width="5.7109375" customWidth="1"/>
    <col min="27" max="27" width="10.7109375" customWidth="1"/>
    <col min="28" max="28" width="12.28515625" customWidth="1"/>
    <col min="29" max="29" width="7.42578125" customWidth="1"/>
    <col min="30" max="33" width="5.7109375" customWidth="1"/>
    <col min="34" max="34" width="8.42578125" customWidth="1"/>
    <col min="35" max="35" width="10" customWidth="1"/>
    <col min="36" max="36" width="6.28515625" customWidth="1"/>
    <col min="37" max="39" width="5.7109375" customWidth="1"/>
    <col min="41" max="46" width="5.7109375" customWidth="1"/>
  </cols>
  <sheetData>
    <row r="1" spans="2:46" ht="114.75" customHeight="1"/>
    <row r="2" spans="2:46" ht="45" customHeight="1">
      <c r="B2" s="1473" t="s">
        <v>415</v>
      </c>
      <c r="C2" s="1474"/>
      <c r="D2" s="1474"/>
      <c r="E2" s="1474"/>
      <c r="F2" s="1474"/>
      <c r="G2" s="1474"/>
      <c r="H2" s="1474"/>
      <c r="I2" s="1474"/>
      <c r="J2" s="1350" t="s">
        <v>81</v>
      </c>
      <c r="K2" s="1350"/>
      <c r="L2" s="1350"/>
      <c r="M2" s="1350"/>
      <c r="N2" s="1350"/>
      <c r="O2" s="1350"/>
      <c r="P2" s="1350"/>
      <c r="Q2" s="1350"/>
      <c r="R2" s="1350"/>
      <c r="S2" s="1350"/>
      <c r="T2" s="1350"/>
      <c r="U2" s="1350"/>
      <c r="V2" s="1350"/>
      <c r="W2" s="1350"/>
      <c r="X2" s="1350"/>
      <c r="Y2" s="1350"/>
      <c r="Z2" s="1350"/>
      <c r="AA2" s="1350"/>
      <c r="AB2" s="1350"/>
      <c r="AC2" s="1350"/>
      <c r="AD2" s="1350"/>
      <c r="AE2" s="1350"/>
      <c r="AF2" s="1350"/>
      <c r="AG2" s="1350"/>
      <c r="AH2" s="1350"/>
      <c r="AI2" s="1350"/>
      <c r="AJ2" s="1350"/>
      <c r="AK2" s="1350"/>
      <c r="AL2" s="1350"/>
      <c r="AM2" s="1350"/>
      <c r="AN2" s="13"/>
      <c r="AO2" s="13"/>
      <c r="AP2" s="13"/>
      <c r="AQ2" s="13"/>
      <c r="AR2" s="13"/>
      <c r="AS2" s="13"/>
      <c r="AT2" s="13"/>
    </row>
    <row r="3" spans="2:46" ht="18.75" customHeight="1">
      <c r="B3" s="1474"/>
      <c r="C3" s="1474"/>
      <c r="D3" s="1474"/>
      <c r="E3" s="1474"/>
      <c r="F3" s="1474"/>
      <c r="G3" s="1474"/>
      <c r="H3" s="1474"/>
      <c r="I3" s="1474"/>
      <c r="J3" s="1350"/>
      <c r="K3" s="1350"/>
      <c r="L3" s="1350"/>
      <c r="M3" s="1350"/>
      <c r="N3" s="1350"/>
      <c r="O3" s="1350"/>
      <c r="P3" s="1350"/>
      <c r="Q3" s="1350"/>
      <c r="R3" s="1350"/>
      <c r="S3" s="1350"/>
      <c r="T3" s="1350"/>
      <c r="U3" s="1350"/>
      <c r="V3" s="1350"/>
      <c r="W3" s="1350"/>
      <c r="X3" s="1350"/>
      <c r="Y3" s="1350"/>
      <c r="Z3" s="1350"/>
      <c r="AA3" s="1350"/>
      <c r="AB3" s="1350"/>
      <c r="AC3" s="1350"/>
      <c r="AD3" s="1350"/>
      <c r="AE3" s="1350"/>
      <c r="AF3" s="1350"/>
      <c r="AG3" s="1350"/>
      <c r="AH3" s="1350"/>
      <c r="AI3" s="1350"/>
      <c r="AJ3" s="1350"/>
      <c r="AK3" s="1350"/>
      <c r="AL3" s="1350"/>
      <c r="AM3" s="1350"/>
      <c r="AN3" s="13"/>
      <c r="AO3" s="13"/>
      <c r="AP3" s="13"/>
      <c r="AQ3" s="13"/>
      <c r="AR3" s="13"/>
      <c r="AS3" s="13"/>
      <c r="AT3" s="13"/>
    </row>
    <row r="4" spans="2:46" ht="15" customHeight="1">
      <c r="B4" s="1474"/>
      <c r="C4" s="1474"/>
      <c r="D4" s="1474"/>
      <c r="E4" s="1474"/>
      <c r="F4" s="1474"/>
      <c r="G4" s="1474"/>
      <c r="H4" s="1474"/>
      <c r="I4" s="1474"/>
      <c r="J4" s="1350"/>
      <c r="K4" s="1350"/>
      <c r="L4" s="1350"/>
      <c r="M4" s="1350"/>
      <c r="N4" s="1350"/>
      <c r="O4" s="1350"/>
      <c r="P4" s="1350"/>
      <c r="Q4" s="1350"/>
      <c r="R4" s="1350"/>
      <c r="S4" s="1350"/>
      <c r="T4" s="1350"/>
      <c r="U4" s="1350"/>
      <c r="V4" s="1350"/>
      <c r="W4" s="1350"/>
      <c r="X4" s="1350"/>
      <c r="Y4" s="1350"/>
      <c r="Z4" s="1350"/>
      <c r="AA4" s="1350"/>
      <c r="AB4" s="1350"/>
      <c r="AC4" s="1350"/>
      <c r="AD4" s="1350"/>
      <c r="AE4" s="1350"/>
      <c r="AF4" s="1350"/>
      <c r="AG4" s="1350"/>
      <c r="AH4" s="1350"/>
      <c r="AI4" s="1350"/>
      <c r="AJ4" s="1350"/>
      <c r="AK4" s="1350"/>
      <c r="AL4" s="1350"/>
      <c r="AM4" s="1350"/>
      <c r="AN4" s="13"/>
      <c r="AO4" s="13"/>
      <c r="AP4" s="13"/>
      <c r="AQ4" s="13"/>
      <c r="AR4" s="13"/>
      <c r="AS4" s="13"/>
      <c r="AT4" s="13"/>
    </row>
    <row r="5" spans="2:46" ht="15.95" thickBot="1">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row>
    <row r="6" spans="2:46" ht="15" customHeight="1">
      <c r="B6" s="1351" t="s">
        <v>284</v>
      </c>
      <c r="C6" s="1351"/>
      <c r="D6" s="1352"/>
      <c r="E6" s="1476" t="s">
        <v>384</v>
      </c>
      <c r="F6" s="1477"/>
      <c r="G6" s="1477"/>
      <c r="H6" s="1477"/>
      <c r="I6" s="1490"/>
      <c r="J6" s="166" t="s">
        <v>213</v>
      </c>
      <c r="K6" s="167" t="s">
        <v>213</v>
      </c>
      <c r="L6" s="167" t="s">
        <v>213</v>
      </c>
      <c r="M6" s="167" t="s">
        <v>213</v>
      </c>
      <c r="N6" s="167" t="s">
        <v>213</v>
      </c>
      <c r="O6" s="168" t="s">
        <v>213</v>
      </c>
      <c r="P6" s="166" t="s">
        <v>213</v>
      </c>
      <c r="Q6" s="167" t="s">
        <v>213</v>
      </c>
      <c r="R6" s="167" t="s">
        <v>213</v>
      </c>
      <c r="S6" s="167" t="s">
        <v>213</v>
      </c>
      <c r="T6" s="167" t="s">
        <v>213</v>
      </c>
      <c r="U6" s="168" t="s">
        <v>213</v>
      </c>
      <c r="V6" s="166" t="s">
        <v>213</v>
      </c>
      <c r="W6" s="167" t="s">
        <v>213</v>
      </c>
      <c r="X6" s="167" t="s">
        <v>213</v>
      </c>
      <c r="Y6" s="167" t="s">
        <v>213</v>
      </c>
      <c r="Z6" s="167" t="s">
        <v>213</v>
      </c>
      <c r="AA6" s="168" t="s">
        <v>213</v>
      </c>
      <c r="AB6" s="166" t="s">
        <v>213</v>
      </c>
      <c r="AC6" s="167" t="s">
        <v>213</v>
      </c>
      <c r="AD6" s="167" t="s">
        <v>213</v>
      </c>
      <c r="AE6" s="167" t="s">
        <v>213</v>
      </c>
      <c r="AF6" s="167" t="s">
        <v>213</v>
      </c>
      <c r="AG6" s="168" t="s">
        <v>213</v>
      </c>
      <c r="AH6" s="169" t="s">
        <v>213</v>
      </c>
      <c r="AI6" s="170" t="s">
        <v>213</v>
      </c>
      <c r="AJ6" s="170" t="s">
        <v>213</v>
      </c>
      <c r="AK6" s="170" t="s">
        <v>213</v>
      </c>
      <c r="AL6" s="170" t="s">
        <v>213</v>
      </c>
      <c r="AM6" s="171" t="s">
        <v>213</v>
      </c>
      <c r="AN6" s="13"/>
      <c r="AO6" s="1433" t="s">
        <v>385</v>
      </c>
      <c r="AP6" s="1434"/>
      <c r="AQ6" s="1434"/>
      <c r="AR6" s="1434"/>
      <c r="AS6" s="1434"/>
      <c r="AT6" s="1435"/>
    </row>
    <row r="7" spans="2:46" ht="15" customHeight="1">
      <c r="B7" s="1351"/>
      <c r="C7" s="1351"/>
      <c r="D7" s="1352"/>
      <c r="E7" s="1480"/>
      <c r="F7" s="1479"/>
      <c r="G7" s="1479"/>
      <c r="H7" s="1479"/>
      <c r="I7" s="1491"/>
      <c r="J7" s="172" t="s">
        <v>213</v>
      </c>
      <c r="K7" s="173" t="s">
        <v>213</v>
      </c>
      <c r="L7" s="173" t="s">
        <v>213</v>
      </c>
      <c r="M7" s="173" t="s">
        <v>213</v>
      </c>
      <c r="N7" s="173" t="s">
        <v>213</v>
      </c>
      <c r="O7" s="174" t="s">
        <v>213</v>
      </c>
      <c r="P7" s="172" t="s">
        <v>213</v>
      </c>
      <c r="Q7" s="173" t="s">
        <v>213</v>
      </c>
      <c r="R7" s="173" t="s">
        <v>213</v>
      </c>
      <c r="S7" s="173" t="s">
        <v>213</v>
      </c>
      <c r="T7" s="173" t="s">
        <v>213</v>
      </c>
      <c r="U7" s="174" t="s">
        <v>213</v>
      </c>
      <c r="V7" s="172" t="s">
        <v>213</v>
      </c>
      <c r="W7" s="173" t="s">
        <v>213</v>
      </c>
      <c r="X7" s="173" t="s">
        <v>213</v>
      </c>
      <c r="Y7" s="173" t="s">
        <v>213</v>
      </c>
      <c r="Z7" s="173" t="s">
        <v>213</v>
      </c>
      <c r="AA7" s="174" t="s">
        <v>213</v>
      </c>
      <c r="AB7" s="172" t="s">
        <v>213</v>
      </c>
      <c r="AC7" s="173" t="s">
        <v>213</v>
      </c>
      <c r="AD7" s="173" t="s">
        <v>213</v>
      </c>
      <c r="AE7" s="173" t="s">
        <v>213</v>
      </c>
      <c r="AF7" s="173" t="s">
        <v>213</v>
      </c>
      <c r="AG7" s="174" t="s">
        <v>213</v>
      </c>
      <c r="AH7" s="175" t="s">
        <v>213</v>
      </c>
      <c r="AI7" s="176" t="s">
        <v>213</v>
      </c>
      <c r="AJ7" s="176" t="s">
        <v>213</v>
      </c>
      <c r="AK7" s="176" t="s">
        <v>213</v>
      </c>
      <c r="AL7" s="176" t="s">
        <v>213</v>
      </c>
      <c r="AM7" s="177" t="s">
        <v>213</v>
      </c>
      <c r="AN7" s="13"/>
      <c r="AO7" s="1436"/>
      <c r="AP7" s="1437"/>
      <c r="AQ7" s="1437"/>
      <c r="AR7" s="1437"/>
      <c r="AS7" s="1437"/>
      <c r="AT7" s="1438"/>
    </row>
    <row r="8" spans="2:46" ht="15" customHeight="1">
      <c r="B8" s="1351"/>
      <c r="C8" s="1351"/>
      <c r="D8" s="1352"/>
      <c r="E8" s="1480"/>
      <c r="F8" s="1479"/>
      <c r="G8" s="1479"/>
      <c r="H8" s="1479"/>
      <c r="I8" s="1491"/>
      <c r="J8" s="172" t="s">
        <v>213</v>
      </c>
      <c r="K8" s="173" t="s">
        <v>213</v>
      </c>
      <c r="L8" s="173" t="s">
        <v>213</v>
      </c>
      <c r="M8" s="173" t="s">
        <v>213</v>
      </c>
      <c r="N8" s="173" t="s">
        <v>213</v>
      </c>
      <c r="O8" s="174" t="s">
        <v>213</v>
      </c>
      <c r="P8" s="172" t="s">
        <v>213</v>
      </c>
      <c r="Q8" s="173" t="s">
        <v>213</v>
      </c>
      <c r="R8" s="173" t="s">
        <v>213</v>
      </c>
      <c r="S8" s="173" t="s">
        <v>213</v>
      </c>
      <c r="T8" s="173" t="s">
        <v>213</v>
      </c>
      <c r="U8" s="174" t="s">
        <v>213</v>
      </c>
      <c r="V8" s="172" t="s">
        <v>213</v>
      </c>
      <c r="W8" s="173" t="s">
        <v>213</v>
      </c>
      <c r="X8" s="173" t="s">
        <v>213</v>
      </c>
      <c r="Y8" s="173" t="s">
        <v>213</v>
      </c>
      <c r="Z8" s="173" t="s">
        <v>213</v>
      </c>
      <c r="AA8" s="174" t="s">
        <v>213</v>
      </c>
      <c r="AB8" s="172" t="s">
        <v>213</v>
      </c>
      <c r="AC8" s="173" t="s">
        <v>213</v>
      </c>
      <c r="AD8" s="173" t="s">
        <v>213</v>
      </c>
      <c r="AE8" s="173" t="s">
        <v>213</v>
      </c>
      <c r="AF8" s="173" t="s">
        <v>213</v>
      </c>
      <c r="AG8" s="174" t="s">
        <v>213</v>
      </c>
      <c r="AH8" s="175" t="s">
        <v>213</v>
      </c>
      <c r="AI8" s="176" t="s">
        <v>213</v>
      </c>
      <c r="AJ8" s="176" t="s">
        <v>213</v>
      </c>
      <c r="AK8" s="176" t="s">
        <v>213</v>
      </c>
      <c r="AL8" s="176" t="s">
        <v>213</v>
      </c>
      <c r="AM8" s="177" t="s">
        <v>213</v>
      </c>
      <c r="AN8" s="13"/>
      <c r="AO8" s="1436"/>
      <c r="AP8" s="1437"/>
      <c r="AQ8" s="1437"/>
      <c r="AR8" s="1437"/>
      <c r="AS8" s="1437"/>
      <c r="AT8" s="1438"/>
    </row>
    <row r="9" spans="2:46" ht="15" customHeight="1">
      <c r="B9" s="1351"/>
      <c r="C9" s="1351"/>
      <c r="D9" s="1352"/>
      <c r="E9" s="1480"/>
      <c r="F9" s="1479"/>
      <c r="G9" s="1479"/>
      <c r="H9" s="1479"/>
      <c r="I9" s="1491"/>
      <c r="J9" s="172" t="s">
        <v>213</v>
      </c>
      <c r="K9" s="173" t="s">
        <v>213</v>
      </c>
      <c r="L9" s="173" t="s">
        <v>213</v>
      </c>
      <c r="M9" s="173" t="s">
        <v>213</v>
      </c>
      <c r="N9" s="173" t="s">
        <v>213</v>
      </c>
      <c r="O9" s="174" t="s">
        <v>213</v>
      </c>
      <c r="P9" s="172" t="s">
        <v>213</v>
      </c>
      <c r="Q9" s="173" t="s">
        <v>213</v>
      </c>
      <c r="R9" s="173" t="s">
        <v>213</v>
      </c>
      <c r="S9" s="173" t="s">
        <v>213</v>
      </c>
      <c r="T9" s="173" t="s">
        <v>213</v>
      </c>
      <c r="U9" s="174" t="s">
        <v>213</v>
      </c>
      <c r="V9" s="172" t="s">
        <v>213</v>
      </c>
      <c r="W9" s="173" t="s">
        <v>213</v>
      </c>
      <c r="X9" s="173" t="s">
        <v>213</v>
      </c>
      <c r="Y9" s="173" t="s">
        <v>213</v>
      </c>
      <c r="Z9" s="173" t="s">
        <v>213</v>
      </c>
      <c r="AA9" s="174" t="s">
        <v>213</v>
      </c>
      <c r="AB9" s="172" t="s">
        <v>213</v>
      </c>
      <c r="AC9" s="173" t="s">
        <v>213</v>
      </c>
      <c r="AD9" s="173" t="s">
        <v>213</v>
      </c>
      <c r="AE9" s="173" t="s">
        <v>213</v>
      </c>
      <c r="AF9" s="173" t="s">
        <v>213</v>
      </c>
      <c r="AG9" s="174" t="s">
        <v>213</v>
      </c>
      <c r="AH9" s="175" t="s">
        <v>213</v>
      </c>
      <c r="AI9" s="176" t="s">
        <v>213</v>
      </c>
      <c r="AJ9" s="176" t="s">
        <v>213</v>
      </c>
      <c r="AK9" s="176" t="s">
        <v>213</v>
      </c>
      <c r="AL9" s="176" t="s">
        <v>213</v>
      </c>
      <c r="AM9" s="177" t="s">
        <v>213</v>
      </c>
      <c r="AN9" s="13"/>
      <c r="AO9" s="1436"/>
      <c r="AP9" s="1437"/>
      <c r="AQ9" s="1437"/>
      <c r="AR9" s="1437"/>
      <c r="AS9" s="1437"/>
      <c r="AT9" s="1438"/>
    </row>
    <row r="10" spans="2:46" ht="15" customHeight="1">
      <c r="B10" s="1351"/>
      <c r="C10" s="1351"/>
      <c r="D10" s="1352"/>
      <c r="E10" s="1480"/>
      <c r="F10" s="1479"/>
      <c r="G10" s="1479"/>
      <c r="H10" s="1479"/>
      <c r="I10" s="1491"/>
      <c r="J10" s="172" t="s">
        <v>213</v>
      </c>
      <c r="K10" s="173" t="s">
        <v>213</v>
      </c>
      <c r="L10" s="173" t="s">
        <v>213</v>
      </c>
      <c r="M10" s="173" t="s">
        <v>213</v>
      </c>
      <c r="N10" s="173" t="s">
        <v>213</v>
      </c>
      <c r="O10" s="174" t="s">
        <v>213</v>
      </c>
      <c r="P10" s="172" t="s">
        <v>213</v>
      </c>
      <c r="Q10" s="173" t="s">
        <v>213</v>
      </c>
      <c r="R10" s="173" t="s">
        <v>213</v>
      </c>
      <c r="S10" s="173" t="s">
        <v>213</v>
      </c>
      <c r="T10" s="173" t="s">
        <v>213</v>
      </c>
      <c r="U10" s="174" t="s">
        <v>213</v>
      </c>
      <c r="V10" s="172" t="s">
        <v>213</v>
      </c>
      <c r="W10" s="173" t="s">
        <v>213</v>
      </c>
      <c r="X10" s="173" t="s">
        <v>213</v>
      </c>
      <c r="Y10" s="173" t="s">
        <v>213</v>
      </c>
      <c r="Z10" s="173" t="s">
        <v>213</v>
      </c>
      <c r="AA10" s="174" t="s">
        <v>213</v>
      </c>
      <c r="AB10" s="172" t="s">
        <v>213</v>
      </c>
      <c r="AC10" s="173" t="s">
        <v>213</v>
      </c>
      <c r="AD10" s="173" t="s">
        <v>213</v>
      </c>
      <c r="AE10" s="173" t="s">
        <v>213</v>
      </c>
      <c r="AF10" s="173" t="s">
        <v>213</v>
      </c>
      <c r="AG10" s="174" t="s">
        <v>213</v>
      </c>
      <c r="AH10" s="175" t="s">
        <v>213</v>
      </c>
      <c r="AI10" s="176" t="s">
        <v>213</v>
      </c>
      <c r="AJ10" s="176" t="s">
        <v>213</v>
      </c>
      <c r="AK10" s="176" t="s">
        <v>213</v>
      </c>
      <c r="AL10" s="176" t="s">
        <v>213</v>
      </c>
      <c r="AM10" s="177" t="s">
        <v>213</v>
      </c>
      <c r="AN10" s="13"/>
      <c r="AO10" s="1436"/>
      <c r="AP10" s="1437"/>
      <c r="AQ10" s="1437"/>
      <c r="AR10" s="1437"/>
      <c r="AS10" s="1437"/>
      <c r="AT10" s="1438"/>
    </row>
    <row r="11" spans="2:46" ht="15" customHeight="1">
      <c r="B11" s="1351"/>
      <c r="C11" s="1351"/>
      <c r="D11" s="1352"/>
      <c r="E11" s="1480"/>
      <c r="F11" s="1479"/>
      <c r="G11" s="1479"/>
      <c r="H11" s="1479"/>
      <c r="I11" s="1491"/>
      <c r="J11" s="172" t="s">
        <v>213</v>
      </c>
      <c r="K11" s="173" t="s">
        <v>213</v>
      </c>
      <c r="L11" s="173" t="s">
        <v>213</v>
      </c>
      <c r="M11" s="173" t="s">
        <v>213</v>
      </c>
      <c r="N11" s="173" t="s">
        <v>213</v>
      </c>
      <c r="O11" s="174" t="s">
        <v>213</v>
      </c>
      <c r="P11" s="172" t="s">
        <v>213</v>
      </c>
      <c r="Q11" s="173" t="s">
        <v>213</v>
      </c>
      <c r="R11" s="173" t="s">
        <v>213</v>
      </c>
      <c r="S11" s="173" t="s">
        <v>213</v>
      </c>
      <c r="T11" s="173" t="s">
        <v>213</v>
      </c>
      <c r="U11" s="174" t="s">
        <v>213</v>
      </c>
      <c r="V11" s="172" t="s">
        <v>213</v>
      </c>
      <c r="W11" s="173" t="s">
        <v>213</v>
      </c>
      <c r="X11" s="173" t="s">
        <v>213</v>
      </c>
      <c r="Y11" s="173" t="s">
        <v>213</v>
      </c>
      <c r="Z11" s="173" t="s">
        <v>213</v>
      </c>
      <c r="AA11" s="174" t="s">
        <v>213</v>
      </c>
      <c r="AB11" s="172" t="s">
        <v>213</v>
      </c>
      <c r="AC11" s="173" t="s">
        <v>213</v>
      </c>
      <c r="AD11" s="173" t="s">
        <v>213</v>
      </c>
      <c r="AE11" s="173" t="s">
        <v>213</v>
      </c>
      <c r="AF11" s="173" t="s">
        <v>213</v>
      </c>
      <c r="AG11" s="174" t="s">
        <v>213</v>
      </c>
      <c r="AH11" s="175" t="s">
        <v>213</v>
      </c>
      <c r="AI11" s="176" t="s">
        <v>213</v>
      </c>
      <c r="AJ11" s="176" t="s">
        <v>213</v>
      </c>
      <c r="AK11" s="176" t="s">
        <v>213</v>
      </c>
      <c r="AL11" s="176" t="s">
        <v>213</v>
      </c>
      <c r="AM11" s="177" t="s">
        <v>213</v>
      </c>
      <c r="AN11" s="13"/>
      <c r="AO11" s="1436"/>
      <c r="AP11" s="1437"/>
      <c r="AQ11" s="1437"/>
      <c r="AR11" s="1437"/>
      <c r="AS11" s="1437"/>
      <c r="AT11" s="1438"/>
    </row>
    <row r="12" spans="2:46" ht="15" customHeight="1">
      <c r="B12" s="1351"/>
      <c r="C12" s="1351"/>
      <c r="D12" s="1352"/>
      <c r="E12" s="1480"/>
      <c r="F12" s="1479"/>
      <c r="G12" s="1479"/>
      <c r="H12" s="1479"/>
      <c r="I12" s="1491"/>
      <c r="J12" s="172" t="s">
        <v>213</v>
      </c>
      <c r="K12" s="173" t="s">
        <v>213</v>
      </c>
      <c r="L12" s="173" t="s">
        <v>213</v>
      </c>
      <c r="M12" s="173" t="s">
        <v>213</v>
      </c>
      <c r="N12" s="173" t="s">
        <v>213</v>
      </c>
      <c r="O12" s="174" t="s">
        <v>213</v>
      </c>
      <c r="P12" s="172" t="s">
        <v>213</v>
      </c>
      <c r="Q12" s="173" t="s">
        <v>213</v>
      </c>
      <c r="R12" s="173" t="s">
        <v>213</v>
      </c>
      <c r="S12" s="173" t="s">
        <v>213</v>
      </c>
      <c r="T12" s="173" t="s">
        <v>213</v>
      </c>
      <c r="U12" s="174" t="s">
        <v>213</v>
      </c>
      <c r="V12" s="172" t="s">
        <v>213</v>
      </c>
      <c r="W12" s="173" t="s">
        <v>213</v>
      </c>
      <c r="X12" s="173" t="s">
        <v>213</v>
      </c>
      <c r="Y12" s="173" t="s">
        <v>213</v>
      </c>
      <c r="Z12" s="173" t="s">
        <v>213</v>
      </c>
      <c r="AA12" s="174" t="s">
        <v>213</v>
      </c>
      <c r="AB12" s="172" t="s">
        <v>213</v>
      </c>
      <c r="AC12" s="173" t="s">
        <v>213</v>
      </c>
      <c r="AD12" s="173" t="s">
        <v>213</v>
      </c>
      <c r="AE12" s="173" t="s">
        <v>213</v>
      </c>
      <c r="AF12" s="173" t="s">
        <v>213</v>
      </c>
      <c r="AG12" s="174" t="s">
        <v>213</v>
      </c>
      <c r="AH12" s="175" t="s">
        <v>213</v>
      </c>
      <c r="AI12" s="176" t="s">
        <v>213</v>
      </c>
      <c r="AJ12" s="176" t="s">
        <v>213</v>
      </c>
      <c r="AK12" s="176" t="s">
        <v>213</v>
      </c>
      <c r="AL12" s="176" t="s">
        <v>213</v>
      </c>
      <c r="AM12" s="177" t="s">
        <v>213</v>
      </c>
      <c r="AN12" s="13"/>
      <c r="AO12" s="1436"/>
      <c r="AP12" s="1437"/>
      <c r="AQ12" s="1437"/>
      <c r="AR12" s="1437"/>
      <c r="AS12" s="1437"/>
      <c r="AT12" s="1438"/>
    </row>
    <row r="13" spans="2:46" ht="15" customHeight="1">
      <c r="B13" s="1351"/>
      <c r="C13" s="1351"/>
      <c r="D13" s="1352"/>
      <c r="E13" s="1480"/>
      <c r="F13" s="1479"/>
      <c r="G13" s="1479"/>
      <c r="H13" s="1479"/>
      <c r="I13" s="1491"/>
      <c r="J13" s="172" t="s">
        <v>213</v>
      </c>
      <c r="K13" s="173" t="s">
        <v>213</v>
      </c>
      <c r="L13" s="173" t="s">
        <v>213</v>
      </c>
      <c r="M13" s="173" t="s">
        <v>213</v>
      </c>
      <c r="N13" s="173" t="s">
        <v>213</v>
      </c>
      <c r="O13" s="174" t="s">
        <v>213</v>
      </c>
      <c r="P13" s="172" t="s">
        <v>213</v>
      </c>
      <c r="Q13" s="173" t="s">
        <v>213</v>
      </c>
      <c r="R13" s="173" t="s">
        <v>213</v>
      </c>
      <c r="S13" s="173" t="s">
        <v>213</v>
      </c>
      <c r="T13" s="173" t="s">
        <v>213</v>
      </c>
      <c r="U13" s="174" t="s">
        <v>213</v>
      </c>
      <c r="V13" s="172" t="s">
        <v>213</v>
      </c>
      <c r="W13" s="173" t="s">
        <v>213</v>
      </c>
      <c r="X13" s="173" t="s">
        <v>213</v>
      </c>
      <c r="Y13" s="173" t="s">
        <v>213</v>
      </c>
      <c r="Z13" s="173" t="s">
        <v>213</v>
      </c>
      <c r="AA13" s="174" t="s">
        <v>213</v>
      </c>
      <c r="AB13" s="172" t="s">
        <v>213</v>
      </c>
      <c r="AC13" s="173" t="s">
        <v>213</v>
      </c>
      <c r="AD13" s="173" t="s">
        <v>213</v>
      </c>
      <c r="AE13" s="173" t="s">
        <v>213</v>
      </c>
      <c r="AF13" s="173" t="s">
        <v>213</v>
      </c>
      <c r="AG13" s="174" t="s">
        <v>213</v>
      </c>
      <c r="AH13" s="175" t="s">
        <v>213</v>
      </c>
      <c r="AI13" s="176" t="s">
        <v>213</v>
      </c>
      <c r="AJ13" s="176" t="s">
        <v>213</v>
      </c>
      <c r="AK13" s="176" t="s">
        <v>213</v>
      </c>
      <c r="AL13" s="176" t="s">
        <v>213</v>
      </c>
      <c r="AM13" s="177" t="s">
        <v>213</v>
      </c>
      <c r="AN13" s="13"/>
      <c r="AO13" s="1436"/>
      <c r="AP13" s="1437"/>
      <c r="AQ13" s="1437"/>
      <c r="AR13" s="1437"/>
      <c r="AS13" s="1437"/>
      <c r="AT13" s="1438"/>
    </row>
    <row r="14" spans="2:46" ht="15" customHeight="1">
      <c r="B14" s="1351"/>
      <c r="C14" s="1351"/>
      <c r="D14" s="1352"/>
      <c r="E14" s="1480"/>
      <c r="F14" s="1479"/>
      <c r="G14" s="1479"/>
      <c r="H14" s="1479"/>
      <c r="I14" s="1491"/>
      <c r="J14" s="172" t="s">
        <v>213</v>
      </c>
      <c r="K14" s="173" t="s">
        <v>213</v>
      </c>
      <c r="L14" s="173" t="s">
        <v>213</v>
      </c>
      <c r="M14" s="173" t="s">
        <v>213</v>
      </c>
      <c r="N14" s="173" t="s">
        <v>213</v>
      </c>
      <c r="O14" s="174" t="s">
        <v>213</v>
      </c>
      <c r="P14" s="172" t="s">
        <v>213</v>
      </c>
      <c r="Q14" s="173" t="s">
        <v>213</v>
      </c>
      <c r="R14" s="173" t="s">
        <v>213</v>
      </c>
      <c r="S14" s="173" t="s">
        <v>213</v>
      </c>
      <c r="T14" s="173" t="s">
        <v>213</v>
      </c>
      <c r="U14" s="174" t="s">
        <v>213</v>
      </c>
      <c r="V14" s="172" t="s">
        <v>213</v>
      </c>
      <c r="W14" s="173" t="s">
        <v>213</v>
      </c>
      <c r="X14" s="173" t="s">
        <v>213</v>
      </c>
      <c r="Y14" s="173" t="s">
        <v>213</v>
      </c>
      <c r="Z14" s="173" t="s">
        <v>213</v>
      </c>
      <c r="AA14" s="174" t="s">
        <v>213</v>
      </c>
      <c r="AB14" s="172" t="s">
        <v>213</v>
      </c>
      <c r="AC14" s="173" t="s">
        <v>213</v>
      </c>
      <c r="AD14" s="173" t="s">
        <v>213</v>
      </c>
      <c r="AE14" s="173" t="s">
        <v>213</v>
      </c>
      <c r="AF14" s="173" t="s">
        <v>213</v>
      </c>
      <c r="AG14" s="174" t="s">
        <v>213</v>
      </c>
      <c r="AH14" s="175" t="s">
        <v>213</v>
      </c>
      <c r="AI14" s="176" t="s">
        <v>213</v>
      </c>
      <c r="AJ14" s="176" t="s">
        <v>213</v>
      </c>
      <c r="AK14" s="176" t="s">
        <v>213</v>
      </c>
      <c r="AL14" s="176" t="s">
        <v>213</v>
      </c>
      <c r="AM14" s="177" t="s">
        <v>213</v>
      </c>
      <c r="AN14" s="13"/>
      <c r="AO14" s="1436"/>
      <c r="AP14" s="1437"/>
      <c r="AQ14" s="1437"/>
      <c r="AR14" s="1437"/>
      <c r="AS14" s="1437"/>
      <c r="AT14" s="1438"/>
    </row>
    <row r="15" spans="2:46" ht="15.75" customHeight="1" thickBot="1">
      <c r="B15" s="1351"/>
      <c r="C15" s="1351"/>
      <c r="D15" s="1352"/>
      <c r="E15" s="1481"/>
      <c r="F15" s="1482"/>
      <c r="G15" s="1482"/>
      <c r="H15" s="1482"/>
      <c r="I15" s="1492"/>
      <c r="J15" s="178" t="s">
        <v>213</v>
      </c>
      <c r="K15" s="179" t="s">
        <v>213</v>
      </c>
      <c r="L15" s="179" t="s">
        <v>213</v>
      </c>
      <c r="M15" s="179" t="s">
        <v>213</v>
      </c>
      <c r="N15" s="179" t="s">
        <v>213</v>
      </c>
      <c r="O15" s="180" t="s">
        <v>213</v>
      </c>
      <c r="P15" s="172" t="s">
        <v>213</v>
      </c>
      <c r="Q15" s="173" t="s">
        <v>213</v>
      </c>
      <c r="R15" s="173" t="s">
        <v>213</v>
      </c>
      <c r="S15" s="173" t="s">
        <v>213</v>
      </c>
      <c r="T15" s="173" t="s">
        <v>213</v>
      </c>
      <c r="U15" s="174" t="s">
        <v>213</v>
      </c>
      <c r="V15" s="178" t="s">
        <v>213</v>
      </c>
      <c r="W15" s="179" t="s">
        <v>213</v>
      </c>
      <c r="X15" s="179" t="s">
        <v>213</v>
      </c>
      <c r="Y15" s="179" t="s">
        <v>213</v>
      </c>
      <c r="Z15" s="179" t="s">
        <v>213</v>
      </c>
      <c r="AA15" s="180" t="s">
        <v>213</v>
      </c>
      <c r="AB15" s="172" t="s">
        <v>213</v>
      </c>
      <c r="AC15" s="173" t="s">
        <v>213</v>
      </c>
      <c r="AD15" s="173" t="s">
        <v>213</v>
      </c>
      <c r="AE15" s="173" t="s">
        <v>213</v>
      </c>
      <c r="AF15" s="173" t="s">
        <v>213</v>
      </c>
      <c r="AG15" s="174" t="s">
        <v>213</v>
      </c>
      <c r="AH15" s="181" t="s">
        <v>213</v>
      </c>
      <c r="AI15" s="182" t="s">
        <v>213</v>
      </c>
      <c r="AJ15" s="182" t="s">
        <v>213</v>
      </c>
      <c r="AK15" s="182" t="s">
        <v>213</v>
      </c>
      <c r="AL15" s="182" t="s">
        <v>213</v>
      </c>
      <c r="AM15" s="183" t="s">
        <v>213</v>
      </c>
      <c r="AN15" s="13"/>
      <c r="AO15" s="1439"/>
      <c r="AP15" s="1440"/>
      <c r="AQ15" s="1440"/>
      <c r="AR15" s="1440"/>
      <c r="AS15" s="1440"/>
      <c r="AT15" s="1441"/>
    </row>
    <row r="16" spans="2:46" ht="15" customHeight="1">
      <c r="B16" s="1351"/>
      <c r="C16" s="1351"/>
      <c r="D16" s="1352"/>
      <c r="E16" s="1476" t="s">
        <v>389</v>
      </c>
      <c r="F16" s="1477"/>
      <c r="G16" s="1477"/>
      <c r="H16" s="1477"/>
      <c r="I16" s="1477"/>
      <c r="J16" s="184" t="s">
        <v>213</v>
      </c>
      <c r="K16" s="185" t="s">
        <v>213</v>
      </c>
      <c r="L16" s="185" t="s">
        <v>213</v>
      </c>
      <c r="M16" s="185" t="s">
        <v>213</v>
      </c>
      <c r="N16" s="185" t="s">
        <v>213</v>
      </c>
      <c r="O16" s="186" t="s">
        <v>213</v>
      </c>
      <c r="P16" s="184" t="s">
        <v>213</v>
      </c>
      <c r="Q16" s="185" t="s">
        <v>213</v>
      </c>
      <c r="R16" s="185" t="s">
        <v>213</v>
      </c>
      <c r="S16" s="185" t="s">
        <v>213</v>
      </c>
      <c r="T16" s="185" t="s">
        <v>213</v>
      </c>
      <c r="U16" s="186" t="s">
        <v>213</v>
      </c>
      <c r="V16" s="166" t="s">
        <v>213</v>
      </c>
      <c r="W16" s="167" t="s">
        <v>213</v>
      </c>
      <c r="X16" s="167" t="s">
        <v>213</v>
      </c>
      <c r="Y16" s="167" t="s">
        <v>213</v>
      </c>
      <c r="Z16" s="167" t="s">
        <v>213</v>
      </c>
      <c r="AA16" s="168" t="s">
        <v>213</v>
      </c>
      <c r="AB16" s="166" t="s">
        <v>213</v>
      </c>
      <c r="AC16" s="167" t="s">
        <v>213</v>
      </c>
      <c r="AD16" s="167" t="s">
        <v>213</v>
      </c>
      <c r="AE16" s="167" t="s">
        <v>213</v>
      </c>
      <c r="AF16" s="167" t="s">
        <v>213</v>
      </c>
      <c r="AG16" s="168" t="s">
        <v>213</v>
      </c>
      <c r="AH16" s="169" t="s">
        <v>213</v>
      </c>
      <c r="AI16" s="170" t="s">
        <v>213</v>
      </c>
      <c r="AJ16" s="170" t="s">
        <v>213</v>
      </c>
      <c r="AK16" s="170" t="s">
        <v>213</v>
      </c>
      <c r="AL16" s="170" t="s">
        <v>213</v>
      </c>
      <c r="AM16" s="171" t="s">
        <v>213</v>
      </c>
      <c r="AN16" s="13"/>
      <c r="AO16" s="1442" t="s">
        <v>390</v>
      </c>
      <c r="AP16" s="1443"/>
      <c r="AQ16" s="1443"/>
      <c r="AR16" s="1443"/>
      <c r="AS16" s="1443"/>
      <c r="AT16" s="1444"/>
    </row>
    <row r="17" spans="2:46" ht="15" customHeight="1">
      <c r="B17" s="1351"/>
      <c r="C17" s="1351"/>
      <c r="D17" s="1352"/>
      <c r="E17" s="1478"/>
      <c r="F17" s="1479"/>
      <c r="G17" s="1479"/>
      <c r="H17" s="1479"/>
      <c r="I17" s="1479"/>
      <c r="J17" s="187" t="s">
        <v>213</v>
      </c>
      <c r="K17" s="188" t="s">
        <v>213</v>
      </c>
      <c r="L17" s="188" t="s">
        <v>213</v>
      </c>
      <c r="M17" s="188" t="s">
        <v>213</v>
      </c>
      <c r="N17" s="188" t="s">
        <v>213</v>
      </c>
      <c r="O17" s="189" t="s">
        <v>213</v>
      </c>
      <c r="P17" s="187" t="s">
        <v>213</v>
      </c>
      <c r="Q17" s="188" t="s">
        <v>213</v>
      </c>
      <c r="R17" s="188" t="s">
        <v>213</v>
      </c>
      <c r="S17" s="188" t="s">
        <v>213</v>
      </c>
      <c r="T17" s="188" t="s">
        <v>213</v>
      </c>
      <c r="U17" s="189" t="s">
        <v>213</v>
      </c>
      <c r="V17" s="172" t="s">
        <v>213</v>
      </c>
      <c r="W17" s="173" t="s">
        <v>213</v>
      </c>
      <c r="X17" s="173" t="s">
        <v>213</v>
      </c>
      <c r="Y17" s="173" t="s">
        <v>213</v>
      </c>
      <c r="Z17" s="173" t="s">
        <v>213</v>
      </c>
      <c r="AA17" s="174" t="s">
        <v>213</v>
      </c>
      <c r="AB17" s="172" t="s">
        <v>213</v>
      </c>
      <c r="AC17" s="173" t="s">
        <v>213</v>
      </c>
      <c r="AD17" s="173" t="s">
        <v>213</v>
      </c>
      <c r="AE17" s="173" t="s">
        <v>213</v>
      </c>
      <c r="AF17" s="173" t="s">
        <v>213</v>
      </c>
      <c r="AG17" s="174" t="s">
        <v>213</v>
      </c>
      <c r="AH17" s="175" t="s">
        <v>213</v>
      </c>
      <c r="AI17" s="176" t="s">
        <v>213</v>
      </c>
      <c r="AJ17" s="176" t="s">
        <v>213</v>
      </c>
      <c r="AK17" s="176" t="s">
        <v>213</v>
      </c>
      <c r="AL17" s="176" t="s">
        <v>213</v>
      </c>
      <c r="AM17" s="177" t="s">
        <v>213</v>
      </c>
      <c r="AN17" s="13"/>
      <c r="AO17" s="1445"/>
      <c r="AP17" s="1446"/>
      <c r="AQ17" s="1446"/>
      <c r="AR17" s="1446"/>
      <c r="AS17" s="1446"/>
      <c r="AT17" s="1447"/>
    </row>
    <row r="18" spans="2:46" ht="15" customHeight="1">
      <c r="B18" s="1351"/>
      <c r="C18" s="1351"/>
      <c r="D18" s="1352"/>
      <c r="E18" s="1480"/>
      <c r="F18" s="1479"/>
      <c r="G18" s="1479"/>
      <c r="H18" s="1479"/>
      <c r="I18" s="1479"/>
      <c r="J18" s="187" t="s">
        <v>213</v>
      </c>
      <c r="K18" s="188" t="s">
        <v>213</v>
      </c>
      <c r="L18" s="188" t="s">
        <v>213</v>
      </c>
      <c r="M18" s="188" t="s">
        <v>213</v>
      </c>
      <c r="N18" s="188" t="s">
        <v>213</v>
      </c>
      <c r="O18" s="189" t="s">
        <v>213</v>
      </c>
      <c r="P18" s="187" t="s">
        <v>213</v>
      </c>
      <c r="Q18" s="188" t="s">
        <v>213</v>
      </c>
      <c r="R18" s="188" t="s">
        <v>213</v>
      </c>
      <c r="S18" s="188" t="s">
        <v>213</v>
      </c>
      <c r="T18" s="188" t="s">
        <v>213</v>
      </c>
      <c r="U18" s="189" t="s">
        <v>213</v>
      </c>
      <c r="V18" s="172" t="s">
        <v>213</v>
      </c>
      <c r="W18" s="173" t="s">
        <v>213</v>
      </c>
      <c r="X18" s="173" t="s">
        <v>213</v>
      </c>
      <c r="Y18" s="173" t="s">
        <v>213</v>
      </c>
      <c r="Z18" s="173" t="s">
        <v>213</v>
      </c>
      <c r="AA18" s="174" t="s">
        <v>213</v>
      </c>
      <c r="AB18" s="172" t="s">
        <v>213</v>
      </c>
      <c r="AC18" s="173" t="s">
        <v>213</v>
      </c>
      <c r="AD18" s="173" t="s">
        <v>213</v>
      </c>
      <c r="AE18" s="173" t="s">
        <v>213</v>
      </c>
      <c r="AF18" s="173" t="s">
        <v>213</v>
      </c>
      <c r="AG18" s="174" t="s">
        <v>213</v>
      </c>
      <c r="AH18" s="175" t="s">
        <v>213</v>
      </c>
      <c r="AI18" s="176" t="s">
        <v>213</v>
      </c>
      <c r="AJ18" s="176" t="s">
        <v>213</v>
      </c>
      <c r="AK18" s="176" t="s">
        <v>213</v>
      </c>
      <c r="AL18" s="176" t="s">
        <v>213</v>
      </c>
      <c r="AM18" s="177" t="s">
        <v>213</v>
      </c>
      <c r="AN18" s="13"/>
      <c r="AO18" s="1445"/>
      <c r="AP18" s="1446"/>
      <c r="AQ18" s="1446"/>
      <c r="AR18" s="1446"/>
      <c r="AS18" s="1446"/>
      <c r="AT18" s="1447"/>
    </row>
    <row r="19" spans="2:46" ht="15" customHeight="1">
      <c r="B19" s="1351"/>
      <c r="C19" s="1351"/>
      <c r="D19" s="1352"/>
      <c r="E19" s="1480"/>
      <c r="F19" s="1479"/>
      <c r="G19" s="1479"/>
      <c r="H19" s="1479"/>
      <c r="I19" s="1479"/>
      <c r="J19" s="187" t="s">
        <v>213</v>
      </c>
      <c r="K19" s="188" t="s">
        <v>213</v>
      </c>
      <c r="L19" s="188" t="s">
        <v>213</v>
      </c>
      <c r="M19" s="188" t="s">
        <v>213</v>
      </c>
      <c r="N19" s="188" t="s">
        <v>213</v>
      </c>
      <c r="O19" s="189" t="s">
        <v>213</v>
      </c>
      <c r="P19" s="187" t="s">
        <v>213</v>
      </c>
      <c r="Q19" s="188" t="s">
        <v>213</v>
      </c>
      <c r="R19" s="188" t="s">
        <v>213</v>
      </c>
      <c r="S19" s="188" t="s">
        <v>213</v>
      </c>
      <c r="T19" s="188" t="s">
        <v>213</v>
      </c>
      <c r="U19" s="189" t="s">
        <v>213</v>
      </c>
      <c r="V19" s="172" t="s">
        <v>213</v>
      </c>
      <c r="W19" s="173" t="s">
        <v>213</v>
      </c>
      <c r="X19" s="173" t="s">
        <v>213</v>
      </c>
      <c r="Y19" s="173" t="s">
        <v>213</v>
      </c>
      <c r="Z19" s="173" t="s">
        <v>213</v>
      </c>
      <c r="AA19" s="174" t="s">
        <v>213</v>
      </c>
      <c r="AB19" s="172" t="s">
        <v>213</v>
      </c>
      <c r="AC19" s="173" t="s">
        <v>213</v>
      </c>
      <c r="AD19" s="173" t="s">
        <v>213</v>
      </c>
      <c r="AE19" s="173" t="s">
        <v>213</v>
      </c>
      <c r="AF19" s="173" t="s">
        <v>213</v>
      </c>
      <c r="AG19" s="174" t="s">
        <v>213</v>
      </c>
      <c r="AH19" s="175" t="s">
        <v>213</v>
      </c>
      <c r="AI19" s="176" t="s">
        <v>213</v>
      </c>
      <c r="AJ19" s="176" t="s">
        <v>213</v>
      </c>
      <c r="AK19" s="176" t="s">
        <v>213</v>
      </c>
      <c r="AL19" s="176" t="s">
        <v>213</v>
      </c>
      <c r="AM19" s="177" t="s">
        <v>213</v>
      </c>
      <c r="AN19" s="13"/>
      <c r="AO19" s="1445"/>
      <c r="AP19" s="1446"/>
      <c r="AQ19" s="1446"/>
      <c r="AR19" s="1446"/>
      <c r="AS19" s="1446"/>
      <c r="AT19" s="1447"/>
    </row>
    <row r="20" spans="2:46" ht="15" customHeight="1">
      <c r="B20" s="1351"/>
      <c r="C20" s="1351"/>
      <c r="D20" s="1352"/>
      <c r="E20" s="1480"/>
      <c r="F20" s="1479"/>
      <c r="G20" s="1479"/>
      <c r="H20" s="1479"/>
      <c r="I20" s="1479"/>
      <c r="J20" s="187" t="s">
        <v>213</v>
      </c>
      <c r="K20" s="188" t="s">
        <v>213</v>
      </c>
      <c r="L20" s="188" t="s">
        <v>213</v>
      </c>
      <c r="M20" s="188" t="s">
        <v>213</v>
      </c>
      <c r="N20" s="188" t="s">
        <v>213</v>
      </c>
      <c r="O20" s="189" t="s">
        <v>213</v>
      </c>
      <c r="P20" s="187" t="s">
        <v>213</v>
      </c>
      <c r="Q20" s="188" t="s">
        <v>213</v>
      </c>
      <c r="R20" s="188" t="s">
        <v>213</v>
      </c>
      <c r="S20" s="188" t="s">
        <v>213</v>
      </c>
      <c r="T20" s="188" t="s">
        <v>213</v>
      </c>
      <c r="U20" s="189" t="s">
        <v>213</v>
      </c>
      <c r="V20" s="172" t="s">
        <v>213</v>
      </c>
      <c r="W20" s="173" t="s">
        <v>213</v>
      </c>
      <c r="X20" s="173" t="s">
        <v>213</v>
      </c>
      <c r="Y20" s="173" t="s">
        <v>213</v>
      </c>
      <c r="Z20" s="173" t="s">
        <v>213</v>
      </c>
      <c r="AA20" s="174" t="s">
        <v>213</v>
      </c>
      <c r="AB20" s="172" t="s">
        <v>213</v>
      </c>
      <c r="AC20" s="173" t="s">
        <v>213</v>
      </c>
      <c r="AD20" s="173" t="s">
        <v>213</v>
      </c>
      <c r="AE20" s="173" t="s">
        <v>213</v>
      </c>
      <c r="AF20" s="173" t="s">
        <v>213</v>
      </c>
      <c r="AG20" s="174" t="s">
        <v>213</v>
      </c>
      <c r="AH20" s="175" t="s">
        <v>213</v>
      </c>
      <c r="AI20" s="176" t="s">
        <v>213</v>
      </c>
      <c r="AJ20" s="176" t="s">
        <v>213</v>
      </c>
      <c r="AK20" s="176" t="s">
        <v>213</v>
      </c>
      <c r="AL20" s="176" t="s">
        <v>213</v>
      </c>
      <c r="AM20" s="177" t="s">
        <v>213</v>
      </c>
      <c r="AN20" s="13"/>
      <c r="AO20" s="1445"/>
      <c r="AP20" s="1446"/>
      <c r="AQ20" s="1446"/>
      <c r="AR20" s="1446"/>
      <c r="AS20" s="1446"/>
      <c r="AT20" s="1447"/>
    </row>
    <row r="21" spans="2:46" ht="15" customHeight="1">
      <c r="B21" s="1351"/>
      <c r="C21" s="1351"/>
      <c r="D21" s="1352"/>
      <c r="E21" s="1480"/>
      <c r="F21" s="1479"/>
      <c r="G21" s="1479"/>
      <c r="H21" s="1479"/>
      <c r="I21" s="1479"/>
      <c r="J21" s="187" t="s">
        <v>213</v>
      </c>
      <c r="K21" s="188" t="s">
        <v>213</v>
      </c>
      <c r="L21" s="188" t="s">
        <v>213</v>
      </c>
      <c r="M21" s="188" t="s">
        <v>213</v>
      </c>
      <c r="N21" s="188" t="s">
        <v>213</v>
      </c>
      <c r="O21" s="189" t="s">
        <v>213</v>
      </c>
      <c r="P21" s="187" t="s">
        <v>213</v>
      </c>
      <c r="Q21" s="188" t="s">
        <v>213</v>
      </c>
      <c r="R21" s="188" t="s">
        <v>213</v>
      </c>
      <c r="S21" s="188" t="s">
        <v>213</v>
      </c>
      <c r="T21" s="188" t="s">
        <v>213</v>
      </c>
      <c r="U21" s="189" t="s">
        <v>213</v>
      </c>
      <c r="V21" s="172" t="s">
        <v>213</v>
      </c>
      <c r="W21" s="173" t="s">
        <v>213</v>
      </c>
      <c r="X21" s="173" t="s">
        <v>213</v>
      </c>
      <c r="Y21" s="173" t="s">
        <v>213</v>
      </c>
      <c r="Z21" s="173" t="s">
        <v>213</v>
      </c>
      <c r="AA21" s="174" t="s">
        <v>213</v>
      </c>
      <c r="AB21" s="172" t="s">
        <v>213</v>
      </c>
      <c r="AC21" s="173" t="s">
        <v>213</v>
      </c>
      <c r="AD21" s="173" t="s">
        <v>213</v>
      </c>
      <c r="AE21" s="173" t="s">
        <v>213</v>
      </c>
      <c r="AF21" s="173" t="s">
        <v>213</v>
      </c>
      <c r="AG21" s="174" t="s">
        <v>213</v>
      </c>
      <c r="AH21" s="175" t="s">
        <v>213</v>
      </c>
      <c r="AI21" s="176" t="s">
        <v>213</v>
      </c>
      <c r="AJ21" s="176" t="s">
        <v>213</v>
      </c>
      <c r="AK21" s="176" t="s">
        <v>213</v>
      </c>
      <c r="AL21" s="176" t="s">
        <v>213</v>
      </c>
      <c r="AM21" s="177" t="s">
        <v>213</v>
      </c>
      <c r="AN21" s="13"/>
      <c r="AO21" s="1445"/>
      <c r="AP21" s="1446"/>
      <c r="AQ21" s="1446"/>
      <c r="AR21" s="1446"/>
      <c r="AS21" s="1446"/>
      <c r="AT21" s="1447"/>
    </row>
    <row r="22" spans="2:46" ht="15" customHeight="1">
      <c r="B22" s="1351"/>
      <c r="C22" s="1351"/>
      <c r="D22" s="1352"/>
      <c r="E22" s="1480"/>
      <c r="F22" s="1479"/>
      <c r="G22" s="1479"/>
      <c r="H22" s="1479"/>
      <c r="I22" s="1479"/>
      <c r="J22" s="187" t="s">
        <v>213</v>
      </c>
      <c r="K22" s="188" t="s">
        <v>213</v>
      </c>
      <c r="L22" s="188" t="s">
        <v>213</v>
      </c>
      <c r="M22" s="188" t="s">
        <v>213</v>
      </c>
      <c r="N22" s="188" t="s">
        <v>213</v>
      </c>
      <c r="O22" s="189" t="s">
        <v>213</v>
      </c>
      <c r="P22" s="187" t="s">
        <v>213</v>
      </c>
      <c r="Q22" s="188" t="s">
        <v>213</v>
      </c>
      <c r="R22" s="188" t="s">
        <v>213</v>
      </c>
      <c r="S22" s="188" t="s">
        <v>213</v>
      </c>
      <c r="T22" s="188" t="s">
        <v>213</v>
      </c>
      <c r="U22" s="189" t="s">
        <v>213</v>
      </c>
      <c r="V22" s="172" t="s">
        <v>213</v>
      </c>
      <c r="W22" s="173" t="s">
        <v>213</v>
      </c>
      <c r="X22" s="173" t="s">
        <v>213</v>
      </c>
      <c r="Y22" s="173" t="s">
        <v>213</v>
      </c>
      <c r="Z22" s="173" t="s">
        <v>213</v>
      </c>
      <c r="AA22" s="174" t="s">
        <v>213</v>
      </c>
      <c r="AB22" s="172" t="s">
        <v>213</v>
      </c>
      <c r="AC22" s="173" t="s">
        <v>213</v>
      </c>
      <c r="AD22" s="173" t="s">
        <v>213</v>
      </c>
      <c r="AE22" s="173" t="s">
        <v>213</v>
      </c>
      <c r="AF22" s="173" t="s">
        <v>213</v>
      </c>
      <c r="AG22" s="174" t="s">
        <v>213</v>
      </c>
      <c r="AH22" s="175" t="s">
        <v>213</v>
      </c>
      <c r="AI22" s="176" t="s">
        <v>213</v>
      </c>
      <c r="AJ22" s="176" t="s">
        <v>213</v>
      </c>
      <c r="AK22" s="176" t="s">
        <v>213</v>
      </c>
      <c r="AL22" s="176" t="s">
        <v>213</v>
      </c>
      <c r="AM22" s="177" t="s">
        <v>213</v>
      </c>
      <c r="AN22" s="13"/>
      <c r="AO22" s="1445"/>
      <c r="AP22" s="1446"/>
      <c r="AQ22" s="1446"/>
      <c r="AR22" s="1446"/>
      <c r="AS22" s="1446"/>
      <c r="AT22" s="1447"/>
    </row>
    <row r="23" spans="2:46" ht="15" customHeight="1">
      <c r="B23" s="1351"/>
      <c r="C23" s="1351"/>
      <c r="D23" s="1352"/>
      <c r="E23" s="1480"/>
      <c r="F23" s="1479"/>
      <c r="G23" s="1479"/>
      <c r="H23" s="1479"/>
      <c r="I23" s="1479"/>
      <c r="J23" s="187" t="s">
        <v>213</v>
      </c>
      <c r="K23" s="188" t="s">
        <v>213</v>
      </c>
      <c r="L23" s="188" t="s">
        <v>213</v>
      </c>
      <c r="M23" s="188" t="s">
        <v>213</v>
      </c>
      <c r="N23" s="188" t="s">
        <v>213</v>
      </c>
      <c r="O23" s="189" t="s">
        <v>213</v>
      </c>
      <c r="P23" s="187" t="s">
        <v>213</v>
      </c>
      <c r="Q23" s="188" t="s">
        <v>213</v>
      </c>
      <c r="R23" s="188" t="s">
        <v>213</v>
      </c>
      <c r="S23" s="188" t="s">
        <v>213</v>
      </c>
      <c r="T23" s="188" t="s">
        <v>213</v>
      </c>
      <c r="U23" s="189" t="s">
        <v>213</v>
      </c>
      <c r="V23" s="172" t="s">
        <v>213</v>
      </c>
      <c r="W23" s="173" t="s">
        <v>213</v>
      </c>
      <c r="X23" s="173" t="s">
        <v>213</v>
      </c>
      <c r="Y23" s="173" t="s">
        <v>213</v>
      </c>
      <c r="Z23" s="173" t="s">
        <v>213</v>
      </c>
      <c r="AA23" s="174" t="s">
        <v>213</v>
      </c>
      <c r="AB23" s="172" t="s">
        <v>213</v>
      </c>
      <c r="AC23" s="173" t="s">
        <v>213</v>
      </c>
      <c r="AD23" s="173" t="s">
        <v>213</v>
      </c>
      <c r="AE23" s="173" t="s">
        <v>213</v>
      </c>
      <c r="AF23" s="173" t="s">
        <v>213</v>
      </c>
      <c r="AG23" s="174" t="s">
        <v>213</v>
      </c>
      <c r="AH23" s="175" t="s">
        <v>213</v>
      </c>
      <c r="AI23" s="176" t="s">
        <v>213</v>
      </c>
      <c r="AJ23" s="176" t="s">
        <v>213</v>
      </c>
      <c r="AK23" s="176" t="s">
        <v>213</v>
      </c>
      <c r="AL23" s="176" t="s">
        <v>213</v>
      </c>
      <c r="AM23" s="177" t="s">
        <v>213</v>
      </c>
      <c r="AN23" s="13"/>
      <c r="AO23" s="1445"/>
      <c r="AP23" s="1446"/>
      <c r="AQ23" s="1446"/>
      <c r="AR23" s="1446"/>
      <c r="AS23" s="1446"/>
      <c r="AT23" s="1447"/>
    </row>
    <row r="24" spans="2:46" ht="15" customHeight="1">
      <c r="B24" s="1351"/>
      <c r="C24" s="1351"/>
      <c r="D24" s="1352"/>
      <c r="E24" s="1480"/>
      <c r="F24" s="1479"/>
      <c r="G24" s="1479"/>
      <c r="H24" s="1479"/>
      <c r="I24" s="1479"/>
      <c r="J24" s="187" t="s">
        <v>213</v>
      </c>
      <c r="K24" s="188" t="s">
        <v>213</v>
      </c>
      <c r="L24" s="188" t="s">
        <v>213</v>
      </c>
      <c r="M24" s="188" t="s">
        <v>213</v>
      </c>
      <c r="N24" s="188" t="s">
        <v>213</v>
      </c>
      <c r="O24" s="189" t="s">
        <v>213</v>
      </c>
      <c r="P24" s="187" t="s">
        <v>213</v>
      </c>
      <c r="Q24" s="188" t="s">
        <v>213</v>
      </c>
      <c r="R24" s="188" t="s">
        <v>213</v>
      </c>
      <c r="S24" s="188" t="s">
        <v>213</v>
      </c>
      <c r="T24" s="188" t="s">
        <v>213</v>
      </c>
      <c r="U24" s="189" t="s">
        <v>213</v>
      </c>
      <c r="V24" s="172" t="s">
        <v>213</v>
      </c>
      <c r="W24" s="173" t="s">
        <v>213</v>
      </c>
      <c r="X24" s="173" t="s">
        <v>213</v>
      </c>
      <c r="Y24" s="173" t="s">
        <v>213</v>
      </c>
      <c r="Z24" s="173" t="s">
        <v>213</v>
      </c>
      <c r="AA24" s="174" t="s">
        <v>213</v>
      </c>
      <c r="AB24" s="172" t="s">
        <v>213</v>
      </c>
      <c r="AC24" s="173" t="s">
        <v>213</v>
      </c>
      <c r="AD24" s="173" t="s">
        <v>213</v>
      </c>
      <c r="AE24" s="173" t="s">
        <v>213</v>
      </c>
      <c r="AF24" s="173" t="s">
        <v>213</v>
      </c>
      <c r="AG24" s="174" t="s">
        <v>213</v>
      </c>
      <c r="AH24" s="175" t="s">
        <v>213</v>
      </c>
      <c r="AI24" s="176" t="s">
        <v>213</v>
      </c>
      <c r="AJ24" s="176" t="s">
        <v>213</v>
      </c>
      <c r="AK24" s="176" t="s">
        <v>213</v>
      </c>
      <c r="AL24" s="176" t="s">
        <v>213</v>
      </c>
      <c r="AM24" s="177" t="s">
        <v>213</v>
      </c>
      <c r="AN24" s="13"/>
      <c r="AO24" s="1445"/>
      <c r="AP24" s="1446"/>
      <c r="AQ24" s="1446"/>
      <c r="AR24" s="1446"/>
      <c r="AS24" s="1446"/>
      <c r="AT24" s="1447"/>
    </row>
    <row r="25" spans="2:46" ht="15.75" customHeight="1" thickBot="1">
      <c r="B25" s="1351"/>
      <c r="C25" s="1351"/>
      <c r="D25" s="1352"/>
      <c r="E25" s="1481"/>
      <c r="F25" s="1482"/>
      <c r="G25" s="1482"/>
      <c r="H25" s="1482"/>
      <c r="I25" s="1482"/>
      <c r="J25" s="190" t="s">
        <v>213</v>
      </c>
      <c r="K25" s="191" t="s">
        <v>213</v>
      </c>
      <c r="L25" s="191" t="s">
        <v>213</v>
      </c>
      <c r="M25" s="191" t="s">
        <v>213</v>
      </c>
      <c r="N25" s="191" t="s">
        <v>213</v>
      </c>
      <c r="O25" s="192" t="s">
        <v>213</v>
      </c>
      <c r="P25" s="190" t="s">
        <v>213</v>
      </c>
      <c r="Q25" s="191" t="s">
        <v>213</v>
      </c>
      <c r="R25" s="191" t="s">
        <v>213</v>
      </c>
      <c r="S25" s="191" t="s">
        <v>213</v>
      </c>
      <c r="T25" s="191" t="s">
        <v>213</v>
      </c>
      <c r="U25" s="192" t="s">
        <v>213</v>
      </c>
      <c r="V25" s="178" t="s">
        <v>213</v>
      </c>
      <c r="W25" s="179" t="s">
        <v>213</v>
      </c>
      <c r="X25" s="179" t="s">
        <v>213</v>
      </c>
      <c r="Y25" s="179" t="s">
        <v>213</v>
      </c>
      <c r="Z25" s="179" t="s">
        <v>213</v>
      </c>
      <c r="AA25" s="180" t="s">
        <v>213</v>
      </c>
      <c r="AB25" s="178" t="s">
        <v>213</v>
      </c>
      <c r="AC25" s="179" t="s">
        <v>213</v>
      </c>
      <c r="AD25" s="179" t="s">
        <v>213</v>
      </c>
      <c r="AE25" s="179" t="s">
        <v>213</v>
      </c>
      <c r="AF25" s="179" t="s">
        <v>213</v>
      </c>
      <c r="AG25" s="180" t="s">
        <v>213</v>
      </c>
      <c r="AH25" s="181" t="s">
        <v>213</v>
      </c>
      <c r="AI25" s="182" t="s">
        <v>213</v>
      </c>
      <c r="AJ25" s="182" t="s">
        <v>213</v>
      </c>
      <c r="AK25" s="182" t="s">
        <v>213</v>
      </c>
      <c r="AL25" s="182" t="s">
        <v>213</v>
      </c>
      <c r="AM25" s="183" t="s">
        <v>213</v>
      </c>
      <c r="AN25" s="13"/>
      <c r="AO25" s="1448"/>
      <c r="AP25" s="1449"/>
      <c r="AQ25" s="1449"/>
      <c r="AR25" s="1449"/>
      <c r="AS25" s="1449"/>
      <c r="AT25" s="1450"/>
    </row>
    <row r="26" spans="2:46" ht="15" customHeight="1">
      <c r="B26" s="1351"/>
      <c r="C26" s="1351"/>
      <c r="D26" s="1352"/>
      <c r="E26" s="1476" t="s">
        <v>393</v>
      </c>
      <c r="F26" s="1477"/>
      <c r="G26" s="1477"/>
      <c r="H26" s="1477"/>
      <c r="I26" s="1490"/>
      <c r="J26" s="184" t="s">
        <v>213</v>
      </c>
      <c r="K26" s="185" t="s">
        <v>213</v>
      </c>
      <c r="L26" s="185" t="s">
        <v>213</v>
      </c>
      <c r="M26" s="185" t="s">
        <v>213</v>
      </c>
      <c r="N26" s="185" t="s">
        <v>213</v>
      </c>
      <c r="O26" s="186" t="s">
        <v>213</v>
      </c>
      <c r="P26" s="184" t="s">
        <v>213</v>
      </c>
      <c r="Q26" s="185" t="s">
        <v>213</v>
      </c>
      <c r="R26" s="185" t="s">
        <v>213</v>
      </c>
      <c r="S26" s="185" t="s">
        <v>213</v>
      </c>
      <c r="T26" s="185" t="s">
        <v>213</v>
      </c>
      <c r="U26" s="186" t="s">
        <v>213</v>
      </c>
      <c r="V26" s="184" t="s">
        <v>213</v>
      </c>
      <c r="W26" s="185" t="s">
        <v>213</v>
      </c>
      <c r="X26" s="185" t="s">
        <v>213</v>
      </c>
      <c r="Y26" s="185" t="s">
        <v>213</v>
      </c>
      <c r="Z26" s="185" t="s">
        <v>213</v>
      </c>
      <c r="AA26" s="186" t="s">
        <v>213</v>
      </c>
      <c r="AB26" s="166" t="s">
        <v>213</v>
      </c>
      <c r="AC26" s="167" t="s">
        <v>213</v>
      </c>
      <c r="AD26" s="167" t="s">
        <v>213</v>
      </c>
      <c r="AE26" s="167" t="s">
        <v>213</v>
      </c>
      <c r="AF26" s="167" t="s">
        <v>213</v>
      </c>
      <c r="AG26" s="168" t="s">
        <v>213</v>
      </c>
      <c r="AH26" s="169" t="s">
        <v>213</v>
      </c>
      <c r="AI26" s="170" t="s">
        <v>213</v>
      </c>
      <c r="AJ26" s="170" t="s">
        <v>213</v>
      </c>
      <c r="AK26" s="170" t="s">
        <v>213</v>
      </c>
      <c r="AL26" s="170" t="s">
        <v>213</v>
      </c>
      <c r="AM26" s="171" t="s">
        <v>213</v>
      </c>
      <c r="AN26" s="13"/>
      <c r="AO26" s="1451" t="s">
        <v>395</v>
      </c>
      <c r="AP26" s="1452"/>
      <c r="AQ26" s="1452"/>
      <c r="AR26" s="1452"/>
      <c r="AS26" s="1452"/>
      <c r="AT26" s="1453"/>
    </row>
    <row r="27" spans="2:46" ht="15" customHeight="1">
      <c r="B27" s="1351"/>
      <c r="C27" s="1351"/>
      <c r="D27" s="1352"/>
      <c r="E27" s="1478"/>
      <c r="F27" s="1479"/>
      <c r="G27" s="1479"/>
      <c r="H27" s="1479"/>
      <c r="I27" s="1491"/>
      <c r="J27" s="187" t="s">
        <v>213</v>
      </c>
      <c r="K27" s="188" t="s">
        <v>213</v>
      </c>
      <c r="L27" s="188" t="s">
        <v>213</v>
      </c>
      <c r="M27" s="188" t="s">
        <v>213</v>
      </c>
      <c r="N27" s="188" t="s">
        <v>213</v>
      </c>
      <c r="O27" s="189" t="s">
        <v>213</v>
      </c>
      <c r="P27" s="187" t="s">
        <v>213</v>
      </c>
      <c r="Q27" s="188" t="s">
        <v>213</v>
      </c>
      <c r="R27" s="188" t="s">
        <v>213</v>
      </c>
      <c r="S27" s="188" t="s">
        <v>213</v>
      </c>
      <c r="T27" s="188" t="s">
        <v>213</v>
      </c>
      <c r="U27" s="189" t="s">
        <v>213</v>
      </c>
      <c r="V27" s="187" t="s">
        <v>213</v>
      </c>
      <c r="W27" s="188" t="s">
        <v>213</v>
      </c>
      <c r="X27" s="188" t="s">
        <v>213</v>
      </c>
      <c r="Y27" s="188" t="s">
        <v>213</v>
      </c>
      <c r="Z27" s="188" t="s">
        <v>213</v>
      </c>
      <c r="AA27" s="189" t="s">
        <v>213</v>
      </c>
      <c r="AB27" s="172" t="s">
        <v>213</v>
      </c>
      <c r="AC27" s="173" t="s">
        <v>213</v>
      </c>
      <c r="AD27" s="173" t="s">
        <v>213</v>
      </c>
      <c r="AE27" s="173" t="s">
        <v>213</v>
      </c>
      <c r="AF27" s="173" t="s">
        <v>213</v>
      </c>
      <c r="AG27" s="174" t="s">
        <v>213</v>
      </c>
      <c r="AH27" s="175" t="s">
        <v>213</v>
      </c>
      <c r="AI27" s="176" t="s">
        <v>213</v>
      </c>
      <c r="AJ27" s="176" t="s">
        <v>213</v>
      </c>
      <c r="AK27" s="176" t="s">
        <v>213</v>
      </c>
      <c r="AL27" s="176" t="s">
        <v>213</v>
      </c>
      <c r="AM27" s="177" t="s">
        <v>213</v>
      </c>
      <c r="AN27" s="13"/>
      <c r="AO27" s="1454"/>
      <c r="AP27" s="1455"/>
      <c r="AQ27" s="1455"/>
      <c r="AR27" s="1455"/>
      <c r="AS27" s="1455"/>
      <c r="AT27" s="1456"/>
    </row>
    <row r="28" spans="2:46" ht="15" customHeight="1">
      <c r="B28" s="1351"/>
      <c r="C28" s="1351"/>
      <c r="D28" s="1352"/>
      <c r="E28" s="1480"/>
      <c r="F28" s="1479"/>
      <c r="G28" s="1479"/>
      <c r="H28" s="1479"/>
      <c r="I28" s="1491"/>
      <c r="J28" s="187" t="s">
        <v>213</v>
      </c>
      <c r="K28" s="188" t="s">
        <v>213</v>
      </c>
      <c r="L28" s="188" t="s">
        <v>213</v>
      </c>
      <c r="M28" s="188" t="s">
        <v>213</v>
      </c>
      <c r="N28" s="188" t="s">
        <v>213</v>
      </c>
      <c r="O28" s="189" t="s">
        <v>213</v>
      </c>
      <c r="P28" s="187" t="s">
        <v>213</v>
      </c>
      <c r="Q28" s="188" t="s">
        <v>213</v>
      </c>
      <c r="R28" s="188" t="s">
        <v>213</v>
      </c>
      <c r="S28" s="188" t="s">
        <v>213</v>
      </c>
      <c r="T28" s="188" t="s">
        <v>213</v>
      </c>
      <c r="U28" s="189" t="s">
        <v>213</v>
      </c>
      <c r="V28" s="187" t="s">
        <v>213</v>
      </c>
      <c r="W28" s="188" t="s">
        <v>213</v>
      </c>
      <c r="X28" s="188" t="s">
        <v>213</v>
      </c>
      <c r="Y28" s="188" t="s">
        <v>213</v>
      </c>
      <c r="Z28" s="188" t="s">
        <v>213</v>
      </c>
      <c r="AA28" s="189" t="s">
        <v>213</v>
      </c>
      <c r="AB28" s="172" t="s">
        <v>213</v>
      </c>
      <c r="AC28" s="173" t="s">
        <v>213</v>
      </c>
      <c r="AD28" s="173" t="s">
        <v>213</v>
      </c>
      <c r="AE28" s="173" t="s">
        <v>213</v>
      </c>
      <c r="AF28" s="173" t="s">
        <v>213</v>
      </c>
      <c r="AG28" s="174" t="s">
        <v>213</v>
      </c>
      <c r="AH28" s="175" t="s">
        <v>213</v>
      </c>
      <c r="AI28" s="176" t="s">
        <v>213</v>
      </c>
      <c r="AJ28" s="176" t="s">
        <v>213</v>
      </c>
      <c r="AK28" s="176" t="s">
        <v>213</v>
      </c>
      <c r="AL28" s="176" t="s">
        <v>213</v>
      </c>
      <c r="AM28" s="177" t="s">
        <v>213</v>
      </c>
      <c r="AN28" s="13"/>
      <c r="AO28" s="1454"/>
      <c r="AP28" s="1455"/>
      <c r="AQ28" s="1455"/>
      <c r="AR28" s="1455"/>
      <c r="AS28" s="1455"/>
      <c r="AT28" s="1456"/>
    </row>
    <row r="29" spans="2:46" ht="15" customHeight="1">
      <c r="B29" s="1351"/>
      <c r="C29" s="1351"/>
      <c r="D29" s="1352"/>
      <c r="E29" s="1480"/>
      <c r="F29" s="1479"/>
      <c r="G29" s="1479"/>
      <c r="H29" s="1479"/>
      <c r="I29" s="1491"/>
      <c r="J29" s="187" t="s">
        <v>213</v>
      </c>
      <c r="K29" s="188" t="s">
        <v>213</v>
      </c>
      <c r="L29" s="188" t="s">
        <v>213</v>
      </c>
      <c r="M29" s="188" t="s">
        <v>213</v>
      </c>
      <c r="N29" s="188" t="s">
        <v>213</v>
      </c>
      <c r="O29" s="189" t="s">
        <v>213</v>
      </c>
      <c r="P29" s="187" t="s">
        <v>417</v>
      </c>
      <c r="Q29" s="188" t="s">
        <v>213</v>
      </c>
      <c r="R29" s="188" t="s">
        <v>213</v>
      </c>
      <c r="S29" s="188" t="s">
        <v>213</v>
      </c>
      <c r="T29" s="188" t="s">
        <v>213</v>
      </c>
      <c r="U29" s="189" t="s">
        <v>213</v>
      </c>
      <c r="V29" s="187" t="s">
        <v>213</v>
      </c>
      <c r="W29" s="188" t="s">
        <v>213</v>
      </c>
      <c r="X29" s="188" t="s">
        <v>213</v>
      </c>
      <c r="Y29" s="188" t="s">
        <v>213</v>
      </c>
      <c r="Z29" s="188" t="s">
        <v>213</v>
      </c>
      <c r="AA29" s="189" t="s">
        <v>213</v>
      </c>
      <c r="AB29" s="172" t="s">
        <v>213</v>
      </c>
      <c r="AC29" s="173" t="s">
        <v>213</v>
      </c>
      <c r="AD29" s="173" t="s">
        <v>213</v>
      </c>
      <c r="AE29" s="173" t="s">
        <v>213</v>
      </c>
      <c r="AF29" s="173" t="s">
        <v>213</v>
      </c>
      <c r="AG29" s="174" t="s">
        <v>213</v>
      </c>
      <c r="AH29" s="175" t="s">
        <v>213</v>
      </c>
      <c r="AI29" s="176" t="s">
        <v>213</v>
      </c>
      <c r="AJ29" s="176" t="s">
        <v>213</v>
      </c>
      <c r="AK29" s="176" t="s">
        <v>213</v>
      </c>
      <c r="AL29" s="176" t="s">
        <v>213</v>
      </c>
      <c r="AM29" s="177" t="s">
        <v>213</v>
      </c>
      <c r="AN29" s="13"/>
      <c r="AO29" s="1454"/>
      <c r="AP29" s="1455"/>
      <c r="AQ29" s="1455"/>
      <c r="AR29" s="1455"/>
      <c r="AS29" s="1455"/>
      <c r="AT29" s="1456"/>
    </row>
    <row r="30" spans="2:46" ht="15" customHeight="1">
      <c r="B30" s="1351"/>
      <c r="C30" s="1351"/>
      <c r="D30" s="1352"/>
      <c r="E30" s="1480"/>
      <c r="F30" s="1479"/>
      <c r="G30" s="1479"/>
      <c r="H30" s="1479"/>
      <c r="I30" s="1491"/>
      <c r="J30" s="187" t="s">
        <v>213</v>
      </c>
      <c r="K30" s="188" t="s">
        <v>213</v>
      </c>
      <c r="L30" s="188" t="s">
        <v>213</v>
      </c>
      <c r="M30" s="188" t="s">
        <v>213</v>
      </c>
      <c r="N30" s="188" t="s">
        <v>213</v>
      </c>
      <c r="O30" s="189" t="s">
        <v>213</v>
      </c>
      <c r="P30" s="187" t="s">
        <v>418</v>
      </c>
      <c r="Q30" s="188" t="s">
        <v>213</v>
      </c>
      <c r="R30" s="188" t="s">
        <v>213</v>
      </c>
      <c r="S30" s="188" t="s">
        <v>213</v>
      </c>
      <c r="T30" s="188" t="s">
        <v>213</v>
      </c>
      <c r="U30" s="189" t="s">
        <v>213</v>
      </c>
      <c r="V30" s="187" t="s">
        <v>213</v>
      </c>
      <c r="W30" s="188" t="s">
        <v>213</v>
      </c>
      <c r="X30" s="188" t="s">
        <v>213</v>
      </c>
      <c r="Y30" s="188" t="s">
        <v>213</v>
      </c>
      <c r="Z30" s="188" t="s">
        <v>213</v>
      </c>
      <c r="AA30" s="189" t="s">
        <v>213</v>
      </c>
      <c r="AB30" s="172" t="s">
        <v>213</v>
      </c>
      <c r="AC30" s="173" t="s">
        <v>213</v>
      </c>
      <c r="AD30" s="173" t="s">
        <v>213</v>
      </c>
      <c r="AE30" s="173" t="s">
        <v>213</v>
      </c>
      <c r="AF30" s="173" t="s">
        <v>213</v>
      </c>
      <c r="AG30" s="174" t="s">
        <v>213</v>
      </c>
      <c r="AH30" s="175" t="s">
        <v>213</v>
      </c>
      <c r="AI30" s="176" t="s">
        <v>213</v>
      </c>
      <c r="AJ30" s="176" t="s">
        <v>213</v>
      </c>
      <c r="AK30" s="176" t="s">
        <v>213</v>
      </c>
      <c r="AL30" s="176" t="s">
        <v>213</v>
      </c>
      <c r="AM30" s="177" t="s">
        <v>213</v>
      </c>
      <c r="AN30" s="13"/>
      <c r="AO30" s="1454"/>
      <c r="AP30" s="1455"/>
      <c r="AQ30" s="1455"/>
      <c r="AR30" s="1455"/>
      <c r="AS30" s="1455"/>
      <c r="AT30" s="1456"/>
    </row>
    <row r="31" spans="2:46" ht="15" customHeight="1">
      <c r="B31" s="1351"/>
      <c r="C31" s="1351"/>
      <c r="D31" s="1352"/>
      <c r="E31" s="1480"/>
      <c r="F31" s="1479"/>
      <c r="G31" s="1479"/>
      <c r="H31" s="1479"/>
      <c r="I31" s="1491"/>
      <c r="J31" s="187" t="s">
        <v>213</v>
      </c>
      <c r="K31" s="188" t="s">
        <v>213</v>
      </c>
      <c r="L31" s="188" t="s">
        <v>213</v>
      </c>
      <c r="M31" s="188" t="s">
        <v>213</v>
      </c>
      <c r="N31" s="188" t="s">
        <v>213</v>
      </c>
      <c r="O31" s="189" t="s">
        <v>213</v>
      </c>
      <c r="P31" s="187" t="s">
        <v>213</v>
      </c>
      <c r="Q31" s="188" t="s">
        <v>213</v>
      </c>
      <c r="R31" s="188" t="s">
        <v>213</v>
      </c>
      <c r="S31" s="188" t="s">
        <v>213</v>
      </c>
      <c r="T31" s="188" t="s">
        <v>213</v>
      </c>
      <c r="U31" s="189" t="s">
        <v>213</v>
      </c>
      <c r="V31" s="187" t="s">
        <v>213</v>
      </c>
      <c r="W31" s="188" t="s">
        <v>213</v>
      </c>
      <c r="X31" s="188" t="s">
        <v>213</v>
      </c>
      <c r="Y31" s="188" t="s">
        <v>213</v>
      </c>
      <c r="Z31" s="188" t="s">
        <v>213</v>
      </c>
      <c r="AA31" s="189" t="s">
        <v>213</v>
      </c>
      <c r="AB31" s="172" t="s">
        <v>213</v>
      </c>
      <c r="AC31" s="173" t="s">
        <v>213</v>
      </c>
      <c r="AD31" s="173" t="s">
        <v>213</v>
      </c>
      <c r="AE31" s="173" t="s">
        <v>213</v>
      </c>
      <c r="AF31" s="173" t="s">
        <v>213</v>
      </c>
      <c r="AG31" s="174" t="s">
        <v>213</v>
      </c>
      <c r="AH31" s="175" t="s">
        <v>213</v>
      </c>
      <c r="AI31" s="176" t="s">
        <v>213</v>
      </c>
      <c r="AJ31" s="176" t="s">
        <v>213</v>
      </c>
      <c r="AK31" s="176" t="s">
        <v>213</v>
      </c>
      <c r="AL31" s="176" t="s">
        <v>213</v>
      </c>
      <c r="AM31" s="177" t="s">
        <v>213</v>
      </c>
      <c r="AN31" s="13"/>
      <c r="AO31" s="1454"/>
      <c r="AP31" s="1455"/>
      <c r="AQ31" s="1455"/>
      <c r="AR31" s="1455"/>
      <c r="AS31" s="1455"/>
      <c r="AT31" s="1456"/>
    </row>
    <row r="32" spans="2:46" ht="15" customHeight="1">
      <c r="B32" s="1351"/>
      <c r="C32" s="1351"/>
      <c r="D32" s="1352"/>
      <c r="E32" s="1480"/>
      <c r="F32" s="1479"/>
      <c r="G32" s="1479"/>
      <c r="H32" s="1479"/>
      <c r="I32" s="1491"/>
      <c r="J32" s="187" t="s">
        <v>213</v>
      </c>
      <c r="K32" s="188" t="s">
        <v>213</v>
      </c>
      <c r="L32" s="188" t="s">
        <v>213</v>
      </c>
      <c r="M32" s="188" t="s">
        <v>213</v>
      </c>
      <c r="N32" s="188" t="s">
        <v>213</v>
      </c>
      <c r="O32" s="189" t="s">
        <v>213</v>
      </c>
      <c r="P32" s="187" t="s">
        <v>430</v>
      </c>
      <c r="Q32" s="188" t="s">
        <v>213</v>
      </c>
      <c r="R32" s="188" t="s">
        <v>213</v>
      </c>
      <c r="S32" s="188" t="s">
        <v>213</v>
      </c>
      <c r="T32" s="188" t="s">
        <v>213</v>
      </c>
      <c r="U32" s="189" t="s">
        <v>213</v>
      </c>
      <c r="V32" s="187" t="s">
        <v>213</v>
      </c>
      <c r="W32" s="188" t="s">
        <v>213</v>
      </c>
      <c r="X32" s="188" t="s">
        <v>213</v>
      </c>
      <c r="Y32" s="188" t="s">
        <v>213</v>
      </c>
      <c r="Z32" s="188" t="s">
        <v>213</v>
      </c>
      <c r="AA32" s="189" t="s">
        <v>213</v>
      </c>
      <c r="AB32" s="172" t="s">
        <v>213</v>
      </c>
      <c r="AC32" s="173" t="s">
        <v>213</v>
      </c>
      <c r="AD32" s="173" t="s">
        <v>213</v>
      </c>
      <c r="AE32" s="173" t="s">
        <v>213</v>
      </c>
      <c r="AF32" s="173" t="s">
        <v>213</v>
      </c>
      <c r="AG32" s="174" t="s">
        <v>213</v>
      </c>
      <c r="AH32" s="175" t="s">
        <v>213</v>
      </c>
      <c r="AI32" s="176" t="s">
        <v>213</v>
      </c>
      <c r="AJ32" s="176" t="s">
        <v>213</v>
      </c>
      <c r="AK32" s="176" t="s">
        <v>213</v>
      </c>
      <c r="AL32" s="176" t="s">
        <v>213</v>
      </c>
      <c r="AM32" s="177" t="s">
        <v>213</v>
      </c>
      <c r="AN32" s="13"/>
      <c r="AO32" s="1454"/>
      <c r="AP32" s="1455"/>
      <c r="AQ32" s="1455"/>
      <c r="AR32" s="1455"/>
      <c r="AS32" s="1455"/>
      <c r="AT32" s="1456"/>
    </row>
    <row r="33" spans="2:46" ht="15" customHeight="1">
      <c r="B33" s="1351"/>
      <c r="C33" s="1351"/>
      <c r="D33" s="1352"/>
      <c r="E33" s="1480"/>
      <c r="F33" s="1479"/>
      <c r="G33" s="1479"/>
      <c r="H33" s="1479"/>
      <c r="I33" s="1491"/>
      <c r="J33" s="187" t="s">
        <v>213</v>
      </c>
      <c r="K33" s="188" t="s">
        <v>213</v>
      </c>
      <c r="L33" s="188" t="s">
        <v>213</v>
      </c>
      <c r="M33" s="188" t="s">
        <v>213</v>
      </c>
      <c r="N33" s="188" t="s">
        <v>213</v>
      </c>
      <c r="O33" s="189" t="s">
        <v>213</v>
      </c>
      <c r="P33" s="187" t="s">
        <v>213</v>
      </c>
      <c r="Q33" s="188" t="s">
        <v>213</v>
      </c>
      <c r="R33" s="188" t="s">
        <v>213</v>
      </c>
      <c r="S33" s="188" t="s">
        <v>213</v>
      </c>
      <c r="T33" s="188" t="s">
        <v>213</v>
      </c>
      <c r="U33" s="189" t="s">
        <v>213</v>
      </c>
      <c r="V33" s="187" t="s">
        <v>213</v>
      </c>
      <c r="W33" s="188" t="s">
        <v>213</v>
      </c>
      <c r="X33" s="188" t="s">
        <v>213</v>
      </c>
      <c r="Y33" s="188" t="s">
        <v>213</v>
      </c>
      <c r="Z33" s="188" t="s">
        <v>213</v>
      </c>
      <c r="AA33" s="189" t="s">
        <v>213</v>
      </c>
      <c r="AB33" s="172" t="s">
        <v>213</v>
      </c>
      <c r="AC33" s="173" t="s">
        <v>213</v>
      </c>
      <c r="AD33" s="173" t="s">
        <v>213</v>
      </c>
      <c r="AE33" s="173" t="s">
        <v>213</v>
      </c>
      <c r="AF33" s="173" t="s">
        <v>213</v>
      </c>
      <c r="AG33" s="174" t="s">
        <v>213</v>
      </c>
      <c r="AH33" s="175" t="s">
        <v>213</v>
      </c>
      <c r="AI33" s="176" t="s">
        <v>213</v>
      </c>
      <c r="AJ33" s="176" t="s">
        <v>213</v>
      </c>
      <c r="AK33" s="176" t="s">
        <v>213</v>
      </c>
      <c r="AL33" s="176" t="s">
        <v>213</v>
      </c>
      <c r="AM33" s="177" t="s">
        <v>213</v>
      </c>
      <c r="AN33" s="13"/>
      <c r="AO33" s="1454"/>
      <c r="AP33" s="1455"/>
      <c r="AQ33" s="1455"/>
      <c r="AR33" s="1455"/>
      <c r="AS33" s="1455"/>
      <c r="AT33" s="1456"/>
    </row>
    <row r="34" spans="2:46" ht="15" customHeight="1">
      <c r="B34" s="1351"/>
      <c r="C34" s="1351"/>
      <c r="D34" s="1352"/>
      <c r="E34" s="1480"/>
      <c r="F34" s="1479"/>
      <c r="G34" s="1479"/>
      <c r="H34" s="1479"/>
      <c r="I34" s="1491"/>
      <c r="J34" s="187" t="s">
        <v>213</v>
      </c>
      <c r="K34" s="188" t="s">
        <v>213</v>
      </c>
      <c r="L34" s="188" t="s">
        <v>213</v>
      </c>
      <c r="M34" s="188" t="s">
        <v>213</v>
      </c>
      <c r="N34" s="188" t="s">
        <v>213</v>
      </c>
      <c r="O34" s="189" t="s">
        <v>213</v>
      </c>
      <c r="P34" s="187" t="s">
        <v>213</v>
      </c>
      <c r="Q34" s="188" t="s">
        <v>213</v>
      </c>
      <c r="R34" s="188" t="s">
        <v>213</v>
      </c>
      <c r="S34" s="188" t="s">
        <v>213</v>
      </c>
      <c r="T34" s="188" t="s">
        <v>213</v>
      </c>
      <c r="U34" s="189" t="s">
        <v>213</v>
      </c>
      <c r="V34" s="187" t="s">
        <v>213</v>
      </c>
      <c r="W34" s="188" t="s">
        <v>213</v>
      </c>
      <c r="X34" s="188" t="s">
        <v>213</v>
      </c>
      <c r="Y34" s="188" t="s">
        <v>213</v>
      </c>
      <c r="Z34" s="188" t="s">
        <v>213</v>
      </c>
      <c r="AA34" s="189" t="s">
        <v>213</v>
      </c>
      <c r="AB34" s="172" t="s">
        <v>213</v>
      </c>
      <c r="AC34" s="173" t="s">
        <v>213</v>
      </c>
      <c r="AD34" s="173" t="s">
        <v>213</v>
      </c>
      <c r="AE34" s="173" t="s">
        <v>213</v>
      </c>
      <c r="AF34" s="173" t="s">
        <v>213</v>
      </c>
      <c r="AG34" s="174" t="s">
        <v>213</v>
      </c>
      <c r="AH34" s="175" t="s">
        <v>213</v>
      </c>
      <c r="AI34" s="176" t="s">
        <v>213</v>
      </c>
      <c r="AJ34" s="176" t="s">
        <v>213</v>
      </c>
      <c r="AK34" s="176" t="s">
        <v>213</v>
      </c>
      <c r="AL34" s="176" t="s">
        <v>213</v>
      </c>
      <c r="AM34" s="177" t="s">
        <v>213</v>
      </c>
      <c r="AN34" s="13"/>
      <c r="AO34" s="1454"/>
      <c r="AP34" s="1455"/>
      <c r="AQ34" s="1455"/>
      <c r="AR34" s="1455"/>
      <c r="AS34" s="1455"/>
      <c r="AT34" s="1456"/>
    </row>
    <row r="35" spans="2:46" ht="15.75" customHeight="1" thickBot="1">
      <c r="B35" s="1351"/>
      <c r="C35" s="1351"/>
      <c r="D35" s="1352"/>
      <c r="E35" s="1481"/>
      <c r="F35" s="1482"/>
      <c r="G35" s="1482"/>
      <c r="H35" s="1482"/>
      <c r="I35" s="1492"/>
      <c r="J35" s="187" t="s">
        <v>213</v>
      </c>
      <c r="K35" s="188" t="s">
        <v>213</v>
      </c>
      <c r="L35" s="188" t="s">
        <v>213</v>
      </c>
      <c r="M35" s="188" t="s">
        <v>213</v>
      </c>
      <c r="N35" s="188" t="s">
        <v>213</v>
      </c>
      <c r="O35" s="189" t="s">
        <v>213</v>
      </c>
      <c r="P35" s="187" t="s">
        <v>213</v>
      </c>
      <c r="Q35" s="188" t="s">
        <v>213</v>
      </c>
      <c r="R35" s="188" t="s">
        <v>213</v>
      </c>
      <c r="S35" s="188" t="s">
        <v>213</v>
      </c>
      <c r="T35" s="188" t="s">
        <v>213</v>
      </c>
      <c r="U35" s="189" t="s">
        <v>213</v>
      </c>
      <c r="V35" s="187" t="s">
        <v>213</v>
      </c>
      <c r="W35" s="188" t="s">
        <v>213</v>
      </c>
      <c r="X35" s="188" t="s">
        <v>213</v>
      </c>
      <c r="Y35" s="188" t="s">
        <v>213</v>
      </c>
      <c r="Z35" s="188" t="s">
        <v>213</v>
      </c>
      <c r="AA35" s="189" t="s">
        <v>213</v>
      </c>
      <c r="AB35" s="178" t="s">
        <v>213</v>
      </c>
      <c r="AC35" s="179" t="s">
        <v>213</v>
      </c>
      <c r="AD35" s="179" t="s">
        <v>213</v>
      </c>
      <c r="AE35" s="179" t="s">
        <v>213</v>
      </c>
      <c r="AF35" s="179" t="s">
        <v>213</v>
      </c>
      <c r="AG35" s="180" t="s">
        <v>213</v>
      </c>
      <c r="AH35" s="181" t="s">
        <v>213</v>
      </c>
      <c r="AI35" s="182" t="s">
        <v>213</v>
      </c>
      <c r="AJ35" s="182" t="s">
        <v>213</v>
      </c>
      <c r="AK35" s="182" t="s">
        <v>213</v>
      </c>
      <c r="AL35" s="182" t="s">
        <v>213</v>
      </c>
      <c r="AM35" s="183" t="s">
        <v>213</v>
      </c>
      <c r="AN35" s="13"/>
      <c r="AO35" s="1637"/>
      <c r="AP35" s="1638"/>
      <c r="AQ35" s="1638"/>
      <c r="AR35" s="1638"/>
      <c r="AS35" s="1638"/>
      <c r="AT35" s="1639"/>
    </row>
    <row r="36" spans="2:46" ht="15" customHeight="1">
      <c r="B36" s="1351"/>
      <c r="C36" s="1351"/>
      <c r="D36" s="1352"/>
      <c r="E36" s="1476" t="s">
        <v>403</v>
      </c>
      <c r="F36" s="1477"/>
      <c r="G36" s="1477"/>
      <c r="H36" s="1477"/>
      <c r="I36" s="1477"/>
      <c r="J36" s="193" t="s">
        <v>213</v>
      </c>
      <c r="K36" s="194" t="s">
        <v>213</v>
      </c>
      <c r="L36" s="194" t="s">
        <v>213</v>
      </c>
      <c r="M36" s="194" t="s">
        <v>213</v>
      </c>
      <c r="N36" s="194" t="s">
        <v>213</v>
      </c>
      <c r="O36" s="195" t="s">
        <v>213</v>
      </c>
      <c r="P36" s="184" t="s">
        <v>424</v>
      </c>
      <c r="Q36" s="185" t="s">
        <v>213</v>
      </c>
      <c r="R36" s="185" t="s">
        <v>213</v>
      </c>
      <c r="S36" s="185" t="s">
        <v>213</v>
      </c>
      <c r="T36" s="185" t="s">
        <v>213</v>
      </c>
      <c r="U36" s="186" t="s">
        <v>213</v>
      </c>
      <c r="V36" s="184" t="s">
        <v>213</v>
      </c>
      <c r="W36" s="185" t="s">
        <v>213</v>
      </c>
      <c r="X36" s="185" t="s">
        <v>213</v>
      </c>
      <c r="Y36" s="185" t="s">
        <v>213</v>
      </c>
      <c r="Z36" s="185" t="s">
        <v>213</v>
      </c>
      <c r="AA36" s="186" t="s">
        <v>213</v>
      </c>
      <c r="AB36" s="166" t="s">
        <v>213</v>
      </c>
      <c r="AC36" s="167" t="s">
        <v>213</v>
      </c>
      <c r="AD36" s="167" t="s">
        <v>213</v>
      </c>
      <c r="AE36" s="167" t="s">
        <v>213</v>
      </c>
      <c r="AF36" s="167" t="s">
        <v>213</v>
      </c>
      <c r="AG36" s="168" t="s">
        <v>213</v>
      </c>
      <c r="AH36" s="169" t="s">
        <v>213</v>
      </c>
      <c r="AI36" s="170" t="s">
        <v>213</v>
      </c>
      <c r="AJ36" s="170" t="s">
        <v>213</v>
      </c>
      <c r="AK36" s="170" t="s">
        <v>213</v>
      </c>
      <c r="AL36" s="170" t="s">
        <v>213</v>
      </c>
      <c r="AM36" s="171" t="s">
        <v>213</v>
      </c>
      <c r="AN36" s="13"/>
      <c r="AO36" s="1457" t="s">
        <v>406</v>
      </c>
      <c r="AP36" s="1458"/>
      <c r="AQ36" s="1458"/>
      <c r="AR36" s="1458"/>
      <c r="AS36" s="1458"/>
      <c r="AT36" s="1459"/>
    </row>
    <row r="37" spans="2:46" ht="15" customHeight="1">
      <c r="B37" s="1351"/>
      <c r="C37" s="1351"/>
      <c r="D37" s="1352"/>
      <c r="E37" s="1478"/>
      <c r="F37" s="1479"/>
      <c r="G37" s="1479"/>
      <c r="H37" s="1479"/>
      <c r="I37" s="1479"/>
      <c r="J37" s="196" t="s">
        <v>426</v>
      </c>
      <c r="K37" s="197" t="s">
        <v>213</v>
      </c>
      <c r="L37" s="197" t="s">
        <v>213</v>
      </c>
      <c r="M37" s="197" t="s">
        <v>213</v>
      </c>
      <c r="N37" s="197" t="s">
        <v>213</v>
      </c>
      <c r="O37" s="198" t="s">
        <v>213</v>
      </c>
      <c r="P37" s="187" t="s">
        <v>213</v>
      </c>
      <c r="Q37" s="188" t="s">
        <v>213</v>
      </c>
      <c r="R37" s="188" t="s">
        <v>213</v>
      </c>
      <c r="S37" s="188" t="s">
        <v>213</v>
      </c>
      <c r="T37" s="188" t="s">
        <v>213</v>
      </c>
      <c r="U37" s="189" t="s">
        <v>213</v>
      </c>
      <c r="V37" s="187" t="s">
        <v>213</v>
      </c>
      <c r="W37" s="188" t="s">
        <v>213</v>
      </c>
      <c r="X37" s="188" t="s">
        <v>213</v>
      </c>
      <c r="Y37" s="188" t="s">
        <v>213</v>
      </c>
      <c r="Z37" s="188" t="s">
        <v>213</v>
      </c>
      <c r="AA37" s="189" t="s">
        <v>213</v>
      </c>
      <c r="AB37" s="172" t="s">
        <v>213</v>
      </c>
      <c r="AC37" s="173" t="s">
        <v>213</v>
      </c>
      <c r="AD37" s="173" t="s">
        <v>213</v>
      </c>
      <c r="AE37" s="173" t="s">
        <v>213</v>
      </c>
      <c r="AF37" s="173" t="s">
        <v>213</v>
      </c>
      <c r="AG37" s="174" t="s">
        <v>213</v>
      </c>
      <c r="AH37" s="175" t="s">
        <v>213</v>
      </c>
      <c r="AI37" s="176" t="s">
        <v>213</v>
      </c>
      <c r="AJ37" s="176" t="s">
        <v>213</v>
      </c>
      <c r="AK37" s="176" t="s">
        <v>213</v>
      </c>
      <c r="AL37" s="176" t="s">
        <v>213</v>
      </c>
      <c r="AM37" s="177" t="s">
        <v>213</v>
      </c>
      <c r="AN37" s="13"/>
      <c r="AO37" s="1460"/>
      <c r="AP37" s="1461"/>
      <c r="AQ37" s="1461"/>
      <c r="AR37" s="1461"/>
      <c r="AS37" s="1461"/>
      <c r="AT37" s="1462"/>
    </row>
    <row r="38" spans="2:46" ht="15" customHeight="1">
      <c r="B38" s="1351"/>
      <c r="C38" s="1351"/>
      <c r="D38" s="1352"/>
      <c r="E38" s="1480"/>
      <c r="F38" s="1479"/>
      <c r="G38" s="1479"/>
      <c r="H38" s="1479"/>
      <c r="I38" s="1479"/>
      <c r="J38" s="196" t="s">
        <v>213</v>
      </c>
      <c r="K38" s="197" t="s">
        <v>213</v>
      </c>
      <c r="L38" s="197" t="s">
        <v>213</v>
      </c>
      <c r="M38" s="197" t="s">
        <v>213</v>
      </c>
      <c r="N38" s="197" t="s">
        <v>213</v>
      </c>
      <c r="O38" s="198" t="s">
        <v>213</v>
      </c>
      <c r="P38" s="187" t="s">
        <v>213</v>
      </c>
      <c r="Q38" s="188" t="s">
        <v>213</v>
      </c>
      <c r="R38" s="188" t="s">
        <v>213</v>
      </c>
      <c r="S38" s="188" t="s">
        <v>213</v>
      </c>
      <c r="T38" s="188" t="s">
        <v>213</v>
      </c>
      <c r="U38" s="189" t="s">
        <v>213</v>
      </c>
      <c r="V38" s="187" t="s">
        <v>427</v>
      </c>
      <c r="W38" s="188" t="s">
        <v>213</v>
      </c>
      <c r="X38" s="188" t="s">
        <v>213</v>
      </c>
      <c r="Y38" s="188" t="s">
        <v>213</v>
      </c>
      <c r="Z38" s="188" t="s">
        <v>213</v>
      </c>
      <c r="AA38" s="189" t="s">
        <v>213</v>
      </c>
      <c r="AB38" s="172" t="s">
        <v>213</v>
      </c>
      <c r="AC38" s="173" t="s">
        <v>213</v>
      </c>
      <c r="AD38" s="173" t="s">
        <v>213</v>
      </c>
      <c r="AE38" s="173" t="s">
        <v>213</v>
      </c>
      <c r="AF38" s="173" t="s">
        <v>213</v>
      </c>
      <c r="AG38" s="174" t="s">
        <v>213</v>
      </c>
      <c r="AH38" s="175" t="s">
        <v>213</v>
      </c>
      <c r="AI38" s="176" t="s">
        <v>213</v>
      </c>
      <c r="AJ38" s="176" t="s">
        <v>213</v>
      </c>
      <c r="AK38" s="176" t="s">
        <v>213</v>
      </c>
      <c r="AL38" s="176" t="s">
        <v>213</v>
      </c>
      <c r="AM38" s="177" t="s">
        <v>213</v>
      </c>
      <c r="AN38" s="13"/>
      <c r="AO38" s="1460"/>
      <c r="AP38" s="1461"/>
      <c r="AQ38" s="1461"/>
      <c r="AR38" s="1461"/>
      <c r="AS38" s="1461"/>
      <c r="AT38" s="1462"/>
    </row>
    <row r="39" spans="2:46" ht="15" customHeight="1">
      <c r="B39" s="1351"/>
      <c r="C39" s="1351"/>
      <c r="D39" s="1352"/>
      <c r="E39" s="1480"/>
      <c r="F39" s="1479"/>
      <c r="G39" s="1479"/>
      <c r="H39" s="1479"/>
      <c r="I39" s="1479"/>
      <c r="J39" s="196" t="s">
        <v>213</v>
      </c>
      <c r="K39" s="197" t="s">
        <v>213</v>
      </c>
      <c r="L39" s="197" t="s">
        <v>213</v>
      </c>
      <c r="M39" s="197" t="s">
        <v>213</v>
      </c>
      <c r="N39" s="197" t="s">
        <v>213</v>
      </c>
      <c r="O39" s="198" t="s">
        <v>213</v>
      </c>
      <c r="P39" s="187" t="s">
        <v>213</v>
      </c>
      <c r="Q39" s="188" t="s">
        <v>213</v>
      </c>
      <c r="R39" s="188" t="s">
        <v>213</v>
      </c>
      <c r="S39" s="188" t="s">
        <v>213</v>
      </c>
      <c r="T39" s="188" t="s">
        <v>213</v>
      </c>
      <c r="U39" s="189" t="s">
        <v>213</v>
      </c>
      <c r="V39" s="187" t="s">
        <v>213</v>
      </c>
      <c r="W39" s="188" t="s">
        <v>213</v>
      </c>
      <c r="X39" s="188" t="s">
        <v>213</v>
      </c>
      <c r="Y39" s="188" t="s">
        <v>213</v>
      </c>
      <c r="Z39" s="188" t="s">
        <v>213</v>
      </c>
      <c r="AA39" s="189" t="s">
        <v>213</v>
      </c>
      <c r="AB39" s="172" t="s">
        <v>213</v>
      </c>
      <c r="AC39" s="173" t="s">
        <v>213</v>
      </c>
      <c r="AD39" s="173" t="s">
        <v>213</v>
      </c>
      <c r="AE39" s="173" t="s">
        <v>213</v>
      </c>
      <c r="AF39" s="173" t="s">
        <v>213</v>
      </c>
      <c r="AG39" s="174" t="s">
        <v>213</v>
      </c>
      <c r="AH39" s="175" t="s">
        <v>213</v>
      </c>
      <c r="AI39" s="176" t="s">
        <v>213</v>
      </c>
      <c r="AJ39" s="176" t="s">
        <v>213</v>
      </c>
      <c r="AK39" s="176" t="s">
        <v>213</v>
      </c>
      <c r="AL39" s="176" t="s">
        <v>213</v>
      </c>
      <c r="AM39" s="177" t="s">
        <v>213</v>
      </c>
      <c r="AN39" s="13"/>
      <c r="AO39" s="1460"/>
      <c r="AP39" s="1461"/>
      <c r="AQ39" s="1461"/>
      <c r="AR39" s="1461"/>
      <c r="AS39" s="1461"/>
      <c r="AT39" s="1462"/>
    </row>
    <row r="40" spans="2:46" ht="15" customHeight="1">
      <c r="B40" s="1351"/>
      <c r="C40" s="1351"/>
      <c r="D40" s="1352"/>
      <c r="E40" s="1480"/>
      <c r="F40" s="1479"/>
      <c r="G40" s="1479"/>
      <c r="H40" s="1479"/>
      <c r="I40" s="1479"/>
      <c r="J40" s="196" t="s">
        <v>213</v>
      </c>
      <c r="K40" s="197" t="s">
        <v>213</v>
      </c>
      <c r="L40" s="197" t="s">
        <v>213</v>
      </c>
      <c r="M40" s="197" t="s">
        <v>213</v>
      </c>
      <c r="N40" s="197" t="s">
        <v>213</v>
      </c>
      <c r="O40" s="198" t="s">
        <v>213</v>
      </c>
      <c r="P40" s="187" t="s">
        <v>213</v>
      </c>
      <c r="Q40" s="188" t="s">
        <v>1983</v>
      </c>
      <c r="R40" s="188" t="s">
        <v>213</v>
      </c>
      <c r="S40" s="188" t="s">
        <v>213</v>
      </c>
      <c r="T40" s="188" t="s">
        <v>213</v>
      </c>
      <c r="U40" s="189" t="s">
        <v>213</v>
      </c>
      <c r="V40" s="187" t="s">
        <v>213</v>
      </c>
      <c r="W40" s="188" t="s">
        <v>213</v>
      </c>
      <c r="X40" s="188" t="s">
        <v>213</v>
      </c>
      <c r="Y40" s="188" t="s">
        <v>213</v>
      </c>
      <c r="Z40" s="188" t="s">
        <v>213</v>
      </c>
      <c r="AA40" s="189" t="s">
        <v>213</v>
      </c>
      <c r="AB40" s="172" t="s">
        <v>213</v>
      </c>
      <c r="AC40" s="173" t="s">
        <v>213</v>
      </c>
      <c r="AD40" s="173" t="s">
        <v>213</v>
      </c>
      <c r="AE40" s="173" t="s">
        <v>213</v>
      </c>
      <c r="AF40" s="173" t="s">
        <v>213</v>
      </c>
      <c r="AG40" s="174" t="s">
        <v>213</v>
      </c>
      <c r="AH40" s="175" t="s">
        <v>213</v>
      </c>
      <c r="AI40" s="176" t="s">
        <v>213</v>
      </c>
      <c r="AJ40" s="176" t="s">
        <v>213</v>
      </c>
      <c r="AK40" s="176" t="s">
        <v>213</v>
      </c>
      <c r="AL40" s="176" t="s">
        <v>213</v>
      </c>
      <c r="AM40" s="177" t="s">
        <v>213</v>
      </c>
      <c r="AN40" s="13"/>
      <c r="AO40" s="1460"/>
      <c r="AP40" s="1461"/>
      <c r="AQ40" s="1461"/>
      <c r="AR40" s="1461"/>
      <c r="AS40" s="1461"/>
      <c r="AT40" s="1462"/>
    </row>
    <row r="41" spans="2:46" ht="15" customHeight="1">
      <c r="B41" s="1351"/>
      <c r="C41" s="1351"/>
      <c r="D41" s="1352"/>
      <c r="E41" s="1480"/>
      <c r="F41" s="1479"/>
      <c r="G41" s="1479"/>
      <c r="H41" s="1479"/>
      <c r="I41" s="1479"/>
      <c r="J41" s="196" t="s">
        <v>213</v>
      </c>
      <c r="K41" s="197" t="s">
        <v>213</v>
      </c>
      <c r="L41" s="197" t="s">
        <v>213</v>
      </c>
      <c r="M41" s="197" t="s">
        <v>213</v>
      </c>
      <c r="N41" s="197" t="s">
        <v>213</v>
      </c>
      <c r="O41" s="198" t="s">
        <v>213</v>
      </c>
      <c r="P41" s="187" t="s">
        <v>429</v>
      </c>
      <c r="Q41" s="188" t="s">
        <v>213</v>
      </c>
      <c r="R41" s="188" t="s">
        <v>213</v>
      </c>
      <c r="S41" s="188" t="s">
        <v>213</v>
      </c>
      <c r="T41" s="188" t="s">
        <v>213</v>
      </c>
      <c r="U41" s="189" t="s">
        <v>213</v>
      </c>
      <c r="V41" s="187" t="s">
        <v>213</v>
      </c>
      <c r="W41" s="188" t="s">
        <v>213</v>
      </c>
      <c r="X41" s="188" t="s">
        <v>213</v>
      </c>
      <c r="Y41" s="188" t="s">
        <v>213</v>
      </c>
      <c r="Z41" s="188" t="s">
        <v>213</v>
      </c>
      <c r="AA41" s="189" t="s">
        <v>213</v>
      </c>
      <c r="AB41" s="172" t="s">
        <v>213</v>
      </c>
      <c r="AC41" s="173" t="s">
        <v>213</v>
      </c>
      <c r="AD41" s="173" t="s">
        <v>213</v>
      </c>
      <c r="AE41" s="173" t="s">
        <v>213</v>
      </c>
      <c r="AF41" s="173" t="s">
        <v>213</v>
      </c>
      <c r="AG41" s="174" t="s">
        <v>213</v>
      </c>
      <c r="AH41" s="175" t="s">
        <v>213</v>
      </c>
      <c r="AI41" s="176" t="s">
        <v>213</v>
      </c>
      <c r="AJ41" s="176" t="s">
        <v>213</v>
      </c>
      <c r="AK41" s="176" t="s">
        <v>213</v>
      </c>
      <c r="AL41" s="176" t="s">
        <v>213</v>
      </c>
      <c r="AM41" s="177" t="s">
        <v>213</v>
      </c>
      <c r="AN41" s="13"/>
      <c r="AO41" s="1460"/>
      <c r="AP41" s="1461"/>
      <c r="AQ41" s="1461"/>
      <c r="AR41" s="1461"/>
      <c r="AS41" s="1461"/>
      <c r="AT41" s="1462"/>
    </row>
    <row r="42" spans="2:46" ht="15" customHeight="1">
      <c r="B42" s="1351"/>
      <c r="C42" s="1351"/>
      <c r="D42" s="1352"/>
      <c r="E42" s="1480"/>
      <c r="F42" s="1479"/>
      <c r="G42" s="1479"/>
      <c r="H42" s="1479"/>
      <c r="I42" s="1479"/>
      <c r="J42" s="196" t="s">
        <v>213</v>
      </c>
      <c r="K42" s="197" t="s">
        <v>213</v>
      </c>
      <c r="L42" s="197" t="s">
        <v>213</v>
      </c>
      <c r="M42" s="197" t="s">
        <v>213</v>
      </c>
      <c r="N42" s="197" t="s">
        <v>213</v>
      </c>
      <c r="O42" s="198" t="s">
        <v>213</v>
      </c>
      <c r="P42" s="187" t="s">
        <v>213</v>
      </c>
      <c r="Q42" s="188" t="s">
        <v>213</v>
      </c>
      <c r="R42" s="188" t="s">
        <v>213</v>
      </c>
      <c r="S42" s="188" t="s">
        <v>213</v>
      </c>
      <c r="T42" s="188" t="s">
        <v>213</v>
      </c>
      <c r="U42" s="189" t="s">
        <v>213</v>
      </c>
      <c r="V42" s="187" t="s">
        <v>213</v>
      </c>
      <c r="W42" s="188" t="s">
        <v>213</v>
      </c>
      <c r="X42" s="188" t="s">
        <v>213</v>
      </c>
      <c r="Y42" s="188" t="s">
        <v>213</v>
      </c>
      <c r="Z42" s="188" t="s">
        <v>213</v>
      </c>
      <c r="AA42" s="189" t="s">
        <v>213</v>
      </c>
      <c r="AB42" s="172" t="s">
        <v>213</v>
      </c>
      <c r="AC42" s="173" t="s">
        <v>213</v>
      </c>
      <c r="AD42" s="173" t="s">
        <v>213</v>
      </c>
      <c r="AE42" s="173" t="s">
        <v>213</v>
      </c>
      <c r="AF42" s="173" t="s">
        <v>213</v>
      </c>
      <c r="AG42" s="174" t="s">
        <v>213</v>
      </c>
      <c r="AH42" s="175" t="s">
        <v>213</v>
      </c>
      <c r="AI42" s="176" t="s">
        <v>213</v>
      </c>
      <c r="AJ42" s="176" t="s">
        <v>213</v>
      </c>
      <c r="AK42" s="176" t="s">
        <v>213</v>
      </c>
      <c r="AL42" s="176" t="s">
        <v>213</v>
      </c>
      <c r="AM42" s="177" t="s">
        <v>213</v>
      </c>
      <c r="AN42" s="13"/>
      <c r="AO42" s="1460"/>
      <c r="AP42" s="1461"/>
      <c r="AQ42" s="1461"/>
      <c r="AR42" s="1461"/>
      <c r="AS42" s="1461"/>
      <c r="AT42" s="1462"/>
    </row>
    <row r="43" spans="2:46" ht="15" customHeight="1">
      <c r="B43" s="1351"/>
      <c r="C43" s="1351"/>
      <c r="D43" s="1352"/>
      <c r="E43" s="1480"/>
      <c r="F43" s="1479"/>
      <c r="G43" s="1479"/>
      <c r="H43" s="1479"/>
      <c r="I43" s="1479"/>
      <c r="J43" s="196" t="s">
        <v>213</v>
      </c>
      <c r="K43" s="197" t="s">
        <v>213</v>
      </c>
      <c r="L43" s="197" t="s">
        <v>213</v>
      </c>
      <c r="M43" s="197" t="s">
        <v>213</v>
      </c>
      <c r="N43" s="197" t="s">
        <v>213</v>
      </c>
      <c r="O43" s="198" t="s">
        <v>213</v>
      </c>
      <c r="P43" s="187" t="s">
        <v>213</v>
      </c>
      <c r="Q43" s="188" t="s">
        <v>213</v>
      </c>
      <c r="R43" s="188" t="s">
        <v>213</v>
      </c>
      <c r="S43" s="188" t="s">
        <v>213</v>
      </c>
      <c r="T43" s="188" t="s">
        <v>213</v>
      </c>
      <c r="U43" s="189" t="s">
        <v>213</v>
      </c>
      <c r="V43" s="187" t="s">
        <v>213</v>
      </c>
      <c r="W43" s="188" t="s">
        <v>213</v>
      </c>
      <c r="X43" s="188" t="s">
        <v>213</v>
      </c>
      <c r="Y43" s="188" t="s">
        <v>213</v>
      </c>
      <c r="Z43" s="188" t="s">
        <v>213</v>
      </c>
      <c r="AA43" s="189" t="s">
        <v>213</v>
      </c>
      <c r="AB43" s="172" t="s">
        <v>213</v>
      </c>
      <c r="AC43" s="173" t="s">
        <v>213</v>
      </c>
      <c r="AD43" s="173" t="s">
        <v>213</v>
      </c>
      <c r="AE43" s="173" t="s">
        <v>213</v>
      </c>
      <c r="AF43" s="173" t="s">
        <v>213</v>
      </c>
      <c r="AG43" s="174" t="s">
        <v>213</v>
      </c>
      <c r="AH43" s="175" t="s">
        <v>213</v>
      </c>
      <c r="AI43" s="176" t="s">
        <v>213</v>
      </c>
      <c r="AJ43" s="176" t="s">
        <v>213</v>
      </c>
      <c r="AK43" s="176" t="s">
        <v>213</v>
      </c>
      <c r="AL43" s="176" t="s">
        <v>213</v>
      </c>
      <c r="AM43" s="177" t="s">
        <v>213</v>
      </c>
      <c r="AN43" s="13"/>
      <c r="AO43" s="1460"/>
      <c r="AP43" s="1461"/>
      <c r="AQ43" s="1461"/>
      <c r="AR43" s="1461"/>
      <c r="AS43" s="1461"/>
      <c r="AT43" s="1462"/>
    </row>
    <row r="44" spans="2:46" ht="15" customHeight="1">
      <c r="B44" s="1351"/>
      <c r="C44" s="1351"/>
      <c r="D44" s="1352"/>
      <c r="E44" s="1480"/>
      <c r="F44" s="1479"/>
      <c r="G44" s="1479"/>
      <c r="H44" s="1479"/>
      <c r="I44" s="1479"/>
      <c r="J44" s="196" t="s">
        <v>213</v>
      </c>
      <c r="K44" s="197" t="s">
        <v>213</v>
      </c>
      <c r="L44" s="197" t="s">
        <v>213</v>
      </c>
      <c r="M44" s="197" t="s">
        <v>213</v>
      </c>
      <c r="N44" s="197" t="s">
        <v>213</v>
      </c>
      <c r="O44" s="198" t="s">
        <v>213</v>
      </c>
      <c r="P44" s="187" t="s">
        <v>213</v>
      </c>
      <c r="Q44" s="188" t="s">
        <v>213</v>
      </c>
      <c r="R44" s="188" t="s">
        <v>213</v>
      </c>
      <c r="S44" s="188" t="s">
        <v>213</v>
      </c>
      <c r="T44" s="188" t="s">
        <v>213</v>
      </c>
      <c r="U44" s="189" t="s">
        <v>213</v>
      </c>
      <c r="V44" s="187" t="s">
        <v>213</v>
      </c>
      <c r="W44" s="188" t="s">
        <v>213</v>
      </c>
      <c r="X44" s="188" t="s">
        <v>213</v>
      </c>
      <c r="Y44" s="188" t="s">
        <v>213</v>
      </c>
      <c r="Z44" s="188" t="s">
        <v>213</v>
      </c>
      <c r="AA44" s="189" t="s">
        <v>213</v>
      </c>
      <c r="AB44" s="172" t="s">
        <v>213</v>
      </c>
      <c r="AC44" s="173" t="s">
        <v>213</v>
      </c>
      <c r="AD44" s="173" t="s">
        <v>213</v>
      </c>
      <c r="AE44" s="173" t="s">
        <v>213</v>
      </c>
      <c r="AF44" s="173" t="s">
        <v>213</v>
      </c>
      <c r="AG44" s="174" t="s">
        <v>213</v>
      </c>
      <c r="AH44" s="175" t="s">
        <v>213</v>
      </c>
      <c r="AI44" s="176" t="s">
        <v>213</v>
      </c>
      <c r="AJ44" s="176" t="s">
        <v>213</v>
      </c>
      <c r="AK44" s="176" t="s">
        <v>213</v>
      </c>
      <c r="AL44" s="176" t="s">
        <v>213</v>
      </c>
      <c r="AM44" s="177" t="s">
        <v>213</v>
      </c>
      <c r="AN44" s="13"/>
      <c r="AO44" s="1460"/>
      <c r="AP44" s="1461"/>
      <c r="AQ44" s="1461"/>
      <c r="AR44" s="1461"/>
      <c r="AS44" s="1461"/>
      <c r="AT44" s="1462"/>
    </row>
    <row r="45" spans="2:46" ht="15.75" customHeight="1" thickBot="1">
      <c r="B45" s="1351"/>
      <c r="C45" s="1351"/>
      <c r="D45" s="1352"/>
      <c r="E45" s="1481"/>
      <c r="F45" s="1482"/>
      <c r="G45" s="1482"/>
      <c r="H45" s="1482"/>
      <c r="I45" s="1482"/>
      <c r="J45" s="199" t="s">
        <v>213</v>
      </c>
      <c r="K45" s="200" t="s">
        <v>213</v>
      </c>
      <c r="L45" s="200" t="s">
        <v>213</v>
      </c>
      <c r="M45" s="200" t="s">
        <v>213</v>
      </c>
      <c r="N45" s="200" t="s">
        <v>213</v>
      </c>
      <c r="O45" s="201" t="s">
        <v>213</v>
      </c>
      <c r="P45" s="187" t="s">
        <v>213</v>
      </c>
      <c r="Q45" s="188" t="s">
        <v>213</v>
      </c>
      <c r="R45" s="188" t="s">
        <v>213</v>
      </c>
      <c r="S45" s="188" t="s">
        <v>213</v>
      </c>
      <c r="T45" s="188" t="s">
        <v>213</v>
      </c>
      <c r="U45" s="189" t="s">
        <v>213</v>
      </c>
      <c r="V45" s="190" t="s">
        <v>213</v>
      </c>
      <c r="W45" s="191" t="s">
        <v>213</v>
      </c>
      <c r="X45" s="191" t="s">
        <v>213</v>
      </c>
      <c r="Y45" s="191" t="s">
        <v>213</v>
      </c>
      <c r="Z45" s="191" t="s">
        <v>213</v>
      </c>
      <c r="AA45" s="192" t="s">
        <v>213</v>
      </c>
      <c r="AB45" s="178" t="s">
        <v>213</v>
      </c>
      <c r="AC45" s="179" t="s">
        <v>213</v>
      </c>
      <c r="AD45" s="179" t="s">
        <v>213</v>
      </c>
      <c r="AE45" s="179" t="s">
        <v>213</v>
      </c>
      <c r="AF45" s="179" t="s">
        <v>213</v>
      </c>
      <c r="AG45" s="180" t="s">
        <v>213</v>
      </c>
      <c r="AH45" s="181" t="s">
        <v>213</v>
      </c>
      <c r="AI45" s="182" t="s">
        <v>213</v>
      </c>
      <c r="AJ45" s="182" t="s">
        <v>213</v>
      </c>
      <c r="AK45" s="182" t="s">
        <v>213</v>
      </c>
      <c r="AL45" s="182" t="s">
        <v>213</v>
      </c>
      <c r="AM45" s="183" t="s">
        <v>213</v>
      </c>
      <c r="AN45" s="13"/>
      <c r="AO45" s="1634"/>
      <c r="AP45" s="1635"/>
      <c r="AQ45" s="1635"/>
      <c r="AR45" s="1635"/>
      <c r="AS45" s="1635"/>
      <c r="AT45" s="1636"/>
    </row>
    <row r="46" spans="2:46" ht="46.5" customHeight="1">
      <c r="B46" s="1351"/>
      <c r="C46" s="1351"/>
      <c r="D46" s="1352"/>
      <c r="E46" s="1476" t="s">
        <v>409</v>
      </c>
      <c r="F46" s="1477"/>
      <c r="G46" s="1477"/>
      <c r="H46" s="1477"/>
      <c r="I46" s="1490"/>
      <c r="J46" s="193" t="s">
        <v>213</v>
      </c>
      <c r="K46" s="194" t="s">
        <v>213</v>
      </c>
      <c r="L46" s="194" t="s">
        <v>213</v>
      </c>
      <c r="M46" s="194" t="s">
        <v>213</v>
      </c>
      <c r="N46" s="194" t="s">
        <v>213</v>
      </c>
      <c r="O46" s="195" t="s">
        <v>213</v>
      </c>
      <c r="P46" s="193" t="s">
        <v>213</v>
      </c>
      <c r="Q46" s="194" t="s">
        <v>213</v>
      </c>
      <c r="R46" s="194" t="s">
        <v>213</v>
      </c>
      <c r="S46" s="194" t="s">
        <v>213</v>
      </c>
      <c r="T46" s="194" t="s">
        <v>213</v>
      </c>
      <c r="U46" s="195" t="s">
        <v>213</v>
      </c>
      <c r="V46" s="184" t="s">
        <v>213</v>
      </c>
      <c r="W46" s="202" t="s">
        <v>213</v>
      </c>
      <c r="X46" s="185" t="s">
        <v>213</v>
      </c>
      <c r="Y46" s="185" t="s">
        <v>213</v>
      </c>
      <c r="Z46" s="185" t="s">
        <v>213</v>
      </c>
      <c r="AA46" s="186" t="s">
        <v>213</v>
      </c>
      <c r="AB46" s="166" t="s">
        <v>213</v>
      </c>
      <c r="AC46" s="167" t="s">
        <v>213</v>
      </c>
      <c r="AD46" s="167" t="s">
        <v>213</v>
      </c>
      <c r="AE46" s="167" t="s">
        <v>213</v>
      </c>
      <c r="AF46" s="167" t="s">
        <v>213</v>
      </c>
      <c r="AG46" s="168" t="s">
        <v>213</v>
      </c>
      <c r="AH46" s="169" t="s">
        <v>213</v>
      </c>
      <c r="AI46" s="170" t="s">
        <v>213</v>
      </c>
      <c r="AJ46" s="170" t="s">
        <v>213</v>
      </c>
      <c r="AK46" s="170" t="s">
        <v>213</v>
      </c>
      <c r="AL46" s="170" t="s">
        <v>213</v>
      </c>
      <c r="AM46" s="171" t="s">
        <v>213</v>
      </c>
      <c r="AN46" s="13"/>
      <c r="AO46" s="13"/>
      <c r="AP46" s="13"/>
      <c r="AQ46" s="13"/>
      <c r="AR46" s="13"/>
      <c r="AS46" s="13"/>
      <c r="AT46" s="13"/>
    </row>
    <row r="47" spans="2:46" ht="46.5" customHeight="1">
      <c r="B47" s="1351"/>
      <c r="C47" s="1351"/>
      <c r="D47" s="1352"/>
      <c r="E47" s="1478"/>
      <c r="F47" s="1479"/>
      <c r="G47" s="1479"/>
      <c r="H47" s="1479"/>
      <c r="I47" s="1491"/>
      <c r="J47" s="196" t="s">
        <v>213</v>
      </c>
      <c r="K47" s="197" t="s">
        <v>213</v>
      </c>
      <c r="L47" s="197" t="s">
        <v>213</v>
      </c>
      <c r="M47" s="197" t="s">
        <v>213</v>
      </c>
      <c r="N47" s="197" t="s">
        <v>213</v>
      </c>
      <c r="O47" s="198" t="s">
        <v>213</v>
      </c>
      <c r="P47" s="196" t="s">
        <v>213</v>
      </c>
      <c r="Q47" s="197" t="s">
        <v>213</v>
      </c>
      <c r="R47" s="197" t="s">
        <v>213</v>
      </c>
      <c r="S47" s="197" t="s">
        <v>213</v>
      </c>
      <c r="T47" s="197" t="s">
        <v>213</v>
      </c>
      <c r="U47" s="198" t="s">
        <v>213</v>
      </c>
      <c r="V47" s="187" t="s">
        <v>213</v>
      </c>
      <c r="W47" s="188" t="s">
        <v>213</v>
      </c>
      <c r="X47" s="188" t="s">
        <v>213</v>
      </c>
      <c r="Y47" s="188" t="s">
        <v>213</v>
      </c>
      <c r="Z47" s="188" t="s">
        <v>213</v>
      </c>
      <c r="AA47" s="189" t="s">
        <v>213</v>
      </c>
      <c r="AB47" s="172" t="s">
        <v>213</v>
      </c>
      <c r="AC47" s="173" t="s">
        <v>213</v>
      </c>
      <c r="AD47" s="173" t="s">
        <v>213</v>
      </c>
      <c r="AE47" s="173" t="s">
        <v>213</v>
      </c>
      <c r="AF47" s="173" t="s">
        <v>213</v>
      </c>
      <c r="AG47" s="174" t="s">
        <v>213</v>
      </c>
      <c r="AH47" s="175" t="s">
        <v>213</v>
      </c>
      <c r="AI47" s="176" t="s">
        <v>213</v>
      </c>
      <c r="AJ47" s="176" t="s">
        <v>213</v>
      </c>
      <c r="AK47" s="176" t="s">
        <v>213</v>
      </c>
      <c r="AL47" s="176" t="s">
        <v>213</v>
      </c>
      <c r="AM47" s="177" t="s">
        <v>213</v>
      </c>
      <c r="AN47" s="13"/>
      <c r="AO47" s="13"/>
      <c r="AP47" s="13"/>
      <c r="AQ47" s="13"/>
      <c r="AR47" s="13"/>
      <c r="AS47" s="13"/>
      <c r="AT47" s="13"/>
    </row>
    <row r="48" spans="2:46" ht="15" customHeight="1">
      <c r="B48" s="1351"/>
      <c r="C48" s="1351"/>
      <c r="D48" s="1352"/>
      <c r="E48" s="1478"/>
      <c r="F48" s="1479"/>
      <c r="G48" s="1479"/>
      <c r="H48" s="1479"/>
      <c r="I48" s="1491"/>
      <c r="J48" s="196" t="s">
        <v>213</v>
      </c>
      <c r="K48" s="197" t="s">
        <v>213</v>
      </c>
      <c r="L48" s="197" t="s">
        <v>213</v>
      </c>
      <c r="M48" s="197" t="s">
        <v>213</v>
      </c>
      <c r="N48" s="197" t="s">
        <v>213</v>
      </c>
      <c r="O48" s="198" t="s">
        <v>213</v>
      </c>
      <c r="P48" s="196" t="s">
        <v>213</v>
      </c>
      <c r="Q48" s="197" t="s">
        <v>213</v>
      </c>
      <c r="R48" s="197" t="s">
        <v>213</v>
      </c>
      <c r="S48" s="197" t="s">
        <v>213</v>
      </c>
      <c r="T48" s="197" t="s">
        <v>213</v>
      </c>
      <c r="U48" s="198" t="s">
        <v>213</v>
      </c>
      <c r="V48" s="187" t="s">
        <v>213</v>
      </c>
      <c r="W48" s="188" t="s">
        <v>213</v>
      </c>
      <c r="X48" s="188" t="s">
        <v>213</v>
      </c>
      <c r="Y48" s="188" t="s">
        <v>213</v>
      </c>
      <c r="Z48" s="188" t="s">
        <v>213</v>
      </c>
      <c r="AA48" s="189" t="s">
        <v>213</v>
      </c>
      <c r="AB48" s="172" t="s">
        <v>213</v>
      </c>
      <c r="AC48" s="173" t="s">
        <v>213</v>
      </c>
      <c r="AD48" s="173" t="s">
        <v>213</v>
      </c>
      <c r="AE48" s="173" t="s">
        <v>213</v>
      </c>
      <c r="AF48" s="173" t="s">
        <v>213</v>
      </c>
      <c r="AG48" s="174" t="s">
        <v>213</v>
      </c>
      <c r="AH48" s="175" t="s">
        <v>213</v>
      </c>
      <c r="AI48" s="176" t="s">
        <v>213</v>
      </c>
      <c r="AJ48" s="176" t="s">
        <v>213</v>
      </c>
      <c r="AK48" s="176" t="s">
        <v>213</v>
      </c>
      <c r="AL48" s="176" t="s">
        <v>213</v>
      </c>
      <c r="AM48" s="177" t="s">
        <v>213</v>
      </c>
      <c r="AN48" s="13"/>
      <c r="AO48" s="13"/>
      <c r="AP48" s="13"/>
      <c r="AQ48" s="13"/>
      <c r="AR48" s="13"/>
      <c r="AS48" s="13"/>
      <c r="AT48" s="13"/>
    </row>
    <row r="49" spans="2:39" ht="15" customHeight="1">
      <c r="B49" s="1351"/>
      <c r="C49" s="1351"/>
      <c r="D49" s="1352"/>
      <c r="E49" s="1480"/>
      <c r="F49" s="1479"/>
      <c r="G49" s="1479"/>
      <c r="H49" s="1479"/>
      <c r="I49" s="1491"/>
      <c r="J49" s="196" t="s">
        <v>213</v>
      </c>
      <c r="K49" s="197" t="s">
        <v>213</v>
      </c>
      <c r="L49" s="197" t="s">
        <v>213</v>
      </c>
      <c r="M49" s="197" t="s">
        <v>213</v>
      </c>
      <c r="N49" s="197" t="s">
        <v>213</v>
      </c>
      <c r="O49" s="198" t="s">
        <v>213</v>
      </c>
      <c r="P49" s="196" t="s">
        <v>213</v>
      </c>
      <c r="Q49" s="197" t="s">
        <v>213</v>
      </c>
      <c r="R49" s="197" t="s">
        <v>213</v>
      </c>
      <c r="S49" s="197" t="s">
        <v>213</v>
      </c>
      <c r="T49" s="197" t="s">
        <v>213</v>
      </c>
      <c r="U49" s="198" t="s">
        <v>213</v>
      </c>
      <c r="V49" s="187" t="s">
        <v>213</v>
      </c>
      <c r="W49" s="188" t="s">
        <v>213</v>
      </c>
      <c r="X49" s="188" t="s">
        <v>213</v>
      </c>
      <c r="Y49" s="188" t="s">
        <v>213</v>
      </c>
      <c r="Z49" s="188" t="s">
        <v>213</v>
      </c>
      <c r="AA49" s="189" t="s">
        <v>213</v>
      </c>
      <c r="AB49" s="172" t="s">
        <v>213</v>
      </c>
      <c r="AC49" s="173" t="s">
        <v>213</v>
      </c>
      <c r="AD49" s="173" t="s">
        <v>213</v>
      </c>
      <c r="AE49" s="173" t="s">
        <v>213</v>
      </c>
      <c r="AF49" s="173" t="s">
        <v>213</v>
      </c>
      <c r="AG49" s="174" t="s">
        <v>213</v>
      </c>
      <c r="AH49" s="175" t="s">
        <v>213</v>
      </c>
      <c r="AI49" s="176" t="s">
        <v>213</v>
      </c>
      <c r="AJ49" s="176" t="s">
        <v>213</v>
      </c>
      <c r="AK49" s="176" t="s">
        <v>213</v>
      </c>
      <c r="AL49" s="176" t="s">
        <v>213</v>
      </c>
      <c r="AM49" s="177" t="s">
        <v>213</v>
      </c>
    </row>
    <row r="50" spans="2:39" ht="15" customHeight="1">
      <c r="B50" s="1351"/>
      <c r="C50" s="1351"/>
      <c r="D50" s="1352"/>
      <c r="E50" s="1480"/>
      <c r="F50" s="1479"/>
      <c r="G50" s="1479"/>
      <c r="H50" s="1479"/>
      <c r="I50" s="1491"/>
      <c r="J50" s="196" t="s">
        <v>213</v>
      </c>
      <c r="K50" s="197" t="s">
        <v>213</v>
      </c>
      <c r="L50" s="197" t="s">
        <v>213</v>
      </c>
      <c r="M50" s="197" t="s">
        <v>213</v>
      </c>
      <c r="N50" s="197" t="s">
        <v>213</v>
      </c>
      <c r="O50" s="198" t="s">
        <v>213</v>
      </c>
      <c r="P50" s="196" t="s">
        <v>213</v>
      </c>
      <c r="Q50" s="197" t="s">
        <v>213</v>
      </c>
      <c r="R50" s="197" t="s">
        <v>213</v>
      </c>
      <c r="S50" s="197" t="s">
        <v>213</v>
      </c>
      <c r="T50" s="197" t="s">
        <v>213</v>
      </c>
      <c r="U50" s="198" t="s">
        <v>213</v>
      </c>
      <c r="V50" s="187" t="s">
        <v>213</v>
      </c>
      <c r="W50" s="188" t="s">
        <v>213</v>
      </c>
      <c r="X50" s="188" t="s">
        <v>213</v>
      </c>
      <c r="Y50" s="188" t="s">
        <v>213</v>
      </c>
      <c r="Z50" s="188" t="s">
        <v>213</v>
      </c>
      <c r="AA50" s="189" t="s">
        <v>213</v>
      </c>
      <c r="AB50" s="172" t="s">
        <v>213</v>
      </c>
      <c r="AC50" s="173" t="s">
        <v>213</v>
      </c>
      <c r="AD50" s="173" t="s">
        <v>213</v>
      </c>
      <c r="AE50" s="173" t="s">
        <v>213</v>
      </c>
      <c r="AF50" s="173" t="s">
        <v>213</v>
      </c>
      <c r="AG50" s="174" t="s">
        <v>213</v>
      </c>
      <c r="AH50" s="175" t="s">
        <v>213</v>
      </c>
      <c r="AI50" s="176" t="s">
        <v>213</v>
      </c>
      <c r="AJ50" s="176" t="s">
        <v>213</v>
      </c>
      <c r="AK50" s="176" t="s">
        <v>213</v>
      </c>
      <c r="AL50" s="176" t="s">
        <v>213</v>
      </c>
      <c r="AM50" s="177" t="s">
        <v>213</v>
      </c>
    </row>
    <row r="51" spans="2:39" ht="15" customHeight="1">
      <c r="B51" s="1351"/>
      <c r="C51" s="1351"/>
      <c r="D51" s="1352"/>
      <c r="E51" s="1480"/>
      <c r="F51" s="1479"/>
      <c r="G51" s="1479"/>
      <c r="H51" s="1479"/>
      <c r="I51" s="1491"/>
      <c r="J51" s="196" t="s">
        <v>213</v>
      </c>
      <c r="K51" s="197" t="s">
        <v>213</v>
      </c>
      <c r="L51" s="197" t="s">
        <v>213</v>
      </c>
      <c r="M51" s="197" t="s">
        <v>213</v>
      </c>
      <c r="N51" s="197" t="s">
        <v>213</v>
      </c>
      <c r="O51" s="198" t="s">
        <v>213</v>
      </c>
      <c r="P51" s="196" t="s">
        <v>213</v>
      </c>
      <c r="Q51" s="197" t="s">
        <v>213</v>
      </c>
      <c r="R51" s="197" t="s">
        <v>213</v>
      </c>
      <c r="S51" s="197" t="s">
        <v>213</v>
      </c>
      <c r="T51" s="197" t="s">
        <v>213</v>
      </c>
      <c r="U51" s="198" t="s">
        <v>213</v>
      </c>
      <c r="V51" s="187" t="s">
        <v>213</v>
      </c>
      <c r="W51" s="188" t="s">
        <v>213</v>
      </c>
      <c r="X51" s="188" t="s">
        <v>213</v>
      </c>
      <c r="Y51" s="188" t="s">
        <v>213</v>
      </c>
      <c r="Z51" s="188" t="s">
        <v>213</v>
      </c>
      <c r="AA51" s="189" t="s">
        <v>213</v>
      </c>
      <c r="AB51" s="172" t="s">
        <v>213</v>
      </c>
      <c r="AC51" s="173" t="s">
        <v>213</v>
      </c>
      <c r="AD51" s="173" t="s">
        <v>213</v>
      </c>
      <c r="AE51" s="173" t="s">
        <v>213</v>
      </c>
      <c r="AF51" s="173" t="s">
        <v>213</v>
      </c>
      <c r="AG51" s="174" t="s">
        <v>213</v>
      </c>
      <c r="AH51" s="175" t="s">
        <v>213</v>
      </c>
      <c r="AI51" s="176" t="s">
        <v>213</v>
      </c>
      <c r="AJ51" s="176" t="s">
        <v>213</v>
      </c>
      <c r="AK51" s="176" t="s">
        <v>213</v>
      </c>
      <c r="AL51" s="176" t="s">
        <v>213</v>
      </c>
      <c r="AM51" s="177" t="s">
        <v>213</v>
      </c>
    </row>
    <row r="52" spans="2:39" ht="15" customHeight="1">
      <c r="B52" s="1351"/>
      <c r="C52" s="1351"/>
      <c r="D52" s="1352"/>
      <c r="E52" s="1480"/>
      <c r="F52" s="1479"/>
      <c r="G52" s="1479"/>
      <c r="H52" s="1479"/>
      <c r="I52" s="1491"/>
      <c r="J52" s="196" t="s">
        <v>213</v>
      </c>
      <c r="K52" s="197" t="s">
        <v>213</v>
      </c>
      <c r="L52" s="197" t="s">
        <v>213</v>
      </c>
      <c r="M52" s="197" t="s">
        <v>213</v>
      </c>
      <c r="N52" s="197" t="s">
        <v>213</v>
      </c>
      <c r="O52" s="198" t="s">
        <v>213</v>
      </c>
      <c r="P52" s="196" t="s">
        <v>213</v>
      </c>
      <c r="Q52" s="197" t="s">
        <v>213</v>
      </c>
      <c r="R52" s="197" t="s">
        <v>213</v>
      </c>
      <c r="S52" s="197" t="s">
        <v>213</v>
      </c>
      <c r="T52" s="197" t="s">
        <v>213</v>
      </c>
      <c r="U52" s="198" t="s">
        <v>213</v>
      </c>
      <c r="V52" s="187" t="s">
        <v>213</v>
      </c>
      <c r="W52" s="188" t="s">
        <v>213</v>
      </c>
      <c r="X52" s="188" t="s">
        <v>213</v>
      </c>
      <c r="Y52" s="188" t="s">
        <v>213</v>
      </c>
      <c r="Z52" s="188" t="s">
        <v>213</v>
      </c>
      <c r="AA52" s="189" t="s">
        <v>213</v>
      </c>
      <c r="AB52" s="172" t="s">
        <v>213</v>
      </c>
      <c r="AC52" s="173" t="s">
        <v>213</v>
      </c>
      <c r="AD52" s="173" t="s">
        <v>213</v>
      </c>
      <c r="AE52" s="173" t="s">
        <v>213</v>
      </c>
      <c r="AF52" s="173" t="s">
        <v>213</v>
      </c>
      <c r="AG52" s="174" t="s">
        <v>213</v>
      </c>
      <c r="AH52" s="175" t="s">
        <v>213</v>
      </c>
      <c r="AI52" s="176" t="s">
        <v>213</v>
      </c>
      <c r="AJ52" s="176" t="s">
        <v>213</v>
      </c>
      <c r="AK52" s="176" t="s">
        <v>213</v>
      </c>
      <c r="AL52" s="176" t="s">
        <v>213</v>
      </c>
      <c r="AM52" s="177" t="s">
        <v>213</v>
      </c>
    </row>
    <row r="53" spans="2:39" ht="15" customHeight="1">
      <c r="B53" s="1351"/>
      <c r="C53" s="1351"/>
      <c r="D53" s="1352"/>
      <c r="E53" s="1480"/>
      <c r="F53" s="1479"/>
      <c r="G53" s="1479"/>
      <c r="H53" s="1479"/>
      <c r="I53" s="1491"/>
      <c r="J53" s="196" t="s">
        <v>213</v>
      </c>
      <c r="K53" s="197" t="s">
        <v>213</v>
      </c>
      <c r="L53" s="197" t="s">
        <v>213</v>
      </c>
      <c r="M53" s="197" t="s">
        <v>213</v>
      </c>
      <c r="N53" s="197" t="s">
        <v>213</v>
      </c>
      <c r="O53" s="198" t="s">
        <v>213</v>
      </c>
      <c r="P53" s="196" t="s">
        <v>213</v>
      </c>
      <c r="Q53" s="197" t="s">
        <v>213</v>
      </c>
      <c r="R53" s="197" t="s">
        <v>213</v>
      </c>
      <c r="S53" s="197" t="s">
        <v>213</v>
      </c>
      <c r="T53" s="197" t="s">
        <v>213</v>
      </c>
      <c r="U53" s="198" t="s">
        <v>213</v>
      </c>
      <c r="V53" s="187" t="s">
        <v>213</v>
      </c>
      <c r="W53" s="188" t="s">
        <v>213</v>
      </c>
      <c r="X53" s="188" t="s">
        <v>213</v>
      </c>
      <c r="Y53" s="188" t="s">
        <v>213</v>
      </c>
      <c r="Z53" s="188" t="s">
        <v>213</v>
      </c>
      <c r="AA53" s="189" t="s">
        <v>213</v>
      </c>
      <c r="AB53" s="172" t="s">
        <v>213</v>
      </c>
      <c r="AC53" s="173" t="s">
        <v>213</v>
      </c>
      <c r="AD53" s="173" t="s">
        <v>213</v>
      </c>
      <c r="AE53" s="173" t="s">
        <v>213</v>
      </c>
      <c r="AF53" s="173" t="s">
        <v>213</v>
      </c>
      <c r="AG53" s="174" t="s">
        <v>213</v>
      </c>
      <c r="AH53" s="175" t="s">
        <v>213</v>
      </c>
      <c r="AI53" s="176" t="s">
        <v>213</v>
      </c>
      <c r="AJ53" s="176" t="s">
        <v>213</v>
      </c>
      <c r="AK53" s="176" t="s">
        <v>213</v>
      </c>
      <c r="AL53" s="176" t="s">
        <v>213</v>
      </c>
      <c r="AM53" s="177" t="s">
        <v>213</v>
      </c>
    </row>
    <row r="54" spans="2:39" ht="15" customHeight="1">
      <c r="B54" s="1351"/>
      <c r="C54" s="1351"/>
      <c r="D54" s="1352"/>
      <c r="E54" s="1480"/>
      <c r="F54" s="1479"/>
      <c r="G54" s="1479"/>
      <c r="H54" s="1479"/>
      <c r="I54" s="1491"/>
      <c r="J54" s="196" t="s">
        <v>213</v>
      </c>
      <c r="K54" s="197" t="s">
        <v>213</v>
      </c>
      <c r="L54" s="197" t="s">
        <v>213</v>
      </c>
      <c r="M54" s="197" t="s">
        <v>213</v>
      </c>
      <c r="N54" s="197" t="s">
        <v>213</v>
      </c>
      <c r="O54" s="198" t="s">
        <v>213</v>
      </c>
      <c r="P54" s="196" t="s">
        <v>213</v>
      </c>
      <c r="Q54" s="197" t="s">
        <v>213</v>
      </c>
      <c r="R54" s="197" t="s">
        <v>213</v>
      </c>
      <c r="S54" s="197" t="s">
        <v>213</v>
      </c>
      <c r="T54" s="197" t="s">
        <v>213</v>
      </c>
      <c r="U54" s="198" t="s">
        <v>213</v>
      </c>
      <c r="V54" s="187" t="s">
        <v>213</v>
      </c>
      <c r="W54" s="188" t="s">
        <v>213</v>
      </c>
      <c r="X54" s="188" t="s">
        <v>213</v>
      </c>
      <c r="Y54" s="188" t="s">
        <v>213</v>
      </c>
      <c r="Z54" s="188" t="s">
        <v>213</v>
      </c>
      <c r="AA54" s="189" t="s">
        <v>213</v>
      </c>
      <c r="AB54" s="172" t="s">
        <v>213</v>
      </c>
      <c r="AC54" s="173" t="s">
        <v>213</v>
      </c>
      <c r="AD54" s="173" t="s">
        <v>213</v>
      </c>
      <c r="AE54" s="173" t="s">
        <v>213</v>
      </c>
      <c r="AF54" s="173" t="s">
        <v>213</v>
      </c>
      <c r="AG54" s="174" t="s">
        <v>213</v>
      </c>
      <c r="AH54" s="175" t="s">
        <v>213</v>
      </c>
      <c r="AI54" s="176" t="s">
        <v>213</v>
      </c>
      <c r="AJ54" s="176" t="s">
        <v>213</v>
      </c>
      <c r="AK54" s="176" t="s">
        <v>213</v>
      </c>
      <c r="AL54" s="176" t="s">
        <v>213</v>
      </c>
      <c r="AM54" s="177" t="s">
        <v>213</v>
      </c>
    </row>
    <row r="55" spans="2:39" ht="15.75" customHeight="1" thickBot="1">
      <c r="B55" s="1351"/>
      <c r="C55" s="1351"/>
      <c r="D55" s="1352"/>
      <c r="E55" s="1481"/>
      <c r="F55" s="1482"/>
      <c r="G55" s="1482"/>
      <c r="H55" s="1482"/>
      <c r="I55" s="1492"/>
      <c r="J55" s="199" t="s">
        <v>213</v>
      </c>
      <c r="K55" s="200" t="s">
        <v>213</v>
      </c>
      <c r="L55" s="200" t="s">
        <v>213</v>
      </c>
      <c r="M55" s="200" t="s">
        <v>213</v>
      </c>
      <c r="N55" s="200" t="s">
        <v>213</v>
      </c>
      <c r="O55" s="201" t="s">
        <v>213</v>
      </c>
      <c r="P55" s="199" t="s">
        <v>213</v>
      </c>
      <c r="Q55" s="200" t="s">
        <v>213</v>
      </c>
      <c r="R55" s="200" t="s">
        <v>213</v>
      </c>
      <c r="S55" s="200" t="s">
        <v>213</v>
      </c>
      <c r="T55" s="200" t="s">
        <v>213</v>
      </c>
      <c r="U55" s="201" t="s">
        <v>213</v>
      </c>
      <c r="V55" s="190" t="s">
        <v>213</v>
      </c>
      <c r="W55" s="191" t="s">
        <v>213</v>
      </c>
      <c r="X55" s="191" t="s">
        <v>213</v>
      </c>
      <c r="Y55" s="191" t="s">
        <v>213</v>
      </c>
      <c r="Z55" s="191" t="s">
        <v>213</v>
      </c>
      <c r="AA55" s="192" t="s">
        <v>213</v>
      </c>
      <c r="AB55" s="178" t="s">
        <v>213</v>
      </c>
      <c r="AC55" s="179" t="s">
        <v>213</v>
      </c>
      <c r="AD55" s="179" t="s">
        <v>213</v>
      </c>
      <c r="AE55" s="179" t="s">
        <v>213</v>
      </c>
      <c r="AF55" s="179" t="s">
        <v>213</v>
      </c>
      <c r="AG55" s="180" t="s">
        <v>213</v>
      </c>
      <c r="AH55" s="181" t="s">
        <v>213</v>
      </c>
      <c r="AI55" s="182" t="s">
        <v>213</v>
      </c>
      <c r="AJ55" s="182" t="s">
        <v>213</v>
      </c>
      <c r="AK55" s="182" t="s">
        <v>213</v>
      </c>
      <c r="AL55" s="182" t="s">
        <v>213</v>
      </c>
      <c r="AM55" s="183" t="s">
        <v>213</v>
      </c>
    </row>
    <row r="56" spans="2:39">
      <c r="B56" s="13"/>
      <c r="C56" s="13"/>
      <c r="D56" s="13"/>
      <c r="E56" s="13"/>
      <c r="F56" s="13"/>
      <c r="G56" s="13"/>
      <c r="H56" s="13"/>
      <c r="I56" s="13"/>
      <c r="J56" s="1476" t="s">
        <v>410</v>
      </c>
      <c r="K56" s="1477"/>
      <c r="L56" s="1477"/>
      <c r="M56" s="1477"/>
      <c r="N56" s="1477"/>
      <c r="O56" s="1490"/>
      <c r="P56" s="1476" t="s">
        <v>411</v>
      </c>
      <c r="Q56" s="1477"/>
      <c r="R56" s="1477"/>
      <c r="S56" s="1477"/>
      <c r="T56" s="1477"/>
      <c r="U56" s="1490"/>
      <c r="V56" s="1476" t="s">
        <v>412</v>
      </c>
      <c r="W56" s="1477"/>
      <c r="X56" s="1477"/>
      <c r="Y56" s="1477"/>
      <c r="Z56" s="1477"/>
      <c r="AA56" s="1490"/>
      <c r="AB56" s="1476" t="s">
        <v>413</v>
      </c>
      <c r="AC56" s="1483"/>
      <c r="AD56" s="1477"/>
      <c r="AE56" s="1477"/>
      <c r="AF56" s="1477"/>
      <c r="AG56" s="1490"/>
      <c r="AH56" s="1476" t="s">
        <v>414</v>
      </c>
      <c r="AI56" s="1477"/>
      <c r="AJ56" s="1477"/>
      <c r="AK56" s="1477"/>
      <c r="AL56" s="1477"/>
      <c r="AM56" s="1490"/>
    </row>
    <row r="57" spans="2:39">
      <c r="B57" s="13"/>
      <c r="C57" s="13"/>
      <c r="D57" s="13"/>
      <c r="E57" s="13"/>
      <c r="F57" s="13"/>
      <c r="G57" s="13"/>
      <c r="H57" s="13"/>
      <c r="I57" s="13"/>
      <c r="J57" s="1480"/>
      <c r="K57" s="1479"/>
      <c r="L57" s="1479"/>
      <c r="M57" s="1479"/>
      <c r="N57" s="1479"/>
      <c r="O57" s="1491"/>
      <c r="P57" s="1480"/>
      <c r="Q57" s="1479"/>
      <c r="R57" s="1479"/>
      <c r="S57" s="1479"/>
      <c r="T57" s="1479"/>
      <c r="U57" s="1491"/>
      <c r="V57" s="1480"/>
      <c r="W57" s="1479"/>
      <c r="X57" s="1479"/>
      <c r="Y57" s="1479"/>
      <c r="Z57" s="1479"/>
      <c r="AA57" s="1491"/>
      <c r="AB57" s="1480"/>
      <c r="AC57" s="1479"/>
      <c r="AD57" s="1479"/>
      <c r="AE57" s="1479"/>
      <c r="AF57" s="1479"/>
      <c r="AG57" s="1491"/>
      <c r="AH57" s="1480"/>
      <c r="AI57" s="1479"/>
      <c r="AJ57" s="1479"/>
      <c r="AK57" s="1479"/>
      <c r="AL57" s="1479"/>
      <c r="AM57" s="1491"/>
    </row>
    <row r="58" spans="2:39">
      <c r="B58" s="13"/>
      <c r="C58" s="13"/>
      <c r="D58" s="13"/>
      <c r="E58" s="13"/>
      <c r="F58" s="13"/>
      <c r="G58" s="13"/>
      <c r="H58" s="13"/>
      <c r="I58" s="13"/>
      <c r="J58" s="1480"/>
      <c r="K58" s="1479"/>
      <c r="L58" s="1479"/>
      <c r="M58" s="1479"/>
      <c r="N58" s="1479"/>
      <c r="O58" s="1491"/>
      <c r="P58" s="1480"/>
      <c r="Q58" s="1479"/>
      <c r="R58" s="1479"/>
      <c r="S58" s="1479"/>
      <c r="T58" s="1479"/>
      <c r="U58" s="1491"/>
      <c r="V58" s="1480"/>
      <c r="W58" s="1479"/>
      <c r="X58" s="1479"/>
      <c r="Y58" s="1479"/>
      <c r="Z58" s="1479"/>
      <c r="AA58" s="1491"/>
      <c r="AB58" s="1480"/>
      <c r="AC58" s="1479"/>
      <c r="AD58" s="1479"/>
      <c r="AE58" s="1479"/>
      <c r="AF58" s="1479"/>
      <c r="AG58" s="1491"/>
      <c r="AH58" s="1480"/>
      <c r="AI58" s="1479"/>
      <c r="AJ58" s="1479"/>
      <c r="AK58" s="1479"/>
      <c r="AL58" s="1479"/>
      <c r="AM58" s="1491"/>
    </row>
    <row r="59" spans="2:39">
      <c r="B59" s="13"/>
      <c r="C59" s="13"/>
      <c r="D59" s="13"/>
      <c r="E59" s="13"/>
      <c r="F59" s="13"/>
      <c r="G59" s="13"/>
      <c r="H59" s="13"/>
      <c r="I59" s="13"/>
      <c r="J59" s="1480"/>
      <c r="K59" s="1479"/>
      <c r="L59" s="1479"/>
      <c r="M59" s="1479"/>
      <c r="N59" s="1479"/>
      <c r="O59" s="1491"/>
      <c r="P59" s="1480"/>
      <c r="Q59" s="1479"/>
      <c r="R59" s="1479"/>
      <c r="S59" s="1479"/>
      <c r="T59" s="1479"/>
      <c r="U59" s="1491"/>
      <c r="V59" s="1480"/>
      <c r="W59" s="1479"/>
      <c r="X59" s="1479"/>
      <c r="Y59" s="1479"/>
      <c r="Z59" s="1479"/>
      <c r="AA59" s="1491"/>
      <c r="AB59" s="1480"/>
      <c r="AC59" s="1479"/>
      <c r="AD59" s="1479"/>
      <c r="AE59" s="1479"/>
      <c r="AF59" s="1479"/>
      <c r="AG59" s="1491"/>
      <c r="AH59" s="1480"/>
      <c r="AI59" s="1479"/>
      <c r="AJ59" s="1479"/>
      <c r="AK59" s="1479"/>
      <c r="AL59" s="1479"/>
      <c r="AM59" s="1491"/>
    </row>
    <row r="60" spans="2:39">
      <c r="B60" s="13"/>
      <c r="C60" s="13"/>
      <c r="D60" s="13"/>
      <c r="E60" s="13"/>
      <c r="F60" s="13"/>
      <c r="G60" s="13"/>
      <c r="H60" s="13"/>
      <c r="I60" s="13"/>
      <c r="J60" s="1480"/>
      <c r="K60" s="1479"/>
      <c r="L60" s="1479"/>
      <c r="M60" s="1479"/>
      <c r="N60" s="1479"/>
      <c r="O60" s="1491"/>
      <c r="P60" s="1480"/>
      <c r="Q60" s="1479"/>
      <c r="R60" s="1479"/>
      <c r="S60" s="1479"/>
      <c r="T60" s="1479"/>
      <c r="U60" s="1491"/>
      <c r="V60" s="1480"/>
      <c r="W60" s="1479"/>
      <c r="X60" s="1479"/>
      <c r="Y60" s="1479"/>
      <c r="Z60" s="1479"/>
      <c r="AA60" s="1491"/>
      <c r="AB60" s="1480"/>
      <c r="AC60" s="1479"/>
      <c r="AD60" s="1479"/>
      <c r="AE60" s="1479"/>
      <c r="AF60" s="1479"/>
      <c r="AG60" s="1491"/>
      <c r="AH60" s="1480"/>
      <c r="AI60" s="1479"/>
      <c r="AJ60" s="1479"/>
      <c r="AK60" s="1479"/>
      <c r="AL60" s="1479"/>
      <c r="AM60" s="1491"/>
    </row>
    <row r="61" spans="2:39" ht="15.95" thickBot="1">
      <c r="B61" s="13"/>
      <c r="C61" s="13"/>
      <c r="D61" s="13"/>
      <c r="E61" s="13"/>
      <c r="F61" s="13"/>
      <c r="G61" s="13"/>
      <c r="H61" s="13"/>
      <c r="I61" s="13"/>
      <c r="J61" s="1481"/>
      <c r="K61" s="1482"/>
      <c r="L61" s="1482"/>
      <c r="M61" s="1482"/>
      <c r="N61" s="1482"/>
      <c r="O61" s="1492"/>
      <c r="P61" s="1481"/>
      <c r="Q61" s="1482"/>
      <c r="R61" s="1482"/>
      <c r="S61" s="1482"/>
      <c r="T61" s="1482"/>
      <c r="U61" s="1492"/>
      <c r="V61" s="1481"/>
      <c r="W61" s="1482"/>
      <c r="X61" s="1482"/>
      <c r="Y61" s="1482"/>
      <c r="Z61" s="1482"/>
      <c r="AA61" s="1492"/>
      <c r="AB61" s="1481"/>
      <c r="AC61" s="1482"/>
      <c r="AD61" s="1482"/>
      <c r="AE61" s="1482"/>
      <c r="AF61" s="1482"/>
      <c r="AG61" s="1492"/>
      <c r="AH61" s="1481"/>
      <c r="AI61" s="1482"/>
      <c r="AJ61" s="1482"/>
      <c r="AK61" s="1482"/>
      <c r="AL61" s="1482"/>
      <c r="AM61" s="1492"/>
    </row>
  </sheetData>
  <sheetProtection algorithmName="SHA-512" hashValue="4tFCWtrDIc/Dz//9TowA/zSV88NWDPujE/T3uCg00ymiGTLT9+LY2IT3XCAe/fnd2zjrmKnQPqABD31RCSxt/A==" saltValue="TDmkMR8M6M5azmmm6VvdFg==" spinCount="100000" sheet="1" objects="1" scenarios="1"/>
  <mergeCells count="17">
    <mergeCell ref="J56:O61"/>
    <mergeCell ref="P56:U61"/>
    <mergeCell ref="V56:AA61"/>
    <mergeCell ref="AB56:AG61"/>
    <mergeCell ref="AH56:AM61"/>
    <mergeCell ref="B2:I4"/>
    <mergeCell ref="J2:AM4"/>
    <mergeCell ref="B6:D55"/>
    <mergeCell ref="E6:I15"/>
    <mergeCell ref="E46:I55"/>
    <mergeCell ref="E36:I45"/>
    <mergeCell ref="AO36:AT45"/>
    <mergeCell ref="AO6:AT15"/>
    <mergeCell ref="E16:I25"/>
    <mergeCell ref="AO16:AT25"/>
    <mergeCell ref="E26:I35"/>
    <mergeCell ref="AO26:AT35"/>
  </mergeCells>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5606C-A615-4C09-86FA-FB8A3FA32C30}">
  <sheetPr>
    <tabColor theme="4" tint="-0.249977111117893"/>
  </sheetPr>
  <dimension ref="A1:CL426"/>
  <sheetViews>
    <sheetView showGridLines="0" zoomScale="80" zoomScaleNormal="80" workbookViewId="0">
      <pane xSplit="4" ySplit="6" topLeftCell="E7" activePane="bottomRight" state="frozen"/>
      <selection pane="bottomRight" activeCell="AK10" sqref="AK10"/>
      <selection pane="bottomLeft" activeCell="AK10" sqref="AK10"/>
      <selection pane="topRight" activeCell="AK10" sqref="AK10"/>
    </sheetView>
  </sheetViews>
  <sheetFormatPr defaultColWidth="11.42578125" defaultRowHeight="15"/>
  <cols>
    <col min="1" max="1" width="4.140625" style="101" customWidth="1"/>
    <col min="2" max="2" width="24.7109375" style="36" customWidth="1"/>
    <col min="3" max="3" width="48.42578125" style="36" customWidth="1"/>
    <col min="4" max="4" width="11.7109375" style="392" customWidth="1"/>
    <col min="5" max="5" width="27.7109375" style="36" customWidth="1"/>
    <col min="6" max="6" width="11.7109375" style="312" customWidth="1"/>
    <col min="7" max="8" width="10.28515625" style="312" customWidth="1"/>
    <col min="9" max="9" width="10.140625" style="312" customWidth="1"/>
    <col min="10" max="11" width="10.28515625" style="312" customWidth="1"/>
    <col min="12" max="12" width="13.140625" style="312" customWidth="1"/>
    <col min="13" max="13" width="90.42578125" style="36" customWidth="1"/>
    <col min="14" max="14" width="33.140625" style="36" customWidth="1"/>
    <col min="15" max="15" width="47.140625" style="36" customWidth="1"/>
    <col min="16" max="16" width="24.42578125" style="36" customWidth="1"/>
    <col min="17" max="17" width="41.85546875" style="36" customWidth="1"/>
    <col min="18" max="16384" width="11.42578125" style="36"/>
  </cols>
  <sheetData>
    <row r="1" spans="1:90" ht="33.75" customHeight="1" thickBot="1">
      <c r="A1" s="100"/>
      <c r="B1" s="121"/>
      <c r="C1" s="123"/>
      <c r="D1" s="1125" t="s">
        <v>445</v>
      </c>
      <c r="E1" s="1114" t="s">
        <v>446</v>
      </c>
      <c r="F1" s="1127"/>
      <c r="G1" s="1127"/>
      <c r="H1" s="1127"/>
      <c r="I1" s="1127"/>
      <c r="J1" s="1127"/>
      <c r="K1" s="1127"/>
      <c r="L1" s="1127"/>
      <c r="M1" s="1127"/>
      <c r="N1" s="1127"/>
      <c r="O1" s="1127"/>
      <c r="P1" s="577" t="s">
        <v>447</v>
      </c>
      <c r="Q1" s="127" t="s">
        <v>1834</v>
      </c>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5"/>
      <c r="CK1" s="1111" t="s">
        <v>448</v>
      </c>
      <c r="CL1" s="1112"/>
    </row>
    <row r="2" spans="1:90" ht="24" customHeight="1" thickBot="1">
      <c r="A2" s="100"/>
      <c r="B2" s="120"/>
      <c r="C2" s="124"/>
      <c r="D2" s="1126"/>
      <c r="E2" s="1114"/>
      <c r="F2" s="1127"/>
      <c r="G2" s="1127"/>
      <c r="H2" s="1127"/>
      <c r="I2" s="1127"/>
      <c r="J2" s="1127"/>
      <c r="K2" s="1127"/>
      <c r="L2" s="1127"/>
      <c r="M2" s="1127"/>
      <c r="N2" s="1127"/>
      <c r="O2" s="1127"/>
      <c r="P2" s="577" t="s">
        <v>449</v>
      </c>
      <c r="Q2" s="577" t="s">
        <v>450</v>
      </c>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BN2" s="94"/>
      <c r="BO2" s="94"/>
      <c r="BP2" s="94"/>
      <c r="BQ2" s="94"/>
      <c r="BR2" s="94"/>
      <c r="BS2" s="94"/>
      <c r="BT2" s="94"/>
      <c r="BU2" s="94"/>
      <c r="BV2" s="94"/>
      <c r="BW2" s="94"/>
      <c r="BX2" s="94"/>
      <c r="BY2" s="94"/>
      <c r="BZ2" s="94"/>
      <c r="CA2" s="94"/>
      <c r="CB2" s="94"/>
      <c r="CC2" s="94"/>
      <c r="CD2" s="94"/>
      <c r="CE2" s="94"/>
      <c r="CF2" s="94"/>
      <c r="CG2" s="94"/>
      <c r="CH2" s="94"/>
      <c r="CI2" s="94"/>
      <c r="CJ2" s="95"/>
      <c r="CK2" s="1111" t="s">
        <v>451</v>
      </c>
      <c r="CL2" s="1112"/>
    </row>
    <row r="3" spans="1:90" s="96" customFormat="1" ht="36.75" customHeight="1" thickBot="1">
      <c r="A3" s="100"/>
      <c r="B3" s="120"/>
      <c r="C3" s="125"/>
      <c r="D3" s="129" t="s">
        <v>452</v>
      </c>
      <c r="E3" s="1113" t="s">
        <v>1984</v>
      </c>
      <c r="F3" s="1113"/>
      <c r="G3" s="1113"/>
      <c r="H3" s="1113"/>
      <c r="I3" s="1113"/>
      <c r="J3" s="1113"/>
      <c r="K3" s="1113"/>
      <c r="L3" s="1113"/>
      <c r="M3" s="1113"/>
      <c r="N3" s="1113"/>
      <c r="O3" s="1114"/>
      <c r="P3" s="577" t="s">
        <v>454</v>
      </c>
      <c r="Q3" s="128">
        <v>45817</v>
      </c>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5"/>
      <c r="CK3" s="1115" t="s">
        <v>455</v>
      </c>
      <c r="CL3" s="1116"/>
    </row>
    <row r="4" spans="1:90" ht="27" customHeight="1">
      <c r="A4" s="100"/>
      <c r="B4" s="303"/>
      <c r="C4" s="304"/>
      <c r="D4" s="305"/>
      <c r="E4" s="308" t="s">
        <v>456</v>
      </c>
      <c r="F4" s="310"/>
      <c r="G4" s="310"/>
      <c r="H4" s="310"/>
      <c r="I4" s="310"/>
      <c r="J4" s="310"/>
      <c r="K4" s="310"/>
      <c r="L4" s="310"/>
      <c r="M4" s="308"/>
      <c r="N4" s="308"/>
      <c r="O4" s="308"/>
      <c r="P4" s="306"/>
      <c r="Q4" s="307"/>
    </row>
    <row r="5" spans="1:90" customFormat="1" ht="41.25" customHeight="1" thickBot="1">
      <c r="A5" s="101"/>
      <c r="B5" s="295" t="s">
        <v>457</v>
      </c>
      <c r="C5" s="142" t="s">
        <v>127</v>
      </c>
      <c r="D5" s="391"/>
      <c r="F5" s="12"/>
      <c r="G5" s="12"/>
      <c r="H5" s="12"/>
      <c r="I5" s="12"/>
      <c r="J5" s="12"/>
      <c r="K5" s="12"/>
      <c r="L5" s="12"/>
      <c r="Q5" s="297"/>
    </row>
    <row r="6" spans="1:90" s="1" customFormat="1" ht="75.75" customHeight="1" thickBot="1">
      <c r="A6" s="256" t="s">
        <v>458</v>
      </c>
      <c r="B6" s="302" t="s">
        <v>459</v>
      </c>
      <c r="C6" s="284" t="s">
        <v>460</v>
      </c>
      <c r="D6" s="298" t="s">
        <v>156</v>
      </c>
      <c r="E6" s="299" t="s">
        <v>461</v>
      </c>
      <c r="F6" s="300" t="s">
        <v>284</v>
      </c>
      <c r="G6" s="300" t="s">
        <v>81</v>
      </c>
      <c r="H6" s="300" t="s">
        <v>462</v>
      </c>
      <c r="I6" s="300" t="s">
        <v>284</v>
      </c>
      <c r="J6" s="300" t="s">
        <v>81</v>
      </c>
      <c r="K6" s="300" t="s">
        <v>463</v>
      </c>
      <c r="L6" s="300" t="s">
        <v>464</v>
      </c>
      <c r="M6" s="284" t="s">
        <v>465</v>
      </c>
      <c r="N6" s="284" t="s">
        <v>466</v>
      </c>
      <c r="O6" s="284" t="s">
        <v>151</v>
      </c>
      <c r="P6" s="284" t="s">
        <v>467</v>
      </c>
      <c r="Q6" s="284" t="s">
        <v>468</v>
      </c>
      <c r="R6" s="301"/>
      <c r="S6" s="301"/>
      <c r="T6" s="301"/>
      <c r="U6" s="301"/>
      <c r="V6" s="301"/>
      <c r="W6" s="301"/>
      <c r="X6" s="301"/>
      <c r="Y6" s="301"/>
      <c r="Z6" s="301"/>
      <c r="AA6" s="301"/>
      <c r="AB6" s="301"/>
      <c r="AC6" s="301"/>
      <c r="AD6" s="301"/>
      <c r="AE6" s="301"/>
      <c r="AF6" s="301"/>
      <c r="AG6" s="301"/>
      <c r="AH6" s="301"/>
      <c r="AI6" s="301"/>
      <c r="AJ6" s="301"/>
      <c r="AK6" s="301"/>
      <c r="AL6" s="301"/>
      <c r="AM6" s="301"/>
      <c r="AN6" s="301"/>
      <c r="AO6" s="301"/>
      <c r="AP6" s="301"/>
      <c r="AQ6" s="301"/>
      <c r="AR6" s="301"/>
      <c r="AS6" s="301"/>
      <c r="AT6" s="301"/>
      <c r="AU6" s="301"/>
      <c r="AV6" s="301"/>
      <c r="AW6" s="301"/>
      <c r="AX6" s="301"/>
      <c r="AY6" s="301"/>
      <c r="AZ6" s="301"/>
      <c r="BA6" s="301"/>
      <c r="BB6" s="301"/>
      <c r="BC6" s="301"/>
      <c r="BD6" s="301"/>
      <c r="BE6" s="301"/>
      <c r="BF6" s="301"/>
      <c r="BG6" s="301"/>
      <c r="BH6" s="301"/>
      <c r="BI6" s="301"/>
      <c r="BJ6" s="301"/>
      <c r="BK6" s="301"/>
      <c r="BL6" s="301"/>
      <c r="BM6" s="301"/>
      <c r="BN6" s="301"/>
      <c r="BO6" s="301"/>
      <c r="BP6" s="301"/>
      <c r="BQ6" s="301"/>
      <c r="BR6" s="301"/>
      <c r="BS6" s="301"/>
      <c r="BT6" s="301"/>
      <c r="BU6" s="301"/>
      <c r="BV6" s="301"/>
      <c r="BW6" s="301"/>
      <c r="BX6" s="301"/>
      <c r="BY6" s="301"/>
      <c r="BZ6" s="301"/>
      <c r="CA6" s="301"/>
      <c r="CB6" s="301"/>
      <c r="CC6" s="301"/>
      <c r="CD6" s="301"/>
      <c r="CE6" s="301"/>
      <c r="CF6" s="301"/>
      <c r="CG6" s="301"/>
      <c r="CH6" s="301"/>
      <c r="CI6" s="301"/>
      <c r="CJ6" s="301"/>
      <c r="CK6" s="301"/>
      <c r="CL6" s="301"/>
    </row>
    <row r="7" spans="1:90" ht="150">
      <c r="A7" s="103" t="s">
        <v>469</v>
      </c>
      <c r="B7" s="1780" t="s">
        <v>394</v>
      </c>
      <c r="C7" s="1143" t="s">
        <v>1917</v>
      </c>
      <c r="D7" s="1782" t="s">
        <v>1918</v>
      </c>
      <c r="E7" s="1143" t="s">
        <v>1916</v>
      </c>
      <c r="F7" s="1147" t="s">
        <v>703</v>
      </c>
      <c r="G7" s="1147" t="s">
        <v>1018</v>
      </c>
      <c r="H7" s="1739"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Moderado</v>
      </c>
      <c r="I7" s="309" t="s">
        <v>703</v>
      </c>
      <c r="J7" s="309" t="s">
        <v>1018</v>
      </c>
      <c r="K7" s="309" t="str">
        <f>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Moderado</v>
      </c>
      <c r="L7" s="309" t="s">
        <v>177</v>
      </c>
      <c r="M7" s="345" t="s">
        <v>1921</v>
      </c>
      <c r="N7" s="477" t="s">
        <v>1985</v>
      </c>
      <c r="O7" s="477" t="s">
        <v>1986</v>
      </c>
      <c r="P7" s="477" t="s">
        <v>1754</v>
      </c>
      <c r="Q7" s="643" t="s">
        <v>1987</v>
      </c>
    </row>
    <row r="8" spans="1:90">
      <c r="A8" s="103" t="s">
        <v>474</v>
      </c>
      <c r="B8" s="1781"/>
      <c r="C8" s="1144"/>
      <c r="D8" s="1753"/>
      <c r="E8" s="1144"/>
      <c r="F8" s="1148"/>
      <c r="G8" s="1148"/>
      <c r="H8" s="1739"/>
      <c r="I8" s="309" t="s">
        <v>213</v>
      </c>
      <c r="J8" s="309" t="s">
        <v>213</v>
      </c>
      <c r="K8" s="309" t="str">
        <f t="shared" ref="K8:K71" si="0">IFERROR(IF(OR(AND(I8="Muy Baja",J8="Leve"),AND(I8="Muy Baja",J8="Menor"),AND(I8="Baja",J8="Leve")),"Bajo",IF(OR(AND(I8="Muy baja",J8="Moderado"),AND(I8="Baja",J8="Menor"),AND(I8="Baja",J8="Moderado"),AND(I8="Media",J8="Leve"),AND(I8="Media",J8="Menor"),AND(I8="Media",J8="Moderado"),AND(I8="Alta",J8="Leve"),AND(I8="Alta",J8="Menor")),"Moderado",IF(OR(AND(I8="Muy Baja",J8="Mayor"),AND(I8="Baja",J8="Mayor"),AND(I8="Media",J8="Mayor"),AND(I8="Alta",J8="Moderado"),AND(I8="Alta",J8="Mayor"),AND(I8="Muy Alta",J8="Leve"),AND(I8="Muy Alta",J8="Menor"),AND(I8="Muy Alta",J8="Moderado"),AND(I8="Muy Alta",J8="Mayor")),"Alto",IF(OR(AND(I8="Muy Baja",J8="Catastrófico"),AND(I8="Baja",J8="Catastrófico"),AND(I8="Media",J8="Catastrófico"),AND(I8="Alta",J8="Catastrófico"),AND(I8="Muy Alta",J8="Catastrófico")),"Extremo","")))),"")</f>
        <v/>
      </c>
      <c r="L8" s="309" t="s">
        <v>213</v>
      </c>
      <c r="M8" s="345" t="s">
        <v>213</v>
      </c>
      <c r="N8" s="325"/>
      <c r="O8" s="325"/>
      <c r="P8" s="325"/>
      <c r="Q8" s="346"/>
    </row>
    <row r="9" spans="1:90">
      <c r="A9" s="103" t="s">
        <v>478</v>
      </c>
      <c r="B9" s="1781"/>
      <c r="C9" s="1144"/>
      <c r="D9" s="1753"/>
      <c r="E9" s="1144"/>
      <c r="F9" s="1148"/>
      <c r="G9" s="1148"/>
      <c r="H9" s="1739"/>
      <c r="I9" s="309" t="s">
        <v>213</v>
      </c>
      <c r="J9" s="309" t="s">
        <v>213</v>
      </c>
      <c r="K9" s="309" t="str">
        <f t="shared" si="0"/>
        <v/>
      </c>
      <c r="L9" s="309" t="s">
        <v>213</v>
      </c>
      <c r="M9" s="345" t="s">
        <v>213</v>
      </c>
      <c r="N9" s="325"/>
      <c r="O9" s="325"/>
      <c r="P9" s="325"/>
      <c r="Q9" s="346"/>
    </row>
    <row r="10" spans="1:90">
      <c r="A10" s="103" t="s">
        <v>479</v>
      </c>
      <c r="B10" s="1781"/>
      <c r="C10" s="1144"/>
      <c r="D10" s="1753"/>
      <c r="E10" s="1144"/>
      <c r="F10" s="1148"/>
      <c r="G10" s="1148"/>
      <c r="H10" s="1739"/>
      <c r="I10" s="309" t="s">
        <v>213</v>
      </c>
      <c r="J10" s="309" t="s">
        <v>213</v>
      </c>
      <c r="K10" s="309" t="str">
        <f t="shared" si="0"/>
        <v/>
      </c>
      <c r="L10" s="309" t="s">
        <v>213</v>
      </c>
      <c r="M10" s="345" t="s">
        <v>213</v>
      </c>
      <c r="N10" s="325"/>
      <c r="O10" s="325"/>
      <c r="P10" s="325"/>
      <c r="Q10" s="346"/>
    </row>
    <row r="11" spans="1:90">
      <c r="A11" s="103" t="s">
        <v>480</v>
      </c>
      <c r="B11" s="1781"/>
      <c r="C11" s="1144"/>
      <c r="D11" s="1753"/>
      <c r="E11" s="1144"/>
      <c r="F11" s="1148"/>
      <c r="G11" s="1148"/>
      <c r="H11" s="1739"/>
      <c r="I11" s="309" t="s">
        <v>213</v>
      </c>
      <c r="J11" s="309" t="s">
        <v>213</v>
      </c>
      <c r="K11" s="309" t="str">
        <f t="shared" si="0"/>
        <v/>
      </c>
      <c r="L11" s="309" t="s">
        <v>213</v>
      </c>
      <c r="M11" s="345" t="s">
        <v>213</v>
      </c>
      <c r="N11" s="325"/>
      <c r="O11" s="325"/>
      <c r="P11" s="325"/>
      <c r="Q11" s="346"/>
    </row>
    <row r="12" spans="1:90">
      <c r="A12" s="103" t="s">
        <v>481</v>
      </c>
      <c r="B12" s="1781"/>
      <c r="C12" s="1144"/>
      <c r="D12" s="1753"/>
      <c r="E12" s="1144"/>
      <c r="F12" s="1148"/>
      <c r="G12" s="1148"/>
      <c r="H12" s="1740"/>
      <c r="I12" s="309" t="s">
        <v>213</v>
      </c>
      <c r="J12" s="309" t="s">
        <v>213</v>
      </c>
      <c r="K12" s="309" t="str">
        <f t="shared" si="0"/>
        <v/>
      </c>
      <c r="L12" s="309" t="s">
        <v>213</v>
      </c>
      <c r="M12" s="345" t="s">
        <v>213</v>
      </c>
      <c r="N12" s="325"/>
      <c r="O12" s="325"/>
      <c r="P12" s="325"/>
      <c r="Q12" s="346"/>
    </row>
    <row r="13" spans="1:90" ht="56.1">
      <c r="A13" s="103" t="s">
        <v>482</v>
      </c>
      <c r="B13" s="1780" t="s">
        <v>404</v>
      </c>
      <c r="C13" s="1143" t="s">
        <v>1988</v>
      </c>
      <c r="D13" s="1782" t="s">
        <v>1918</v>
      </c>
      <c r="E13" s="1143" t="s">
        <v>1927</v>
      </c>
      <c r="F13" s="1147" t="s">
        <v>703</v>
      </c>
      <c r="G13" s="1147" t="s">
        <v>1461</v>
      </c>
      <c r="H13" s="1739" t="str">
        <f>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Bajo</v>
      </c>
      <c r="I13" s="309" t="s">
        <v>703</v>
      </c>
      <c r="J13" s="309" t="s">
        <v>1461</v>
      </c>
      <c r="K13" s="309" t="str">
        <f t="shared" si="0"/>
        <v>Bajo</v>
      </c>
      <c r="L13" s="309" t="s">
        <v>227</v>
      </c>
      <c r="M13" s="759" t="s">
        <v>1989</v>
      </c>
      <c r="N13" s="759" t="s">
        <v>1990</v>
      </c>
      <c r="O13" s="759" t="s">
        <v>1991</v>
      </c>
      <c r="P13" s="759" t="s">
        <v>1992</v>
      </c>
      <c r="Q13" s="759" t="s">
        <v>1993</v>
      </c>
    </row>
    <row r="14" spans="1:90">
      <c r="A14" s="103" t="s">
        <v>487</v>
      </c>
      <c r="B14" s="1781"/>
      <c r="C14" s="1144"/>
      <c r="D14" s="1753"/>
      <c r="E14" s="1144"/>
      <c r="F14" s="1148"/>
      <c r="G14" s="1148"/>
      <c r="H14" s="1739"/>
      <c r="I14" s="309" t="s">
        <v>213</v>
      </c>
      <c r="J14" s="309" t="s">
        <v>213</v>
      </c>
      <c r="K14" s="309" t="str">
        <f t="shared" si="0"/>
        <v/>
      </c>
      <c r="L14" s="309" t="s">
        <v>213</v>
      </c>
      <c r="M14" s="345" t="s">
        <v>213</v>
      </c>
      <c r="N14" s="325"/>
      <c r="O14" s="325"/>
      <c r="P14" s="325"/>
      <c r="Q14" s="346"/>
    </row>
    <row r="15" spans="1:90">
      <c r="A15" s="103" t="s">
        <v>488</v>
      </c>
      <c r="B15" s="1781"/>
      <c r="C15" s="1144"/>
      <c r="D15" s="1753"/>
      <c r="E15" s="1144"/>
      <c r="F15" s="1148"/>
      <c r="G15" s="1148"/>
      <c r="H15" s="1739"/>
      <c r="I15" s="309" t="s">
        <v>213</v>
      </c>
      <c r="J15" s="309" t="s">
        <v>213</v>
      </c>
      <c r="K15" s="309" t="str">
        <f t="shared" si="0"/>
        <v/>
      </c>
      <c r="L15" s="309" t="s">
        <v>213</v>
      </c>
      <c r="M15" s="345" t="s">
        <v>213</v>
      </c>
      <c r="N15" s="325"/>
      <c r="O15" s="325"/>
      <c r="P15" s="325"/>
      <c r="Q15" s="346"/>
    </row>
    <row r="16" spans="1:90">
      <c r="A16" s="103" t="s">
        <v>489</v>
      </c>
      <c r="B16" s="1781"/>
      <c r="C16" s="1144"/>
      <c r="D16" s="1753"/>
      <c r="E16" s="1144"/>
      <c r="F16" s="1148"/>
      <c r="G16" s="1148"/>
      <c r="H16" s="1739"/>
      <c r="I16" s="309" t="s">
        <v>213</v>
      </c>
      <c r="J16" s="309" t="s">
        <v>213</v>
      </c>
      <c r="K16" s="309" t="str">
        <f t="shared" si="0"/>
        <v/>
      </c>
      <c r="L16" s="309" t="s">
        <v>213</v>
      </c>
      <c r="M16" s="345" t="s">
        <v>213</v>
      </c>
      <c r="N16" s="325"/>
      <c r="O16" s="325"/>
      <c r="P16" s="325"/>
      <c r="Q16" s="346"/>
    </row>
    <row r="17" spans="1:17">
      <c r="A17" s="103" t="s">
        <v>490</v>
      </c>
      <c r="B17" s="1781"/>
      <c r="C17" s="1144"/>
      <c r="D17" s="1753"/>
      <c r="E17" s="1144"/>
      <c r="F17" s="1148"/>
      <c r="G17" s="1148"/>
      <c r="H17" s="1739"/>
      <c r="I17" s="309" t="s">
        <v>213</v>
      </c>
      <c r="J17" s="309" t="s">
        <v>213</v>
      </c>
      <c r="K17" s="309" t="str">
        <f t="shared" si="0"/>
        <v/>
      </c>
      <c r="L17" s="309" t="s">
        <v>213</v>
      </c>
      <c r="M17" s="345" t="s">
        <v>213</v>
      </c>
      <c r="N17" s="325"/>
      <c r="O17" s="325"/>
      <c r="P17" s="325"/>
      <c r="Q17" s="346"/>
    </row>
    <row r="18" spans="1:17">
      <c r="A18" s="103" t="s">
        <v>491</v>
      </c>
      <c r="B18" s="1781"/>
      <c r="C18" s="1144"/>
      <c r="D18" s="1753"/>
      <c r="E18" s="1144"/>
      <c r="F18" s="1148"/>
      <c r="G18" s="1148"/>
      <c r="H18" s="1740"/>
      <c r="I18" s="309" t="s">
        <v>213</v>
      </c>
      <c r="J18" s="309" t="s">
        <v>213</v>
      </c>
      <c r="K18" s="309" t="str">
        <f t="shared" si="0"/>
        <v/>
      </c>
      <c r="L18" s="309" t="s">
        <v>213</v>
      </c>
      <c r="M18" s="345" t="s">
        <v>213</v>
      </c>
      <c r="N18" s="325"/>
      <c r="O18" s="325"/>
      <c r="P18" s="325"/>
      <c r="Q18" s="346"/>
    </row>
    <row r="19" spans="1:17" ht="90">
      <c r="A19" s="103" t="s">
        <v>492</v>
      </c>
      <c r="B19" s="1780" t="s">
        <v>405</v>
      </c>
      <c r="C19" s="1143" t="s">
        <v>1936</v>
      </c>
      <c r="D19" s="1782" t="s">
        <v>1918</v>
      </c>
      <c r="E19" s="1143" t="s">
        <v>1935</v>
      </c>
      <c r="F19" s="1147" t="s">
        <v>703</v>
      </c>
      <c r="G19" s="1147" t="s">
        <v>395</v>
      </c>
      <c r="H19" s="1739" t="str">
        <f>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Moderado</v>
      </c>
      <c r="I19" s="309" t="s">
        <v>703</v>
      </c>
      <c r="J19" s="309" t="s">
        <v>395</v>
      </c>
      <c r="K19" s="309" t="str">
        <f t="shared" si="0"/>
        <v>Moderado</v>
      </c>
      <c r="L19" s="309" t="s">
        <v>177</v>
      </c>
      <c r="M19" s="345" t="s">
        <v>1939</v>
      </c>
      <c r="N19" s="325" t="s">
        <v>1994</v>
      </c>
      <c r="O19" s="325" t="s">
        <v>1995</v>
      </c>
      <c r="P19" s="325" t="s">
        <v>1992</v>
      </c>
      <c r="Q19" s="346" t="s">
        <v>1996</v>
      </c>
    </row>
    <row r="20" spans="1:17">
      <c r="A20" s="103" t="s">
        <v>497</v>
      </c>
      <c r="B20" s="1781"/>
      <c r="C20" s="1144"/>
      <c r="D20" s="1753"/>
      <c r="E20" s="1144"/>
      <c r="F20" s="1148"/>
      <c r="G20" s="1148"/>
      <c r="H20" s="1739"/>
      <c r="I20" s="309" t="s">
        <v>213</v>
      </c>
      <c r="J20" s="309" t="s">
        <v>213</v>
      </c>
      <c r="K20" s="309" t="str">
        <f t="shared" si="0"/>
        <v/>
      </c>
      <c r="L20" s="309" t="s">
        <v>213</v>
      </c>
      <c r="M20" s="345" t="s">
        <v>213</v>
      </c>
      <c r="N20" s="325"/>
      <c r="O20" s="325"/>
      <c r="P20" s="325"/>
      <c r="Q20" s="346"/>
    </row>
    <row r="21" spans="1:17">
      <c r="A21" s="103" t="s">
        <v>498</v>
      </c>
      <c r="B21" s="1781"/>
      <c r="C21" s="1144"/>
      <c r="D21" s="1753"/>
      <c r="E21" s="1144"/>
      <c r="F21" s="1148"/>
      <c r="G21" s="1148"/>
      <c r="H21" s="1739"/>
      <c r="I21" s="309" t="s">
        <v>213</v>
      </c>
      <c r="J21" s="309" t="s">
        <v>213</v>
      </c>
      <c r="K21" s="309" t="str">
        <f t="shared" si="0"/>
        <v/>
      </c>
      <c r="L21" s="309" t="s">
        <v>213</v>
      </c>
      <c r="M21" s="345" t="s">
        <v>213</v>
      </c>
      <c r="N21" s="325"/>
      <c r="O21" s="325"/>
      <c r="P21" s="325"/>
      <c r="Q21" s="346"/>
    </row>
    <row r="22" spans="1:17" hidden="1">
      <c r="A22" s="103" t="s">
        <v>499</v>
      </c>
      <c r="B22" s="1781"/>
      <c r="C22" s="1144"/>
      <c r="D22" s="1753"/>
      <c r="E22" s="1144"/>
      <c r="F22" s="1148"/>
      <c r="G22" s="1148"/>
      <c r="H22" s="1739"/>
      <c r="I22" s="309" t="s">
        <v>213</v>
      </c>
      <c r="J22" s="309" t="s">
        <v>213</v>
      </c>
      <c r="K22" s="309" t="str">
        <f t="shared" si="0"/>
        <v/>
      </c>
      <c r="L22" s="309" t="s">
        <v>213</v>
      </c>
      <c r="M22" s="345" t="s">
        <v>213</v>
      </c>
      <c r="N22" s="325"/>
      <c r="O22" s="325"/>
      <c r="P22" s="325"/>
      <c r="Q22" s="346"/>
    </row>
    <row r="23" spans="1:17" hidden="1">
      <c r="A23" s="103" t="s">
        <v>500</v>
      </c>
      <c r="B23" s="1781"/>
      <c r="C23" s="1144"/>
      <c r="D23" s="1753"/>
      <c r="E23" s="1144"/>
      <c r="F23" s="1148"/>
      <c r="G23" s="1148"/>
      <c r="H23" s="1739"/>
      <c r="I23" s="309" t="s">
        <v>213</v>
      </c>
      <c r="J23" s="309" t="s">
        <v>213</v>
      </c>
      <c r="K23" s="309" t="str">
        <f t="shared" si="0"/>
        <v/>
      </c>
      <c r="L23" s="309" t="s">
        <v>213</v>
      </c>
      <c r="M23" s="345" t="s">
        <v>213</v>
      </c>
      <c r="N23" s="325"/>
      <c r="O23" s="325"/>
      <c r="P23" s="325"/>
      <c r="Q23" s="346"/>
    </row>
    <row r="24" spans="1:17" hidden="1">
      <c r="A24" s="103" t="s">
        <v>501</v>
      </c>
      <c r="B24" s="1783"/>
      <c r="C24" s="1784"/>
      <c r="D24" s="1785"/>
      <c r="E24" s="1784"/>
      <c r="F24" s="1786"/>
      <c r="G24" s="1786"/>
      <c r="H24" s="1739"/>
      <c r="I24" s="649" t="s">
        <v>213</v>
      </c>
      <c r="J24" s="649" t="s">
        <v>213</v>
      </c>
      <c r="K24" s="649" t="str">
        <f t="shared" si="0"/>
        <v/>
      </c>
      <c r="L24" s="649" t="s">
        <v>213</v>
      </c>
      <c r="M24" s="650" t="s">
        <v>213</v>
      </c>
      <c r="N24" s="651"/>
      <c r="O24" s="651"/>
      <c r="P24" s="651"/>
      <c r="Q24" s="652"/>
    </row>
    <row r="25" spans="1:17" ht="105">
      <c r="A25" s="103" t="s">
        <v>502</v>
      </c>
      <c r="B25" s="1787" t="s">
        <v>386</v>
      </c>
      <c r="C25" s="1144" t="s">
        <v>1947</v>
      </c>
      <c r="D25" s="1753" t="s">
        <v>1918</v>
      </c>
      <c r="E25" s="1144" t="s">
        <v>1946</v>
      </c>
      <c r="F25" s="1148" t="s">
        <v>1009</v>
      </c>
      <c r="G25" s="1148" t="s">
        <v>1018</v>
      </c>
      <c r="H25" s="1738" t="str">
        <f>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Alto</v>
      </c>
      <c r="I25" s="640" t="s">
        <v>702</v>
      </c>
      <c r="J25" s="640" t="s">
        <v>1018</v>
      </c>
      <c r="K25" s="640" t="str">
        <f t="shared" si="0"/>
        <v>Moderado</v>
      </c>
      <c r="L25" s="640" t="s">
        <v>177</v>
      </c>
      <c r="M25" s="627" t="s">
        <v>1950</v>
      </c>
      <c r="N25" s="396" t="s">
        <v>1997</v>
      </c>
      <c r="O25" s="396" t="s">
        <v>1998</v>
      </c>
      <c r="P25" s="396" t="s">
        <v>583</v>
      </c>
      <c r="Q25" s="347" t="s">
        <v>1999</v>
      </c>
    </row>
    <row r="26" spans="1:17">
      <c r="A26" s="103" t="s">
        <v>506</v>
      </c>
      <c r="B26" s="1787"/>
      <c r="C26" s="1144"/>
      <c r="D26" s="1753"/>
      <c r="E26" s="1144"/>
      <c r="F26" s="1148"/>
      <c r="G26" s="1148"/>
      <c r="H26" s="1739"/>
      <c r="I26" s="309" t="s">
        <v>213</v>
      </c>
      <c r="J26" s="309" t="s">
        <v>213</v>
      </c>
      <c r="K26" s="309" t="str">
        <f t="shared" si="0"/>
        <v/>
      </c>
      <c r="L26" s="309" t="s">
        <v>213</v>
      </c>
      <c r="M26" s="345" t="s">
        <v>213</v>
      </c>
      <c r="N26" s="397"/>
      <c r="O26" s="324"/>
      <c r="P26" s="324"/>
      <c r="Q26" s="347"/>
    </row>
    <row r="27" spans="1:17">
      <c r="A27" s="103" t="s">
        <v>509</v>
      </c>
      <c r="B27" s="1787"/>
      <c r="C27" s="1144"/>
      <c r="D27" s="1753"/>
      <c r="E27" s="1144"/>
      <c r="F27" s="1148"/>
      <c r="G27" s="1148"/>
      <c r="H27" s="1739"/>
      <c r="I27" s="309" t="s">
        <v>213</v>
      </c>
      <c r="J27" s="309" t="s">
        <v>213</v>
      </c>
      <c r="K27" s="309" t="str">
        <f t="shared" si="0"/>
        <v/>
      </c>
      <c r="L27" s="309" t="s">
        <v>213</v>
      </c>
      <c r="M27" s="345" t="s">
        <v>213</v>
      </c>
      <c r="N27" s="324"/>
      <c r="O27" s="324"/>
      <c r="P27" s="324"/>
      <c r="Q27" s="347"/>
    </row>
    <row r="28" spans="1:17">
      <c r="A28" s="103" t="s">
        <v>510</v>
      </c>
      <c r="B28" s="1787"/>
      <c r="C28" s="1144"/>
      <c r="D28" s="1753"/>
      <c r="E28" s="1144"/>
      <c r="F28" s="1148"/>
      <c r="G28" s="1148"/>
      <c r="H28" s="1739"/>
      <c r="I28" s="309" t="s">
        <v>213</v>
      </c>
      <c r="J28" s="309" t="s">
        <v>213</v>
      </c>
      <c r="K28" s="309" t="str">
        <f t="shared" si="0"/>
        <v/>
      </c>
      <c r="L28" s="309" t="s">
        <v>213</v>
      </c>
      <c r="M28" s="345" t="s">
        <v>213</v>
      </c>
      <c r="N28" s="324"/>
      <c r="O28" s="324"/>
      <c r="P28" s="324"/>
      <c r="Q28" s="347"/>
    </row>
    <row r="29" spans="1:17">
      <c r="A29" s="103" t="s">
        <v>511</v>
      </c>
      <c r="B29" s="1787"/>
      <c r="C29" s="1144"/>
      <c r="D29" s="1753"/>
      <c r="E29" s="1144"/>
      <c r="F29" s="1148"/>
      <c r="G29" s="1148"/>
      <c r="H29" s="1739"/>
      <c r="I29" s="309" t="s">
        <v>213</v>
      </c>
      <c r="J29" s="309" t="s">
        <v>213</v>
      </c>
      <c r="K29" s="309" t="str">
        <f t="shared" si="0"/>
        <v/>
      </c>
      <c r="L29" s="309" t="s">
        <v>213</v>
      </c>
      <c r="M29" s="345" t="s">
        <v>213</v>
      </c>
      <c r="N29" s="324"/>
      <c r="O29" s="324"/>
      <c r="P29" s="324"/>
      <c r="Q29" s="347"/>
    </row>
    <row r="30" spans="1:17" ht="57" customHeight="1">
      <c r="A30" s="103" t="s">
        <v>512</v>
      </c>
      <c r="B30" s="1787"/>
      <c r="C30" s="1144"/>
      <c r="D30" s="1753"/>
      <c r="E30" s="1144"/>
      <c r="F30" s="1148"/>
      <c r="G30" s="1148"/>
      <c r="H30" s="1740"/>
      <c r="I30" s="309" t="s">
        <v>213</v>
      </c>
      <c r="J30" s="309" t="s">
        <v>213</v>
      </c>
      <c r="K30" s="309" t="str">
        <f t="shared" si="0"/>
        <v/>
      </c>
      <c r="L30" s="309" t="s">
        <v>213</v>
      </c>
      <c r="M30" s="345" t="s">
        <v>213</v>
      </c>
      <c r="N30" s="324"/>
      <c r="O30" s="324"/>
      <c r="P30" s="324"/>
      <c r="Q30" s="347"/>
    </row>
    <row r="31" spans="1:17" ht="120">
      <c r="A31" s="103" t="s">
        <v>513</v>
      </c>
      <c r="B31" s="1780" t="s">
        <v>397</v>
      </c>
      <c r="C31" s="1143" t="s">
        <v>1958</v>
      </c>
      <c r="D31" s="1782" t="s">
        <v>1918</v>
      </c>
      <c r="E31" s="1143" t="s">
        <v>1957</v>
      </c>
      <c r="F31" s="1147" t="s">
        <v>1009</v>
      </c>
      <c r="G31" s="1147" t="s">
        <v>1018</v>
      </c>
      <c r="H31" s="1739" t="str">
        <f>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Alto</v>
      </c>
      <c r="I31" s="309" t="s">
        <v>702</v>
      </c>
      <c r="J31" s="309" t="s">
        <v>1018</v>
      </c>
      <c r="K31" s="309" t="str">
        <f t="shared" si="0"/>
        <v>Moderado</v>
      </c>
      <c r="L31" s="309" t="s">
        <v>213</v>
      </c>
      <c r="M31" s="345" t="s">
        <v>1959</v>
      </c>
      <c r="N31" s="396" t="s">
        <v>2000</v>
      </c>
      <c r="O31" s="396" t="s">
        <v>2001</v>
      </c>
      <c r="P31" s="396" t="s">
        <v>476</v>
      </c>
      <c r="Q31" s="347" t="s">
        <v>2002</v>
      </c>
    </row>
    <row r="32" spans="1:17" ht="75">
      <c r="A32" s="103" t="s">
        <v>517</v>
      </c>
      <c r="B32" s="1781"/>
      <c r="C32" s="1144"/>
      <c r="D32" s="1753"/>
      <c r="E32" s="1144"/>
      <c r="F32" s="1148"/>
      <c r="G32" s="1148"/>
      <c r="H32" s="1739"/>
      <c r="I32" s="309" t="s">
        <v>703</v>
      </c>
      <c r="J32" s="309" t="s">
        <v>1018</v>
      </c>
      <c r="K32" s="309" t="str">
        <f t="shared" si="0"/>
        <v>Moderado</v>
      </c>
      <c r="L32" s="309" t="s">
        <v>177</v>
      </c>
      <c r="M32" s="345" t="s">
        <v>1963</v>
      </c>
      <c r="N32" s="396" t="s">
        <v>2003</v>
      </c>
      <c r="O32" s="396" t="s">
        <v>2004</v>
      </c>
      <c r="P32" s="396" t="s">
        <v>476</v>
      </c>
      <c r="Q32" s="347"/>
    </row>
    <row r="33" spans="1:17">
      <c r="A33" s="103" t="s">
        <v>518</v>
      </c>
      <c r="B33" s="1781"/>
      <c r="C33" s="1144"/>
      <c r="D33" s="1753"/>
      <c r="E33" s="1144"/>
      <c r="F33" s="1148"/>
      <c r="G33" s="1148"/>
      <c r="H33" s="1739"/>
      <c r="I33" s="309" t="s">
        <v>213</v>
      </c>
      <c r="J33" s="309" t="s">
        <v>213</v>
      </c>
      <c r="K33" s="309" t="str">
        <f t="shared" si="0"/>
        <v/>
      </c>
      <c r="L33" s="309" t="s">
        <v>213</v>
      </c>
      <c r="M33" s="345" t="s">
        <v>213</v>
      </c>
      <c r="N33" s="494"/>
      <c r="O33" s="494"/>
      <c r="P33" s="494"/>
      <c r="Q33" s="346"/>
    </row>
    <row r="34" spans="1:17">
      <c r="A34" s="103" t="s">
        <v>519</v>
      </c>
      <c r="B34" s="1781"/>
      <c r="C34" s="1144"/>
      <c r="D34" s="1753"/>
      <c r="E34" s="1144"/>
      <c r="F34" s="1148"/>
      <c r="G34" s="1148"/>
      <c r="H34" s="1739"/>
      <c r="I34" s="309" t="s">
        <v>213</v>
      </c>
      <c r="J34" s="309" t="s">
        <v>213</v>
      </c>
      <c r="K34" s="309" t="str">
        <f t="shared" si="0"/>
        <v/>
      </c>
      <c r="L34" s="309" t="s">
        <v>213</v>
      </c>
      <c r="M34" s="345" t="s">
        <v>213</v>
      </c>
      <c r="N34" s="494"/>
      <c r="O34" s="494"/>
      <c r="P34" s="494"/>
      <c r="Q34" s="346"/>
    </row>
    <row r="35" spans="1:17">
      <c r="A35" s="103" t="s">
        <v>520</v>
      </c>
      <c r="B35" s="1781"/>
      <c r="C35" s="1144"/>
      <c r="D35" s="1753"/>
      <c r="E35" s="1144"/>
      <c r="F35" s="1148"/>
      <c r="G35" s="1148"/>
      <c r="H35" s="1739"/>
      <c r="I35" s="309" t="s">
        <v>213</v>
      </c>
      <c r="J35" s="309" t="s">
        <v>213</v>
      </c>
      <c r="K35" s="309" t="str">
        <f t="shared" si="0"/>
        <v/>
      </c>
      <c r="L35" s="309" t="s">
        <v>213</v>
      </c>
      <c r="M35" s="345" t="s">
        <v>213</v>
      </c>
      <c r="N35" s="494"/>
      <c r="O35" s="494"/>
      <c r="P35" s="494"/>
      <c r="Q35" s="346"/>
    </row>
    <row r="36" spans="1:17">
      <c r="A36" s="103" t="s">
        <v>521</v>
      </c>
      <c r="B36" s="1781"/>
      <c r="C36" s="1144"/>
      <c r="D36" s="1753"/>
      <c r="E36" s="1144"/>
      <c r="F36" s="1148"/>
      <c r="G36" s="1148"/>
      <c r="H36" s="1740"/>
      <c r="I36" s="309" t="s">
        <v>213</v>
      </c>
      <c r="J36" s="309" t="s">
        <v>213</v>
      </c>
      <c r="K36" s="309" t="str">
        <f t="shared" si="0"/>
        <v/>
      </c>
      <c r="L36" s="309" t="s">
        <v>213</v>
      </c>
      <c r="M36" s="345" t="s">
        <v>213</v>
      </c>
      <c r="N36" s="494"/>
      <c r="O36" s="494"/>
      <c r="P36" s="494"/>
      <c r="Q36" s="346"/>
    </row>
    <row r="37" spans="1:17" ht="137.25" customHeight="1">
      <c r="A37" s="103" t="s">
        <v>522</v>
      </c>
      <c r="B37" s="1780" t="s">
        <v>396</v>
      </c>
      <c r="C37" s="1143" t="s">
        <v>1969</v>
      </c>
      <c r="D37" s="1782" t="s">
        <v>1918</v>
      </c>
      <c r="E37" s="1143" t="s">
        <v>1968</v>
      </c>
      <c r="F37" s="1147" t="s">
        <v>702</v>
      </c>
      <c r="G37" s="1147" t="s">
        <v>1018</v>
      </c>
      <c r="H37" s="1739" t="str">
        <f>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Moderado</v>
      </c>
      <c r="I37" s="309" t="s">
        <v>703</v>
      </c>
      <c r="J37" s="309" t="s">
        <v>1018</v>
      </c>
      <c r="K37" s="309" t="str">
        <f t="shared" si="0"/>
        <v>Moderado</v>
      </c>
      <c r="L37" s="309" t="s">
        <v>177</v>
      </c>
      <c r="M37" s="345" t="s">
        <v>1971</v>
      </c>
      <c r="N37" s="470" t="s">
        <v>2005</v>
      </c>
      <c r="O37" s="471" t="s">
        <v>1585</v>
      </c>
      <c r="P37" s="472" t="s">
        <v>476</v>
      </c>
      <c r="Q37" s="468" t="s">
        <v>2006</v>
      </c>
    </row>
    <row r="38" spans="1:17">
      <c r="A38" s="103" t="s">
        <v>527</v>
      </c>
      <c r="B38" s="1781"/>
      <c r="C38" s="1144"/>
      <c r="D38" s="1753"/>
      <c r="E38" s="1144"/>
      <c r="F38" s="1148"/>
      <c r="G38" s="1148"/>
      <c r="H38" s="1739"/>
      <c r="I38" s="309" t="s">
        <v>213</v>
      </c>
      <c r="J38" s="309" t="s">
        <v>213</v>
      </c>
      <c r="K38" s="309" t="str">
        <f t="shared" si="0"/>
        <v/>
      </c>
      <c r="L38" s="309" t="s">
        <v>213</v>
      </c>
      <c r="M38" s="345" t="s">
        <v>213</v>
      </c>
      <c r="N38" s="470"/>
      <c r="O38" s="471"/>
      <c r="P38" s="472"/>
      <c r="Q38" s="468"/>
    </row>
    <row r="39" spans="1:17">
      <c r="A39" s="103" t="s">
        <v>528</v>
      </c>
      <c r="B39" s="1781"/>
      <c r="C39" s="1144"/>
      <c r="D39" s="1753"/>
      <c r="E39" s="1144"/>
      <c r="F39" s="1148"/>
      <c r="G39" s="1148"/>
      <c r="H39" s="1739"/>
      <c r="I39" s="309" t="s">
        <v>213</v>
      </c>
      <c r="J39" s="309" t="s">
        <v>213</v>
      </c>
      <c r="K39" s="309" t="str">
        <f t="shared" si="0"/>
        <v/>
      </c>
      <c r="L39" s="309" t="s">
        <v>213</v>
      </c>
      <c r="M39" s="345" t="s">
        <v>213</v>
      </c>
      <c r="N39" s="325"/>
      <c r="O39" s="325"/>
      <c r="P39" s="325"/>
      <c r="Q39" s="469"/>
    </row>
    <row r="40" spans="1:17">
      <c r="A40" s="103" t="s">
        <v>529</v>
      </c>
      <c r="B40" s="1781"/>
      <c r="C40" s="1144"/>
      <c r="D40" s="1753"/>
      <c r="E40" s="1144"/>
      <c r="F40" s="1148"/>
      <c r="G40" s="1148"/>
      <c r="H40" s="1739"/>
      <c r="I40" s="309" t="s">
        <v>213</v>
      </c>
      <c r="J40" s="309" t="s">
        <v>213</v>
      </c>
      <c r="K40" s="309" t="str">
        <f t="shared" si="0"/>
        <v/>
      </c>
      <c r="L40" s="309" t="s">
        <v>213</v>
      </c>
      <c r="M40" s="345" t="s">
        <v>213</v>
      </c>
      <c r="N40" s="325"/>
      <c r="O40" s="325"/>
      <c r="P40" s="325"/>
      <c r="Q40" s="469"/>
    </row>
    <row r="41" spans="1:17">
      <c r="A41" s="103" t="s">
        <v>530</v>
      </c>
      <c r="B41" s="1781"/>
      <c r="C41" s="1144"/>
      <c r="D41" s="1753"/>
      <c r="E41" s="1144"/>
      <c r="F41" s="1148"/>
      <c r="G41" s="1148"/>
      <c r="H41" s="1739"/>
      <c r="I41" s="309" t="s">
        <v>213</v>
      </c>
      <c r="J41" s="309" t="s">
        <v>213</v>
      </c>
      <c r="K41" s="309" t="str">
        <f t="shared" si="0"/>
        <v/>
      </c>
      <c r="L41" s="309" t="s">
        <v>213</v>
      </c>
      <c r="M41" s="345" t="s">
        <v>213</v>
      </c>
      <c r="N41" s="325"/>
      <c r="O41" s="325"/>
      <c r="P41" s="325"/>
      <c r="Q41" s="469"/>
    </row>
    <row r="42" spans="1:17">
      <c r="A42" s="103" t="s">
        <v>531</v>
      </c>
      <c r="B42" s="1781"/>
      <c r="C42" s="1144"/>
      <c r="D42" s="1753"/>
      <c r="E42" s="1144"/>
      <c r="F42" s="1148"/>
      <c r="G42" s="1148"/>
      <c r="H42" s="1740"/>
      <c r="I42" s="309" t="s">
        <v>213</v>
      </c>
      <c r="J42" s="309" t="s">
        <v>213</v>
      </c>
      <c r="K42" s="309" t="str">
        <f t="shared" si="0"/>
        <v/>
      </c>
      <c r="L42" s="309" t="s">
        <v>213</v>
      </c>
      <c r="M42" s="345" t="s">
        <v>213</v>
      </c>
      <c r="N42" s="325"/>
      <c r="O42" s="325"/>
      <c r="P42" s="325"/>
      <c r="Q42" s="469"/>
    </row>
    <row r="43" spans="1:17" ht="90">
      <c r="A43" s="103" t="s">
        <v>532</v>
      </c>
      <c r="B43" s="1780" t="s">
        <v>407</v>
      </c>
      <c r="C43" s="1143" t="s">
        <v>1977</v>
      </c>
      <c r="D43" s="1782" t="s">
        <v>1918</v>
      </c>
      <c r="E43" s="1143" t="s">
        <v>1976</v>
      </c>
      <c r="F43" s="1147" t="s">
        <v>1009</v>
      </c>
      <c r="G43" s="1147" t="s">
        <v>1018</v>
      </c>
      <c r="H43" s="1739" t="str">
        <f>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Alto</v>
      </c>
      <c r="I43" s="309" t="s">
        <v>702</v>
      </c>
      <c r="J43" s="309" t="s">
        <v>1018</v>
      </c>
      <c r="K43" s="309" t="str">
        <f t="shared" si="0"/>
        <v>Moderado</v>
      </c>
      <c r="L43" s="309" t="s">
        <v>177</v>
      </c>
      <c r="M43" s="345" t="s">
        <v>1979</v>
      </c>
      <c r="N43" s="470" t="s">
        <v>2007</v>
      </c>
      <c r="O43" s="471" t="s">
        <v>1585</v>
      </c>
      <c r="P43" s="472" t="s">
        <v>476</v>
      </c>
      <c r="Q43" s="468" t="s">
        <v>2008</v>
      </c>
    </row>
    <row r="44" spans="1:17">
      <c r="A44" s="103" t="s">
        <v>535</v>
      </c>
      <c r="B44" s="1781"/>
      <c r="C44" s="1144"/>
      <c r="D44" s="1753"/>
      <c r="E44" s="1144"/>
      <c r="F44" s="1148"/>
      <c r="G44" s="1148"/>
      <c r="H44" s="1739"/>
      <c r="I44" s="309" t="s">
        <v>213</v>
      </c>
      <c r="J44" s="309" t="s">
        <v>213</v>
      </c>
      <c r="K44" s="309" t="str">
        <f t="shared" si="0"/>
        <v/>
      </c>
      <c r="L44" s="309" t="s">
        <v>213</v>
      </c>
      <c r="M44" s="345" t="s">
        <v>213</v>
      </c>
      <c r="N44" s="470"/>
      <c r="O44" s="471"/>
      <c r="P44" s="472"/>
      <c r="Q44" s="468"/>
    </row>
    <row r="45" spans="1:17">
      <c r="A45" s="103" t="s">
        <v>536</v>
      </c>
      <c r="B45" s="1781"/>
      <c r="C45" s="1144"/>
      <c r="D45" s="1753"/>
      <c r="E45" s="1144"/>
      <c r="F45" s="1148"/>
      <c r="G45" s="1148"/>
      <c r="H45" s="1739"/>
      <c r="I45" s="309" t="s">
        <v>213</v>
      </c>
      <c r="J45" s="309" t="s">
        <v>213</v>
      </c>
      <c r="K45" s="309" t="str">
        <f t="shared" si="0"/>
        <v/>
      </c>
      <c r="L45" s="309" t="s">
        <v>213</v>
      </c>
      <c r="M45" s="345" t="s">
        <v>213</v>
      </c>
      <c r="N45" s="356"/>
      <c r="O45" s="356"/>
      <c r="P45" s="356"/>
      <c r="Q45" s="358"/>
    </row>
    <row r="46" spans="1:17">
      <c r="A46" s="103" t="s">
        <v>537</v>
      </c>
      <c r="B46" s="1781"/>
      <c r="C46" s="1144"/>
      <c r="D46" s="1753"/>
      <c r="E46" s="1144"/>
      <c r="F46" s="1148"/>
      <c r="G46" s="1148"/>
      <c r="H46" s="1739"/>
      <c r="I46" s="309" t="s">
        <v>213</v>
      </c>
      <c r="J46" s="309" t="s">
        <v>213</v>
      </c>
      <c r="K46" s="309" t="str">
        <f t="shared" si="0"/>
        <v/>
      </c>
      <c r="L46" s="309" t="s">
        <v>213</v>
      </c>
      <c r="M46" s="345" t="s">
        <v>213</v>
      </c>
      <c r="N46" s="356"/>
      <c r="O46" s="356"/>
      <c r="P46" s="356"/>
      <c r="Q46" s="358"/>
    </row>
    <row r="47" spans="1:17">
      <c r="A47" s="103" t="s">
        <v>538</v>
      </c>
      <c r="B47" s="1781"/>
      <c r="C47" s="1144"/>
      <c r="D47" s="1753"/>
      <c r="E47" s="1144"/>
      <c r="F47" s="1148"/>
      <c r="G47" s="1148"/>
      <c r="H47" s="1739"/>
      <c r="I47" s="309" t="s">
        <v>213</v>
      </c>
      <c r="J47" s="309" t="s">
        <v>213</v>
      </c>
      <c r="K47" s="309" t="str">
        <f t="shared" si="0"/>
        <v/>
      </c>
      <c r="L47" s="309" t="s">
        <v>213</v>
      </c>
      <c r="M47" s="345" t="s">
        <v>213</v>
      </c>
      <c r="N47" s="356"/>
      <c r="O47" s="356"/>
      <c r="P47" s="356"/>
      <c r="Q47" s="358"/>
    </row>
    <row r="48" spans="1:17">
      <c r="A48" s="103" t="s">
        <v>539</v>
      </c>
      <c r="B48" s="1781"/>
      <c r="C48" s="1144"/>
      <c r="D48" s="1753"/>
      <c r="E48" s="1144"/>
      <c r="F48" s="1148"/>
      <c r="G48" s="1148"/>
      <c r="H48" s="1740"/>
      <c r="I48" s="309" t="s">
        <v>213</v>
      </c>
      <c r="J48" s="309" t="s">
        <v>213</v>
      </c>
      <c r="K48" s="309" t="str">
        <f t="shared" si="0"/>
        <v/>
      </c>
      <c r="L48" s="309" t="s">
        <v>213</v>
      </c>
      <c r="M48" s="255" t="s">
        <v>213</v>
      </c>
      <c r="N48" s="382"/>
      <c r="O48" s="382"/>
      <c r="P48" s="382"/>
      <c r="Q48" s="383"/>
    </row>
    <row r="49" spans="1:17">
      <c r="A49" s="103" t="s">
        <v>540</v>
      </c>
      <c r="B49" s="1141"/>
      <c r="C49" s="1143" t="s">
        <v>213</v>
      </c>
      <c r="D49" s="1782"/>
      <c r="E49" s="1143" t="s">
        <v>213</v>
      </c>
      <c r="F49" s="1147" t="s">
        <v>213</v>
      </c>
      <c r="G49" s="1147" t="s">
        <v>213</v>
      </c>
      <c r="H49" s="1739" t="str">
        <f>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
      </c>
      <c r="I49" s="309" t="s">
        <v>213</v>
      </c>
      <c r="J49" s="309" t="s">
        <v>213</v>
      </c>
      <c r="K49" s="309" t="str">
        <f t="shared" si="0"/>
        <v/>
      </c>
      <c r="L49" s="309" t="s">
        <v>213</v>
      </c>
      <c r="M49" s="255" t="s">
        <v>213</v>
      </c>
      <c r="N49" s="382"/>
      <c r="O49" s="382"/>
      <c r="P49" s="382"/>
      <c r="Q49" s="383"/>
    </row>
    <row r="50" spans="1:17">
      <c r="A50" s="103" t="s">
        <v>545</v>
      </c>
      <c r="B50" s="1142"/>
      <c r="C50" s="1144"/>
      <c r="D50" s="1753"/>
      <c r="E50" s="1144"/>
      <c r="F50" s="1148"/>
      <c r="G50" s="1148"/>
      <c r="H50" s="1739"/>
      <c r="I50" s="309" t="s">
        <v>213</v>
      </c>
      <c r="J50" s="309" t="s">
        <v>213</v>
      </c>
      <c r="K50" s="309" t="str">
        <f t="shared" si="0"/>
        <v/>
      </c>
      <c r="L50" s="309" t="s">
        <v>213</v>
      </c>
      <c r="M50" s="255" t="s">
        <v>213</v>
      </c>
      <c r="N50" s="382"/>
      <c r="O50" s="382"/>
      <c r="P50" s="382"/>
      <c r="Q50" s="383"/>
    </row>
    <row r="51" spans="1:17">
      <c r="A51" s="103" t="s">
        <v>546</v>
      </c>
      <c r="B51" s="1142"/>
      <c r="C51" s="1144"/>
      <c r="D51" s="1753"/>
      <c r="E51" s="1144"/>
      <c r="F51" s="1148"/>
      <c r="G51" s="1148"/>
      <c r="H51" s="1739"/>
      <c r="I51" s="309" t="s">
        <v>213</v>
      </c>
      <c r="J51" s="309" t="s">
        <v>213</v>
      </c>
      <c r="K51" s="309" t="str">
        <f t="shared" si="0"/>
        <v/>
      </c>
      <c r="L51" s="309" t="s">
        <v>213</v>
      </c>
      <c r="M51" s="255" t="s">
        <v>213</v>
      </c>
      <c r="N51" s="382"/>
      <c r="O51" s="382"/>
      <c r="P51" s="382"/>
      <c r="Q51" s="383"/>
    </row>
    <row r="52" spans="1:17">
      <c r="A52" s="103" t="s">
        <v>547</v>
      </c>
      <c r="B52" s="1142"/>
      <c r="C52" s="1144"/>
      <c r="D52" s="1753"/>
      <c r="E52" s="1144"/>
      <c r="F52" s="1148"/>
      <c r="G52" s="1148"/>
      <c r="H52" s="1739"/>
      <c r="I52" s="309" t="s">
        <v>213</v>
      </c>
      <c r="J52" s="309" t="s">
        <v>213</v>
      </c>
      <c r="K52" s="309" t="str">
        <f t="shared" si="0"/>
        <v/>
      </c>
      <c r="L52" s="309" t="s">
        <v>213</v>
      </c>
      <c r="M52" s="255" t="s">
        <v>213</v>
      </c>
      <c r="N52" s="382"/>
      <c r="O52" s="382"/>
      <c r="P52" s="382"/>
      <c r="Q52" s="383"/>
    </row>
    <row r="53" spans="1:17">
      <c r="A53" s="103" t="s">
        <v>548</v>
      </c>
      <c r="B53" s="1142"/>
      <c r="C53" s="1144"/>
      <c r="D53" s="1753"/>
      <c r="E53" s="1144"/>
      <c r="F53" s="1148"/>
      <c r="G53" s="1148"/>
      <c r="H53" s="1739"/>
      <c r="I53" s="309" t="s">
        <v>213</v>
      </c>
      <c r="J53" s="309" t="s">
        <v>213</v>
      </c>
      <c r="K53" s="309" t="str">
        <f t="shared" si="0"/>
        <v/>
      </c>
      <c r="L53" s="309" t="s">
        <v>213</v>
      </c>
      <c r="M53" s="255" t="s">
        <v>213</v>
      </c>
      <c r="N53" s="382"/>
      <c r="O53" s="382"/>
      <c r="P53" s="382"/>
      <c r="Q53" s="383"/>
    </row>
    <row r="54" spans="1:17">
      <c r="A54" s="103" t="s">
        <v>549</v>
      </c>
      <c r="B54" s="1142"/>
      <c r="C54" s="1144"/>
      <c r="D54" s="1753"/>
      <c r="E54" s="1144"/>
      <c r="F54" s="1148"/>
      <c r="G54" s="1148"/>
      <c r="H54" s="1740"/>
      <c r="I54" s="309" t="s">
        <v>213</v>
      </c>
      <c r="J54" s="309" t="s">
        <v>213</v>
      </c>
      <c r="K54" s="309" t="str">
        <f t="shared" si="0"/>
        <v/>
      </c>
      <c r="L54" s="309" t="s">
        <v>213</v>
      </c>
      <c r="M54" s="255" t="s">
        <v>213</v>
      </c>
      <c r="N54" s="382"/>
      <c r="O54" s="382"/>
      <c r="P54" s="382"/>
      <c r="Q54" s="383"/>
    </row>
    <row r="55" spans="1:17">
      <c r="A55" s="103" t="s">
        <v>550</v>
      </c>
      <c r="B55" s="1141"/>
      <c r="C55" s="1143" t="s">
        <v>213</v>
      </c>
      <c r="D55" s="1782"/>
      <c r="E55" s="1143" t="s">
        <v>213</v>
      </c>
      <c r="F55" s="1147" t="s">
        <v>213</v>
      </c>
      <c r="G55" s="1147" t="s">
        <v>213</v>
      </c>
      <c r="H55" s="1739" t="str">
        <f>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
      </c>
      <c r="I55" s="309" t="s">
        <v>213</v>
      </c>
      <c r="J55" s="309" t="s">
        <v>213</v>
      </c>
      <c r="K55" s="309" t="str">
        <f t="shared" si="0"/>
        <v/>
      </c>
      <c r="L55" s="309" t="s">
        <v>213</v>
      </c>
      <c r="M55" s="255" t="s">
        <v>213</v>
      </c>
      <c r="N55" s="382"/>
      <c r="O55" s="382"/>
      <c r="P55" s="382"/>
      <c r="Q55" s="383"/>
    </row>
    <row r="56" spans="1:17">
      <c r="A56" s="103" t="s">
        <v>554</v>
      </c>
      <c r="B56" s="1142"/>
      <c r="C56" s="1144"/>
      <c r="D56" s="1753"/>
      <c r="E56" s="1144"/>
      <c r="F56" s="1148"/>
      <c r="G56" s="1148"/>
      <c r="H56" s="1739"/>
      <c r="I56" s="309" t="s">
        <v>213</v>
      </c>
      <c r="J56" s="309" t="s">
        <v>213</v>
      </c>
      <c r="K56" s="309" t="str">
        <f t="shared" si="0"/>
        <v/>
      </c>
      <c r="L56" s="309" t="s">
        <v>213</v>
      </c>
      <c r="M56" s="255" t="s">
        <v>213</v>
      </c>
      <c r="N56" s="382"/>
      <c r="O56" s="382"/>
      <c r="P56" s="382"/>
      <c r="Q56" s="383"/>
    </row>
    <row r="57" spans="1:17">
      <c r="A57" s="103" t="s">
        <v>557</v>
      </c>
      <c r="B57" s="1142"/>
      <c r="C57" s="1144"/>
      <c r="D57" s="1753"/>
      <c r="E57" s="1144"/>
      <c r="F57" s="1148"/>
      <c r="G57" s="1148"/>
      <c r="H57" s="1739"/>
      <c r="I57" s="309" t="s">
        <v>213</v>
      </c>
      <c r="J57" s="309" t="s">
        <v>213</v>
      </c>
      <c r="K57" s="309" t="str">
        <f t="shared" si="0"/>
        <v/>
      </c>
      <c r="L57" s="309" t="s">
        <v>213</v>
      </c>
      <c r="M57" s="255" t="s">
        <v>213</v>
      </c>
      <c r="N57" s="382"/>
      <c r="O57" s="382"/>
      <c r="P57" s="382"/>
      <c r="Q57" s="383"/>
    </row>
    <row r="58" spans="1:17">
      <c r="A58" s="103" t="s">
        <v>558</v>
      </c>
      <c r="B58" s="1142"/>
      <c r="C58" s="1144"/>
      <c r="D58" s="1753"/>
      <c r="E58" s="1144"/>
      <c r="F58" s="1148"/>
      <c r="G58" s="1148"/>
      <c r="H58" s="1739"/>
      <c r="I58" s="309" t="s">
        <v>213</v>
      </c>
      <c r="J58" s="309" t="s">
        <v>213</v>
      </c>
      <c r="K58" s="309" t="str">
        <f t="shared" si="0"/>
        <v/>
      </c>
      <c r="L58" s="309" t="s">
        <v>213</v>
      </c>
      <c r="M58" s="255" t="s">
        <v>213</v>
      </c>
      <c r="N58" s="382"/>
      <c r="O58" s="382"/>
      <c r="P58" s="382"/>
      <c r="Q58" s="383"/>
    </row>
    <row r="59" spans="1:17">
      <c r="A59" s="103" t="s">
        <v>559</v>
      </c>
      <c r="B59" s="1142"/>
      <c r="C59" s="1144"/>
      <c r="D59" s="1753"/>
      <c r="E59" s="1144"/>
      <c r="F59" s="1148"/>
      <c r="G59" s="1148"/>
      <c r="H59" s="1739"/>
      <c r="I59" s="309" t="s">
        <v>213</v>
      </c>
      <c r="J59" s="309" t="s">
        <v>213</v>
      </c>
      <c r="K59" s="309" t="str">
        <f t="shared" si="0"/>
        <v/>
      </c>
      <c r="L59" s="309" t="s">
        <v>213</v>
      </c>
      <c r="M59" s="255" t="s">
        <v>213</v>
      </c>
      <c r="N59" s="382"/>
      <c r="O59" s="382"/>
      <c r="P59" s="382"/>
      <c r="Q59" s="383"/>
    </row>
    <row r="60" spans="1:17">
      <c r="A60" s="103" t="s">
        <v>560</v>
      </c>
      <c r="B60" s="1142"/>
      <c r="C60" s="1144"/>
      <c r="D60" s="1753"/>
      <c r="E60" s="1144"/>
      <c r="F60" s="1148"/>
      <c r="G60" s="1148"/>
      <c r="H60" s="1740"/>
      <c r="I60" s="309" t="s">
        <v>213</v>
      </c>
      <c r="J60" s="309" t="s">
        <v>213</v>
      </c>
      <c r="K60" s="309" t="str">
        <f t="shared" si="0"/>
        <v/>
      </c>
      <c r="L60" s="309" t="s">
        <v>213</v>
      </c>
      <c r="M60" s="255" t="s">
        <v>213</v>
      </c>
      <c r="N60" s="382"/>
      <c r="O60" s="382"/>
      <c r="P60" s="382"/>
      <c r="Q60" s="383"/>
    </row>
    <row r="61" spans="1:17">
      <c r="A61" s="103" t="s">
        <v>561</v>
      </c>
      <c r="B61" s="1141"/>
      <c r="C61" s="1143" t="s">
        <v>213</v>
      </c>
      <c r="D61" s="1782"/>
      <c r="E61" s="1143" t="s">
        <v>213</v>
      </c>
      <c r="F61" s="1147" t="s">
        <v>213</v>
      </c>
      <c r="G61" s="1147" t="s">
        <v>213</v>
      </c>
      <c r="H61" s="1739" t="str">
        <f>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
      </c>
      <c r="I61" s="309" t="s">
        <v>213</v>
      </c>
      <c r="J61" s="309" t="s">
        <v>213</v>
      </c>
      <c r="K61" s="309" t="str">
        <f t="shared" si="0"/>
        <v/>
      </c>
      <c r="L61" s="309" t="s">
        <v>213</v>
      </c>
      <c r="M61" s="255" t="s">
        <v>213</v>
      </c>
      <c r="N61" s="382"/>
      <c r="O61" s="382"/>
      <c r="P61" s="382"/>
      <c r="Q61" s="383"/>
    </row>
    <row r="62" spans="1:17">
      <c r="A62" s="103" t="s">
        <v>564</v>
      </c>
      <c r="B62" s="1142"/>
      <c r="C62" s="1144"/>
      <c r="D62" s="1753"/>
      <c r="E62" s="1144"/>
      <c r="F62" s="1148"/>
      <c r="G62" s="1148"/>
      <c r="H62" s="1739"/>
      <c r="I62" s="309" t="s">
        <v>213</v>
      </c>
      <c r="J62" s="309" t="s">
        <v>213</v>
      </c>
      <c r="K62" s="309" t="str">
        <f t="shared" si="0"/>
        <v/>
      </c>
      <c r="L62" s="309" t="s">
        <v>213</v>
      </c>
      <c r="M62" s="255" t="s">
        <v>213</v>
      </c>
      <c r="N62" s="382"/>
      <c r="O62" s="382"/>
      <c r="P62" s="382"/>
      <c r="Q62" s="383"/>
    </row>
    <row r="63" spans="1:17">
      <c r="A63" s="103" t="s">
        <v>565</v>
      </c>
      <c r="B63" s="1142"/>
      <c r="C63" s="1144"/>
      <c r="D63" s="1753"/>
      <c r="E63" s="1144"/>
      <c r="F63" s="1148"/>
      <c r="G63" s="1148"/>
      <c r="H63" s="1739"/>
      <c r="I63" s="309" t="s">
        <v>213</v>
      </c>
      <c r="J63" s="309" t="s">
        <v>213</v>
      </c>
      <c r="K63" s="309" t="str">
        <f t="shared" si="0"/>
        <v/>
      </c>
      <c r="L63" s="309" t="s">
        <v>213</v>
      </c>
      <c r="M63" s="255" t="s">
        <v>213</v>
      </c>
      <c r="N63" s="382"/>
      <c r="O63" s="382"/>
      <c r="P63" s="382"/>
      <c r="Q63" s="383"/>
    </row>
    <row r="64" spans="1:17">
      <c r="A64" s="103" t="s">
        <v>566</v>
      </c>
      <c r="B64" s="1142"/>
      <c r="C64" s="1144"/>
      <c r="D64" s="1753"/>
      <c r="E64" s="1144"/>
      <c r="F64" s="1148"/>
      <c r="G64" s="1148"/>
      <c r="H64" s="1739"/>
      <c r="I64" s="309" t="s">
        <v>213</v>
      </c>
      <c r="J64" s="309" t="s">
        <v>213</v>
      </c>
      <c r="K64" s="309" t="str">
        <f t="shared" si="0"/>
        <v/>
      </c>
      <c r="L64" s="309" t="s">
        <v>213</v>
      </c>
      <c r="M64" s="255" t="s">
        <v>213</v>
      </c>
      <c r="N64" s="363"/>
      <c r="O64" s="363"/>
      <c r="P64" s="363"/>
      <c r="Q64" s="384"/>
    </row>
    <row r="65" spans="1:17">
      <c r="A65" s="103" t="s">
        <v>567</v>
      </c>
      <c r="B65" s="1142"/>
      <c r="C65" s="1144"/>
      <c r="D65" s="1753"/>
      <c r="E65" s="1144"/>
      <c r="F65" s="1148"/>
      <c r="G65" s="1148"/>
      <c r="H65" s="1739"/>
      <c r="I65" s="309" t="s">
        <v>213</v>
      </c>
      <c r="J65" s="309" t="s">
        <v>213</v>
      </c>
      <c r="K65" s="309" t="str">
        <f t="shared" si="0"/>
        <v/>
      </c>
      <c r="L65" s="309" t="s">
        <v>213</v>
      </c>
      <c r="M65" s="255" t="s">
        <v>213</v>
      </c>
      <c r="N65" s="363"/>
      <c r="O65" s="363"/>
      <c r="P65" s="363"/>
      <c r="Q65" s="384"/>
    </row>
    <row r="66" spans="1:17">
      <c r="A66" s="103" t="s">
        <v>568</v>
      </c>
      <c r="B66" s="1142"/>
      <c r="C66" s="1144"/>
      <c r="D66" s="1753"/>
      <c r="E66" s="1144"/>
      <c r="F66" s="1148"/>
      <c r="G66" s="1148"/>
      <c r="H66" s="1740"/>
      <c r="I66" s="309" t="s">
        <v>213</v>
      </c>
      <c r="J66" s="309" t="s">
        <v>213</v>
      </c>
      <c r="K66" s="309" t="str">
        <f t="shared" si="0"/>
        <v/>
      </c>
      <c r="L66" s="309" t="s">
        <v>213</v>
      </c>
      <c r="M66" s="255" t="s">
        <v>213</v>
      </c>
      <c r="N66" s="363"/>
      <c r="O66" s="363"/>
      <c r="P66" s="363"/>
      <c r="Q66" s="384"/>
    </row>
    <row r="67" spans="1:17">
      <c r="A67" s="103" t="s">
        <v>569</v>
      </c>
      <c r="B67" s="1141"/>
      <c r="C67" s="1143" t="s">
        <v>213</v>
      </c>
      <c r="D67" s="1782"/>
      <c r="E67" s="1143" t="s">
        <v>213</v>
      </c>
      <c r="F67" s="1147" t="s">
        <v>213</v>
      </c>
      <c r="G67" s="1147" t="s">
        <v>213</v>
      </c>
      <c r="H67" s="1739" t="str">
        <f>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
      </c>
      <c r="I67" s="309" t="s">
        <v>213</v>
      </c>
      <c r="J67" s="309" t="s">
        <v>213</v>
      </c>
      <c r="K67" s="309" t="str">
        <f t="shared" si="0"/>
        <v/>
      </c>
      <c r="L67" s="309" t="s">
        <v>213</v>
      </c>
      <c r="M67" s="255" t="s">
        <v>213</v>
      </c>
      <c r="N67" s="363"/>
      <c r="O67" s="363"/>
      <c r="P67" s="363"/>
      <c r="Q67" s="384"/>
    </row>
    <row r="68" spans="1:17">
      <c r="A68" s="103" t="s">
        <v>572</v>
      </c>
      <c r="B68" s="1142"/>
      <c r="C68" s="1144"/>
      <c r="D68" s="1753"/>
      <c r="E68" s="1144"/>
      <c r="F68" s="1148"/>
      <c r="G68" s="1148"/>
      <c r="H68" s="1739"/>
      <c r="I68" s="309" t="s">
        <v>213</v>
      </c>
      <c r="J68" s="309" t="s">
        <v>213</v>
      </c>
      <c r="K68" s="309" t="str">
        <f t="shared" si="0"/>
        <v/>
      </c>
      <c r="L68" s="309" t="s">
        <v>213</v>
      </c>
      <c r="M68" s="255" t="s">
        <v>213</v>
      </c>
      <c r="N68" s="363"/>
      <c r="O68" s="363"/>
      <c r="P68" s="363"/>
      <c r="Q68" s="384"/>
    </row>
    <row r="69" spans="1:17">
      <c r="A69" s="103" t="s">
        <v>576</v>
      </c>
      <c r="B69" s="1142"/>
      <c r="C69" s="1144"/>
      <c r="D69" s="1753"/>
      <c r="E69" s="1144"/>
      <c r="F69" s="1148"/>
      <c r="G69" s="1148"/>
      <c r="H69" s="1739"/>
      <c r="I69" s="309" t="s">
        <v>213</v>
      </c>
      <c r="J69" s="309" t="s">
        <v>213</v>
      </c>
      <c r="K69" s="309" t="str">
        <f t="shared" si="0"/>
        <v/>
      </c>
      <c r="L69" s="309" t="s">
        <v>213</v>
      </c>
      <c r="M69" s="255" t="s">
        <v>213</v>
      </c>
      <c r="N69" s="363"/>
      <c r="O69" s="363"/>
      <c r="P69" s="363"/>
      <c r="Q69" s="384"/>
    </row>
    <row r="70" spans="1:17">
      <c r="A70" s="103" t="s">
        <v>577</v>
      </c>
      <c r="B70" s="1142"/>
      <c r="C70" s="1144"/>
      <c r="D70" s="1753"/>
      <c r="E70" s="1144"/>
      <c r="F70" s="1148"/>
      <c r="G70" s="1148"/>
      <c r="H70" s="1739"/>
      <c r="I70" s="309" t="s">
        <v>213</v>
      </c>
      <c r="J70" s="309" t="s">
        <v>213</v>
      </c>
      <c r="K70" s="309" t="str">
        <f t="shared" si="0"/>
        <v/>
      </c>
      <c r="L70" s="309" t="s">
        <v>213</v>
      </c>
      <c r="M70" s="255" t="s">
        <v>213</v>
      </c>
      <c r="N70" s="363"/>
      <c r="O70" s="363"/>
      <c r="P70" s="363"/>
      <c r="Q70" s="384"/>
    </row>
    <row r="71" spans="1:17">
      <c r="A71" s="103" t="s">
        <v>578</v>
      </c>
      <c r="B71" s="1142"/>
      <c r="C71" s="1144"/>
      <c r="D71" s="1753"/>
      <c r="E71" s="1144"/>
      <c r="F71" s="1148"/>
      <c r="G71" s="1148"/>
      <c r="H71" s="1739"/>
      <c r="I71" s="309" t="s">
        <v>213</v>
      </c>
      <c r="J71" s="309" t="s">
        <v>213</v>
      </c>
      <c r="K71" s="309" t="str">
        <f t="shared" si="0"/>
        <v/>
      </c>
      <c r="L71" s="309" t="s">
        <v>213</v>
      </c>
      <c r="M71" s="255" t="s">
        <v>213</v>
      </c>
      <c r="N71" s="363"/>
      <c r="O71" s="363"/>
      <c r="P71" s="363"/>
      <c r="Q71" s="384"/>
    </row>
    <row r="72" spans="1:17">
      <c r="A72" s="103" t="s">
        <v>579</v>
      </c>
      <c r="B72" s="1142"/>
      <c r="C72" s="1144"/>
      <c r="D72" s="1753"/>
      <c r="E72" s="1144"/>
      <c r="F72" s="1148"/>
      <c r="G72" s="1148"/>
      <c r="H72" s="1740"/>
      <c r="I72" s="309" t="s">
        <v>213</v>
      </c>
      <c r="J72" s="309" t="s">
        <v>213</v>
      </c>
      <c r="K72" s="309" t="str">
        <f t="shared" ref="K72:K135" si="1">IFERROR(IF(OR(AND(I72="Muy Baja",J72="Leve"),AND(I72="Muy Baja",J72="Menor"),AND(I72="Baja",J72="Leve")),"Bajo",IF(OR(AND(I72="Muy baja",J72="Moderado"),AND(I72="Baja",J72="Menor"),AND(I72="Baja",J72="Moderado"),AND(I72="Media",J72="Leve"),AND(I72="Media",J72="Menor"),AND(I72="Media",J72="Moderado"),AND(I72="Alta",J72="Leve"),AND(I72="Alta",J72="Menor")),"Moderado",IF(OR(AND(I72="Muy Baja",J72="Mayor"),AND(I72="Baja",J72="Mayor"),AND(I72="Media",J72="Mayor"),AND(I72="Alta",J72="Moderado"),AND(I72="Alta",J72="Mayor"),AND(I72="Muy Alta",J72="Leve"),AND(I72="Muy Alta",J72="Menor"),AND(I72="Muy Alta",J72="Moderado"),AND(I72="Muy Alta",J72="Mayor")),"Alto",IF(OR(AND(I72="Muy Baja",J72="Catastrófico"),AND(I72="Baja",J72="Catastrófico"),AND(I72="Media",J72="Catastrófico"),AND(I72="Alta",J72="Catastrófico"),AND(I72="Muy Alta",J72="Catastrófico")),"Extremo","")))),"")</f>
        <v/>
      </c>
      <c r="L72" s="309" t="s">
        <v>213</v>
      </c>
      <c r="M72" s="255" t="s">
        <v>213</v>
      </c>
      <c r="N72" s="363"/>
      <c r="O72" s="363"/>
      <c r="P72" s="363"/>
      <c r="Q72" s="384"/>
    </row>
    <row r="73" spans="1:17">
      <c r="A73" s="103" t="s">
        <v>580</v>
      </c>
      <c r="B73" s="1141"/>
      <c r="C73" s="1143" t="s">
        <v>213</v>
      </c>
      <c r="D73" s="1782"/>
      <c r="E73" s="1143" t="s">
        <v>213</v>
      </c>
      <c r="F73" s="1147" t="s">
        <v>213</v>
      </c>
      <c r="G73" s="1147" t="s">
        <v>213</v>
      </c>
      <c r="H73" s="1739" t="str">
        <f>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
      </c>
      <c r="I73" s="309" t="s">
        <v>213</v>
      </c>
      <c r="J73" s="309" t="s">
        <v>213</v>
      </c>
      <c r="K73" s="309" t="str">
        <f t="shared" si="1"/>
        <v/>
      </c>
      <c r="L73" s="309" t="s">
        <v>213</v>
      </c>
      <c r="M73" s="255" t="s">
        <v>213</v>
      </c>
      <c r="N73" s="60"/>
      <c r="O73" s="60"/>
      <c r="P73" s="60"/>
      <c r="Q73" s="140"/>
    </row>
    <row r="74" spans="1:17">
      <c r="A74" s="103" t="s">
        <v>585</v>
      </c>
      <c r="B74" s="1142"/>
      <c r="C74" s="1144"/>
      <c r="D74" s="1753"/>
      <c r="E74" s="1144"/>
      <c r="F74" s="1148"/>
      <c r="G74" s="1148"/>
      <c r="H74" s="1739"/>
      <c r="I74" s="309" t="s">
        <v>213</v>
      </c>
      <c r="J74" s="309" t="s">
        <v>213</v>
      </c>
      <c r="K74" s="309" t="str">
        <f t="shared" si="1"/>
        <v/>
      </c>
      <c r="L74" s="309" t="s">
        <v>213</v>
      </c>
      <c r="M74" s="255" t="s">
        <v>213</v>
      </c>
      <c r="N74" s="60"/>
      <c r="O74" s="60"/>
      <c r="P74" s="60"/>
      <c r="Q74" s="140"/>
    </row>
    <row r="75" spans="1:17">
      <c r="A75" s="103" t="s">
        <v>588</v>
      </c>
      <c r="B75" s="1142"/>
      <c r="C75" s="1144"/>
      <c r="D75" s="1753"/>
      <c r="E75" s="1144"/>
      <c r="F75" s="1148"/>
      <c r="G75" s="1148"/>
      <c r="H75" s="1739"/>
      <c r="I75" s="309" t="s">
        <v>213</v>
      </c>
      <c r="J75" s="309" t="s">
        <v>213</v>
      </c>
      <c r="K75" s="309" t="str">
        <f t="shared" si="1"/>
        <v/>
      </c>
      <c r="L75" s="309" t="s">
        <v>213</v>
      </c>
      <c r="M75" s="255" t="s">
        <v>213</v>
      </c>
      <c r="N75" s="60"/>
      <c r="O75" s="60"/>
      <c r="P75" s="60"/>
      <c r="Q75" s="140"/>
    </row>
    <row r="76" spans="1:17">
      <c r="A76" s="103" t="s">
        <v>589</v>
      </c>
      <c r="B76" s="1142"/>
      <c r="C76" s="1144"/>
      <c r="D76" s="1753"/>
      <c r="E76" s="1144"/>
      <c r="F76" s="1148"/>
      <c r="G76" s="1148"/>
      <c r="H76" s="1739"/>
      <c r="I76" s="309" t="s">
        <v>213</v>
      </c>
      <c r="J76" s="309" t="s">
        <v>213</v>
      </c>
      <c r="K76" s="309" t="str">
        <f t="shared" si="1"/>
        <v/>
      </c>
      <c r="L76" s="309" t="s">
        <v>213</v>
      </c>
      <c r="M76" s="255" t="s">
        <v>213</v>
      </c>
      <c r="N76" s="60"/>
      <c r="O76" s="60"/>
      <c r="P76" s="60"/>
      <c r="Q76" s="140"/>
    </row>
    <row r="77" spans="1:17">
      <c r="A77" s="103" t="s">
        <v>590</v>
      </c>
      <c r="B77" s="1142"/>
      <c r="C77" s="1144"/>
      <c r="D77" s="1753"/>
      <c r="E77" s="1144"/>
      <c r="F77" s="1148"/>
      <c r="G77" s="1148"/>
      <c r="H77" s="1739"/>
      <c r="I77" s="309" t="s">
        <v>213</v>
      </c>
      <c r="J77" s="309" t="s">
        <v>213</v>
      </c>
      <c r="K77" s="309" t="str">
        <f t="shared" si="1"/>
        <v/>
      </c>
      <c r="L77" s="309" t="s">
        <v>213</v>
      </c>
      <c r="M77" s="255" t="s">
        <v>213</v>
      </c>
      <c r="N77" s="60"/>
      <c r="O77" s="60"/>
      <c r="P77" s="60"/>
      <c r="Q77" s="140"/>
    </row>
    <row r="78" spans="1:17">
      <c r="A78" s="103" t="s">
        <v>591</v>
      </c>
      <c r="B78" s="1142"/>
      <c r="C78" s="1144"/>
      <c r="D78" s="1753"/>
      <c r="E78" s="1144"/>
      <c r="F78" s="1148"/>
      <c r="G78" s="1148"/>
      <c r="H78" s="1740"/>
      <c r="I78" s="309" t="s">
        <v>213</v>
      </c>
      <c r="J78" s="309" t="s">
        <v>213</v>
      </c>
      <c r="K78" s="309" t="str">
        <f t="shared" si="1"/>
        <v/>
      </c>
      <c r="L78" s="309" t="s">
        <v>213</v>
      </c>
      <c r="M78" s="255" t="s">
        <v>213</v>
      </c>
      <c r="N78" s="60"/>
      <c r="O78" s="60"/>
      <c r="P78" s="60"/>
      <c r="Q78" s="140"/>
    </row>
    <row r="79" spans="1:17">
      <c r="A79" s="103" t="s">
        <v>592</v>
      </c>
      <c r="B79" s="1141"/>
      <c r="C79" s="1143" t="s">
        <v>213</v>
      </c>
      <c r="D79" s="1782"/>
      <c r="E79" s="1143" t="s">
        <v>213</v>
      </c>
      <c r="F79" s="1147" t="s">
        <v>213</v>
      </c>
      <c r="G79" s="1147" t="s">
        <v>213</v>
      </c>
      <c r="H79" s="1739" t="str">
        <f>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
      </c>
      <c r="I79" s="309" t="s">
        <v>213</v>
      </c>
      <c r="J79" s="309" t="s">
        <v>213</v>
      </c>
      <c r="K79" s="309" t="str">
        <f t="shared" si="1"/>
        <v/>
      </c>
      <c r="L79" s="309" t="s">
        <v>213</v>
      </c>
      <c r="M79" s="255" t="s">
        <v>213</v>
      </c>
      <c r="N79" s="60"/>
      <c r="O79" s="60"/>
      <c r="P79" s="60"/>
      <c r="Q79" s="140"/>
    </row>
    <row r="80" spans="1:17">
      <c r="A80" s="103" t="s">
        <v>596</v>
      </c>
      <c r="B80" s="1142"/>
      <c r="C80" s="1144"/>
      <c r="D80" s="1753"/>
      <c r="E80" s="1144"/>
      <c r="F80" s="1148"/>
      <c r="G80" s="1148"/>
      <c r="H80" s="1739"/>
      <c r="I80" s="309" t="s">
        <v>213</v>
      </c>
      <c r="J80" s="309" t="s">
        <v>213</v>
      </c>
      <c r="K80" s="309" t="str">
        <f t="shared" si="1"/>
        <v/>
      </c>
      <c r="L80" s="309" t="s">
        <v>213</v>
      </c>
      <c r="M80" s="255" t="s">
        <v>213</v>
      </c>
      <c r="N80" s="60"/>
      <c r="O80" s="60"/>
      <c r="P80" s="60"/>
      <c r="Q80" s="140"/>
    </row>
    <row r="81" spans="1:17">
      <c r="A81" s="103" t="s">
        <v>597</v>
      </c>
      <c r="B81" s="1142"/>
      <c r="C81" s="1144"/>
      <c r="D81" s="1753"/>
      <c r="E81" s="1144"/>
      <c r="F81" s="1148"/>
      <c r="G81" s="1148"/>
      <c r="H81" s="1739"/>
      <c r="I81" s="309" t="s">
        <v>213</v>
      </c>
      <c r="J81" s="309" t="s">
        <v>213</v>
      </c>
      <c r="K81" s="309" t="str">
        <f t="shared" si="1"/>
        <v/>
      </c>
      <c r="L81" s="309" t="s">
        <v>213</v>
      </c>
      <c r="M81" s="255" t="s">
        <v>213</v>
      </c>
      <c r="N81" s="60"/>
      <c r="O81" s="60"/>
      <c r="P81" s="60"/>
      <c r="Q81" s="140"/>
    </row>
    <row r="82" spans="1:17">
      <c r="A82" s="103" t="s">
        <v>598</v>
      </c>
      <c r="B82" s="1142"/>
      <c r="C82" s="1144"/>
      <c r="D82" s="1753"/>
      <c r="E82" s="1144"/>
      <c r="F82" s="1148"/>
      <c r="G82" s="1148"/>
      <c r="H82" s="1739"/>
      <c r="I82" s="309" t="s">
        <v>213</v>
      </c>
      <c r="J82" s="309" t="s">
        <v>213</v>
      </c>
      <c r="K82" s="309" t="str">
        <f t="shared" si="1"/>
        <v/>
      </c>
      <c r="L82" s="309" t="s">
        <v>213</v>
      </c>
      <c r="M82" s="255" t="s">
        <v>213</v>
      </c>
      <c r="N82" s="60"/>
      <c r="O82" s="60"/>
      <c r="P82" s="60"/>
      <c r="Q82" s="140"/>
    </row>
    <row r="83" spans="1:17">
      <c r="A83" s="103" t="s">
        <v>599</v>
      </c>
      <c r="B83" s="1142"/>
      <c r="C83" s="1144"/>
      <c r="D83" s="1753"/>
      <c r="E83" s="1144"/>
      <c r="F83" s="1148"/>
      <c r="G83" s="1148"/>
      <c r="H83" s="1739"/>
      <c r="I83" s="309" t="s">
        <v>213</v>
      </c>
      <c r="J83" s="309" t="s">
        <v>213</v>
      </c>
      <c r="K83" s="309" t="str">
        <f t="shared" si="1"/>
        <v/>
      </c>
      <c r="L83" s="309" t="s">
        <v>213</v>
      </c>
      <c r="M83" s="255" t="s">
        <v>213</v>
      </c>
      <c r="N83" s="60"/>
      <c r="O83" s="60"/>
      <c r="P83" s="60"/>
      <c r="Q83" s="140"/>
    </row>
    <row r="84" spans="1:17">
      <c r="A84" s="103" t="s">
        <v>600</v>
      </c>
      <c r="B84" s="1142"/>
      <c r="C84" s="1144"/>
      <c r="D84" s="1753"/>
      <c r="E84" s="1144"/>
      <c r="F84" s="1148"/>
      <c r="G84" s="1148"/>
      <c r="H84" s="1740"/>
      <c r="I84" s="309" t="s">
        <v>213</v>
      </c>
      <c r="J84" s="309" t="s">
        <v>213</v>
      </c>
      <c r="K84" s="309" t="str">
        <f t="shared" si="1"/>
        <v/>
      </c>
      <c r="L84" s="309" t="s">
        <v>213</v>
      </c>
      <c r="M84" s="255" t="s">
        <v>213</v>
      </c>
      <c r="N84" s="60"/>
      <c r="O84" s="60"/>
      <c r="P84" s="60"/>
      <c r="Q84" s="140"/>
    </row>
    <row r="85" spans="1:17">
      <c r="A85" s="103" t="s">
        <v>601</v>
      </c>
      <c r="B85" s="1141"/>
      <c r="C85" s="1143" t="s">
        <v>213</v>
      </c>
      <c r="D85" s="1782"/>
      <c r="E85" s="1143" t="s">
        <v>213</v>
      </c>
      <c r="F85" s="1147" t="s">
        <v>213</v>
      </c>
      <c r="G85" s="1147" t="s">
        <v>213</v>
      </c>
      <c r="H85" s="1739" t="str">
        <f>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
      </c>
      <c r="I85" s="309" t="s">
        <v>213</v>
      </c>
      <c r="J85" s="309" t="s">
        <v>213</v>
      </c>
      <c r="K85" s="309" t="str">
        <f t="shared" si="1"/>
        <v/>
      </c>
      <c r="L85" s="309" t="s">
        <v>213</v>
      </c>
      <c r="M85" s="255" t="s">
        <v>213</v>
      </c>
      <c r="N85" s="60"/>
      <c r="O85" s="60"/>
      <c r="P85" s="60"/>
      <c r="Q85" s="140"/>
    </row>
    <row r="86" spans="1:17">
      <c r="A86" s="103" t="s">
        <v>605</v>
      </c>
      <c r="B86" s="1142"/>
      <c r="C86" s="1144"/>
      <c r="D86" s="1753"/>
      <c r="E86" s="1144"/>
      <c r="F86" s="1148"/>
      <c r="G86" s="1148"/>
      <c r="H86" s="1739"/>
      <c r="I86" s="309" t="s">
        <v>213</v>
      </c>
      <c r="J86" s="309" t="s">
        <v>213</v>
      </c>
      <c r="K86" s="309" t="str">
        <f t="shared" si="1"/>
        <v/>
      </c>
      <c r="L86" s="309" t="s">
        <v>213</v>
      </c>
      <c r="M86" s="255" t="s">
        <v>213</v>
      </c>
      <c r="N86" s="60"/>
      <c r="O86" s="60"/>
      <c r="P86" s="60"/>
      <c r="Q86" s="140"/>
    </row>
    <row r="87" spans="1:17">
      <c r="A87" s="103" t="s">
        <v>606</v>
      </c>
      <c r="B87" s="1142"/>
      <c r="C87" s="1144"/>
      <c r="D87" s="1753"/>
      <c r="E87" s="1144"/>
      <c r="F87" s="1148"/>
      <c r="G87" s="1148"/>
      <c r="H87" s="1739"/>
      <c r="I87" s="309" t="s">
        <v>213</v>
      </c>
      <c r="J87" s="309" t="s">
        <v>213</v>
      </c>
      <c r="K87" s="309" t="str">
        <f t="shared" si="1"/>
        <v/>
      </c>
      <c r="L87" s="309" t="s">
        <v>213</v>
      </c>
      <c r="M87" s="255" t="s">
        <v>213</v>
      </c>
      <c r="N87" s="60"/>
      <c r="O87" s="60"/>
      <c r="P87" s="60"/>
      <c r="Q87" s="140"/>
    </row>
    <row r="88" spans="1:17">
      <c r="A88" s="103" t="s">
        <v>607</v>
      </c>
      <c r="B88" s="1142"/>
      <c r="C88" s="1144"/>
      <c r="D88" s="1753"/>
      <c r="E88" s="1144"/>
      <c r="F88" s="1148"/>
      <c r="G88" s="1148"/>
      <c r="H88" s="1739"/>
      <c r="I88" s="309" t="s">
        <v>213</v>
      </c>
      <c r="J88" s="309" t="s">
        <v>213</v>
      </c>
      <c r="K88" s="309" t="str">
        <f t="shared" si="1"/>
        <v/>
      </c>
      <c r="L88" s="309" t="s">
        <v>213</v>
      </c>
      <c r="M88" s="255" t="s">
        <v>213</v>
      </c>
      <c r="N88" s="60"/>
      <c r="O88" s="60"/>
      <c r="P88" s="60"/>
      <c r="Q88" s="140"/>
    </row>
    <row r="89" spans="1:17">
      <c r="A89" s="103" t="s">
        <v>608</v>
      </c>
      <c r="B89" s="1142"/>
      <c r="C89" s="1144"/>
      <c r="D89" s="1753"/>
      <c r="E89" s="1144"/>
      <c r="F89" s="1148"/>
      <c r="G89" s="1148"/>
      <c r="H89" s="1739"/>
      <c r="I89" s="309" t="s">
        <v>213</v>
      </c>
      <c r="J89" s="309" t="s">
        <v>213</v>
      </c>
      <c r="K89" s="309" t="str">
        <f t="shared" si="1"/>
        <v/>
      </c>
      <c r="L89" s="309" t="s">
        <v>213</v>
      </c>
      <c r="M89" s="255" t="s">
        <v>213</v>
      </c>
      <c r="N89" s="60"/>
      <c r="O89" s="60"/>
      <c r="P89" s="60"/>
      <c r="Q89" s="140"/>
    </row>
    <row r="90" spans="1:17">
      <c r="A90" s="103" t="s">
        <v>609</v>
      </c>
      <c r="B90" s="1142"/>
      <c r="C90" s="1144"/>
      <c r="D90" s="1753"/>
      <c r="E90" s="1144"/>
      <c r="F90" s="1148"/>
      <c r="G90" s="1148"/>
      <c r="H90" s="1740"/>
      <c r="I90" s="309" t="s">
        <v>213</v>
      </c>
      <c r="J90" s="309" t="s">
        <v>213</v>
      </c>
      <c r="K90" s="309" t="str">
        <f t="shared" si="1"/>
        <v/>
      </c>
      <c r="L90" s="309" t="s">
        <v>213</v>
      </c>
      <c r="M90" s="255" t="s">
        <v>213</v>
      </c>
      <c r="N90" s="60"/>
      <c r="O90" s="60"/>
      <c r="P90" s="60"/>
      <c r="Q90" s="140"/>
    </row>
    <row r="91" spans="1:17">
      <c r="A91" s="103" t="s">
        <v>610</v>
      </c>
      <c r="B91" s="1141"/>
      <c r="C91" s="1143" t="s">
        <v>213</v>
      </c>
      <c r="D91" s="1782"/>
      <c r="E91" s="1143" t="s">
        <v>213</v>
      </c>
      <c r="F91" s="1147" t="s">
        <v>213</v>
      </c>
      <c r="G91" s="1147" t="s">
        <v>213</v>
      </c>
      <c r="H91" s="1739" t="str">
        <f>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
      </c>
      <c r="I91" s="309" t="s">
        <v>213</v>
      </c>
      <c r="J91" s="309" t="s">
        <v>213</v>
      </c>
      <c r="K91" s="309" t="str">
        <f t="shared" si="1"/>
        <v/>
      </c>
      <c r="L91" s="309" t="s">
        <v>213</v>
      </c>
      <c r="M91" s="255" t="s">
        <v>213</v>
      </c>
      <c r="N91" s="60"/>
      <c r="O91" s="60"/>
      <c r="P91" s="60"/>
      <c r="Q91" s="140"/>
    </row>
    <row r="92" spans="1:17">
      <c r="A92" s="103" t="s">
        <v>613</v>
      </c>
      <c r="B92" s="1142"/>
      <c r="C92" s="1144"/>
      <c r="D92" s="1753"/>
      <c r="E92" s="1144"/>
      <c r="F92" s="1148"/>
      <c r="G92" s="1148"/>
      <c r="H92" s="1739"/>
      <c r="I92" s="309" t="s">
        <v>213</v>
      </c>
      <c r="J92" s="309" t="s">
        <v>213</v>
      </c>
      <c r="K92" s="309" t="str">
        <f t="shared" si="1"/>
        <v/>
      </c>
      <c r="L92" s="309" t="s">
        <v>213</v>
      </c>
      <c r="M92" s="255" t="s">
        <v>213</v>
      </c>
      <c r="N92" s="60"/>
      <c r="O92" s="60"/>
      <c r="P92" s="60"/>
      <c r="Q92" s="140"/>
    </row>
    <row r="93" spans="1:17">
      <c r="A93" s="103" t="s">
        <v>616</v>
      </c>
      <c r="B93" s="1142"/>
      <c r="C93" s="1144"/>
      <c r="D93" s="1753"/>
      <c r="E93" s="1144"/>
      <c r="F93" s="1148"/>
      <c r="G93" s="1148"/>
      <c r="H93" s="1739"/>
      <c r="I93" s="309" t="s">
        <v>213</v>
      </c>
      <c r="J93" s="309" t="s">
        <v>213</v>
      </c>
      <c r="K93" s="309" t="str">
        <f t="shared" si="1"/>
        <v/>
      </c>
      <c r="L93" s="309" t="s">
        <v>213</v>
      </c>
      <c r="M93" s="255" t="s">
        <v>213</v>
      </c>
      <c r="N93" s="60"/>
      <c r="O93" s="60"/>
      <c r="P93" s="60"/>
      <c r="Q93" s="140"/>
    </row>
    <row r="94" spans="1:17">
      <c r="A94" s="103" t="s">
        <v>617</v>
      </c>
      <c r="B94" s="1142"/>
      <c r="C94" s="1144"/>
      <c r="D94" s="1753"/>
      <c r="E94" s="1144"/>
      <c r="F94" s="1148"/>
      <c r="G94" s="1148"/>
      <c r="H94" s="1739"/>
      <c r="I94" s="309" t="s">
        <v>213</v>
      </c>
      <c r="J94" s="309" t="s">
        <v>213</v>
      </c>
      <c r="K94" s="309" t="str">
        <f t="shared" si="1"/>
        <v/>
      </c>
      <c r="L94" s="309" t="s">
        <v>213</v>
      </c>
      <c r="M94" s="255" t="s">
        <v>213</v>
      </c>
      <c r="N94" s="60"/>
      <c r="O94" s="60"/>
      <c r="P94" s="60"/>
      <c r="Q94" s="140"/>
    </row>
    <row r="95" spans="1:17">
      <c r="A95" s="103" t="s">
        <v>618</v>
      </c>
      <c r="B95" s="1142"/>
      <c r="C95" s="1144"/>
      <c r="D95" s="1753"/>
      <c r="E95" s="1144"/>
      <c r="F95" s="1148"/>
      <c r="G95" s="1148"/>
      <c r="H95" s="1739"/>
      <c r="I95" s="309" t="s">
        <v>213</v>
      </c>
      <c r="J95" s="309" t="s">
        <v>213</v>
      </c>
      <c r="K95" s="309" t="str">
        <f t="shared" si="1"/>
        <v/>
      </c>
      <c r="L95" s="309" t="s">
        <v>213</v>
      </c>
      <c r="M95" s="255" t="s">
        <v>213</v>
      </c>
      <c r="N95" s="60"/>
      <c r="O95" s="60"/>
      <c r="P95" s="60"/>
      <c r="Q95" s="140"/>
    </row>
    <row r="96" spans="1:17">
      <c r="A96" s="103" t="s">
        <v>619</v>
      </c>
      <c r="B96" s="1142"/>
      <c r="C96" s="1144"/>
      <c r="D96" s="1753"/>
      <c r="E96" s="1144"/>
      <c r="F96" s="1148"/>
      <c r="G96" s="1148"/>
      <c r="H96" s="1740"/>
      <c r="I96" s="309" t="s">
        <v>213</v>
      </c>
      <c r="J96" s="309" t="s">
        <v>213</v>
      </c>
      <c r="K96" s="309" t="str">
        <f t="shared" si="1"/>
        <v/>
      </c>
      <c r="L96" s="309" t="s">
        <v>213</v>
      </c>
      <c r="M96" s="255" t="s">
        <v>213</v>
      </c>
      <c r="N96" s="60"/>
      <c r="O96" s="60"/>
      <c r="P96" s="60"/>
      <c r="Q96" s="140"/>
    </row>
    <row r="97" spans="1:17" ht="43.5" customHeight="1">
      <c r="A97" s="103" t="s">
        <v>620</v>
      </c>
      <c r="B97" s="1141"/>
      <c r="C97" s="1143" t="s">
        <v>213</v>
      </c>
      <c r="D97" s="1782"/>
      <c r="E97" s="1143" t="s">
        <v>213</v>
      </c>
      <c r="F97" s="1147" t="s">
        <v>213</v>
      </c>
      <c r="G97" s="1147" t="s">
        <v>213</v>
      </c>
      <c r="H97" s="1739" t="str">
        <f>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
      </c>
      <c r="I97" s="309" t="s">
        <v>213</v>
      </c>
      <c r="J97" s="309" t="s">
        <v>213</v>
      </c>
      <c r="K97" s="309" t="str">
        <f t="shared" si="1"/>
        <v/>
      </c>
      <c r="L97" s="309" t="s">
        <v>213</v>
      </c>
      <c r="M97" s="255" t="s">
        <v>213</v>
      </c>
      <c r="N97" s="60"/>
      <c r="O97" s="60"/>
      <c r="P97" s="60"/>
      <c r="Q97" s="140"/>
    </row>
    <row r="98" spans="1:17" ht="43.5" customHeight="1">
      <c r="A98" s="103" t="s">
        <v>624</v>
      </c>
      <c r="B98" s="1142"/>
      <c r="C98" s="1144"/>
      <c r="D98" s="1753"/>
      <c r="E98" s="1144"/>
      <c r="F98" s="1148"/>
      <c r="G98" s="1148"/>
      <c r="H98" s="1739"/>
      <c r="I98" s="309" t="s">
        <v>213</v>
      </c>
      <c r="J98" s="309" t="s">
        <v>213</v>
      </c>
      <c r="K98" s="309" t="str">
        <f t="shared" si="1"/>
        <v/>
      </c>
      <c r="L98" s="309" t="s">
        <v>213</v>
      </c>
      <c r="M98" s="255" t="s">
        <v>213</v>
      </c>
      <c r="N98" s="60"/>
      <c r="O98" s="60"/>
      <c r="P98" s="60"/>
      <c r="Q98" s="140"/>
    </row>
    <row r="99" spans="1:17" ht="43.5" customHeight="1">
      <c r="A99" s="103" t="s">
        <v>627</v>
      </c>
      <c r="B99" s="1142"/>
      <c r="C99" s="1144"/>
      <c r="D99" s="1753"/>
      <c r="E99" s="1144"/>
      <c r="F99" s="1148"/>
      <c r="G99" s="1148"/>
      <c r="H99" s="1739"/>
      <c r="I99" s="309" t="s">
        <v>213</v>
      </c>
      <c r="J99" s="309" t="s">
        <v>213</v>
      </c>
      <c r="K99" s="309" t="str">
        <f t="shared" si="1"/>
        <v/>
      </c>
      <c r="L99" s="309" t="s">
        <v>213</v>
      </c>
      <c r="M99" s="255" t="s">
        <v>213</v>
      </c>
      <c r="N99" s="60"/>
      <c r="O99" s="60"/>
      <c r="P99" s="60"/>
      <c r="Q99" s="140"/>
    </row>
    <row r="100" spans="1:17" ht="43.5" customHeight="1">
      <c r="A100" s="103" t="s">
        <v>630</v>
      </c>
      <c r="B100" s="1142"/>
      <c r="C100" s="1144"/>
      <c r="D100" s="1753"/>
      <c r="E100" s="1144"/>
      <c r="F100" s="1148"/>
      <c r="G100" s="1148"/>
      <c r="H100" s="1739"/>
      <c r="I100" s="309" t="s">
        <v>213</v>
      </c>
      <c r="J100" s="309" t="s">
        <v>213</v>
      </c>
      <c r="K100" s="309" t="str">
        <f t="shared" si="1"/>
        <v/>
      </c>
      <c r="L100" s="309" t="s">
        <v>213</v>
      </c>
      <c r="M100" s="255" t="s">
        <v>213</v>
      </c>
      <c r="N100" s="60"/>
      <c r="O100" s="60"/>
      <c r="P100" s="60"/>
      <c r="Q100" s="140"/>
    </row>
    <row r="101" spans="1:17" ht="43.5" customHeight="1">
      <c r="A101" s="103" t="s">
        <v>631</v>
      </c>
      <c r="B101" s="1142"/>
      <c r="C101" s="1144"/>
      <c r="D101" s="1753"/>
      <c r="E101" s="1144"/>
      <c r="F101" s="1148"/>
      <c r="G101" s="1148"/>
      <c r="H101" s="1739"/>
      <c r="I101" s="309" t="s">
        <v>213</v>
      </c>
      <c r="J101" s="309" t="s">
        <v>213</v>
      </c>
      <c r="K101" s="309" t="str">
        <f t="shared" si="1"/>
        <v/>
      </c>
      <c r="L101" s="309" t="s">
        <v>213</v>
      </c>
      <c r="M101" s="255" t="s">
        <v>213</v>
      </c>
      <c r="N101" s="60"/>
      <c r="O101" s="60"/>
      <c r="P101" s="60"/>
      <c r="Q101" s="140"/>
    </row>
    <row r="102" spans="1:17" ht="43.5" customHeight="1">
      <c r="A102" s="103" t="s">
        <v>632</v>
      </c>
      <c r="B102" s="1142"/>
      <c r="C102" s="1144"/>
      <c r="D102" s="1753"/>
      <c r="E102" s="1144"/>
      <c r="F102" s="1148"/>
      <c r="G102" s="1148"/>
      <c r="H102" s="1740"/>
      <c r="I102" s="309" t="s">
        <v>213</v>
      </c>
      <c r="J102" s="309" t="s">
        <v>213</v>
      </c>
      <c r="K102" s="309" t="str">
        <f t="shared" si="1"/>
        <v/>
      </c>
      <c r="L102" s="309" t="s">
        <v>213</v>
      </c>
      <c r="M102" s="255" t="s">
        <v>213</v>
      </c>
      <c r="N102" s="60"/>
      <c r="O102" s="60"/>
      <c r="P102" s="60"/>
      <c r="Q102" s="140"/>
    </row>
    <row r="103" spans="1:17" ht="43.5" customHeight="1">
      <c r="A103" s="103" t="s">
        <v>633</v>
      </c>
      <c r="B103" s="1141"/>
      <c r="C103" s="1143" t="s">
        <v>213</v>
      </c>
      <c r="D103" s="1782"/>
      <c r="E103" s="1143" t="s">
        <v>213</v>
      </c>
      <c r="F103" s="1147" t="s">
        <v>213</v>
      </c>
      <c r="G103" s="1147" t="s">
        <v>213</v>
      </c>
      <c r="H103" s="1739" t="str">
        <f>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
      </c>
      <c r="I103" s="309" t="s">
        <v>213</v>
      </c>
      <c r="J103" s="309" t="s">
        <v>213</v>
      </c>
      <c r="K103" s="309" t="str">
        <f t="shared" si="1"/>
        <v/>
      </c>
      <c r="L103" s="309" t="s">
        <v>213</v>
      </c>
      <c r="M103" s="255" t="s">
        <v>213</v>
      </c>
      <c r="N103" s="60"/>
      <c r="O103" s="60"/>
      <c r="P103" s="60"/>
      <c r="Q103" s="140"/>
    </row>
    <row r="104" spans="1:17" ht="43.5" customHeight="1">
      <c r="A104" s="103" t="s">
        <v>638</v>
      </c>
      <c r="B104" s="1142"/>
      <c r="C104" s="1144"/>
      <c r="D104" s="1753"/>
      <c r="E104" s="1144"/>
      <c r="F104" s="1148"/>
      <c r="G104" s="1148"/>
      <c r="H104" s="1739"/>
      <c r="I104" s="309" t="s">
        <v>213</v>
      </c>
      <c r="J104" s="309" t="s">
        <v>213</v>
      </c>
      <c r="K104" s="309" t="str">
        <f t="shared" si="1"/>
        <v/>
      </c>
      <c r="L104" s="309" t="s">
        <v>213</v>
      </c>
      <c r="M104" s="255" t="s">
        <v>213</v>
      </c>
      <c r="N104" s="60"/>
      <c r="O104" s="60"/>
      <c r="P104" s="60"/>
      <c r="Q104" s="140"/>
    </row>
    <row r="105" spans="1:17" ht="43.5" customHeight="1">
      <c r="A105" s="103" t="s">
        <v>640</v>
      </c>
      <c r="B105" s="1142"/>
      <c r="C105" s="1144"/>
      <c r="D105" s="1753"/>
      <c r="E105" s="1144"/>
      <c r="F105" s="1148"/>
      <c r="G105" s="1148"/>
      <c r="H105" s="1739"/>
      <c r="I105" s="309" t="s">
        <v>213</v>
      </c>
      <c r="J105" s="309" t="s">
        <v>213</v>
      </c>
      <c r="K105" s="309" t="str">
        <f t="shared" si="1"/>
        <v/>
      </c>
      <c r="L105" s="309" t="s">
        <v>213</v>
      </c>
      <c r="M105" s="255" t="s">
        <v>213</v>
      </c>
      <c r="N105" s="60"/>
      <c r="O105" s="60"/>
      <c r="P105" s="60"/>
      <c r="Q105" s="140"/>
    </row>
    <row r="106" spans="1:17" ht="43.5" customHeight="1">
      <c r="A106" s="103" t="s">
        <v>641</v>
      </c>
      <c r="B106" s="1142"/>
      <c r="C106" s="1144"/>
      <c r="D106" s="1753"/>
      <c r="E106" s="1144"/>
      <c r="F106" s="1148"/>
      <c r="G106" s="1148"/>
      <c r="H106" s="1739"/>
      <c r="I106" s="309" t="s">
        <v>213</v>
      </c>
      <c r="J106" s="309" t="s">
        <v>213</v>
      </c>
      <c r="K106" s="309" t="str">
        <f t="shared" si="1"/>
        <v/>
      </c>
      <c r="L106" s="309" t="s">
        <v>213</v>
      </c>
      <c r="M106" s="255" t="s">
        <v>213</v>
      </c>
      <c r="N106" s="60"/>
      <c r="O106" s="60"/>
      <c r="P106" s="60"/>
      <c r="Q106" s="140"/>
    </row>
    <row r="107" spans="1:17" ht="43.5" customHeight="1">
      <c r="A107" s="103" t="s">
        <v>642</v>
      </c>
      <c r="B107" s="1142"/>
      <c r="C107" s="1144"/>
      <c r="D107" s="1753"/>
      <c r="E107" s="1144"/>
      <c r="F107" s="1148"/>
      <c r="G107" s="1148"/>
      <c r="H107" s="1739"/>
      <c r="I107" s="309" t="s">
        <v>213</v>
      </c>
      <c r="J107" s="309" t="s">
        <v>213</v>
      </c>
      <c r="K107" s="309" t="str">
        <f t="shared" si="1"/>
        <v/>
      </c>
      <c r="L107" s="309" t="s">
        <v>213</v>
      </c>
      <c r="M107" s="255" t="s">
        <v>213</v>
      </c>
      <c r="N107" s="60"/>
      <c r="O107" s="60"/>
      <c r="P107" s="60"/>
      <c r="Q107" s="140"/>
    </row>
    <row r="108" spans="1:17" ht="43.5" customHeight="1">
      <c r="A108" s="103" t="s">
        <v>643</v>
      </c>
      <c r="B108" s="1142"/>
      <c r="C108" s="1144"/>
      <c r="D108" s="1753"/>
      <c r="E108" s="1144"/>
      <c r="F108" s="1148"/>
      <c r="G108" s="1148"/>
      <c r="H108" s="1740"/>
      <c r="I108" s="309" t="s">
        <v>213</v>
      </c>
      <c r="J108" s="309" t="s">
        <v>213</v>
      </c>
      <c r="K108" s="309" t="str">
        <f t="shared" si="1"/>
        <v/>
      </c>
      <c r="L108" s="309" t="s">
        <v>213</v>
      </c>
      <c r="M108" s="255" t="s">
        <v>213</v>
      </c>
      <c r="N108" s="60"/>
      <c r="O108" s="60"/>
      <c r="P108" s="60"/>
      <c r="Q108" s="140"/>
    </row>
    <row r="109" spans="1:17" ht="43.5" customHeight="1">
      <c r="A109" s="103" t="s">
        <v>644</v>
      </c>
      <c r="B109" s="1141"/>
      <c r="C109" s="1143" t="s">
        <v>213</v>
      </c>
      <c r="D109" s="1782"/>
      <c r="E109" s="1143" t="s">
        <v>213</v>
      </c>
      <c r="F109" s="1147" t="s">
        <v>213</v>
      </c>
      <c r="G109" s="1147" t="s">
        <v>213</v>
      </c>
      <c r="H109" s="1739" t="str">
        <f>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
      </c>
      <c r="I109" s="309" t="s">
        <v>213</v>
      </c>
      <c r="J109" s="309" t="s">
        <v>213</v>
      </c>
      <c r="K109" s="309" t="str">
        <f t="shared" si="1"/>
        <v/>
      </c>
      <c r="L109" s="309" t="s">
        <v>213</v>
      </c>
      <c r="M109" s="255" t="s">
        <v>213</v>
      </c>
      <c r="N109" s="60"/>
      <c r="O109" s="60"/>
      <c r="P109" s="60"/>
      <c r="Q109" s="140"/>
    </row>
    <row r="110" spans="1:17" ht="43.5" customHeight="1">
      <c r="A110" s="103" t="s">
        <v>648</v>
      </c>
      <c r="B110" s="1142"/>
      <c r="C110" s="1144"/>
      <c r="D110" s="1753"/>
      <c r="E110" s="1144"/>
      <c r="F110" s="1148"/>
      <c r="G110" s="1148"/>
      <c r="H110" s="1739"/>
      <c r="I110" s="309" t="s">
        <v>213</v>
      </c>
      <c r="J110" s="309" t="s">
        <v>213</v>
      </c>
      <c r="K110" s="309" t="str">
        <f t="shared" si="1"/>
        <v/>
      </c>
      <c r="L110" s="309" t="s">
        <v>213</v>
      </c>
      <c r="M110" s="255" t="s">
        <v>213</v>
      </c>
      <c r="N110" s="60"/>
      <c r="O110" s="60"/>
      <c r="P110" s="60"/>
      <c r="Q110" s="140"/>
    </row>
    <row r="111" spans="1:17" ht="43.5" customHeight="1">
      <c r="A111" s="103" t="s">
        <v>651</v>
      </c>
      <c r="B111" s="1142"/>
      <c r="C111" s="1144"/>
      <c r="D111" s="1753"/>
      <c r="E111" s="1144"/>
      <c r="F111" s="1148"/>
      <c r="G111" s="1148"/>
      <c r="H111" s="1739"/>
      <c r="I111" s="309" t="s">
        <v>213</v>
      </c>
      <c r="J111" s="309" t="s">
        <v>213</v>
      </c>
      <c r="K111" s="309" t="str">
        <f t="shared" si="1"/>
        <v/>
      </c>
      <c r="L111" s="309" t="s">
        <v>213</v>
      </c>
      <c r="M111" s="255" t="s">
        <v>213</v>
      </c>
      <c r="N111" s="60"/>
      <c r="O111" s="60"/>
      <c r="P111" s="60"/>
      <c r="Q111" s="140"/>
    </row>
    <row r="112" spans="1:17" ht="43.5" customHeight="1">
      <c r="A112" s="103" t="s">
        <v>652</v>
      </c>
      <c r="B112" s="1142"/>
      <c r="C112" s="1144"/>
      <c r="D112" s="1753"/>
      <c r="E112" s="1144"/>
      <c r="F112" s="1148"/>
      <c r="G112" s="1148"/>
      <c r="H112" s="1739"/>
      <c r="I112" s="309" t="s">
        <v>213</v>
      </c>
      <c r="J112" s="309" t="s">
        <v>213</v>
      </c>
      <c r="K112" s="309" t="str">
        <f t="shared" si="1"/>
        <v/>
      </c>
      <c r="L112" s="309" t="s">
        <v>213</v>
      </c>
      <c r="M112" s="255" t="s">
        <v>213</v>
      </c>
      <c r="N112" s="60"/>
      <c r="O112" s="60"/>
      <c r="P112" s="60"/>
      <c r="Q112" s="140"/>
    </row>
    <row r="113" spans="1:17" ht="43.5" customHeight="1">
      <c r="A113" s="103" t="s">
        <v>653</v>
      </c>
      <c r="B113" s="1142"/>
      <c r="C113" s="1144"/>
      <c r="D113" s="1753"/>
      <c r="E113" s="1144"/>
      <c r="F113" s="1148"/>
      <c r="G113" s="1148"/>
      <c r="H113" s="1739"/>
      <c r="I113" s="309" t="s">
        <v>213</v>
      </c>
      <c r="J113" s="309" t="s">
        <v>213</v>
      </c>
      <c r="K113" s="309" t="str">
        <f t="shared" si="1"/>
        <v/>
      </c>
      <c r="L113" s="309" t="s">
        <v>213</v>
      </c>
      <c r="M113" s="255" t="s">
        <v>213</v>
      </c>
      <c r="N113" s="60"/>
      <c r="O113" s="60"/>
      <c r="P113" s="60"/>
      <c r="Q113" s="140"/>
    </row>
    <row r="114" spans="1:17" ht="43.5" customHeight="1">
      <c r="A114" s="103" t="s">
        <v>654</v>
      </c>
      <c r="B114" s="1142"/>
      <c r="C114" s="1144"/>
      <c r="D114" s="1753"/>
      <c r="E114" s="1144"/>
      <c r="F114" s="1148"/>
      <c r="G114" s="1148"/>
      <c r="H114" s="1740"/>
      <c r="I114" s="309" t="s">
        <v>213</v>
      </c>
      <c r="J114" s="309" t="s">
        <v>213</v>
      </c>
      <c r="K114" s="309" t="str">
        <f t="shared" si="1"/>
        <v/>
      </c>
      <c r="L114" s="309" t="s">
        <v>213</v>
      </c>
      <c r="M114" s="255" t="s">
        <v>213</v>
      </c>
      <c r="N114" s="60"/>
      <c r="O114" s="60"/>
      <c r="P114" s="60"/>
      <c r="Q114" s="140"/>
    </row>
    <row r="115" spans="1:17" ht="43.5" customHeight="1">
      <c r="A115" s="103" t="s">
        <v>655</v>
      </c>
      <c r="B115" s="1141"/>
      <c r="C115" s="1143" t="s">
        <v>213</v>
      </c>
      <c r="D115" s="1782"/>
      <c r="E115" s="1143" t="s">
        <v>213</v>
      </c>
      <c r="F115" s="1147" t="s">
        <v>213</v>
      </c>
      <c r="G115" s="1147" t="s">
        <v>213</v>
      </c>
      <c r="H115" s="1739" t="str">
        <f>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
      </c>
      <c r="I115" s="309" t="s">
        <v>213</v>
      </c>
      <c r="J115" s="309" t="s">
        <v>213</v>
      </c>
      <c r="K115" s="309" t="str">
        <f t="shared" si="1"/>
        <v/>
      </c>
      <c r="L115" s="309" t="s">
        <v>213</v>
      </c>
      <c r="M115" s="255" t="s">
        <v>213</v>
      </c>
      <c r="N115" s="60"/>
      <c r="O115" s="60"/>
      <c r="P115" s="60"/>
      <c r="Q115" s="140"/>
    </row>
    <row r="116" spans="1:17" ht="43.5" customHeight="1">
      <c r="A116" s="103" t="s">
        <v>660</v>
      </c>
      <c r="B116" s="1142"/>
      <c r="C116" s="1144"/>
      <c r="D116" s="1753"/>
      <c r="E116" s="1144"/>
      <c r="F116" s="1148"/>
      <c r="G116" s="1148"/>
      <c r="H116" s="1739"/>
      <c r="I116" s="309" t="s">
        <v>213</v>
      </c>
      <c r="J116" s="309" t="s">
        <v>213</v>
      </c>
      <c r="K116" s="309" t="str">
        <f t="shared" si="1"/>
        <v/>
      </c>
      <c r="L116" s="309" t="s">
        <v>213</v>
      </c>
      <c r="M116" s="255" t="s">
        <v>213</v>
      </c>
      <c r="N116" s="60"/>
      <c r="O116" s="60"/>
      <c r="P116" s="60"/>
      <c r="Q116" s="140"/>
    </row>
    <row r="117" spans="1:17" ht="43.5" customHeight="1">
      <c r="A117" s="103" t="s">
        <v>663</v>
      </c>
      <c r="B117" s="1142"/>
      <c r="C117" s="1144"/>
      <c r="D117" s="1753"/>
      <c r="E117" s="1144"/>
      <c r="F117" s="1148"/>
      <c r="G117" s="1148"/>
      <c r="H117" s="1739"/>
      <c r="I117" s="309" t="s">
        <v>213</v>
      </c>
      <c r="J117" s="309" t="s">
        <v>213</v>
      </c>
      <c r="K117" s="309" t="str">
        <f t="shared" si="1"/>
        <v/>
      </c>
      <c r="L117" s="309" t="s">
        <v>213</v>
      </c>
      <c r="M117" s="255" t="s">
        <v>213</v>
      </c>
      <c r="N117" s="60"/>
      <c r="O117" s="60"/>
      <c r="P117" s="60"/>
      <c r="Q117" s="140"/>
    </row>
    <row r="118" spans="1:17" ht="43.5" customHeight="1">
      <c r="A118" s="103" t="s">
        <v>664</v>
      </c>
      <c r="B118" s="1142"/>
      <c r="C118" s="1144"/>
      <c r="D118" s="1753"/>
      <c r="E118" s="1144"/>
      <c r="F118" s="1148"/>
      <c r="G118" s="1148"/>
      <c r="H118" s="1739"/>
      <c r="I118" s="309" t="s">
        <v>213</v>
      </c>
      <c r="J118" s="309" t="s">
        <v>213</v>
      </c>
      <c r="K118" s="309" t="str">
        <f t="shared" si="1"/>
        <v/>
      </c>
      <c r="L118" s="309" t="s">
        <v>213</v>
      </c>
      <c r="M118" s="255" t="s">
        <v>213</v>
      </c>
      <c r="N118" s="60"/>
      <c r="O118" s="60"/>
      <c r="P118" s="60"/>
      <c r="Q118" s="140"/>
    </row>
    <row r="119" spans="1:17" ht="43.5" customHeight="1">
      <c r="A119" s="103" t="s">
        <v>665</v>
      </c>
      <c r="B119" s="1142"/>
      <c r="C119" s="1144"/>
      <c r="D119" s="1753"/>
      <c r="E119" s="1144"/>
      <c r="F119" s="1148"/>
      <c r="G119" s="1148"/>
      <c r="H119" s="1739"/>
      <c r="I119" s="309" t="s">
        <v>213</v>
      </c>
      <c r="J119" s="309" t="s">
        <v>213</v>
      </c>
      <c r="K119" s="309" t="str">
        <f t="shared" si="1"/>
        <v/>
      </c>
      <c r="L119" s="309" t="s">
        <v>213</v>
      </c>
      <c r="M119" s="255" t="s">
        <v>213</v>
      </c>
      <c r="N119" s="60"/>
      <c r="O119" s="60"/>
      <c r="P119" s="60"/>
      <c r="Q119" s="140"/>
    </row>
    <row r="120" spans="1:17" ht="43.5" customHeight="1">
      <c r="A120" s="103" t="s">
        <v>666</v>
      </c>
      <c r="B120" s="1142"/>
      <c r="C120" s="1144"/>
      <c r="D120" s="1753"/>
      <c r="E120" s="1144"/>
      <c r="F120" s="1148"/>
      <c r="G120" s="1148"/>
      <c r="H120" s="1740"/>
      <c r="I120" s="309" t="s">
        <v>213</v>
      </c>
      <c r="J120" s="309" t="s">
        <v>213</v>
      </c>
      <c r="K120" s="309" t="str">
        <f t="shared" si="1"/>
        <v/>
      </c>
      <c r="L120" s="309" t="s">
        <v>213</v>
      </c>
      <c r="M120" s="255" t="s">
        <v>213</v>
      </c>
      <c r="N120" s="60"/>
      <c r="O120" s="60"/>
      <c r="P120" s="60"/>
      <c r="Q120" s="140"/>
    </row>
    <row r="121" spans="1:17" ht="43.5" customHeight="1">
      <c r="A121" s="103" t="s">
        <v>667</v>
      </c>
      <c r="B121" s="1141"/>
      <c r="C121" s="1143" t="s">
        <v>213</v>
      </c>
      <c r="D121" s="1782"/>
      <c r="E121" s="1143" t="s">
        <v>213</v>
      </c>
      <c r="F121" s="1147" t="s">
        <v>213</v>
      </c>
      <c r="G121" s="1147" t="s">
        <v>213</v>
      </c>
      <c r="H121" s="1739" t="str">
        <f>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
      </c>
      <c r="I121" s="309" t="s">
        <v>213</v>
      </c>
      <c r="J121" s="309" t="s">
        <v>213</v>
      </c>
      <c r="K121" s="309" t="str">
        <f t="shared" si="1"/>
        <v/>
      </c>
      <c r="L121" s="309" t="s">
        <v>213</v>
      </c>
      <c r="M121" s="255" t="s">
        <v>213</v>
      </c>
      <c r="N121" s="60"/>
      <c r="O121" s="60"/>
      <c r="P121" s="60"/>
      <c r="Q121" s="140"/>
    </row>
    <row r="122" spans="1:17" ht="43.5" customHeight="1">
      <c r="A122" s="103" t="s">
        <v>670</v>
      </c>
      <c r="B122" s="1142"/>
      <c r="C122" s="1144"/>
      <c r="D122" s="1753"/>
      <c r="E122" s="1144"/>
      <c r="F122" s="1148"/>
      <c r="G122" s="1148"/>
      <c r="H122" s="1739"/>
      <c r="I122" s="309" t="s">
        <v>213</v>
      </c>
      <c r="J122" s="309" t="s">
        <v>213</v>
      </c>
      <c r="K122" s="309" t="str">
        <f t="shared" si="1"/>
        <v/>
      </c>
      <c r="L122" s="309" t="s">
        <v>213</v>
      </c>
      <c r="M122" s="255" t="s">
        <v>213</v>
      </c>
      <c r="N122" s="60"/>
      <c r="O122" s="60"/>
      <c r="P122" s="60"/>
      <c r="Q122" s="140"/>
    </row>
    <row r="123" spans="1:17" ht="43.5" customHeight="1">
      <c r="A123" s="103" t="s">
        <v>673</v>
      </c>
      <c r="B123" s="1142"/>
      <c r="C123" s="1144"/>
      <c r="D123" s="1753"/>
      <c r="E123" s="1144"/>
      <c r="F123" s="1148"/>
      <c r="G123" s="1148"/>
      <c r="H123" s="1739"/>
      <c r="I123" s="309" t="s">
        <v>213</v>
      </c>
      <c r="J123" s="309" t="s">
        <v>213</v>
      </c>
      <c r="K123" s="309" t="str">
        <f t="shared" si="1"/>
        <v/>
      </c>
      <c r="L123" s="309" t="s">
        <v>213</v>
      </c>
      <c r="M123" s="255" t="s">
        <v>213</v>
      </c>
      <c r="N123" s="60"/>
      <c r="O123" s="60"/>
      <c r="P123" s="60"/>
      <c r="Q123" s="140"/>
    </row>
    <row r="124" spans="1:17" ht="43.5" customHeight="1">
      <c r="A124" s="103" t="s">
        <v>674</v>
      </c>
      <c r="B124" s="1142"/>
      <c r="C124" s="1144"/>
      <c r="D124" s="1753"/>
      <c r="E124" s="1144"/>
      <c r="F124" s="1148"/>
      <c r="G124" s="1148"/>
      <c r="H124" s="1739"/>
      <c r="I124" s="309" t="s">
        <v>213</v>
      </c>
      <c r="J124" s="309" t="s">
        <v>213</v>
      </c>
      <c r="K124" s="309" t="str">
        <f t="shared" si="1"/>
        <v/>
      </c>
      <c r="L124" s="309" t="s">
        <v>213</v>
      </c>
      <c r="M124" s="255" t="s">
        <v>213</v>
      </c>
      <c r="N124" s="60"/>
      <c r="O124" s="60"/>
      <c r="P124" s="60"/>
      <c r="Q124" s="140"/>
    </row>
    <row r="125" spans="1:17" ht="43.5" customHeight="1">
      <c r="A125" s="103" t="s">
        <v>675</v>
      </c>
      <c r="B125" s="1142"/>
      <c r="C125" s="1144"/>
      <c r="D125" s="1753"/>
      <c r="E125" s="1144"/>
      <c r="F125" s="1148"/>
      <c r="G125" s="1148"/>
      <c r="H125" s="1739"/>
      <c r="I125" s="309" t="s">
        <v>213</v>
      </c>
      <c r="J125" s="309" t="s">
        <v>213</v>
      </c>
      <c r="K125" s="309" t="str">
        <f t="shared" si="1"/>
        <v/>
      </c>
      <c r="L125" s="309" t="s">
        <v>213</v>
      </c>
      <c r="M125" s="255" t="s">
        <v>213</v>
      </c>
      <c r="N125" s="60"/>
      <c r="O125" s="60"/>
      <c r="P125" s="60"/>
      <c r="Q125" s="140"/>
    </row>
    <row r="126" spans="1:17" ht="43.5" customHeight="1">
      <c r="A126" s="103" t="s">
        <v>676</v>
      </c>
      <c r="B126" s="1142"/>
      <c r="C126" s="1144"/>
      <c r="D126" s="1753"/>
      <c r="E126" s="1144"/>
      <c r="F126" s="1148"/>
      <c r="G126" s="1148"/>
      <c r="H126" s="1740"/>
      <c r="I126" s="309" t="s">
        <v>213</v>
      </c>
      <c r="J126" s="309" t="s">
        <v>213</v>
      </c>
      <c r="K126" s="309" t="str">
        <f t="shared" si="1"/>
        <v/>
      </c>
      <c r="L126" s="309" t="s">
        <v>213</v>
      </c>
      <c r="M126" s="255" t="s">
        <v>213</v>
      </c>
      <c r="N126" s="60"/>
      <c r="O126" s="60"/>
      <c r="P126" s="60"/>
      <c r="Q126" s="140"/>
    </row>
    <row r="127" spans="1:17" ht="43.5" customHeight="1">
      <c r="A127" s="103" t="s">
        <v>677</v>
      </c>
      <c r="B127" s="1141"/>
      <c r="C127" s="1143" t="s">
        <v>213</v>
      </c>
      <c r="D127" s="1782"/>
      <c r="E127" s="1143" t="s">
        <v>213</v>
      </c>
      <c r="F127" s="1147" t="s">
        <v>213</v>
      </c>
      <c r="G127" s="1147" t="s">
        <v>213</v>
      </c>
      <c r="H127" s="1739" t="str">
        <f>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
      </c>
      <c r="I127" s="309" t="s">
        <v>213</v>
      </c>
      <c r="J127" s="309" t="s">
        <v>213</v>
      </c>
      <c r="K127" s="309" t="str">
        <f t="shared" si="1"/>
        <v/>
      </c>
      <c r="L127" s="309" t="s">
        <v>213</v>
      </c>
      <c r="M127" s="255" t="s">
        <v>213</v>
      </c>
      <c r="N127" s="60"/>
      <c r="O127" s="60"/>
      <c r="P127" s="60"/>
      <c r="Q127" s="140"/>
    </row>
    <row r="128" spans="1:17" ht="43.5" customHeight="1">
      <c r="A128" s="103" t="s">
        <v>681</v>
      </c>
      <c r="B128" s="1142"/>
      <c r="C128" s="1144"/>
      <c r="D128" s="1753"/>
      <c r="E128" s="1144"/>
      <c r="F128" s="1148"/>
      <c r="G128" s="1148"/>
      <c r="H128" s="1739"/>
      <c r="I128" s="309" t="s">
        <v>213</v>
      </c>
      <c r="J128" s="309" t="s">
        <v>213</v>
      </c>
      <c r="K128" s="309" t="str">
        <f t="shared" si="1"/>
        <v/>
      </c>
      <c r="L128" s="309" t="s">
        <v>213</v>
      </c>
      <c r="M128" s="255" t="s">
        <v>213</v>
      </c>
      <c r="N128" s="60"/>
      <c r="O128" s="60"/>
      <c r="P128" s="60"/>
      <c r="Q128" s="140"/>
    </row>
    <row r="129" spans="1:17" ht="43.5" customHeight="1">
      <c r="A129" s="103" t="s">
        <v>684</v>
      </c>
      <c r="B129" s="1142"/>
      <c r="C129" s="1144"/>
      <c r="D129" s="1753"/>
      <c r="E129" s="1144"/>
      <c r="F129" s="1148"/>
      <c r="G129" s="1148"/>
      <c r="H129" s="1739"/>
      <c r="I129" s="309" t="s">
        <v>213</v>
      </c>
      <c r="J129" s="309" t="s">
        <v>213</v>
      </c>
      <c r="K129" s="309" t="str">
        <f t="shared" si="1"/>
        <v/>
      </c>
      <c r="L129" s="309" t="s">
        <v>213</v>
      </c>
      <c r="M129" s="255" t="s">
        <v>213</v>
      </c>
      <c r="N129" s="60"/>
      <c r="O129" s="60"/>
      <c r="P129" s="60"/>
      <c r="Q129" s="140"/>
    </row>
    <row r="130" spans="1:17" ht="43.5" customHeight="1">
      <c r="A130" s="103" t="s">
        <v>685</v>
      </c>
      <c r="B130" s="1142"/>
      <c r="C130" s="1144"/>
      <c r="D130" s="1753"/>
      <c r="E130" s="1144"/>
      <c r="F130" s="1148"/>
      <c r="G130" s="1148"/>
      <c r="H130" s="1739"/>
      <c r="I130" s="309" t="s">
        <v>213</v>
      </c>
      <c r="J130" s="309" t="s">
        <v>213</v>
      </c>
      <c r="K130" s="309" t="str">
        <f t="shared" si="1"/>
        <v/>
      </c>
      <c r="L130" s="309" t="s">
        <v>213</v>
      </c>
      <c r="M130" s="255" t="s">
        <v>213</v>
      </c>
      <c r="N130" s="60"/>
      <c r="O130" s="60"/>
      <c r="P130" s="60"/>
      <c r="Q130" s="140"/>
    </row>
    <row r="131" spans="1:17" ht="43.5" customHeight="1">
      <c r="A131" s="103" t="s">
        <v>686</v>
      </c>
      <c r="B131" s="1142"/>
      <c r="C131" s="1144"/>
      <c r="D131" s="1753"/>
      <c r="E131" s="1144"/>
      <c r="F131" s="1148"/>
      <c r="G131" s="1148"/>
      <c r="H131" s="1739"/>
      <c r="I131" s="309" t="s">
        <v>213</v>
      </c>
      <c r="J131" s="309" t="s">
        <v>213</v>
      </c>
      <c r="K131" s="309" t="str">
        <f t="shared" si="1"/>
        <v/>
      </c>
      <c r="L131" s="309" t="s">
        <v>213</v>
      </c>
      <c r="M131" s="255" t="s">
        <v>213</v>
      </c>
      <c r="N131" s="60"/>
      <c r="O131" s="60"/>
      <c r="P131" s="60"/>
      <c r="Q131" s="140"/>
    </row>
    <row r="132" spans="1:17" ht="43.5" customHeight="1">
      <c r="A132" s="103" t="s">
        <v>687</v>
      </c>
      <c r="B132" s="1142"/>
      <c r="C132" s="1144"/>
      <c r="D132" s="1753"/>
      <c r="E132" s="1144"/>
      <c r="F132" s="1148"/>
      <c r="G132" s="1148"/>
      <c r="H132" s="1740"/>
      <c r="I132" s="309" t="s">
        <v>213</v>
      </c>
      <c r="J132" s="309" t="s">
        <v>213</v>
      </c>
      <c r="K132" s="309" t="str">
        <f t="shared" si="1"/>
        <v/>
      </c>
      <c r="L132" s="309" t="s">
        <v>213</v>
      </c>
      <c r="M132" s="255" t="s">
        <v>213</v>
      </c>
      <c r="N132" s="60"/>
      <c r="O132" s="60"/>
      <c r="P132" s="60"/>
      <c r="Q132" s="140"/>
    </row>
    <row r="133" spans="1:17" ht="43.5" customHeight="1">
      <c r="A133" s="103" t="s">
        <v>688</v>
      </c>
      <c r="B133" s="1141"/>
      <c r="C133" s="1143" t="s">
        <v>213</v>
      </c>
      <c r="D133" s="1782"/>
      <c r="E133" s="1143" t="s">
        <v>213</v>
      </c>
      <c r="F133" s="1147" t="s">
        <v>213</v>
      </c>
      <c r="G133" s="1147" t="s">
        <v>213</v>
      </c>
      <c r="H133" s="1739" t="str">
        <f>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
      </c>
      <c r="I133" s="309" t="s">
        <v>213</v>
      </c>
      <c r="J133" s="309" t="s">
        <v>213</v>
      </c>
      <c r="K133" s="309" t="str">
        <f t="shared" si="1"/>
        <v/>
      </c>
      <c r="L133" s="309" t="s">
        <v>213</v>
      </c>
      <c r="M133" s="255" t="s">
        <v>213</v>
      </c>
      <c r="N133" s="60"/>
      <c r="O133" s="60"/>
      <c r="P133" s="60"/>
      <c r="Q133" s="140"/>
    </row>
    <row r="134" spans="1:17" ht="43.5" customHeight="1">
      <c r="A134" s="103" t="s">
        <v>692</v>
      </c>
      <c r="B134" s="1142"/>
      <c r="C134" s="1144"/>
      <c r="D134" s="1753"/>
      <c r="E134" s="1144"/>
      <c r="F134" s="1148"/>
      <c r="G134" s="1148"/>
      <c r="H134" s="1739"/>
      <c r="I134" s="309" t="s">
        <v>213</v>
      </c>
      <c r="J134" s="309" t="s">
        <v>213</v>
      </c>
      <c r="K134" s="309" t="str">
        <f t="shared" si="1"/>
        <v/>
      </c>
      <c r="L134" s="309" t="s">
        <v>213</v>
      </c>
      <c r="M134" s="255" t="s">
        <v>213</v>
      </c>
      <c r="N134" s="60"/>
      <c r="O134" s="60"/>
      <c r="P134" s="60"/>
      <c r="Q134" s="140"/>
    </row>
    <row r="135" spans="1:17" ht="43.5" customHeight="1">
      <c r="A135" s="103" t="s">
        <v>696</v>
      </c>
      <c r="B135" s="1142"/>
      <c r="C135" s="1144"/>
      <c r="D135" s="1753"/>
      <c r="E135" s="1144"/>
      <c r="F135" s="1148"/>
      <c r="G135" s="1148"/>
      <c r="H135" s="1739"/>
      <c r="I135" s="309" t="s">
        <v>213</v>
      </c>
      <c r="J135" s="309" t="s">
        <v>213</v>
      </c>
      <c r="K135" s="309" t="str">
        <f t="shared" si="1"/>
        <v/>
      </c>
      <c r="L135" s="309" t="s">
        <v>213</v>
      </c>
      <c r="M135" s="255" t="s">
        <v>213</v>
      </c>
      <c r="N135" s="60"/>
      <c r="O135" s="60"/>
      <c r="P135" s="60"/>
      <c r="Q135" s="140"/>
    </row>
    <row r="136" spans="1:17" ht="43.5" customHeight="1">
      <c r="A136" s="103" t="s">
        <v>697</v>
      </c>
      <c r="B136" s="1142"/>
      <c r="C136" s="1144"/>
      <c r="D136" s="1753"/>
      <c r="E136" s="1144"/>
      <c r="F136" s="1148"/>
      <c r="G136" s="1148"/>
      <c r="H136" s="1739"/>
      <c r="I136" s="309" t="s">
        <v>213</v>
      </c>
      <c r="J136" s="309" t="s">
        <v>213</v>
      </c>
      <c r="K136" s="309" t="str">
        <f t="shared" ref="K136:K199" si="2">IFERROR(IF(OR(AND(I136="Muy Baja",J136="Leve"),AND(I136="Muy Baja",J136="Menor"),AND(I136="Baja",J136="Leve")),"Bajo",IF(OR(AND(I136="Muy baja",J136="Moderado"),AND(I136="Baja",J136="Menor"),AND(I136="Baja",J136="Moderado"),AND(I136="Media",J136="Leve"),AND(I136="Media",J136="Menor"),AND(I136="Media",J136="Moderado"),AND(I136="Alta",J136="Leve"),AND(I136="Alta",J136="Menor")),"Moderado",IF(OR(AND(I136="Muy Baja",J136="Mayor"),AND(I136="Baja",J136="Mayor"),AND(I136="Media",J136="Mayor"),AND(I136="Alta",J136="Moderado"),AND(I136="Alta",J136="Mayor"),AND(I136="Muy Alta",J136="Leve"),AND(I136="Muy Alta",J136="Menor"),AND(I136="Muy Alta",J136="Moderado"),AND(I136="Muy Alta",J136="Mayor")),"Alto",IF(OR(AND(I136="Muy Baja",J136="Catastrófico"),AND(I136="Baja",J136="Catastrófico"),AND(I136="Media",J136="Catastrófico"),AND(I136="Alta",J136="Catastrófico"),AND(I136="Muy Alta",J136="Catastrófico")),"Extremo","")))),"")</f>
        <v/>
      </c>
      <c r="L136" s="309" t="s">
        <v>213</v>
      </c>
      <c r="M136" s="255" t="s">
        <v>213</v>
      </c>
      <c r="N136" s="60"/>
      <c r="O136" s="60"/>
      <c r="P136" s="60"/>
      <c r="Q136" s="140"/>
    </row>
    <row r="137" spans="1:17" ht="43.5" customHeight="1">
      <c r="A137" s="103" t="s">
        <v>698</v>
      </c>
      <c r="B137" s="1142"/>
      <c r="C137" s="1144"/>
      <c r="D137" s="1753"/>
      <c r="E137" s="1144"/>
      <c r="F137" s="1148"/>
      <c r="G137" s="1148"/>
      <c r="H137" s="1739"/>
      <c r="I137" s="309" t="s">
        <v>213</v>
      </c>
      <c r="J137" s="309" t="s">
        <v>213</v>
      </c>
      <c r="K137" s="309" t="str">
        <f t="shared" si="2"/>
        <v/>
      </c>
      <c r="L137" s="309" t="s">
        <v>213</v>
      </c>
      <c r="M137" s="255" t="s">
        <v>213</v>
      </c>
      <c r="N137" s="60"/>
      <c r="O137" s="60"/>
      <c r="P137" s="60"/>
      <c r="Q137" s="140"/>
    </row>
    <row r="138" spans="1:17" ht="43.5" customHeight="1">
      <c r="A138" s="103" t="s">
        <v>699</v>
      </c>
      <c r="B138" s="1142"/>
      <c r="C138" s="1144"/>
      <c r="D138" s="1753"/>
      <c r="E138" s="1144"/>
      <c r="F138" s="1148"/>
      <c r="G138" s="1148"/>
      <c r="H138" s="1740"/>
      <c r="I138" s="309" t="s">
        <v>213</v>
      </c>
      <c r="J138" s="309" t="s">
        <v>213</v>
      </c>
      <c r="K138" s="309" t="str">
        <f t="shared" si="2"/>
        <v/>
      </c>
      <c r="L138" s="309" t="s">
        <v>213</v>
      </c>
      <c r="M138" s="255" t="s">
        <v>213</v>
      </c>
      <c r="N138" s="60"/>
      <c r="O138" s="60"/>
      <c r="P138" s="60"/>
      <c r="Q138" s="140"/>
    </row>
    <row r="139" spans="1:17" ht="43.5" customHeight="1">
      <c r="A139" s="103" t="s">
        <v>700</v>
      </c>
      <c r="B139" s="1141"/>
      <c r="C139" s="1143" t="s">
        <v>213</v>
      </c>
      <c r="D139" s="1782"/>
      <c r="E139" s="1143" t="s">
        <v>213</v>
      </c>
      <c r="F139" s="1147" t="s">
        <v>213</v>
      </c>
      <c r="G139" s="1147" t="s">
        <v>213</v>
      </c>
      <c r="H139" s="1739" t="str">
        <f>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
      </c>
      <c r="I139" s="309" t="s">
        <v>213</v>
      </c>
      <c r="J139" s="309" t="s">
        <v>213</v>
      </c>
      <c r="K139" s="309" t="str">
        <f t="shared" si="2"/>
        <v/>
      </c>
      <c r="L139" s="309" t="s">
        <v>213</v>
      </c>
      <c r="M139" s="255" t="s">
        <v>213</v>
      </c>
      <c r="N139" s="60"/>
      <c r="O139" s="60"/>
      <c r="P139" s="60"/>
      <c r="Q139" s="140"/>
    </row>
    <row r="140" spans="1:17" ht="43.5" customHeight="1">
      <c r="A140" s="103" t="s">
        <v>709</v>
      </c>
      <c r="B140" s="1142"/>
      <c r="C140" s="1144"/>
      <c r="D140" s="1753"/>
      <c r="E140" s="1144"/>
      <c r="F140" s="1148"/>
      <c r="G140" s="1148"/>
      <c r="H140" s="1739"/>
      <c r="I140" s="309" t="s">
        <v>213</v>
      </c>
      <c r="J140" s="309" t="s">
        <v>213</v>
      </c>
      <c r="K140" s="309" t="str">
        <f t="shared" si="2"/>
        <v/>
      </c>
      <c r="L140" s="309" t="s">
        <v>213</v>
      </c>
      <c r="M140" s="255" t="s">
        <v>213</v>
      </c>
      <c r="N140" s="60"/>
      <c r="O140" s="60"/>
      <c r="P140" s="60"/>
      <c r="Q140" s="140"/>
    </row>
    <row r="141" spans="1:17" ht="43.5" customHeight="1">
      <c r="A141" s="103" t="s">
        <v>710</v>
      </c>
      <c r="B141" s="1142"/>
      <c r="C141" s="1144"/>
      <c r="D141" s="1753"/>
      <c r="E141" s="1144"/>
      <c r="F141" s="1148"/>
      <c r="G141" s="1148"/>
      <c r="H141" s="1739"/>
      <c r="I141" s="309" t="s">
        <v>213</v>
      </c>
      <c r="J141" s="309" t="s">
        <v>213</v>
      </c>
      <c r="K141" s="309" t="str">
        <f t="shared" si="2"/>
        <v/>
      </c>
      <c r="L141" s="309" t="s">
        <v>213</v>
      </c>
      <c r="M141" s="255" t="s">
        <v>213</v>
      </c>
      <c r="N141" s="60"/>
      <c r="O141" s="60"/>
      <c r="P141" s="60"/>
      <c r="Q141" s="140"/>
    </row>
    <row r="142" spans="1:17" ht="43.5" customHeight="1">
      <c r="A142" s="103" t="s">
        <v>711</v>
      </c>
      <c r="B142" s="1142"/>
      <c r="C142" s="1144"/>
      <c r="D142" s="1753"/>
      <c r="E142" s="1144"/>
      <c r="F142" s="1148"/>
      <c r="G142" s="1148"/>
      <c r="H142" s="1739"/>
      <c r="I142" s="309" t="s">
        <v>213</v>
      </c>
      <c r="J142" s="309" t="s">
        <v>213</v>
      </c>
      <c r="K142" s="309" t="str">
        <f t="shared" si="2"/>
        <v/>
      </c>
      <c r="L142" s="309" t="s">
        <v>213</v>
      </c>
      <c r="M142" s="255" t="s">
        <v>213</v>
      </c>
      <c r="N142" s="60"/>
      <c r="O142" s="60"/>
      <c r="P142" s="60"/>
      <c r="Q142" s="140"/>
    </row>
    <row r="143" spans="1:17" ht="43.5" customHeight="1">
      <c r="A143" s="103" t="s">
        <v>712</v>
      </c>
      <c r="B143" s="1142"/>
      <c r="C143" s="1144"/>
      <c r="D143" s="1753"/>
      <c r="E143" s="1144"/>
      <c r="F143" s="1148"/>
      <c r="G143" s="1148"/>
      <c r="H143" s="1739"/>
      <c r="I143" s="309" t="s">
        <v>213</v>
      </c>
      <c r="J143" s="309" t="s">
        <v>213</v>
      </c>
      <c r="K143" s="309" t="str">
        <f t="shared" si="2"/>
        <v/>
      </c>
      <c r="L143" s="309" t="s">
        <v>213</v>
      </c>
      <c r="M143" s="255" t="s">
        <v>213</v>
      </c>
      <c r="N143" s="60"/>
      <c r="O143" s="60"/>
      <c r="P143" s="60"/>
      <c r="Q143" s="140"/>
    </row>
    <row r="144" spans="1:17" ht="43.5" customHeight="1">
      <c r="A144" s="103" t="s">
        <v>713</v>
      </c>
      <c r="B144" s="1142"/>
      <c r="C144" s="1144"/>
      <c r="D144" s="1753"/>
      <c r="E144" s="1144"/>
      <c r="F144" s="1148"/>
      <c r="G144" s="1148"/>
      <c r="H144" s="1740"/>
      <c r="I144" s="309" t="s">
        <v>213</v>
      </c>
      <c r="J144" s="309" t="s">
        <v>213</v>
      </c>
      <c r="K144" s="309" t="str">
        <f t="shared" si="2"/>
        <v/>
      </c>
      <c r="L144" s="309" t="s">
        <v>213</v>
      </c>
      <c r="M144" s="255" t="s">
        <v>213</v>
      </c>
      <c r="N144" s="60"/>
      <c r="O144" s="60"/>
      <c r="P144" s="60"/>
      <c r="Q144" s="140"/>
    </row>
    <row r="145" spans="1:17" ht="43.5" customHeight="1">
      <c r="A145" s="103" t="s">
        <v>714</v>
      </c>
      <c r="B145" s="1141"/>
      <c r="C145" s="1143" t="s">
        <v>213</v>
      </c>
      <c r="D145" s="1782"/>
      <c r="E145" s="1143" t="s">
        <v>213</v>
      </c>
      <c r="F145" s="1147" t="s">
        <v>213</v>
      </c>
      <c r="G145" s="1147" t="s">
        <v>213</v>
      </c>
      <c r="H145" s="1739" t="str">
        <f>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309" t="s">
        <v>213</v>
      </c>
      <c r="J145" s="309" t="s">
        <v>213</v>
      </c>
      <c r="K145" s="309" t="str">
        <f t="shared" si="2"/>
        <v/>
      </c>
      <c r="L145" s="309" t="s">
        <v>213</v>
      </c>
      <c r="M145" s="255" t="s">
        <v>213</v>
      </c>
      <c r="N145" s="60"/>
      <c r="O145" s="60"/>
      <c r="P145" s="60"/>
      <c r="Q145" s="140"/>
    </row>
    <row r="146" spans="1:17" ht="43.5" customHeight="1">
      <c r="A146" s="103" t="s">
        <v>718</v>
      </c>
      <c r="B146" s="1142"/>
      <c r="C146" s="1144"/>
      <c r="D146" s="1753"/>
      <c r="E146" s="1144"/>
      <c r="F146" s="1148"/>
      <c r="G146" s="1148"/>
      <c r="H146" s="1739"/>
      <c r="I146" s="309" t="s">
        <v>213</v>
      </c>
      <c r="J146" s="309" t="s">
        <v>213</v>
      </c>
      <c r="K146" s="309" t="str">
        <f t="shared" si="2"/>
        <v/>
      </c>
      <c r="L146" s="309" t="s">
        <v>213</v>
      </c>
      <c r="M146" s="255" t="s">
        <v>213</v>
      </c>
      <c r="N146" s="60"/>
      <c r="O146" s="60"/>
      <c r="P146" s="60"/>
      <c r="Q146" s="140"/>
    </row>
    <row r="147" spans="1:17" ht="43.5" customHeight="1">
      <c r="A147" s="103" t="s">
        <v>721</v>
      </c>
      <c r="B147" s="1142"/>
      <c r="C147" s="1144"/>
      <c r="D147" s="1753"/>
      <c r="E147" s="1144"/>
      <c r="F147" s="1148"/>
      <c r="G147" s="1148"/>
      <c r="H147" s="1739"/>
      <c r="I147" s="309" t="s">
        <v>213</v>
      </c>
      <c r="J147" s="309" t="s">
        <v>213</v>
      </c>
      <c r="K147" s="309" t="str">
        <f t="shared" si="2"/>
        <v/>
      </c>
      <c r="L147" s="309" t="s">
        <v>213</v>
      </c>
      <c r="M147" s="255" t="s">
        <v>213</v>
      </c>
      <c r="N147" s="60"/>
      <c r="O147" s="60"/>
      <c r="P147" s="60"/>
      <c r="Q147" s="140"/>
    </row>
    <row r="148" spans="1:17" ht="43.5" customHeight="1">
      <c r="A148" s="103" t="s">
        <v>722</v>
      </c>
      <c r="B148" s="1142"/>
      <c r="C148" s="1144"/>
      <c r="D148" s="1753"/>
      <c r="E148" s="1144"/>
      <c r="F148" s="1148"/>
      <c r="G148" s="1148"/>
      <c r="H148" s="1739"/>
      <c r="I148" s="309" t="s">
        <v>213</v>
      </c>
      <c r="J148" s="309" t="s">
        <v>213</v>
      </c>
      <c r="K148" s="309" t="str">
        <f t="shared" si="2"/>
        <v/>
      </c>
      <c r="L148" s="309" t="s">
        <v>213</v>
      </c>
      <c r="M148" s="255" t="s">
        <v>213</v>
      </c>
      <c r="N148" s="60"/>
      <c r="O148" s="60"/>
      <c r="P148" s="60"/>
      <c r="Q148" s="140"/>
    </row>
    <row r="149" spans="1:17" ht="43.5" customHeight="1">
      <c r="A149" s="103" t="s">
        <v>723</v>
      </c>
      <c r="B149" s="1142"/>
      <c r="C149" s="1144"/>
      <c r="D149" s="1753"/>
      <c r="E149" s="1144"/>
      <c r="F149" s="1148"/>
      <c r="G149" s="1148"/>
      <c r="H149" s="1739"/>
      <c r="I149" s="309" t="s">
        <v>213</v>
      </c>
      <c r="J149" s="309" t="s">
        <v>213</v>
      </c>
      <c r="K149" s="309" t="str">
        <f t="shared" si="2"/>
        <v/>
      </c>
      <c r="L149" s="309" t="s">
        <v>213</v>
      </c>
      <c r="M149" s="255" t="s">
        <v>213</v>
      </c>
      <c r="N149" s="60"/>
      <c r="O149" s="60"/>
      <c r="P149" s="60"/>
      <c r="Q149" s="140"/>
    </row>
    <row r="150" spans="1:17" ht="43.5" customHeight="1">
      <c r="A150" s="103" t="s">
        <v>724</v>
      </c>
      <c r="B150" s="1142"/>
      <c r="C150" s="1144"/>
      <c r="D150" s="1753"/>
      <c r="E150" s="1144"/>
      <c r="F150" s="1148"/>
      <c r="G150" s="1148"/>
      <c r="H150" s="1740"/>
      <c r="I150" s="309" t="s">
        <v>213</v>
      </c>
      <c r="J150" s="309" t="s">
        <v>213</v>
      </c>
      <c r="K150" s="309" t="str">
        <f t="shared" si="2"/>
        <v/>
      </c>
      <c r="L150" s="309" t="s">
        <v>213</v>
      </c>
      <c r="M150" s="255" t="s">
        <v>213</v>
      </c>
      <c r="N150" s="60"/>
      <c r="O150" s="60"/>
      <c r="P150" s="60"/>
      <c r="Q150" s="140"/>
    </row>
    <row r="151" spans="1:17" ht="43.5" customHeight="1">
      <c r="A151" s="103" t="s">
        <v>725</v>
      </c>
      <c r="B151" s="1141"/>
      <c r="C151" s="1143" t="s">
        <v>213</v>
      </c>
      <c r="D151" s="1782"/>
      <c r="E151" s="1143" t="s">
        <v>213</v>
      </c>
      <c r="F151" s="1147" t="s">
        <v>213</v>
      </c>
      <c r="G151" s="1147" t="s">
        <v>213</v>
      </c>
      <c r="H151" s="1739" t="str">
        <f>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309" t="s">
        <v>213</v>
      </c>
      <c r="J151" s="309" t="s">
        <v>213</v>
      </c>
      <c r="K151" s="309" t="str">
        <f t="shared" si="2"/>
        <v/>
      </c>
      <c r="L151" s="309" t="s">
        <v>213</v>
      </c>
      <c r="M151" s="255" t="s">
        <v>213</v>
      </c>
      <c r="N151" s="60"/>
      <c r="O151" s="60"/>
      <c r="P151" s="60"/>
      <c r="Q151" s="140"/>
    </row>
    <row r="152" spans="1:17" ht="43.5" customHeight="1">
      <c r="A152" s="103" t="s">
        <v>726</v>
      </c>
      <c r="B152" s="1142"/>
      <c r="C152" s="1144"/>
      <c r="D152" s="1753"/>
      <c r="E152" s="1144"/>
      <c r="F152" s="1148"/>
      <c r="G152" s="1148"/>
      <c r="H152" s="1739"/>
      <c r="I152" s="309" t="s">
        <v>213</v>
      </c>
      <c r="J152" s="309" t="s">
        <v>213</v>
      </c>
      <c r="K152" s="309" t="str">
        <f t="shared" si="2"/>
        <v/>
      </c>
      <c r="L152" s="309" t="s">
        <v>213</v>
      </c>
      <c r="M152" s="255" t="s">
        <v>213</v>
      </c>
      <c r="N152" s="60"/>
      <c r="O152" s="60"/>
      <c r="P152" s="60"/>
      <c r="Q152" s="140"/>
    </row>
    <row r="153" spans="1:17" ht="43.5" customHeight="1">
      <c r="A153" s="103" t="s">
        <v>727</v>
      </c>
      <c r="B153" s="1142"/>
      <c r="C153" s="1144"/>
      <c r="D153" s="1753"/>
      <c r="E153" s="1144"/>
      <c r="F153" s="1148"/>
      <c r="G153" s="1148"/>
      <c r="H153" s="1739"/>
      <c r="I153" s="309" t="s">
        <v>213</v>
      </c>
      <c r="J153" s="309" t="s">
        <v>213</v>
      </c>
      <c r="K153" s="309" t="str">
        <f t="shared" si="2"/>
        <v/>
      </c>
      <c r="L153" s="309" t="s">
        <v>213</v>
      </c>
      <c r="M153" s="255" t="s">
        <v>213</v>
      </c>
      <c r="N153" s="60"/>
      <c r="O153" s="60"/>
      <c r="P153" s="60"/>
      <c r="Q153" s="140"/>
    </row>
    <row r="154" spans="1:17" ht="43.5" customHeight="1">
      <c r="A154" s="103" t="s">
        <v>728</v>
      </c>
      <c r="B154" s="1142"/>
      <c r="C154" s="1144"/>
      <c r="D154" s="1753"/>
      <c r="E154" s="1144"/>
      <c r="F154" s="1148"/>
      <c r="G154" s="1148"/>
      <c r="H154" s="1739"/>
      <c r="I154" s="309" t="s">
        <v>213</v>
      </c>
      <c r="J154" s="309" t="s">
        <v>213</v>
      </c>
      <c r="K154" s="309" t="str">
        <f t="shared" si="2"/>
        <v/>
      </c>
      <c r="L154" s="309" t="s">
        <v>213</v>
      </c>
      <c r="M154" s="255" t="s">
        <v>213</v>
      </c>
      <c r="N154" s="60"/>
      <c r="O154" s="60"/>
      <c r="P154" s="60"/>
      <c r="Q154" s="140"/>
    </row>
    <row r="155" spans="1:17" ht="43.5" customHeight="1">
      <c r="A155" s="103" t="s">
        <v>729</v>
      </c>
      <c r="B155" s="1142"/>
      <c r="C155" s="1144"/>
      <c r="D155" s="1753"/>
      <c r="E155" s="1144"/>
      <c r="F155" s="1148"/>
      <c r="G155" s="1148"/>
      <c r="H155" s="1739"/>
      <c r="I155" s="309" t="s">
        <v>213</v>
      </c>
      <c r="J155" s="309" t="s">
        <v>213</v>
      </c>
      <c r="K155" s="309" t="str">
        <f t="shared" si="2"/>
        <v/>
      </c>
      <c r="L155" s="309" t="s">
        <v>213</v>
      </c>
      <c r="M155" s="255" t="s">
        <v>213</v>
      </c>
      <c r="N155" s="60"/>
      <c r="O155" s="60"/>
      <c r="P155" s="60"/>
      <c r="Q155" s="140"/>
    </row>
    <row r="156" spans="1:17" ht="43.5" customHeight="1">
      <c r="A156" s="103" t="s">
        <v>730</v>
      </c>
      <c r="B156" s="1142"/>
      <c r="C156" s="1144"/>
      <c r="D156" s="1753"/>
      <c r="E156" s="1144"/>
      <c r="F156" s="1148"/>
      <c r="G156" s="1148"/>
      <c r="H156" s="1740"/>
      <c r="I156" s="309" t="s">
        <v>213</v>
      </c>
      <c r="J156" s="309" t="s">
        <v>213</v>
      </c>
      <c r="K156" s="309" t="str">
        <f t="shared" si="2"/>
        <v/>
      </c>
      <c r="L156" s="309" t="s">
        <v>213</v>
      </c>
      <c r="M156" s="255" t="s">
        <v>213</v>
      </c>
      <c r="N156" s="60"/>
      <c r="O156" s="60"/>
      <c r="P156" s="60"/>
      <c r="Q156" s="140"/>
    </row>
    <row r="157" spans="1:17" ht="43.5" customHeight="1">
      <c r="A157" s="103" t="s">
        <v>731</v>
      </c>
      <c r="B157" s="1141"/>
      <c r="C157" s="1143" t="s">
        <v>213</v>
      </c>
      <c r="D157" s="1782"/>
      <c r="E157" s="1143" t="s">
        <v>213</v>
      </c>
      <c r="F157" s="1147" t="s">
        <v>213</v>
      </c>
      <c r="G157" s="1147" t="s">
        <v>213</v>
      </c>
      <c r="H157" s="1739" t="str">
        <f>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309" t="s">
        <v>213</v>
      </c>
      <c r="J157" s="309" t="s">
        <v>213</v>
      </c>
      <c r="K157" s="309" t="str">
        <f t="shared" si="2"/>
        <v/>
      </c>
      <c r="L157" s="309" t="s">
        <v>213</v>
      </c>
      <c r="M157" s="255" t="s">
        <v>213</v>
      </c>
      <c r="N157" s="60"/>
      <c r="O157" s="60"/>
      <c r="P157" s="60"/>
      <c r="Q157" s="140"/>
    </row>
    <row r="158" spans="1:17" ht="43.5" customHeight="1">
      <c r="A158" s="103" t="s">
        <v>732</v>
      </c>
      <c r="B158" s="1142"/>
      <c r="C158" s="1144"/>
      <c r="D158" s="1753"/>
      <c r="E158" s="1144"/>
      <c r="F158" s="1148"/>
      <c r="G158" s="1148"/>
      <c r="H158" s="1739"/>
      <c r="I158" s="309" t="s">
        <v>213</v>
      </c>
      <c r="J158" s="309" t="s">
        <v>213</v>
      </c>
      <c r="K158" s="309" t="str">
        <f t="shared" si="2"/>
        <v/>
      </c>
      <c r="L158" s="309" t="s">
        <v>213</v>
      </c>
      <c r="M158" s="255" t="s">
        <v>213</v>
      </c>
      <c r="N158" s="60"/>
      <c r="O158" s="60"/>
      <c r="P158" s="60"/>
      <c r="Q158" s="140"/>
    </row>
    <row r="159" spans="1:17" ht="43.5" customHeight="1">
      <c r="A159" s="103" t="s">
        <v>733</v>
      </c>
      <c r="B159" s="1142"/>
      <c r="C159" s="1144"/>
      <c r="D159" s="1753"/>
      <c r="E159" s="1144"/>
      <c r="F159" s="1148"/>
      <c r="G159" s="1148"/>
      <c r="H159" s="1739"/>
      <c r="I159" s="309" t="s">
        <v>213</v>
      </c>
      <c r="J159" s="309" t="s">
        <v>213</v>
      </c>
      <c r="K159" s="309" t="str">
        <f t="shared" si="2"/>
        <v/>
      </c>
      <c r="L159" s="309" t="s">
        <v>213</v>
      </c>
      <c r="M159" s="255" t="s">
        <v>213</v>
      </c>
      <c r="N159" s="60"/>
      <c r="O159" s="60"/>
      <c r="P159" s="60"/>
      <c r="Q159" s="140"/>
    </row>
    <row r="160" spans="1:17" ht="43.5" customHeight="1">
      <c r="A160" s="103" t="s">
        <v>734</v>
      </c>
      <c r="B160" s="1142"/>
      <c r="C160" s="1144"/>
      <c r="D160" s="1753"/>
      <c r="E160" s="1144"/>
      <c r="F160" s="1148"/>
      <c r="G160" s="1148"/>
      <c r="H160" s="1739"/>
      <c r="I160" s="309" t="s">
        <v>213</v>
      </c>
      <c r="J160" s="309" t="s">
        <v>213</v>
      </c>
      <c r="K160" s="309" t="str">
        <f t="shared" si="2"/>
        <v/>
      </c>
      <c r="L160" s="309" t="s">
        <v>213</v>
      </c>
      <c r="M160" s="255" t="s">
        <v>213</v>
      </c>
      <c r="N160" s="60"/>
      <c r="O160" s="60"/>
      <c r="P160" s="60"/>
      <c r="Q160" s="140"/>
    </row>
    <row r="161" spans="1:17" ht="43.5" customHeight="1">
      <c r="A161" s="103" t="s">
        <v>735</v>
      </c>
      <c r="B161" s="1142"/>
      <c r="C161" s="1144"/>
      <c r="D161" s="1753"/>
      <c r="E161" s="1144"/>
      <c r="F161" s="1148"/>
      <c r="G161" s="1148"/>
      <c r="H161" s="1739"/>
      <c r="I161" s="309" t="s">
        <v>213</v>
      </c>
      <c r="J161" s="309" t="s">
        <v>213</v>
      </c>
      <c r="K161" s="309" t="str">
        <f t="shared" si="2"/>
        <v/>
      </c>
      <c r="L161" s="309" t="s">
        <v>213</v>
      </c>
      <c r="M161" s="255" t="s">
        <v>213</v>
      </c>
      <c r="N161" s="60"/>
      <c r="O161" s="60"/>
      <c r="P161" s="60"/>
      <c r="Q161" s="140"/>
    </row>
    <row r="162" spans="1:17" ht="43.5" customHeight="1">
      <c r="A162" s="103" t="s">
        <v>736</v>
      </c>
      <c r="B162" s="1142"/>
      <c r="C162" s="1144"/>
      <c r="D162" s="1753"/>
      <c r="E162" s="1144"/>
      <c r="F162" s="1148"/>
      <c r="G162" s="1148"/>
      <c r="H162" s="1740"/>
      <c r="I162" s="309" t="s">
        <v>213</v>
      </c>
      <c r="J162" s="309" t="s">
        <v>213</v>
      </c>
      <c r="K162" s="309" t="str">
        <f t="shared" si="2"/>
        <v/>
      </c>
      <c r="L162" s="309" t="s">
        <v>213</v>
      </c>
      <c r="M162" s="255" t="s">
        <v>213</v>
      </c>
      <c r="N162" s="60"/>
      <c r="O162" s="60"/>
      <c r="P162" s="60"/>
      <c r="Q162" s="140"/>
    </row>
    <row r="163" spans="1:17" ht="43.5" customHeight="1">
      <c r="A163" s="103" t="s">
        <v>737</v>
      </c>
      <c r="B163" s="1141"/>
      <c r="C163" s="1143" t="s">
        <v>213</v>
      </c>
      <c r="D163" s="1782"/>
      <c r="E163" s="1143" t="s">
        <v>213</v>
      </c>
      <c r="F163" s="1147" t="s">
        <v>213</v>
      </c>
      <c r="G163" s="1147" t="s">
        <v>213</v>
      </c>
      <c r="H163" s="1739" t="str">
        <f>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309" t="s">
        <v>213</v>
      </c>
      <c r="J163" s="309" t="s">
        <v>213</v>
      </c>
      <c r="K163" s="309" t="str">
        <f t="shared" si="2"/>
        <v/>
      </c>
      <c r="L163" s="309" t="s">
        <v>213</v>
      </c>
      <c r="M163" s="255" t="s">
        <v>213</v>
      </c>
      <c r="N163" s="60"/>
      <c r="O163" s="60"/>
      <c r="P163" s="60"/>
      <c r="Q163" s="140"/>
    </row>
    <row r="164" spans="1:17" ht="43.5" customHeight="1">
      <c r="A164" s="103" t="s">
        <v>738</v>
      </c>
      <c r="B164" s="1142"/>
      <c r="C164" s="1144"/>
      <c r="D164" s="1753"/>
      <c r="E164" s="1144"/>
      <c r="F164" s="1148"/>
      <c r="G164" s="1148"/>
      <c r="H164" s="1739"/>
      <c r="I164" s="309" t="s">
        <v>213</v>
      </c>
      <c r="J164" s="309" t="s">
        <v>213</v>
      </c>
      <c r="K164" s="309" t="str">
        <f t="shared" si="2"/>
        <v/>
      </c>
      <c r="L164" s="309" t="s">
        <v>213</v>
      </c>
      <c r="M164" s="255" t="s">
        <v>213</v>
      </c>
      <c r="N164" s="60"/>
      <c r="O164" s="60"/>
      <c r="P164" s="60"/>
      <c r="Q164" s="140"/>
    </row>
    <row r="165" spans="1:17" ht="43.5" customHeight="1">
      <c r="A165" s="103" t="s">
        <v>739</v>
      </c>
      <c r="B165" s="1142"/>
      <c r="C165" s="1144"/>
      <c r="D165" s="1753"/>
      <c r="E165" s="1144"/>
      <c r="F165" s="1148"/>
      <c r="G165" s="1148"/>
      <c r="H165" s="1739"/>
      <c r="I165" s="309" t="s">
        <v>213</v>
      </c>
      <c r="J165" s="309" t="s">
        <v>213</v>
      </c>
      <c r="K165" s="309" t="str">
        <f t="shared" si="2"/>
        <v/>
      </c>
      <c r="L165" s="309" t="s">
        <v>213</v>
      </c>
      <c r="M165" s="255" t="s">
        <v>213</v>
      </c>
      <c r="N165" s="60"/>
      <c r="O165" s="60"/>
      <c r="P165" s="60"/>
      <c r="Q165" s="140"/>
    </row>
    <row r="166" spans="1:17" ht="43.5" customHeight="1">
      <c r="A166" s="103" t="s">
        <v>740</v>
      </c>
      <c r="B166" s="1142"/>
      <c r="C166" s="1144"/>
      <c r="D166" s="1753"/>
      <c r="E166" s="1144"/>
      <c r="F166" s="1148"/>
      <c r="G166" s="1148"/>
      <c r="H166" s="1739"/>
      <c r="I166" s="309" t="s">
        <v>213</v>
      </c>
      <c r="J166" s="309" t="s">
        <v>213</v>
      </c>
      <c r="K166" s="309" t="str">
        <f t="shared" si="2"/>
        <v/>
      </c>
      <c r="L166" s="309" t="s">
        <v>213</v>
      </c>
      <c r="M166" s="255" t="s">
        <v>213</v>
      </c>
      <c r="N166" s="60"/>
      <c r="O166" s="60"/>
      <c r="P166" s="60"/>
      <c r="Q166" s="140"/>
    </row>
    <row r="167" spans="1:17" ht="43.5" customHeight="1">
      <c r="A167" s="103" t="s">
        <v>741</v>
      </c>
      <c r="B167" s="1142"/>
      <c r="C167" s="1144"/>
      <c r="D167" s="1753"/>
      <c r="E167" s="1144"/>
      <c r="F167" s="1148"/>
      <c r="G167" s="1148"/>
      <c r="H167" s="1739"/>
      <c r="I167" s="309" t="s">
        <v>213</v>
      </c>
      <c r="J167" s="309" t="s">
        <v>213</v>
      </c>
      <c r="K167" s="309" t="str">
        <f t="shared" si="2"/>
        <v/>
      </c>
      <c r="L167" s="309" t="s">
        <v>213</v>
      </c>
      <c r="M167" s="255" t="s">
        <v>213</v>
      </c>
      <c r="N167" s="60"/>
      <c r="O167" s="60"/>
      <c r="P167" s="60"/>
      <c r="Q167" s="140"/>
    </row>
    <row r="168" spans="1:17" ht="43.5" customHeight="1">
      <c r="A168" s="103" t="s">
        <v>742</v>
      </c>
      <c r="B168" s="1142"/>
      <c r="C168" s="1144"/>
      <c r="D168" s="1753"/>
      <c r="E168" s="1144"/>
      <c r="F168" s="1148"/>
      <c r="G168" s="1148"/>
      <c r="H168" s="1740"/>
      <c r="I168" s="309" t="s">
        <v>213</v>
      </c>
      <c r="J168" s="309" t="s">
        <v>213</v>
      </c>
      <c r="K168" s="309" t="str">
        <f t="shared" si="2"/>
        <v/>
      </c>
      <c r="L168" s="309" t="s">
        <v>213</v>
      </c>
      <c r="M168" s="255" t="s">
        <v>213</v>
      </c>
      <c r="N168" s="60"/>
      <c r="O168" s="60"/>
      <c r="P168" s="60"/>
      <c r="Q168" s="140"/>
    </row>
    <row r="169" spans="1:17" ht="43.5" customHeight="1">
      <c r="A169" s="103" t="s">
        <v>743</v>
      </c>
      <c r="B169" s="1141"/>
      <c r="C169" s="1143" t="s">
        <v>213</v>
      </c>
      <c r="D169" s="1782"/>
      <c r="E169" s="1143" t="s">
        <v>213</v>
      </c>
      <c r="F169" s="1147" t="s">
        <v>213</v>
      </c>
      <c r="G169" s="1147" t="s">
        <v>213</v>
      </c>
      <c r="H169" s="1739" t="str">
        <f>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309" t="s">
        <v>213</v>
      </c>
      <c r="J169" s="309" t="s">
        <v>213</v>
      </c>
      <c r="K169" s="309" t="str">
        <f t="shared" si="2"/>
        <v/>
      </c>
      <c r="L169" s="309" t="s">
        <v>213</v>
      </c>
      <c r="M169" s="255" t="s">
        <v>213</v>
      </c>
      <c r="N169" s="60"/>
      <c r="O169" s="60"/>
      <c r="P169" s="60"/>
      <c r="Q169" s="140"/>
    </row>
    <row r="170" spans="1:17" ht="43.5" customHeight="1">
      <c r="A170" s="103" t="s">
        <v>744</v>
      </c>
      <c r="B170" s="1142"/>
      <c r="C170" s="1144"/>
      <c r="D170" s="1753"/>
      <c r="E170" s="1144"/>
      <c r="F170" s="1148"/>
      <c r="G170" s="1148"/>
      <c r="H170" s="1739"/>
      <c r="I170" s="309" t="s">
        <v>213</v>
      </c>
      <c r="J170" s="309" t="s">
        <v>213</v>
      </c>
      <c r="K170" s="309" t="str">
        <f t="shared" si="2"/>
        <v/>
      </c>
      <c r="L170" s="309" t="s">
        <v>213</v>
      </c>
      <c r="M170" s="255" t="s">
        <v>213</v>
      </c>
      <c r="N170" s="60"/>
      <c r="O170" s="60"/>
      <c r="P170" s="60"/>
      <c r="Q170" s="140"/>
    </row>
    <row r="171" spans="1:17" ht="43.5" customHeight="1">
      <c r="A171" s="103" t="s">
        <v>745</v>
      </c>
      <c r="B171" s="1142"/>
      <c r="C171" s="1144"/>
      <c r="D171" s="1753"/>
      <c r="E171" s="1144"/>
      <c r="F171" s="1148"/>
      <c r="G171" s="1148"/>
      <c r="H171" s="1739"/>
      <c r="I171" s="309" t="s">
        <v>213</v>
      </c>
      <c r="J171" s="309" t="s">
        <v>213</v>
      </c>
      <c r="K171" s="309" t="str">
        <f t="shared" si="2"/>
        <v/>
      </c>
      <c r="L171" s="309" t="s">
        <v>213</v>
      </c>
      <c r="M171" s="255" t="s">
        <v>213</v>
      </c>
      <c r="N171" s="60"/>
      <c r="O171" s="60"/>
      <c r="P171" s="60"/>
      <c r="Q171" s="140"/>
    </row>
    <row r="172" spans="1:17" ht="43.5" customHeight="1">
      <c r="A172" s="103" t="s">
        <v>746</v>
      </c>
      <c r="B172" s="1142"/>
      <c r="C172" s="1144"/>
      <c r="D172" s="1753"/>
      <c r="E172" s="1144"/>
      <c r="F172" s="1148"/>
      <c r="G172" s="1148"/>
      <c r="H172" s="1739"/>
      <c r="I172" s="309" t="s">
        <v>213</v>
      </c>
      <c r="J172" s="309" t="s">
        <v>213</v>
      </c>
      <c r="K172" s="309" t="str">
        <f t="shared" si="2"/>
        <v/>
      </c>
      <c r="L172" s="309" t="s">
        <v>213</v>
      </c>
      <c r="M172" s="255" t="s">
        <v>213</v>
      </c>
      <c r="N172" s="60"/>
      <c r="O172" s="60"/>
      <c r="P172" s="60"/>
      <c r="Q172" s="140"/>
    </row>
    <row r="173" spans="1:17" ht="43.5" customHeight="1">
      <c r="A173" s="103" t="s">
        <v>747</v>
      </c>
      <c r="B173" s="1142"/>
      <c r="C173" s="1144"/>
      <c r="D173" s="1753"/>
      <c r="E173" s="1144"/>
      <c r="F173" s="1148"/>
      <c r="G173" s="1148"/>
      <c r="H173" s="1739"/>
      <c r="I173" s="309" t="s">
        <v>213</v>
      </c>
      <c r="J173" s="309" t="s">
        <v>213</v>
      </c>
      <c r="K173" s="309" t="str">
        <f t="shared" si="2"/>
        <v/>
      </c>
      <c r="L173" s="309" t="s">
        <v>213</v>
      </c>
      <c r="M173" s="255" t="s">
        <v>213</v>
      </c>
      <c r="N173" s="60"/>
      <c r="O173" s="60"/>
      <c r="P173" s="60"/>
      <c r="Q173" s="140"/>
    </row>
    <row r="174" spans="1:17" ht="43.5" customHeight="1">
      <c r="A174" s="103" t="s">
        <v>748</v>
      </c>
      <c r="B174" s="1142"/>
      <c r="C174" s="1144"/>
      <c r="D174" s="1753"/>
      <c r="E174" s="1144"/>
      <c r="F174" s="1148"/>
      <c r="G174" s="1148"/>
      <c r="H174" s="1740"/>
      <c r="I174" s="309" t="s">
        <v>213</v>
      </c>
      <c r="J174" s="309" t="s">
        <v>213</v>
      </c>
      <c r="K174" s="309" t="str">
        <f t="shared" si="2"/>
        <v/>
      </c>
      <c r="L174" s="309" t="s">
        <v>213</v>
      </c>
      <c r="M174" s="255" t="s">
        <v>213</v>
      </c>
      <c r="N174" s="60"/>
      <c r="O174" s="60"/>
      <c r="P174" s="60"/>
      <c r="Q174" s="140"/>
    </row>
    <row r="175" spans="1:17" ht="43.5" customHeight="1">
      <c r="A175" s="103" t="s">
        <v>749</v>
      </c>
      <c r="B175" s="1141"/>
      <c r="C175" s="1143" t="s">
        <v>213</v>
      </c>
      <c r="D175" s="1782"/>
      <c r="E175" s="1143" t="s">
        <v>213</v>
      </c>
      <c r="F175" s="1147" t="s">
        <v>213</v>
      </c>
      <c r="G175" s="1147" t="s">
        <v>213</v>
      </c>
      <c r="H175" s="1739" t="str">
        <f>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309" t="s">
        <v>213</v>
      </c>
      <c r="J175" s="309" t="s">
        <v>213</v>
      </c>
      <c r="K175" s="309" t="str">
        <f t="shared" si="2"/>
        <v/>
      </c>
      <c r="L175" s="309" t="s">
        <v>213</v>
      </c>
      <c r="M175" s="255" t="s">
        <v>213</v>
      </c>
      <c r="N175" s="60"/>
      <c r="O175" s="60"/>
      <c r="P175" s="60"/>
      <c r="Q175" s="140"/>
    </row>
    <row r="176" spans="1:17" ht="43.5" customHeight="1">
      <c r="A176" s="103" t="s">
        <v>750</v>
      </c>
      <c r="B176" s="1142"/>
      <c r="C176" s="1144"/>
      <c r="D176" s="1753"/>
      <c r="E176" s="1144"/>
      <c r="F176" s="1148"/>
      <c r="G176" s="1148"/>
      <c r="H176" s="1739"/>
      <c r="I176" s="309" t="s">
        <v>213</v>
      </c>
      <c r="J176" s="309" t="s">
        <v>213</v>
      </c>
      <c r="K176" s="309" t="str">
        <f t="shared" si="2"/>
        <v/>
      </c>
      <c r="L176" s="309" t="s">
        <v>213</v>
      </c>
      <c r="M176" s="255" t="s">
        <v>213</v>
      </c>
      <c r="N176" s="60"/>
      <c r="O176" s="60"/>
      <c r="P176" s="60"/>
      <c r="Q176" s="140"/>
    </row>
    <row r="177" spans="1:17" ht="43.5" customHeight="1">
      <c r="A177" s="103" t="s">
        <v>751</v>
      </c>
      <c r="B177" s="1142"/>
      <c r="C177" s="1144"/>
      <c r="D177" s="1753"/>
      <c r="E177" s="1144"/>
      <c r="F177" s="1148"/>
      <c r="G177" s="1148"/>
      <c r="H177" s="1739"/>
      <c r="I177" s="309" t="s">
        <v>213</v>
      </c>
      <c r="J177" s="309" t="s">
        <v>213</v>
      </c>
      <c r="K177" s="309" t="str">
        <f t="shared" si="2"/>
        <v/>
      </c>
      <c r="L177" s="309" t="s">
        <v>213</v>
      </c>
      <c r="M177" s="255" t="s">
        <v>213</v>
      </c>
      <c r="N177" s="60"/>
      <c r="O177" s="60"/>
      <c r="P177" s="60"/>
      <c r="Q177" s="140"/>
    </row>
    <row r="178" spans="1:17" ht="43.5" customHeight="1">
      <c r="A178" s="103" t="s">
        <v>752</v>
      </c>
      <c r="B178" s="1142"/>
      <c r="C178" s="1144"/>
      <c r="D178" s="1753"/>
      <c r="E178" s="1144"/>
      <c r="F178" s="1148"/>
      <c r="G178" s="1148"/>
      <c r="H178" s="1739"/>
      <c r="I178" s="309" t="s">
        <v>213</v>
      </c>
      <c r="J178" s="309" t="s">
        <v>213</v>
      </c>
      <c r="K178" s="309" t="str">
        <f t="shared" si="2"/>
        <v/>
      </c>
      <c r="L178" s="309" t="s">
        <v>213</v>
      </c>
      <c r="M178" s="255" t="s">
        <v>213</v>
      </c>
      <c r="N178" s="60"/>
      <c r="O178" s="60"/>
      <c r="P178" s="60"/>
      <c r="Q178" s="140"/>
    </row>
    <row r="179" spans="1:17" ht="43.5" customHeight="1">
      <c r="A179" s="103" t="s">
        <v>753</v>
      </c>
      <c r="B179" s="1142"/>
      <c r="C179" s="1144"/>
      <c r="D179" s="1753"/>
      <c r="E179" s="1144"/>
      <c r="F179" s="1148"/>
      <c r="G179" s="1148"/>
      <c r="H179" s="1739"/>
      <c r="I179" s="309" t="s">
        <v>213</v>
      </c>
      <c r="J179" s="309" t="s">
        <v>213</v>
      </c>
      <c r="K179" s="309" t="str">
        <f t="shared" si="2"/>
        <v/>
      </c>
      <c r="L179" s="309" t="s">
        <v>213</v>
      </c>
      <c r="M179" s="255" t="s">
        <v>213</v>
      </c>
      <c r="N179" s="60"/>
      <c r="O179" s="60"/>
      <c r="P179" s="60"/>
      <c r="Q179" s="140"/>
    </row>
    <row r="180" spans="1:17" ht="43.5" customHeight="1">
      <c r="A180" s="103" t="s">
        <v>754</v>
      </c>
      <c r="B180" s="1142"/>
      <c r="C180" s="1144"/>
      <c r="D180" s="1753"/>
      <c r="E180" s="1144"/>
      <c r="F180" s="1148"/>
      <c r="G180" s="1148"/>
      <c r="H180" s="1740"/>
      <c r="I180" s="309" t="s">
        <v>213</v>
      </c>
      <c r="J180" s="309" t="s">
        <v>213</v>
      </c>
      <c r="K180" s="309" t="str">
        <f t="shared" si="2"/>
        <v/>
      </c>
      <c r="L180" s="309" t="s">
        <v>213</v>
      </c>
      <c r="M180" s="255" t="s">
        <v>213</v>
      </c>
      <c r="N180" s="60"/>
      <c r="O180" s="60"/>
      <c r="P180" s="60"/>
      <c r="Q180" s="140"/>
    </row>
    <row r="181" spans="1:17" ht="43.5" customHeight="1">
      <c r="A181" s="103" t="s">
        <v>755</v>
      </c>
      <c r="B181" s="1141"/>
      <c r="C181" s="1143" t="s">
        <v>213</v>
      </c>
      <c r="D181" s="1782"/>
      <c r="E181" s="1143" t="s">
        <v>213</v>
      </c>
      <c r="F181" s="1147" t="s">
        <v>213</v>
      </c>
      <c r="G181" s="1147" t="s">
        <v>213</v>
      </c>
      <c r="H181" s="1739" t="str">
        <f>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309" t="s">
        <v>213</v>
      </c>
      <c r="J181" s="309" t="s">
        <v>213</v>
      </c>
      <c r="K181" s="309" t="str">
        <f t="shared" si="2"/>
        <v/>
      </c>
      <c r="L181" s="309" t="s">
        <v>213</v>
      </c>
      <c r="M181" s="255" t="s">
        <v>213</v>
      </c>
      <c r="N181" s="60"/>
      <c r="O181" s="60"/>
      <c r="P181" s="60"/>
      <c r="Q181" s="140"/>
    </row>
    <row r="182" spans="1:17" ht="43.5" customHeight="1">
      <c r="A182" s="103" t="s">
        <v>756</v>
      </c>
      <c r="B182" s="1142"/>
      <c r="C182" s="1144"/>
      <c r="D182" s="1753"/>
      <c r="E182" s="1144"/>
      <c r="F182" s="1148"/>
      <c r="G182" s="1148"/>
      <c r="H182" s="1739"/>
      <c r="I182" s="309" t="s">
        <v>213</v>
      </c>
      <c r="J182" s="309" t="s">
        <v>213</v>
      </c>
      <c r="K182" s="309" t="str">
        <f t="shared" si="2"/>
        <v/>
      </c>
      <c r="L182" s="309" t="s">
        <v>213</v>
      </c>
      <c r="M182" s="255" t="s">
        <v>213</v>
      </c>
      <c r="N182" s="60"/>
      <c r="O182" s="60"/>
      <c r="P182" s="60"/>
      <c r="Q182" s="140"/>
    </row>
    <row r="183" spans="1:17" ht="43.5" customHeight="1">
      <c r="A183" s="103" t="s">
        <v>757</v>
      </c>
      <c r="B183" s="1142"/>
      <c r="C183" s="1144"/>
      <c r="D183" s="1753"/>
      <c r="E183" s="1144"/>
      <c r="F183" s="1148"/>
      <c r="G183" s="1148"/>
      <c r="H183" s="1739"/>
      <c r="I183" s="309" t="s">
        <v>213</v>
      </c>
      <c r="J183" s="309" t="s">
        <v>213</v>
      </c>
      <c r="K183" s="309" t="str">
        <f t="shared" si="2"/>
        <v/>
      </c>
      <c r="L183" s="309" t="s">
        <v>213</v>
      </c>
      <c r="M183" s="255" t="s">
        <v>213</v>
      </c>
      <c r="N183" s="60"/>
      <c r="O183" s="60"/>
      <c r="P183" s="60"/>
      <c r="Q183" s="140"/>
    </row>
    <row r="184" spans="1:17" ht="43.5" customHeight="1">
      <c r="A184" s="103" t="s">
        <v>758</v>
      </c>
      <c r="B184" s="1142"/>
      <c r="C184" s="1144"/>
      <c r="D184" s="1753"/>
      <c r="E184" s="1144"/>
      <c r="F184" s="1148"/>
      <c r="G184" s="1148"/>
      <c r="H184" s="1739"/>
      <c r="I184" s="309" t="s">
        <v>213</v>
      </c>
      <c r="J184" s="309" t="s">
        <v>213</v>
      </c>
      <c r="K184" s="309" t="str">
        <f t="shared" si="2"/>
        <v/>
      </c>
      <c r="L184" s="309" t="s">
        <v>213</v>
      </c>
      <c r="M184" s="255" t="s">
        <v>213</v>
      </c>
      <c r="N184" s="60"/>
      <c r="O184" s="60"/>
      <c r="P184" s="60"/>
      <c r="Q184" s="140"/>
    </row>
    <row r="185" spans="1:17" ht="43.5" customHeight="1">
      <c r="A185" s="103" t="s">
        <v>759</v>
      </c>
      <c r="B185" s="1142"/>
      <c r="C185" s="1144"/>
      <c r="D185" s="1753"/>
      <c r="E185" s="1144"/>
      <c r="F185" s="1148"/>
      <c r="G185" s="1148"/>
      <c r="H185" s="1739"/>
      <c r="I185" s="309" t="s">
        <v>213</v>
      </c>
      <c r="J185" s="309" t="s">
        <v>213</v>
      </c>
      <c r="K185" s="309" t="str">
        <f t="shared" si="2"/>
        <v/>
      </c>
      <c r="L185" s="309" t="s">
        <v>213</v>
      </c>
      <c r="M185" s="255" t="s">
        <v>213</v>
      </c>
      <c r="N185" s="60"/>
      <c r="O185" s="60"/>
      <c r="P185" s="60"/>
      <c r="Q185" s="140"/>
    </row>
    <row r="186" spans="1:17" ht="43.5" customHeight="1">
      <c r="A186" s="103" t="s">
        <v>760</v>
      </c>
      <c r="B186" s="1142"/>
      <c r="C186" s="1144"/>
      <c r="D186" s="1753"/>
      <c r="E186" s="1144"/>
      <c r="F186" s="1148"/>
      <c r="G186" s="1148"/>
      <c r="H186" s="1740"/>
      <c r="I186" s="309" t="s">
        <v>213</v>
      </c>
      <c r="J186" s="309" t="s">
        <v>213</v>
      </c>
      <c r="K186" s="309" t="str">
        <f t="shared" si="2"/>
        <v/>
      </c>
      <c r="L186" s="309" t="s">
        <v>213</v>
      </c>
      <c r="M186" s="255" t="s">
        <v>213</v>
      </c>
      <c r="N186" s="60"/>
      <c r="O186" s="60"/>
      <c r="P186" s="60"/>
      <c r="Q186" s="140"/>
    </row>
    <row r="187" spans="1:17" ht="43.5" customHeight="1">
      <c r="A187" s="103" t="s">
        <v>761</v>
      </c>
      <c r="B187" s="1141"/>
      <c r="C187" s="1143" t="s">
        <v>213</v>
      </c>
      <c r="D187" s="1782"/>
      <c r="E187" s="1143" t="s">
        <v>213</v>
      </c>
      <c r="F187" s="1147" t="s">
        <v>213</v>
      </c>
      <c r="G187" s="1147" t="s">
        <v>213</v>
      </c>
      <c r="H187" s="1739" t="str">
        <f>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309" t="s">
        <v>213</v>
      </c>
      <c r="J187" s="309" t="s">
        <v>213</v>
      </c>
      <c r="K187" s="309" t="str">
        <f t="shared" si="2"/>
        <v/>
      </c>
      <c r="L187" s="309" t="s">
        <v>213</v>
      </c>
      <c r="M187" s="255" t="s">
        <v>213</v>
      </c>
      <c r="N187" s="60"/>
      <c r="O187" s="60"/>
      <c r="P187" s="60"/>
      <c r="Q187" s="140"/>
    </row>
    <row r="188" spans="1:17" ht="43.5" customHeight="1">
      <c r="A188" s="103" t="s">
        <v>762</v>
      </c>
      <c r="B188" s="1142"/>
      <c r="C188" s="1144"/>
      <c r="D188" s="1753"/>
      <c r="E188" s="1144"/>
      <c r="F188" s="1148"/>
      <c r="G188" s="1148"/>
      <c r="H188" s="1739"/>
      <c r="I188" s="309" t="s">
        <v>213</v>
      </c>
      <c r="J188" s="309" t="s">
        <v>213</v>
      </c>
      <c r="K188" s="309" t="str">
        <f t="shared" si="2"/>
        <v/>
      </c>
      <c r="L188" s="309" t="s">
        <v>213</v>
      </c>
      <c r="M188" s="255" t="s">
        <v>213</v>
      </c>
      <c r="N188" s="60"/>
      <c r="O188" s="60"/>
      <c r="P188" s="60"/>
      <c r="Q188" s="140"/>
    </row>
    <row r="189" spans="1:17" ht="43.5" customHeight="1">
      <c r="A189" s="103" t="s">
        <v>763</v>
      </c>
      <c r="B189" s="1142"/>
      <c r="C189" s="1144"/>
      <c r="D189" s="1753"/>
      <c r="E189" s="1144"/>
      <c r="F189" s="1148"/>
      <c r="G189" s="1148"/>
      <c r="H189" s="1739"/>
      <c r="I189" s="309" t="s">
        <v>213</v>
      </c>
      <c r="J189" s="309" t="s">
        <v>213</v>
      </c>
      <c r="K189" s="309" t="str">
        <f t="shared" si="2"/>
        <v/>
      </c>
      <c r="L189" s="309" t="s">
        <v>213</v>
      </c>
      <c r="M189" s="255" t="s">
        <v>213</v>
      </c>
      <c r="N189" s="60"/>
      <c r="O189" s="60"/>
      <c r="P189" s="60"/>
      <c r="Q189" s="140"/>
    </row>
    <row r="190" spans="1:17" ht="43.5" customHeight="1">
      <c r="A190" s="103" t="s">
        <v>764</v>
      </c>
      <c r="B190" s="1142"/>
      <c r="C190" s="1144"/>
      <c r="D190" s="1753"/>
      <c r="E190" s="1144"/>
      <c r="F190" s="1148"/>
      <c r="G190" s="1148"/>
      <c r="H190" s="1739"/>
      <c r="I190" s="309" t="s">
        <v>213</v>
      </c>
      <c r="J190" s="309" t="s">
        <v>213</v>
      </c>
      <c r="K190" s="309" t="str">
        <f t="shared" si="2"/>
        <v/>
      </c>
      <c r="L190" s="309" t="s">
        <v>213</v>
      </c>
      <c r="M190" s="255" t="s">
        <v>213</v>
      </c>
      <c r="N190" s="60"/>
      <c r="O190" s="60"/>
      <c r="P190" s="60"/>
      <c r="Q190" s="140"/>
    </row>
    <row r="191" spans="1:17" ht="43.5" customHeight="1">
      <c r="A191" s="103" t="s">
        <v>765</v>
      </c>
      <c r="B191" s="1142"/>
      <c r="C191" s="1144"/>
      <c r="D191" s="1753"/>
      <c r="E191" s="1144"/>
      <c r="F191" s="1148"/>
      <c r="G191" s="1148"/>
      <c r="H191" s="1739"/>
      <c r="I191" s="309" t="s">
        <v>213</v>
      </c>
      <c r="J191" s="309" t="s">
        <v>213</v>
      </c>
      <c r="K191" s="309" t="str">
        <f t="shared" si="2"/>
        <v/>
      </c>
      <c r="L191" s="309" t="s">
        <v>213</v>
      </c>
      <c r="M191" s="255" t="s">
        <v>213</v>
      </c>
      <c r="N191" s="60"/>
      <c r="O191" s="60"/>
      <c r="P191" s="60"/>
      <c r="Q191" s="140"/>
    </row>
    <row r="192" spans="1:17" ht="43.5" customHeight="1">
      <c r="A192" s="103" t="s">
        <v>766</v>
      </c>
      <c r="B192" s="1142"/>
      <c r="C192" s="1144"/>
      <c r="D192" s="1753"/>
      <c r="E192" s="1144"/>
      <c r="F192" s="1148"/>
      <c r="G192" s="1148"/>
      <c r="H192" s="1740"/>
      <c r="I192" s="309" t="s">
        <v>213</v>
      </c>
      <c r="J192" s="309" t="s">
        <v>213</v>
      </c>
      <c r="K192" s="309" t="str">
        <f t="shared" si="2"/>
        <v/>
      </c>
      <c r="L192" s="309" t="s">
        <v>213</v>
      </c>
      <c r="M192" s="255" t="s">
        <v>213</v>
      </c>
      <c r="N192" s="60"/>
      <c r="O192" s="60"/>
      <c r="P192" s="60"/>
      <c r="Q192" s="140"/>
    </row>
    <row r="193" spans="1:17" ht="43.5" customHeight="1">
      <c r="A193" s="103" t="s">
        <v>767</v>
      </c>
      <c r="B193" s="1141"/>
      <c r="C193" s="1143" t="s">
        <v>213</v>
      </c>
      <c r="D193" s="1782"/>
      <c r="E193" s="1143" t="s">
        <v>213</v>
      </c>
      <c r="F193" s="1147" t="s">
        <v>213</v>
      </c>
      <c r="G193" s="1147" t="s">
        <v>213</v>
      </c>
      <c r="H193" s="1739" t="str">
        <f>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309" t="s">
        <v>213</v>
      </c>
      <c r="J193" s="309" t="s">
        <v>213</v>
      </c>
      <c r="K193" s="309" t="str">
        <f t="shared" si="2"/>
        <v/>
      </c>
      <c r="L193" s="309" t="s">
        <v>213</v>
      </c>
      <c r="M193" s="255" t="s">
        <v>213</v>
      </c>
      <c r="N193" s="60"/>
      <c r="O193" s="60"/>
      <c r="P193" s="60"/>
      <c r="Q193" s="140"/>
    </row>
    <row r="194" spans="1:17" ht="43.5" customHeight="1">
      <c r="A194" s="103" t="s">
        <v>768</v>
      </c>
      <c r="B194" s="1142"/>
      <c r="C194" s="1144"/>
      <c r="D194" s="1753"/>
      <c r="E194" s="1144"/>
      <c r="F194" s="1148"/>
      <c r="G194" s="1148"/>
      <c r="H194" s="1739"/>
      <c r="I194" s="309" t="s">
        <v>213</v>
      </c>
      <c r="J194" s="309" t="s">
        <v>213</v>
      </c>
      <c r="K194" s="309" t="str">
        <f t="shared" si="2"/>
        <v/>
      </c>
      <c r="L194" s="309" t="s">
        <v>213</v>
      </c>
      <c r="M194" s="255" t="s">
        <v>213</v>
      </c>
      <c r="N194" s="60"/>
      <c r="O194" s="60"/>
      <c r="P194" s="60"/>
      <c r="Q194" s="140"/>
    </row>
    <row r="195" spans="1:17" ht="43.5" customHeight="1">
      <c r="A195" s="103" t="s">
        <v>769</v>
      </c>
      <c r="B195" s="1142"/>
      <c r="C195" s="1144"/>
      <c r="D195" s="1753"/>
      <c r="E195" s="1144"/>
      <c r="F195" s="1148"/>
      <c r="G195" s="1148"/>
      <c r="H195" s="1739"/>
      <c r="I195" s="309" t="s">
        <v>213</v>
      </c>
      <c r="J195" s="309" t="s">
        <v>213</v>
      </c>
      <c r="K195" s="309" t="str">
        <f t="shared" si="2"/>
        <v/>
      </c>
      <c r="L195" s="309" t="s">
        <v>213</v>
      </c>
      <c r="M195" s="255" t="s">
        <v>213</v>
      </c>
      <c r="N195" s="60"/>
      <c r="O195" s="60"/>
      <c r="P195" s="60"/>
      <c r="Q195" s="140"/>
    </row>
    <row r="196" spans="1:17" ht="43.5" customHeight="1">
      <c r="A196" s="103" t="s">
        <v>770</v>
      </c>
      <c r="B196" s="1142"/>
      <c r="C196" s="1144"/>
      <c r="D196" s="1753"/>
      <c r="E196" s="1144"/>
      <c r="F196" s="1148"/>
      <c r="G196" s="1148"/>
      <c r="H196" s="1739"/>
      <c r="I196" s="309" t="s">
        <v>213</v>
      </c>
      <c r="J196" s="309" t="s">
        <v>213</v>
      </c>
      <c r="K196" s="309" t="str">
        <f t="shared" si="2"/>
        <v/>
      </c>
      <c r="L196" s="309" t="s">
        <v>213</v>
      </c>
      <c r="M196" s="255" t="s">
        <v>213</v>
      </c>
      <c r="N196" s="60"/>
      <c r="O196" s="60"/>
      <c r="P196" s="60"/>
      <c r="Q196" s="140"/>
    </row>
    <row r="197" spans="1:17" ht="43.5" customHeight="1">
      <c r="A197" s="103" t="s">
        <v>771</v>
      </c>
      <c r="B197" s="1142"/>
      <c r="C197" s="1144"/>
      <c r="D197" s="1753"/>
      <c r="E197" s="1144"/>
      <c r="F197" s="1148"/>
      <c r="G197" s="1148"/>
      <c r="H197" s="1739"/>
      <c r="I197" s="309" t="s">
        <v>213</v>
      </c>
      <c r="J197" s="309" t="s">
        <v>213</v>
      </c>
      <c r="K197" s="309" t="str">
        <f t="shared" si="2"/>
        <v/>
      </c>
      <c r="L197" s="309" t="s">
        <v>213</v>
      </c>
      <c r="M197" s="255" t="s">
        <v>213</v>
      </c>
      <c r="N197" s="60"/>
      <c r="O197" s="60"/>
      <c r="P197" s="60"/>
      <c r="Q197" s="140"/>
    </row>
    <row r="198" spans="1:17" ht="43.5" customHeight="1">
      <c r="A198" s="103" t="s">
        <v>772</v>
      </c>
      <c r="B198" s="1142"/>
      <c r="C198" s="1144"/>
      <c r="D198" s="1753"/>
      <c r="E198" s="1144"/>
      <c r="F198" s="1148"/>
      <c r="G198" s="1148"/>
      <c r="H198" s="1740"/>
      <c r="I198" s="309" t="s">
        <v>213</v>
      </c>
      <c r="J198" s="309" t="s">
        <v>213</v>
      </c>
      <c r="K198" s="309" t="str">
        <f t="shared" si="2"/>
        <v/>
      </c>
      <c r="L198" s="309" t="s">
        <v>213</v>
      </c>
      <c r="M198" s="255" t="s">
        <v>213</v>
      </c>
      <c r="N198" s="60"/>
      <c r="O198" s="60"/>
      <c r="P198" s="60"/>
      <c r="Q198" s="140"/>
    </row>
    <row r="199" spans="1:17" ht="43.5" customHeight="1">
      <c r="A199" s="103" t="s">
        <v>773</v>
      </c>
      <c r="B199" s="1141"/>
      <c r="C199" s="1143" t="s">
        <v>213</v>
      </c>
      <c r="D199" s="1782"/>
      <c r="E199" s="1143" t="s">
        <v>213</v>
      </c>
      <c r="F199" s="1147" t="s">
        <v>213</v>
      </c>
      <c r="G199" s="1147" t="s">
        <v>213</v>
      </c>
      <c r="H199" s="1739" t="str">
        <f>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309" t="s">
        <v>213</v>
      </c>
      <c r="J199" s="309" t="s">
        <v>213</v>
      </c>
      <c r="K199" s="309" t="str">
        <f t="shared" si="2"/>
        <v/>
      </c>
      <c r="L199" s="309" t="s">
        <v>213</v>
      </c>
      <c r="M199" s="255" t="s">
        <v>213</v>
      </c>
      <c r="N199" s="60"/>
      <c r="O199" s="60"/>
      <c r="P199" s="60"/>
      <c r="Q199" s="140"/>
    </row>
    <row r="200" spans="1:17" ht="43.5" customHeight="1">
      <c r="A200" s="103" t="s">
        <v>774</v>
      </c>
      <c r="B200" s="1142"/>
      <c r="C200" s="1144"/>
      <c r="D200" s="1753"/>
      <c r="E200" s="1144"/>
      <c r="F200" s="1148"/>
      <c r="G200" s="1148"/>
      <c r="H200" s="1739"/>
      <c r="I200" s="309" t="s">
        <v>213</v>
      </c>
      <c r="J200" s="309" t="s">
        <v>213</v>
      </c>
      <c r="K200" s="309" t="str">
        <f t="shared" ref="K200:K263" si="3">IFERROR(IF(OR(AND(I200="Muy Baja",J200="Leve"),AND(I200="Muy Baja",J200="Menor"),AND(I200="Baja",J200="Leve")),"Bajo",IF(OR(AND(I200="Muy baja",J200="Moderado"),AND(I200="Baja",J200="Menor"),AND(I200="Baja",J200="Moderado"),AND(I200="Media",J200="Leve"),AND(I200="Media",J200="Menor"),AND(I200="Media",J200="Moderado"),AND(I200="Alta",J200="Leve"),AND(I200="Alta",J200="Menor")),"Moderado",IF(OR(AND(I200="Muy Baja",J200="Mayor"),AND(I200="Baja",J200="Mayor"),AND(I200="Media",J200="Mayor"),AND(I200="Alta",J200="Moderado"),AND(I200="Alta",J200="Mayor"),AND(I200="Muy Alta",J200="Leve"),AND(I200="Muy Alta",J200="Menor"),AND(I200="Muy Alta",J200="Moderado"),AND(I200="Muy Alta",J200="Mayor")),"Alto",IF(OR(AND(I200="Muy Baja",J200="Catastrófico"),AND(I200="Baja",J200="Catastrófico"),AND(I200="Media",J200="Catastrófico"),AND(I200="Alta",J200="Catastrófico"),AND(I200="Muy Alta",J200="Catastrófico")),"Extremo","")))),"")</f>
        <v/>
      </c>
      <c r="L200" s="309" t="s">
        <v>213</v>
      </c>
      <c r="M200" s="255" t="s">
        <v>213</v>
      </c>
      <c r="N200" s="60"/>
      <c r="O200" s="60"/>
      <c r="P200" s="60"/>
      <c r="Q200" s="140"/>
    </row>
    <row r="201" spans="1:17" ht="43.5" customHeight="1">
      <c r="A201" s="103" t="s">
        <v>775</v>
      </c>
      <c r="B201" s="1142"/>
      <c r="C201" s="1144"/>
      <c r="D201" s="1753"/>
      <c r="E201" s="1144"/>
      <c r="F201" s="1148"/>
      <c r="G201" s="1148"/>
      <c r="H201" s="1739"/>
      <c r="I201" s="309" t="s">
        <v>213</v>
      </c>
      <c r="J201" s="309" t="s">
        <v>213</v>
      </c>
      <c r="K201" s="309" t="str">
        <f t="shared" si="3"/>
        <v/>
      </c>
      <c r="L201" s="309" t="s">
        <v>213</v>
      </c>
      <c r="M201" s="255" t="s">
        <v>213</v>
      </c>
      <c r="N201" s="60"/>
      <c r="O201" s="60"/>
      <c r="P201" s="60"/>
      <c r="Q201" s="140"/>
    </row>
    <row r="202" spans="1:17" ht="43.5" customHeight="1">
      <c r="A202" s="103" t="s">
        <v>776</v>
      </c>
      <c r="B202" s="1142"/>
      <c r="C202" s="1144"/>
      <c r="D202" s="1753"/>
      <c r="E202" s="1144"/>
      <c r="F202" s="1148"/>
      <c r="G202" s="1148"/>
      <c r="H202" s="1739"/>
      <c r="I202" s="309" t="s">
        <v>213</v>
      </c>
      <c r="J202" s="309" t="s">
        <v>213</v>
      </c>
      <c r="K202" s="309" t="str">
        <f t="shared" si="3"/>
        <v/>
      </c>
      <c r="L202" s="309" t="s">
        <v>213</v>
      </c>
      <c r="M202" s="255" t="s">
        <v>213</v>
      </c>
      <c r="N202" s="60"/>
      <c r="O202" s="60"/>
      <c r="P202" s="60"/>
      <c r="Q202" s="140"/>
    </row>
    <row r="203" spans="1:17" ht="43.5" customHeight="1">
      <c r="A203" s="103" t="s">
        <v>777</v>
      </c>
      <c r="B203" s="1142"/>
      <c r="C203" s="1144"/>
      <c r="D203" s="1753"/>
      <c r="E203" s="1144"/>
      <c r="F203" s="1148"/>
      <c r="G203" s="1148"/>
      <c r="H203" s="1739"/>
      <c r="I203" s="309" t="s">
        <v>213</v>
      </c>
      <c r="J203" s="309" t="s">
        <v>213</v>
      </c>
      <c r="K203" s="309" t="str">
        <f t="shared" si="3"/>
        <v/>
      </c>
      <c r="L203" s="309" t="s">
        <v>213</v>
      </c>
      <c r="M203" s="255" t="s">
        <v>213</v>
      </c>
      <c r="N203" s="60"/>
      <c r="O203" s="60"/>
      <c r="P203" s="60"/>
      <c r="Q203" s="140"/>
    </row>
    <row r="204" spans="1:17" ht="43.5" customHeight="1">
      <c r="A204" s="103" t="s">
        <v>778</v>
      </c>
      <c r="B204" s="1142"/>
      <c r="C204" s="1144"/>
      <c r="D204" s="1753"/>
      <c r="E204" s="1144"/>
      <c r="F204" s="1148"/>
      <c r="G204" s="1148"/>
      <c r="H204" s="1740"/>
      <c r="I204" s="309" t="s">
        <v>213</v>
      </c>
      <c r="J204" s="309" t="s">
        <v>213</v>
      </c>
      <c r="K204" s="309" t="str">
        <f t="shared" si="3"/>
        <v/>
      </c>
      <c r="L204" s="309" t="s">
        <v>213</v>
      </c>
      <c r="M204" s="255" t="s">
        <v>213</v>
      </c>
      <c r="N204" s="60"/>
      <c r="O204" s="60"/>
      <c r="P204" s="60"/>
      <c r="Q204" s="140"/>
    </row>
    <row r="205" spans="1:17" ht="43.5" customHeight="1">
      <c r="A205" s="103" t="s">
        <v>779</v>
      </c>
      <c r="B205" s="1141"/>
      <c r="C205" s="1143" t="s">
        <v>213</v>
      </c>
      <c r="D205" s="1782"/>
      <c r="E205" s="1143" t="s">
        <v>213</v>
      </c>
      <c r="F205" s="1147" t="s">
        <v>213</v>
      </c>
      <c r="G205" s="1147" t="s">
        <v>213</v>
      </c>
      <c r="H205" s="1739" t="str">
        <f>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309" t="s">
        <v>213</v>
      </c>
      <c r="J205" s="309" t="s">
        <v>213</v>
      </c>
      <c r="K205" s="309" t="str">
        <f t="shared" si="3"/>
        <v/>
      </c>
      <c r="L205" s="309" t="s">
        <v>213</v>
      </c>
      <c r="M205" s="255" t="s">
        <v>213</v>
      </c>
      <c r="N205" s="60"/>
      <c r="O205" s="60"/>
      <c r="P205" s="60"/>
      <c r="Q205" s="140"/>
    </row>
    <row r="206" spans="1:17" ht="43.5" customHeight="1">
      <c r="A206" s="103" t="s">
        <v>780</v>
      </c>
      <c r="B206" s="1142"/>
      <c r="C206" s="1144"/>
      <c r="D206" s="1753"/>
      <c r="E206" s="1144"/>
      <c r="F206" s="1148"/>
      <c r="G206" s="1148"/>
      <c r="H206" s="1739"/>
      <c r="I206" s="309" t="s">
        <v>213</v>
      </c>
      <c r="J206" s="309" t="s">
        <v>213</v>
      </c>
      <c r="K206" s="309" t="str">
        <f t="shared" si="3"/>
        <v/>
      </c>
      <c r="L206" s="309" t="s">
        <v>213</v>
      </c>
      <c r="M206" s="255" t="s">
        <v>213</v>
      </c>
      <c r="N206" s="60"/>
      <c r="O206" s="60"/>
      <c r="P206" s="60"/>
      <c r="Q206" s="140"/>
    </row>
    <row r="207" spans="1:17" ht="43.5" customHeight="1">
      <c r="A207" s="103" t="s">
        <v>781</v>
      </c>
      <c r="B207" s="1142"/>
      <c r="C207" s="1144"/>
      <c r="D207" s="1753"/>
      <c r="E207" s="1144"/>
      <c r="F207" s="1148"/>
      <c r="G207" s="1148"/>
      <c r="H207" s="1739"/>
      <c r="I207" s="309" t="s">
        <v>213</v>
      </c>
      <c r="J207" s="309" t="s">
        <v>213</v>
      </c>
      <c r="K207" s="309" t="str">
        <f t="shared" si="3"/>
        <v/>
      </c>
      <c r="L207" s="309" t="s">
        <v>213</v>
      </c>
      <c r="M207" s="255" t="s">
        <v>213</v>
      </c>
      <c r="N207" s="60"/>
      <c r="O207" s="60"/>
      <c r="P207" s="60"/>
      <c r="Q207" s="140"/>
    </row>
    <row r="208" spans="1:17" ht="43.5" customHeight="1">
      <c r="A208" s="103" t="s">
        <v>782</v>
      </c>
      <c r="B208" s="1142"/>
      <c r="C208" s="1144"/>
      <c r="D208" s="1753"/>
      <c r="E208" s="1144"/>
      <c r="F208" s="1148"/>
      <c r="G208" s="1148"/>
      <c r="H208" s="1739"/>
      <c r="I208" s="309" t="s">
        <v>213</v>
      </c>
      <c r="J208" s="309" t="s">
        <v>213</v>
      </c>
      <c r="K208" s="309" t="str">
        <f t="shared" si="3"/>
        <v/>
      </c>
      <c r="L208" s="309" t="s">
        <v>213</v>
      </c>
      <c r="M208" s="255" t="s">
        <v>213</v>
      </c>
      <c r="N208" s="60"/>
      <c r="O208" s="60"/>
      <c r="P208" s="60"/>
      <c r="Q208" s="140"/>
    </row>
    <row r="209" spans="1:17" ht="43.5" customHeight="1">
      <c r="A209" s="103" t="s">
        <v>783</v>
      </c>
      <c r="B209" s="1142"/>
      <c r="C209" s="1144"/>
      <c r="D209" s="1753"/>
      <c r="E209" s="1144"/>
      <c r="F209" s="1148"/>
      <c r="G209" s="1148"/>
      <c r="H209" s="1739"/>
      <c r="I209" s="309" t="s">
        <v>213</v>
      </c>
      <c r="J209" s="309" t="s">
        <v>213</v>
      </c>
      <c r="K209" s="309" t="str">
        <f t="shared" si="3"/>
        <v/>
      </c>
      <c r="L209" s="309" t="s">
        <v>213</v>
      </c>
      <c r="M209" s="255" t="s">
        <v>213</v>
      </c>
      <c r="N209" s="60"/>
      <c r="O209" s="60"/>
      <c r="P209" s="60"/>
      <c r="Q209" s="140"/>
    </row>
    <row r="210" spans="1:17" ht="43.5" customHeight="1">
      <c r="A210" s="103" t="s">
        <v>784</v>
      </c>
      <c r="B210" s="1142"/>
      <c r="C210" s="1144"/>
      <c r="D210" s="1753"/>
      <c r="E210" s="1144"/>
      <c r="F210" s="1148"/>
      <c r="G210" s="1148"/>
      <c r="H210" s="1740"/>
      <c r="I210" s="309" t="s">
        <v>213</v>
      </c>
      <c r="J210" s="309" t="s">
        <v>213</v>
      </c>
      <c r="K210" s="309" t="str">
        <f t="shared" si="3"/>
        <v/>
      </c>
      <c r="L210" s="309" t="s">
        <v>213</v>
      </c>
      <c r="M210" s="255" t="s">
        <v>213</v>
      </c>
      <c r="N210" s="60"/>
      <c r="O210" s="60"/>
      <c r="P210" s="60"/>
      <c r="Q210" s="140"/>
    </row>
    <row r="211" spans="1:17" ht="43.5" customHeight="1">
      <c r="A211" s="103" t="s">
        <v>785</v>
      </c>
      <c r="B211" s="1141"/>
      <c r="C211" s="1143" t="s">
        <v>213</v>
      </c>
      <c r="D211" s="1782"/>
      <c r="E211" s="1143" t="s">
        <v>213</v>
      </c>
      <c r="F211" s="1147" t="s">
        <v>213</v>
      </c>
      <c r="G211" s="1147" t="s">
        <v>213</v>
      </c>
      <c r="H211" s="1739" t="str">
        <f>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309" t="s">
        <v>213</v>
      </c>
      <c r="J211" s="309" t="s">
        <v>213</v>
      </c>
      <c r="K211" s="309" t="str">
        <f t="shared" si="3"/>
        <v/>
      </c>
      <c r="L211" s="309" t="s">
        <v>213</v>
      </c>
      <c r="M211" s="255" t="s">
        <v>213</v>
      </c>
      <c r="N211" s="60"/>
      <c r="O211" s="60"/>
      <c r="P211" s="60"/>
      <c r="Q211" s="140"/>
    </row>
    <row r="212" spans="1:17" ht="43.5" customHeight="1">
      <c r="A212" s="103" t="s">
        <v>786</v>
      </c>
      <c r="B212" s="1142"/>
      <c r="C212" s="1144"/>
      <c r="D212" s="1753"/>
      <c r="E212" s="1144"/>
      <c r="F212" s="1148"/>
      <c r="G212" s="1148"/>
      <c r="H212" s="1739"/>
      <c r="I212" s="309" t="s">
        <v>213</v>
      </c>
      <c r="J212" s="309" t="s">
        <v>213</v>
      </c>
      <c r="K212" s="309" t="str">
        <f t="shared" si="3"/>
        <v/>
      </c>
      <c r="L212" s="309" t="s">
        <v>213</v>
      </c>
      <c r="M212" s="255" t="s">
        <v>213</v>
      </c>
      <c r="N212" s="60"/>
      <c r="O212" s="60"/>
      <c r="P212" s="60"/>
      <c r="Q212" s="140"/>
    </row>
    <row r="213" spans="1:17" ht="43.5" customHeight="1">
      <c r="A213" s="103" t="s">
        <v>787</v>
      </c>
      <c r="B213" s="1142"/>
      <c r="C213" s="1144"/>
      <c r="D213" s="1753"/>
      <c r="E213" s="1144"/>
      <c r="F213" s="1148"/>
      <c r="G213" s="1148"/>
      <c r="H213" s="1739"/>
      <c r="I213" s="309" t="s">
        <v>213</v>
      </c>
      <c r="J213" s="309" t="s">
        <v>213</v>
      </c>
      <c r="K213" s="309" t="str">
        <f t="shared" si="3"/>
        <v/>
      </c>
      <c r="L213" s="309" t="s">
        <v>213</v>
      </c>
      <c r="M213" s="255" t="s">
        <v>213</v>
      </c>
      <c r="N213" s="60"/>
      <c r="O213" s="60"/>
      <c r="P213" s="60"/>
      <c r="Q213" s="140"/>
    </row>
    <row r="214" spans="1:17" ht="43.5" customHeight="1">
      <c r="A214" s="103" t="s">
        <v>788</v>
      </c>
      <c r="B214" s="1142"/>
      <c r="C214" s="1144"/>
      <c r="D214" s="1753"/>
      <c r="E214" s="1144"/>
      <c r="F214" s="1148"/>
      <c r="G214" s="1148"/>
      <c r="H214" s="1739"/>
      <c r="I214" s="309" t="s">
        <v>213</v>
      </c>
      <c r="J214" s="309" t="s">
        <v>213</v>
      </c>
      <c r="K214" s="309" t="str">
        <f t="shared" si="3"/>
        <v/>
      </c>
      <c r="L214" s="309" t="s">
        <v>213</v>
      </c>
      <c r="M214" s="255" t="s">
        <v>213</v>
      </c>
      <c r="N214" s="60"/>
      <c r="O214" s="60"/>
      <c r="P214" s="60"/>
      <c r="Q214" s="140"/>
    </row>
    <row r="215" spans="1:17" ht="43.5" customHeight="1">
      <c r="A215" s="103" t="s">
        <v>789</v>
      </c>
      <c r="B215" s="1142"/>
      <c r="C215" s="1144"/>
      <c r="D215" s="1753"/>
      <c r="E215" s="1144"/>
      <c r="F215" s="1148"/>
      <c r="G215" s="1148"/>
      <c r="H215" s="1739"/>
      <c r="I215" s="309" t="s">
        <v>213</v>
      </c>
      <c r="J215" s="309" t="s">
        <v>213</v>
      </c>
      <c r="K215" s="309" t="str">
        <f t="shared" si="3"/>
        <v/>
      </c>
      <c r="L215" s="309" t="s">
        <v>213</v>
      </c>
      <c r="M215" s="255" t="s">
        <v>213</v>
      </c>
      <c r="N215" s="60"/>
      <c r="O215" s="60"/>
      <c r="P215" s="60"/>
      <c r="Q215" s="140"/>
    </row>
    <row r="216" spans="1:17" ht="43.5" customHeight="1">
      <c r="A216" s="103" t="s">
        <v>790</v>
      </c>
      <c r="B216" s="1142"/>
      <c r="C216" s="1144"/>
      <c r="D216" s="1753"/>
      <c r="E216" s="1144"/>
      <c r="F216" s="1148"/>
      <c r="G216" s="1148"/>
      <c r="H216" s="1740"/>
      <c r="I216" s="309" t="s">
        <v>213</v>
      </c>
      <c r="J216" s="309" t="s">
        <v>213</v>
      </c>
      <c r="K216" s="309" t="str">
        <f t="shared" si="3"/>
        <v/>
      </c>
      <c r="L216" s="309" t="s">
        <v>213</v>
      </c>
      <c r="M216" s="255" t="s">
        <v>213</v>
      </c>
      <c r="N216" s="60"/>
      <c r="O216" s="60"/>
      <c r="P216" s="60"/>
      <c r="Q216" s="140"/>
    </row>
    <row r="217" spans="1:17" ht="43.5" customHeight="1">
      <c r="A217" s="103" t="s">
        <v>791</v>
      </c>
      <c r="B217" s="1141"/>
      <c r="C217" s="1143" t="s">
        <v>213</v>
      </c>
      <c r="D217" s="1782"/>
      <c r="E217" s="1143" t="s">
        <v>213</v>
      </c>
      <c r="F217" s="1147" t="s">
        <v>213</v>
      </c>
      <c r="G217" s="1147" t="s">
        <v>213</v>
      </c>
      <c r="H217" s="1739" t="str">
        <f>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309" t="s">
        <v>213</v>
      </c>
      <c r="J217" s="309" t="s">
        <v>213</v>
      </c>
      <c r="K217" s="309" t="str">
        <f t="shared" si="3"/>
        <v/>
      </c>
      <c r="L217" s="309" t="s">
        <v>213</v>
      </c>
      <c r="M217" s="255" t="s">
        <v>213</v>
      </c>
      <c r="N217" s="60"/>
      <c r="O217" s="60"/>
      <c r="P217" s="60"/>
      <c r="Q217" s="140"/>
    </row>
    <row r="218" spans="1:17" ht="43.5" customHeight="1">
      <c r="A218" s="103" t="s">
        <v>792</v>
      </c>
      <c r="B218" s="1142"/>
      <c r="C218" s="1144"/>
      <c r="D218" s="1753"/>
      <c r="E218" s="1144"/>
      <c r="F218" s="1148"/>
      <c r="G218" s="1148"/>
      <c r="H218" s="1739"/>
      <c r="I218" s="309" t="s">
        <v>213</v>
      </c>
      <c r="J218" s="309" t="s">
        <v>213</v>
      </c>
      <c r="K218" s="309" t="str">
        <f t="shared" si="3"/>
        <v/>
      </c>
      <c r="L218" s="309" t="s">
        <v>213</v>
      </c>
      <c r="M218" s="255" t="s">
        <v>213</v>
      </c>
      <c r="N218" s="60"/>
      <c r="O218" s="60"/>
      <c r="P218" s="60"/>
      <c r="Q218" s="140"/>
    </row>
    <row r="219" spans="1:17" ht="43.5" customHeight="1">
      <c r="A219" s="103" t="s">
        <v>793</v>
      </c>
      <c r="B219" s="1142"/>
      <c r="C219" s="1144"/>
      <c r="D219" s="1753"/>
      <c r="E219" s="1144"/>
      <c r="F219" s="1148"/>
      <c r="G219" s="1148"/>
      <c r="H219" s="1739"/>
      <c r="I219" s="309" t="s">
        <v>213</v>
      </c>
      <c r="J219" s="309" t="s">
        <v>213</v>
      </c>
      <c r="K219" s="309" t="str">
        <f t="shared" si="3"/>
        <v/>
      </c>
      <c r="L219" s="309" t="s">
        <v>213</v>
      </c>
      <c r="M219" s="255" t="s">
        <v>213</v>
      </c>
      <c r="N219" s="60"/>
      <c r="O219" s="60"/>
      <c r="P219" s="60"/>
      <c r="Q219" s="140"/>
    </row>
    <row r="220" spans="1:17" ht="43.5" customHeight="1">
      <c r="A220" s="103" t="s">
        <v>794</v>
      </c>
      <c r="B220" s="1142"/>
      <c r="C220" s="1144"/>
      <c r="D220" s="1753"/>
      <c r="E220" s="1144"/>
      <c r="F220" s="1148"/>
      <c r="G220" s="1148"/>
      <c r="H220" s="1739"/>
      <c r="I220" s="309" t="s">
        <v>213</v>
      </c>
      <c r="J220" s="309" t="s">
        <v>213</v>
      </c>
      <c r="K220" s="309" t="str">
        <f t="shared" si="3"/>
        <v/>
      </c>
      <c r="L220" s="309" t="s">
        <v>213</v>
      </c>
      <c r="M220" s="255" t="s">
        <v>213</v>
      </c>
      <c r="N220" s="60"/>
      <c r="O220" s="60"/>
      <c r="P220" s="60"/>
      <c r="Q220" s="140"/>
    </row>
    <row r="221" spans="1:17" ht="43.5" customHeight="1">
      <c r="A221" s="103" t="s">
        <v>795</v>
      </c>
      <c r="B221" s="1142"/>
      <c r="C221" s="1144"/>
      <c r="D221" s="1753"/>
      <c r="E221" s="1144"/>
      <c r="F221" s="1148"/>
      <c r="G221" s="1148"/>
      <c r="H221" s="1739"/>
      <c r="I221" s="309" t="s">
        <v>213</v>
      </c>
      <c r="J221" s="309" t="s">
        <v>213</v>
      </c>
      <c r="K221" s="309" t="str">
        <f t="shared" si="3"/>
        <v/>
      </c>
      <c r="L221" s="309" t="s">
        <v>213</v>
      </c>
      <c r="M221" s="255" t="s">
        <v>213</v>
      </c>
      <c r="N221" s="60"/>
      <c r="O221" s="60"/>
      <c r="P221" s="60"/>
      <c r="Q221" s="140"/>
    </row>
    <row r="222" spans="1:17" ht="43.5" customHeight="1">
      <c r="A222" s="103" t="s">
        <v>796</v>
      </c>
      <c r="B222" s="1142"/>
      <c r="C222" s="1144"/>
      <c r="D222" s="1753"/>
      <c r="E222" s="1144"/>
      <c r="F222" s="1148"/>
      <c r="G222" s="1148"/>
      <c r="H222" s="1740"/>
      <c r="I222" s="309" t="s">
        <v>213</v>
      </c>
      <c r="J222" s="309" t="s">
        <v>213</v>
      </c>
      <c r="K222" s="309" t="str">
        <f t="shared" si="3"/>
        <v/>
      </c>
      <c r="L222" s="309" t="s">
        <v>213</v>
      </c>
      <c r="M222" s="255" t="s">
        <v>213</v>
      </c>
      <c r="N222" s="60"/>
      <c r="O222" s="60"/>
      <c r="P222" s="60"/>
      <c r="Q222" s="140"/>
    </row>
    <row r="223" spans="1:17" ht="43.5" customHeight="1">
      <c r="A223" s="103" t="s">
        <v>797</v>
      </c>
      <c r="B223" s="1141"/>
      <c r="C223" s="1143" t="s">
        <v>213</v>
      </c>
      <c r="D223" s="1782"/>
      <c r="E223" s="1143" t="s">
        <v>213</v>
      </c>
      <c r="F223" s="1147" t="s">
        <v>213</v>
      </c>
      <c r="G223" s="1147" t="s">
        <v>213</v>
      </c>
      <c r="H223" s="1739" t="str">
        <f>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309" t="s">
        <v>213</v>
      </c>
      <c r="J223" s="309" t="s">
        <v>213</v>
      </c>
      <c r="K223" s="309" t="str">
        <f t="shared" si="3"/>
        <v/>
      </c>
      <c r="L223" s="309" t="s">
        <v>213</v>
      </c>
      <c r="M223" s="255" t="s">
        <v>213</v>
      </c>
      <c r="N223" s="60"/>
      <c r="O223" s="60"/>
      <c r="P223" s="60"/>
      <c r="Q223" s="140"/>
    </row>
    <row r="224" spans="1:17" ht="43.5" customHeight="1">
      <c r="A224" s="103" t="s">
        <v>798</v>
      </c>
      <c r="B224" s="1142"/>
      <c r="C224" s="1144"/>
      <c r="D224" s="1753"/>
      <c r="E224" s="1144"/>
      <c r="F224" s="1148"/>
      <c r="G224" s="1148"/>
      <c r="H224" s="1739"/>
      <c r="I224" s="309" t="s">
        <v>213</v>
      </c>
      <c r="J224" s="309" t="s">
        <v>213</v>
      </c>
      <c r="K224" s="309" t="str">
        <f t="shared" si="3"/>
        <v/>
      </c>
      <c r="L224" s="309" t="s">
        <v>213</v>
      </c>
      <c r="M224" s="255" t="s">
        <v>213</v>
      </c>
      <c r="N224" s="60"/>
      <c r="O224" s="60"/>
      <c r="P224" s="60"/>
      <c r="Q224" s="140"/>
    </row>
    <row r="225" spans="1:17" ht="43.5" customHeight="1">
      <c r="A225" s="103" t="s">
        <v>799</v>
      </c>
      <c r="B225" s="1142"/>
      <c r="C225" s="1144"/>
      <c r="D225" s="1753"/>
      <c r="E225" s="1144"/>
      <c r="F225" s="1148"/>
      <c r="G225" s="1148"/>
      <c r="H225" s="1739"/>
      <c r="I225" s="309" t="s">
        <v>213</v>
      </c>
      <c r="J225" s="309" t="s">
        <v>213</v>
      </c>
      <c r="K225" s="309" t="str">
        <f t="shared" si="3"/>
        <v/>
      </c>
      <c r="L225" s="309" t="s">
        <v>213</v>
      </c>
      <c r="M225" s="255" t="s">
        <v>213</v>
      </c>
      <c r="N225" s="60"/>
      <c r="O225" s="60"/>
      <c r="P225" s="60"/>
      <c r="Q225" s="140"/>
    </row>
    <row r="226" spans="1:17" ht="43.5" customHeight="1">
      <c r="A226" s="103" t="s">
        <v>800</v>
      </c>
      <c r="B226" s="1142"/>
      <c r="C226" s="1144"/>
      <c r="D226" s="1753"/>
      <c r="E226" s="1144"/>
      <c r="F226" s="1148"/>
      <c r="G226" s="1148"/>
      <c r="H226" s="1739"/>
      <c r="I226" s="309" t="s">
        <v>213</v>
      </c>
      <c r="J226" s="309" t="s">
        <v>213</v>
      </c>
      <c r="K226" s="309" t="str">
        <f t="shared" si="3"/>
        <v/>
      </c>
      <c r="L226" s="309" t="s">
        <v>213</v>
      </c>
      <c r="M226" s="255" t="s">
        <v>213</v>
      </c>
      <c r="N226" s="60"/>
      <c r="O226" s="60"/>
      <c r="P226" s="60"/>
      <c r="Q226" s="140"/>
    </row>
    <row r="227" spans="1:17" ht="43.5" customHeight="1">
      <c r="A227" s="103" t="s">
        <v>801</v>
      </c>
      <c r="B227" s="1142"/>
      <c r="C227" s="1144"/>
      <c r="D227" s="1753"/>
      <c r="E227" s="1144"/>
      <c r="F227" s="1148"/>
      <c r="G227" s="1148"/>
      <c r="H227" s="1739"/>
      <c r="I227" s="309" t="s">
        <v>213</v>
      </c>
      <c r="J227" s="309" t="s">
        <v>213</v>
      </c>
      <c r="K227" s="309" t="str">
        <f t="shared" si="3"/>
        <v/>
      </c>
      <c r="L227" s="309" t="s">
        <v>213</v>
      </c>
      <c r="M227" s="255" t="s">
        <v>213</v>
      </c>
      <c r="N227" s="60"/>
      <c r="O227" s="60"/>
      <c r="P227" s="60"/>
      <c r="Q227" s="140"/>
    </row>
    <row r="228" spans="1:17" ht="43.5" customHeight="1">
      <c r="A228" s="103" t="s">
        <v>802</v>
      </c>
      <c r="B228" s="1142"/>
      <c r="C228" s="1144"/>
      <c r="D228" s="1753"/>
      <c r="E228" s="1144"/>
      <c r="F228" s="1148"/>
      <c r="G228" s="1148"/>
      <c r="H228" s="1740"/>
      <c r="I228" s="309" t="s">
        <v>213</v>
      </c>
      <c r="J228" s="309" t="s">
        <v>213</v>
      </c>
      <c r="K228" s="309" t="str">
        <f t="shared" si="3"/>
        <v/>
      </c>
      <c r="L228" s="309" t="s">
        <v>213</v>
      </c>
      <c r="M228" s="255" t="s">
        <v>213</v>
      </c>
      <c r="N228" s="60"/>
      <c r="O228" s="60"/>
      <c r="P228" s="60"/>
      <c r="Q228" s="140"/>
    </row>
    <row r="229" spans="1:17" ht="43.5" customHeight="1">
      <c r="A229" s="103" t="s">
        <v>803</v>
      </c>
      <c r="B229" s="1141"/>
      <c r="C229" s="1143" t="s">
        <v>213</v>
      </c>
      <c r="D229" s="1782"/>
      <c r="E229" s="1143" t="s">
        <v>213</v>
      </c>
      <c r="F229" s="1147" t="s">
        <v>213</v>
      </c>
      <c r="G229" s="1147" t="s">
        <v>213</v>
      </c>
      <c r="H229" s="1739" t="str">
        <f>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309" t="s">
        <v>213</v>
      </c>
      <c r="J229" s="309" t="s">
        <v>213</v>
      </c>
      <c r="K229" s="309" t="str">
        <f t="shared" si="3"/>
        <v/>
      </c>
      <c r="L229" s="309" t="s">
        <v>213</v>
      </c>
      <c r="M229" s="255" t="s">
        <v>213</v>
      </c>
      <c r="N229" s="60"/>
      <c r="O229" s="60"/>
      <c r="P229" s="60"/>
      <c r="Q229" s="140"/>
    </row>
    <row r="230" spans="1:17" ht="43.5" customHeight="1">
      <c r="A230" s="103" t="s">
        <v>804</v>
      </c>
      <c r="B230" s="1142"/>
      <c r="C230" s="1144"/>
      <c r="D230" s="1753"/>
      <c r="E230" s="1144"/>
      <c r="F230" s="1148"/>
      <c r="G230" s="1148"/>
      <c r="H230" s="1739"/>
      <c r="I230" s="309" t="s">
        <v>213</v>
      </c>
      <c r="J230" s="309" t="s">
        <v>213</v>
      </c>
      <c r="K230" s="309" t="str">
        <f t="shared" si="3"/>
        <v/>
      </c>
      <c r="L230" s="309" t="s">
        <v>213</v>
      </c>
      <c r="M230" s="255" t="s">
        <v>213</v>
      </c>
      <c r="N230" s="60"/>
      <c r="O230" s="60"/>
      <c r="P230" s="60"/>
      <c r="Q230" s="140"/>
    </row>
    <row r="231" spans="1:17" ht="43.5" customHeight="1">
      <c r="A231" s="103" t="s">
        <v>805</v>
      </c>
      <c r="B231" s="1142"/>
      <c r="C231" s="1144"/>
      <c r="D231" s="1753"/>
      <c r="E231" s="1144"/>
      <c r="F231" s="1148"/>
      <c r="G231" s="1148"/>
      <c r="H231" s="1739"/>
      <c r="I231" s="309" t="s">
        <v>213</v>
      </c>
      <c r="J231" s="309" t="s">
        <v>213</v>
      </c>
      <c r="K231" s="309" t="str">
        <f t="shared" si="3"/>
        <v/>
      </c>
      <c r="L231" s="309" t="s">
        <v>213</v>
      </c>
      <c r="M231" s="255" t="s">
        <v>213</v>
      </c>
      <c r="N231" s="60"/>
      <c r="O231" s="60"/>
      <c r="P231" s="60"/>
      <c r="Q231" s="140"/>
    </row>
    <row r="232" spans="1:17" ht="43.5" customHeight="1">
      <c r="A232" s="103" t="s">
        <v>806</v>
      </c>
      <c r="B232" s="1142"/>
      <c r="C232" s="1144"/>
      <c r="D232" s="1753"/>
      <c r="E232" s="1144"/>
      <c r="F232" s="1148"/>
      <c r="G232" s="1148"/>
      <c r="H232" s="1739"/>
      <c r="I232" s="309" t="s">
        <v>213</v>
      </c>
      <c r="J232" s="309" t="s">
        <v>213</v>
      </c>
      <c r="K232" s="309" t="str">
        <f t="shared" si="3"/>
        <v/>
      </c>
      <c r="L232" s="309" t="s">
        <v>213</v>
      </c>
      <c r="M232" s="255" t="s">
        <v>213</v>
      </c>
      <c r="N232" s="60"/>
      <c r="O232" s="60"/>
      <c r="P232" s="60"/>
      <c r="Q232" s="140"/>
    </row>
    <row r="233" spans="1:17" ht="43.5" customHeight="1">
      <c r="A233" s="103" t="s">
        <v>807</v>
      </c>
      <c r="B233" s="1142"/>
      <c r="C233" s="1144"/>
      <c r="D233" s="1753"/>
      <c r="E233" s="1144"/>
      <c r="F233" s="1148"/>
      <c r="G233" s="1148"/>
      <c r="H233" s="1739"/>
      <c r="I233" s="309" t="s">
        <v>213</v>
      </c>
      <c r="J233" s="309" t="s">
        <v>213</v>
      </c>
      <c r="K233" s="309" t="str">
        <f t="shared" si="3"/>
        <v/>
      </c>
      <c r="L233" s="309" t="s">
        <v>213</v>
      </c>
      <c r="M233" s="255" t="s">
        <v>213</v>
      </c>
      <c r="N233" s="60"/>
      <c r="O233" s="60"/>
      <c r="P233" s="60"/>
      <c r="Q233" s="140"/>
    </row>
    <row r="234" spans="1:17" ht="43.5" customHeight="1">
      <c r="A234" s="103" t="s">
        <v>808</v>
      </c>
      <c r="B234" s="1142"/>
      <c r="C234" s="1144"/>
      <c r="D234" s="1753"/>
      <c r="E234" s="1144"/>
      <c r="F234" s="1148"/>
      <c r="G234" s="1148"/>
      <c r="H234" s="1740"/>
      <c r="I234" s="309" t="s">
        <v>213</v>
      </c>
      <c r="J234" s="309" t="s">
        <v>213</v>
      </c>
      <c r="K234" s="309" t="str">
        <f t="shared" si="3"/>
        <v/>
      </c>
      <c r="L234" s="309" t="s">
        <v>213</v>
      </c>
      <c r="M234" s="255" t="s">
        <v>213</v>
      </c>
      <c r="N234" s="60"/>
      <c r="O234" s="60"/>
      <c r="P234" s="60"/>
      <c r="Q234" s="140"/>
    </row>
    <row r="235" spans="1:17" ht="43.5" customHeight="1">
      <c r="A235" s="103" t="s">
        <v>809</v>
      </c>
      <c r="B235" s="1141"/>
      <c r="C235" s="1143" t="s">
        <v>213</v>
      </c>
      <c r="D235" s="1782"/>
      <c r="E235" s="1143" t="s">
        <v>213</v>
      </c>
      <c r="F235" s="1147" t="s">
        <v>213</v>
      </c>
      <c r="G235" s="1147" t="s">
        <v>213</v>
      </c>
      <c r="H235" s="1739" t="str">
        <f>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309" t="s">
        <v>213</v>
      </c>
      <c r="J235" s="309" t="s">
        <v>213</v>
      </c>
      <c r="K235" s="309" t="str">
        <f t="shared" si="3"/>
        <v/>
      </c>
      <c r="L235" s="309" t="s">
        <v>213</v>
      </c>
      <c r="M235" s="255" t="s">
        <v>213</v>
      </c>
      <c r="N235" s="60"/>
      <c r="O235" s="60"/>
      <c r="P235" s="60"/>
      <c r="Q235" s="140"/>
    </row>
    <row r="236" spans="1:17" ht="43.5" customHeight="1">
      <c r="A236" s="103" t="s">
        <v>810</v>
      </c>
      <c r="B236" s="1142"/>
      <c r="C236" s="1144"/>
      <c r="D236" s="1753"/>
      <c r="E236" s="1144"/>
      <c r="F236" s="1148"/>
      <c r="G236" s="1148"/>
      <c r="H236" s="1739"/>
      <c r="I236" s="309" t="s">
        <v>213</v>
      </c>
      <c r="J236" s="309" t="s">
        <v>213</v>
      </c>
      <c r="K236" s="309" t="str">
        <f t="shared" si="3"/>
        <v/>
      </c>
      <c r="L236" s="309" t="s">
        <v>213</v>
      </c>
      <c r="M236" s="255" t="s">
        <v>213</v>
      </c>
      <c r="N236" s="60"/>
      <c r="O236" s="60"/>
      <c r="P236" s="60"/>
      <c r="Q236" s="140"/>
    </row>
    <row r="237" spans="1:17" ht="43.5" customHeight="1">
      <c r="A237" s="103" t="s">
        <v>811</v>
      </c>
      <c r="B237" s="1142"/>
      <c r="C237" s="1144"/>
      <c r="D237" s="1753"/>
      <c r="E237" s="1144"/>
      <c r="F237" s="1148"/>
      <c r="G237" s="1148"/>
      <c r="H237" s="1739"/>
      <c r="I237" s="309" t="s">
        <v>213</v>
      </c>
      <c r="J237" s="309" t="s">
        <v>213</v>
      </c>
      <c r="K237" s="309" t="str">
        <f t="shared" si="3"/>
        <v/>
      </c>
      <c r="L237" s="309" t="s">
        <v>213</v>
      </c>
      <c r="M237" s="255" t="s">
        <v>213</v>
      </c>
      <c r="N237" s="60"/>
      <c r="O237" s="60"/>
      <c r="P237" s="60"/>
      <c r="Q237" s="140"/>
    </row>
    <row r="238" spans="1:17" ht="43.5" customHeight="1">
      <c r="A238" s="103" t="s">
        <v>812</v>
      </c>
      <c r="B238" s="1142"/>
      <c r="C238" s="1144"/>
      <c r="D238" s="1753"/>
      <c r="E238" s="1144"/>
      <c r="F238" s="1148"/>
      <c r="G238" s="1148"/>
      <c r="H238" s="1739"/>
      <c r="I238" s="309" t="s">
        <v>213</v>
      </c>
      <c r="J238" s="309" t="s">
        <v>213</v>
      </c>
      <c r="K238" s="309" t="str">
        <f t="shared" si="3"/>
        <v/>
      </c>
      <c r="L238" s="309" t="s">
        <v>213</v>
      </c>
      <c r="M238" s="255" t="s">
        <v>213</v>
      </c>
      <c r="N238" s="60"/>
      <c r="O238" s="60"/>
      <c r="P238" s="60"/>
      <c r="Q238" s="140"/>
    </row>
    <row r="239" spans="1:17" ht="43.5" customHeight="1">
      <c r="A239" s="103" t="s">
        <v>813</v>
      </c>
      <c r="B239" s="1142"/>
      <c r="C239" s="1144"/>
      <c r="D239" s="1753"/>
      <c r="E239" s="1144"/>
      <c r="F239" s="1148"/>
      <c r="G239" s="1148"/>
      <c r="H239" s="1739"/>
      <c r="I239" s="309" t="s">
        <v>213</v>
      </c>
      <c r="J239" s="309" t="s">
        <v>213</v>
      </c>
      <c r="K239" s="309" t="str">
        <f t="shared" si="3"/>
        <v/>
      </c>
      <c r="L239" s="309" t="s">
        <v>213</v>
      </c>
      <c r="M239" s="255" t="s">
        <v>213</v>
      </c>
      <c r="N239" s="60"/>
      <c r="O239" s="60"/>
      <c r="P239" s="60"/>
      <c r="Q239" s="140"/>
    </row>
    <row r="240" spans="1:17" ht="43.5" customHeight="1">
      <c r="A240" s="103" t="s">
        <v>814</v>
      </c>
      <c r="B240" s="1142"/>
      <c r="C240" s="1144"/>
      <c r="D240" s="1753"/>
      <c r="E240" s="1144"/>
      <c r="F240" s="1148"/>
      <c r="G240" s="1148"/>
      <c r="H240" s="1740"/>
      <c r="I240" s="309" t="s">
        <v>213</v>
      </c>
      <c r="J240" s="309" t="s">
        <v>213</v>
      </c>
      <c r="K240" s="309" t="str">
        <f t="shared" si="3"/>
        <v/>
      </c>
      <c r="L240" s="309" t="s">
        <v>213</v>
      </c>
      <c r="M240" s="255" t="s">
        <v>213</v>
      </c>
      <c r="N240" s="60"/>
      <c r="O240" s="60"/>
      <c r="P240" s="60"/>
      <c r="Q240" s="140"/>
    </row>
    <row r="241" spans="1:17" ht="43.5" customHeight="1">
      <c r="A241" s="103" t="s">
        <v>815</v>
      </c>
      <c r="B241" s="1141"/>
      <c r="C241" s="1143" t="s">
        <v>213</v>
      </c>
      <c r="D241" s="1782"/>
      <c r="E241" s="1143" t="s">
        <v>213</v>
      </c>
      <c r="F241" s="1147" t="s">
        <v>213</v>
      </c>
      <c r="G241" s="1147" t="s">
        <v>213</v>
      </c>
      <c r="H241" s="1739" t="str">
        <f>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309" t="s">
        <v>213</v>
      </c>
      <c r="J241" s="309" t="s">
        <v>213</v>
      </c>
      <c r="K241" s="309" t="str">
        <f t="shared" si="3"/>
        <v/>
      </c>
      <c r="L241" s="309" t="s">
        <v>213</v>
      </c>
      <c r="M241" s="255" t="s">
        <v>213</v>
      </c>
      <c r="N241" s="60"/>
      <c r="O241" s="60"/>
      <c r="P241" s="60"/>
      <c r="Q241" s="140"/>
    </row>
    <row r="242" spans="1:17" ht="43.5" customHeight="1">
      <c r="A242" s="103" t="s">
        <v>816</v>
      </c>
      <c r="B242" s="1142"/>
      <c r="C242" s="1144"/>
      <c r="D242" s="1753"/>
      <c r="E242" s="1144"/>
      <c r="F242" s="1148"/>
      <c r="G242" s="1148"/>
      <c r="H242" s="1739"/>
      <c r="I242" s="309" t="s">
        <v>213</v>
      </c>
      <c r="J242" s="309" t="s">
        <v>213</v>
      </c>
      <c r="K242" s="309" t="str">
        <f t="shared" si="3"/>
        <v/>
      </c>
      <c r="L242" s="309" t="s">
        <v>213</v>
      </c>
      <c r="M242" s="255" t="s">
        <v>213</v>
      </c>
      <c r="N242" s="60"/>
      <c r="O242" s="60"/>
      <c r="P242" s="60"/>
      <c r="Q242" s="140"/>
    </row>
    <row r="243" spans="1:17" ht="43.5" customHeight="1">
      <c r="A243" s="103" t="s">
        <v>817</v>
      </c>
      <c r="B243" s="1142"/>
      <c r="C243" s="1144"/>
      <c r="D243" s="1753"/>
      <c r="E243" s="1144"/>
      <c r="F243" s="1148"/>
      <c r="G243" s="1148"/>
      <c r="H243" s="1739"/>
      <c r="I243" s="309" t="s">
        <v>213</v>
      </c>
      <c r="J243" s="309" t="s">
        <v>213</v>
      </c>
      <c r="K243" s="309" t="str">
        <f t="shared" si="3"/>
        <v/>
      </c>
      <c r="L243" s="309" t="s">
        <v>213</v>
      </c>
      <c r="M243" s="255" t="s">
        <v>213</v>
      </c>
      <c r="N243" s="60"/>
      <c r="O243" s="60"/>
      <c r="P243" s="60"/>
      <c r="Q243" s="140"/>
    </row>
    <row r="244" spans="1:17" ht="43.5" customHeight="1">
      <c r="A244" s="103" t="s">
        <v>818</v>
      </c>
      <c r="B244" s="1142"/>
      <c r="C244" s="1144"/>
      <c r="D244" s="1753"/>
      <c r="E244" s="1144"/>
      <c r="F244" s="1148"/>
      <c r="G244" s="1148"/>
      <c r="H244" s="1739"/>
      <c r="I244" s="309" t="s">
        <v>213</v>
      </c>
      <c r="J244" s="309" t="s">
        <v>213</v>
      </c>
      <c r="K244" s="309" t="str">
        <f t="shared" si="3"/>
        <v/>
      </c>
      <c r="L244" s="309" t="s">
        <v>213</v>
      </c>
      <c r="M244" s="255" t="s">
        <v>213</v>
      </c>
      <c r="N244" s="60"/>
      <c r="O244" s="60"/>
      <c r="P244" s="60"/>
      <c r="Q244" s="140"/>
    </row>
    <row r="245" spans="1:17" ht="43.5" customHeight="1">
      <c r="A245" s="103" t="s">
        <v>819</v>
      </c>
      <c r="B245" s="1142"/>
      <c r="C245" s="1144"/>
      <c r="D245" s="1753"/>
      <c r="E245" s="1144"/>
      <c r="F245" s="1148"/>
      <c r="G245" s="1148"/>
      <c r="H245" s="1739"/>
      <c r="I245" s="309" t="s">
        <v>213</v>
      </c>
      <c r="J245" s="309" t="s">
        <v>213</v>
      </c>
      <c r="K245" s="309" t="str">
        <f t="shared" si="3"/>
        <v/>
      </c>
      <c r="L245" s="309" t="s">
        <v>213</v>
      </c>
      <c r="M245" s="255" t="s">
        <v>213</v>
      </c>
      <c r="N245" s="60"/>
      <c r="O245" s="60"/>
      <c r="P245" s="60"/>
      <c r="Q245" s="140"/>
    </row>
    <row r="246" spans="1:17" ht="43.5" customHeight="1">
      <c r="A246" s="103" t="s">
        <v>820</v>
      </c>
      <c r="B246" s="1142"/>
      <c r="C246" s="1144"/>
      <c r="D246" s="1753"/>
      <c r="E246" s="1144"/>
      <c r="F246" s="1148"/>
      <c r="G246" s="1148"/>
      <c r="H246" s="1740"/>
      <c r="I246" s="309" t="s">
        <v>213</v>
      </c>
      <c r="J246" s="309" t="s">
        <v>213</v>
      </c>
      <c r="K246" s="309" t="str">
        <f t="shared" si="3"/>
        <v/>
      </c>
      <c r="L246" s="309" t="s">
        <v>213</v>
      </c>
      <c r="M246" s="255" t="s">
        <v>213</v>
      </c>
      <c r="N246" s="60"/>
      <c r="O246" s="60"/>
      <c r="P246" s="60"/>
      <c r="Q246" s="140"/>
    </row>
    <row r="247" spans="1:17" ht="43.5" customHeight="1">
      <c r="A247" s="103" t="s">
        <v>821</v>
      </c>
      <c r="B247" s="1141"/>
      <c r="C247" s="1143" t="s">
        <v>213</v>
      </c>
      <c r="D247" s="1782"/>
      <c r="E247" s="1143" t="s">
        <v>213</v>
      </c>
      <c r="F247" s="1147" t="s">
        <v>213</v>
      </c>
      <c r="G247" s="1147" t="s">
        <v>213</v>
      </c>
      <c r="H247" s="1739" t="str">
        <f>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309" t="s">
        <v>213</v>
      </c>
      <c r="J247" s="309" t="s">
        <v>213</v>
      </c>
      <c r="K247" s="309" t="str">
        <f t="shared" si="3"/>
        <v/>
      </c>
      <c r="L247" s="309" t="s">
        <v>213</v>
      </c>
      <c r="M247" s="255" t="s">
        <v>213</v>
      </c>
      <c r="N247" s="60"/>
      <c r="O247" s="60"/>
      <c r="P247" s="60"/>
      <c r="Q247" s="140"/>
    </row>
    <row r="248" spans="1:17" ht="43.5" customHeight="1">
      <c r="A248" s="103" t="s">
        <v>822</v>
      </c>
      <c r="B248" s="1142"/>
      <c r="C248" s="1144"/>
      <c r="D248" s="1753"/>
      <c r="E248" s="1144"/>
      <c r="F248" s="1148"/>
      <c r="G248" s="1148"/>
      <c r="H248" s="1739"/>
      <c r="I248" s="309" t="s">
        <v>213</v>
      </c>
      <c r="J248" s="309" t="s">
        <v>213</v>
      </c>
      <c r="K248" s="309" t="str">
        <f t="shared" si="3"/>
        <v/>
      </c>
      <c r="L248" s="309" t="s">
        <v>213</v>
      </c>
      <c r="M248" s="255" t="s">
        <v>213</v>
      </c>
      <c r="N248" s="60"/>
      <c r="O248" s="60"/>
      <c r="P248" s="60"/>
      <c r="Q248" s="140"/>
    </row>
    <row r="249" spans="1:17" ht="43.5" customHeight="1">
      <c r="A249" s="103" t="s">
        <v>823</v>
      </c>
      <c r="B249" s="1142"/>
      <c r="C249" s="1144"/>
      <c r="D249" s="1753"/>
      <c r="E249" s="1144"/>
      <c r="F249" s="1148"/>
      <c r="G249" s="1148"/>
      <c r="H249" s="1739"/>
      <c r="I249" s="309" t="s">
        <v>213</v>
      </c>
      <c r="J249" s="309" t="s">
        <v>213</v>
      </c>
      <c r="K249" s="309" t="str">
        <f t="shared" si="3"/>
        <v/>
      </c>
      <c r="L249" s="309" t="s">
        <v>213</v>
      </c>
      <c r="M249" s="255" t="s">
        <v>213</v>
      </c>
      <c r="N249" s="60"/>
      <c r="O249" s="60"/>
      <c r="P249" s="60"/>
      <c r="Q249" s="140"/>
    </row>
    <row r="250" spans="1:17" ht="43.5" customHeight="1">
      <c r="A250" s="103" t="s">
        <v>824</v>
      </c>
      <c r="B250" s="1142"/>
      <c r="C250" s="1144"/>
      <c r="D250" s="1753"/>
      <c r="E250" s="1144"/>
      <c r="F250" s="1148"/>
      <c r="G250" s="1148"/>
      <c r="H250" s="1739"/>
      <c r="I250" s="309" t="s">
        <v>213</v>
      </c>
      <c r="J250" s="309" t="s">
        <v>213</v>
      </c>
      <c r="K250" s="309" t="str">
        <f t="shared" si="3"/>
        <v/>
      </c>
      <c r="L250" s="309" t="s">
        <v>213</v>
      </c>
      <c r="M250" s="255" t="s">
        <v>213</v>
      </c>
      <c r="N250" s="60"/>
      <c r="O250" s="60"/>
      <c r="P250" s="60"/>
      <c r="Q250" s="140"/>
    </row>
    <row r="251" spans="1:17" ht="43.5" customHeight="1">
      <c r="A251" s="103" t="s">
        <v>825</v>
      </c>
      <c r="B251" s="1142"/>
      <c r="C251" s="1144"/>
      <c r="D251" s="1753"/>
      <c r="E251" s="1144"/>
      <c r="F251" s="1148"/>
      <c r="G251" s="1148"/>
      <c r="H251" s="1739"/>
      <c r="I251" s="309" t="s">
        <v>213</v>
      </c>
      <c r="J251" s="309" t="s">
        <v>213</v>
      </c>
      <c r="K251" s="309" t="str">
        <f t="shared" si="3"/>
        <v/>
      </c>
      <c r="L251" s="309" t="s">
        <v>213</v>
      </c>
      <c r="M251" s="255" t="s">
        <v>213</v>
      </c>
      <c r="N251" s="60"/>
      <c r="O251" s="60"/>
      <c r="P251" s="60"/>
      <c r="Q251" s="140"/>
    </row>
    <row r="252" spans="1:17" ht="43.5" customHeight="1">
      <c r="A252" s="103" t="s">
        <v>826</v>
      </c>
      <c r="B252" s="1142"/>
      <c r="C252" s="1144"/>
      <c r="D252" s="1753"/>
      <c r="E252" s="1144"/>
      <c r="F252" s="1148"/>
      <c r="G252" s="1148"/>
      <c r="H252" s="1740"/>
      <c r="I252" s="309" t="s">
        <v>213</v>
      </c>
      <c r="J252" s="309" t="s">
        <v>213</v>
      </c>
      <c r="K252" s="309" t="str">
        <f t="shared" si="3"/>
        <v/>
      </c>
      <c r="L252" s="309" t="s">
        <v>213</v>
      </c>
      <c r="M252" s="255" t="s">
        <v>213</v>
      </c>
      <c r="N252" s="60"/>
      <c r="O252" s="60"/>
      <c r="P252" s="60"/>
      <c r="Q252" s="140"/>
    </row>
    <row r="253" spans="1:17" ht="43.5" customHeight="1">
      <c r="A253" s="103" t="s">
        <v>827</v>
      </c>
      <c r="B253" s="1141"/>
      <c r="C253" s="1143" t="s">
        <v>213</v>
      </c>
      <c r="D253" s="1782"/>
      <c r="E253" s="1143" t="s">
        <v>213</v>
      </c>
      <c r="F253" s="1147" t="s">
        <v>213</v>
      </c>
      <c r="G253" s="1147" t="s">
        <v>213</v>
      </c>
      <c r="H253" s="1739" t="str">
        <f>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309" t="s">
        <v>213</v>
      </c>
      <c r="J253" s="309" t="s">
        <v>213</v>
      </c>
      <c r="K253" s="309" t="str">
        <f t="shared" si="3"/>
        <v/>
      </c>
      <c r="L253" s="309" t="s">
        <v>213</v>
      </c>
      <c r="M253" s="255" t="s">
        <v>213</v>
      </c>
      <c r="N253" s="60"/>
      <c r="O253" s="60"/>
      <c r="P253" s="60"/>
      <c r="Q253" s="140"/>
    </row>
    <row r="254" spans="1:17" ht="43.5" customHeight="1">
      <c r="A254" s="103" t="s">
        <v>828</v>
      </c>
      <c r="B254" s="1142"/>
      <c r="C254" s="1144"/>
      <c r="D254" s="1753"/>
      <c r="E254" s="1144"/>
      <c r="F254" s="1148"/>
      <c r="G254" s="1148"/>
      <c r="H254" s="1739"/>
      <c r="I254" s="309" t="s">
        <v>213</v>
      </c>
      <c r="J254" s="309" t="s">
        <v>213</v>
      </c>
      <c r="K254" s="309" t="str">
        <f t="shared" si="3"/>
        <v/>
      </c>
      <c r="L254" s="309" t="s">
        <v>213</v>
      </c>
      <c r="M254" s="255" t="s">
        <v>213</v>
      </c>
      <c r="N254" s="60"/>
      <c r="O254" s="60"/>
      <c r="P254" s="60"/>
      <c r="Q254" s="140"/>
    </row>
    <row r="255" spans="1:17" ht="43.5" customHeight="1">
      <c r="A255" s="103" t="s">
        <v>829</v>
      </c>
      <c r="B255" s="1142"/>
      <c r="C255" s="1144"/>
      <c r="D255" s="1753"/>
      <c r="E255" s="1144"/>
      <c r="F255" s="1148"/>
      <c r="G255" s="1148"/>
      <c r="H255" s="1739"/>
      <c r="I255" s="309" t="s">
        <v>213</v>
      </c>
      <c r="J255" s="309" t="s">
        <v>213</v>
      </c>
      <c r="K255" s="309" t="str">
        <f t="shared" si="3"/>
        <v/>
      </c>
      <c r="L255" s="309" t="s">
        <v>213</v>
      </c>
      <c r="M255" s="255" t="s">
        <v>213</v>
      </c>
      <c r="N255" s="60"/>
      <c r="O255" s="60"/>
      <c r="P255" s="60"/>
      <c r="Q255" s="140"/>
    </row>
    <row r="256" spans="1:17" ht="43.5" customHeight="1">
      <c r="A256" s="103" t="s">
        <v>830</v>
      </c>
      <c r="B256" s="1142"/>
      <c r="C256" s="1144"/>
      <c r="D256" s="1753"/>
      <c r="E256" s="1144"/>
      <c r="F256" s="1148"/>
      <c r="G256" s="1148"/>
      <c r="H256" s="1739"/>
      <c r="I256" s="309" t="s">
        <v>213</v>
      </c>
      <c r="J256" s="309" t="s">
        <v>213</v>
      </c>
      <c r="K256" s="309" t="str">
        <f t="shared" si="3"/>
        <v/>
      </c>
      <c r="L256" s="309" t="s">
        <v>213</v>
      </c>
      <c r="M256" s="255" t="s">
        <v>213</v>
      </c>
      <c r="N256" s="60"/>
      <c r="O256" s="60"/>
      <c r="P256" s="60"/>
      <c r="Q256" s="140"/>
    </row>
    <row r="257" spans="1:17" ht="43.5" customHeight="1">
      <c r="A257" s="103" t="s">
        <v>831</v>
      </c>
      <c r="B257" s="1142"/>
      <c r="C257" s="1144"/>
      <c r="D257" s="1753"/>
      <c r="E257" s="1144"/>
      <c r="F257" s="1148"/>
      <c r="G257" s="1148"/>
      <c r="H257" s="1739"/>
      <c r="I257" s="309" t="s">
        <v>213</v>
      </c>
      <c r="J257" s="309" t="s">
        <v>213</v>
      </c>
      <c r="K257" s="309" t="str">
        <f t="shared" si="3"/>
        <v/>
      </c>
      <c r="L257" s="309" t="s">
        <v>213</v>
      </c>
      <c r="M257" s="255" t="s">
        <v>213</v>
      </c>
      <c r="N257" s="60"/>
      <c r="O257" s="60"/>
      <c r="P257" s="60"/>
      <c r="Q257" s="140"/>
    </row>
    <row r="258" spans="1:17" ht="43.5" customHeight="1">
      <c r="A258" s="103" t="s">
        <v>832</v>
      </c>
      <c r="B258" s="1142"/>
      <c r="C258" s="1144"/>
      <c r="D258" s="1753"/>
      <c r="E258" s="1144"/>
      <c r="F258" s="1148"/>
      <c r="G258" s="1148"/>
      <c r="H258" s="1740"/>
      <c r="I258" s="309" t="s">
        <v>213</v>
      </c>
      <c r="J258" s="309" t="s">
        <v>213</v>
      </c>
      <c r="K258" s="309" t="str">
        <f t="shared" si="3"/>
        <v/>
      </c>
      <c r="L258" s="309" t="s">
        <v>213</v>
      </c>
      <c r="M258" s="255" t="s">
        <v>213</v>
      </c>
      <c r="N258" s="60"/>
      <c r="O258" s="60"/>
      <c r="P258" s="60"/>
      <c r="Q258" s="140"/>
    </row>
    <row r="259" spans="1:17" ht="43.5" customHeight="1">
      <c r="A259" s="103" t="s">
        <v>833</v>
      </c>
      <c r="B259" s="1141"/>
      <c r="C259" s="1143" t="s">
        <v>213</v>
      </c>
      <c r="D259" s="1782"/>
      <c r="E259" s="1143" t="s">
        <v>213</v>
      </c>
      <c r="F259" s="1147" t="s">
        <v>213</v>
      </c>
      <c r="G259" s="1147" t="s">
        <v>213</v>
      </c>
      <c r="H259" s="1739" t="str">
        <f>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309" t="s">
        <v>213</v>
      </c>
      <c r="J259" s="309" t="s">
        <v>213</v>
      </c>
      <c r="K259" s="309" t="str">
        <f t="shared" si="3"/>
        <v/>
      </c>
      <c r="L259" s="309" t="s">
        <v>213</v>
      </c>
      <c r="M259" s="255" t="s">
        <v>213</v>
      </c>
      <c r="N259" s="60"/>
      <c r="O259" s="60"/>
      <c r="P259" s="60"/>
      <c r="Q259" s="140"/>
    </row>
    <row r="260" spans="1:17" ht="43.5" customHeight="1">
      <c r="A260" s="103" t="s">
        <v>834</v>
      </c>
      <c r="B260" s="1142"/>
      <c r="C260" s="1144"/>
      <c r="D260" s="1753"/>
      <c r="E260" s="1144"/>
      <c r="F260" s="1148"/>
      <c r="G260" s="1148"/>
      <c r="H260" s="1739"/>
      <c r="I260" s="309" t="s">
        <v>213</v>
      </c>
      <c r="J260" s="309" t="s">
        <v>213</v>
      </c>
      <c r="K260" s="309" t="str">
        <f t="shared" si="3"/>
        <v/>
      </c>
      <c r="L260" s="309" t="s">
        <v>213</v>
      </c>
      <c r="M260" s="255" t="s">
        <v>213</v>
      </c>
      <c r="N260" s="60"/>
      <c r="O260" s="60"/>
      <c r="P260" s="60"/>
      <c r="Q260" s="140"/>
    </row>
    <row r="261" spans="1:17" ht="43.5" customHeight="1">
      <c r="A261" s="103" t="s">
        <v>835</v>
      </c>
      <c r="B261" s="1142"/>
      <c r="C261" s="1144"/>
      <c r="D261" s="1753"/>
      <c r="E261" s="1144"/>
      <c r="F261" s="1148"/>
      <c r="G261" s="1148"/>
      <c r="H261" s="1739"/>
      <c r="I261" s="309" t="s">
        <v>213</v>
      </c>
      <c r="J261" s="309" t="s">
        <v>213</v>
      </c>
      <c r="K261" s="309" t="str">
        <f t="shared" si="3"/>
        <v/>
      </c>
      <c r="L261" s="309" t="s">
        <v>213</v>
      </c>
      <c r="M261" s="255" t="s">
        <v>213</v>
      </c>
      <c r="N261" s="60"/>
      <c r="O261" s="60"/>
      <c r="P261" s="60"/>
      <c r="Q261" s="140"/>
    </row>
    <row r="262" spans="1:17" ht="43.5" customHeight="1">
      <c r="A262" s="103" t="s">
        <v>836</v>
      </c>
      <c r="B262" s="1142"/>
      <c r="C262" s="1144"/>
      <c r="D262" s="1753"/>
      <c r="E262" s="1144"/>
      <c r="F262" s="1148"/>
      <c r="G262" s="1148"/>
      <c r="H262" s="1739"/>
      <c r="I262" s="309" t="s">
        <v>213</v>
      </c>
      <c r="J262" s="309" t="s">
        <v>213</v>
      </c>
      <c r="K262" s="309" t="str">
        <f t="shared" si="3"/>
        <v/>
      </c>
      <c r="L262" s="309" t="s">
        <v>213</v>
      </c>
      <c r="M262" s="255" t="s">
        <v>213</v>
      </c>
      <c r="N262" s="60"/>
      <c r="O262" s="60"/>
      <c r="P262" s="60"/>
      <c r="Q262" s="140"/>
    </row>
    <row r="263" spans="1:17" ht="43.5" customHeight="1">
      <c r="A263" s="103" t="s">
        <v>837</v>
      </c>
      <c r="B263" s="1142"/>
      <c r="C263" s="1144"/>
      <c r="D263" s="1753"/>
      <c r="E263" s="1144"/>
      <c r="F263" s="1148"/>
      <c r="G263" s="1148"/>
      <c r="H263" s="1739"/>
      <c r="I263" s="309" t="s">
        <v>213</v>
      </c>
      <c r="J263" s="309" t="s">
        <v>213</v>
      </c>
      <c r="K263" s="309" t="str">
        <f t="shared" si="3"/>
        <v/>
      </c>
      <c r="L263" s="309" t="s">
        <v>213</v>
      </c>
      <c r="M263" s="255" t="s">
        <v>213</v>
      </c>
      <c r="N263" s="60"/>
      <c r="O263" s="60"/>
      <c r="P263" s="60"/>
      <c r="Q263" s="140"/>
    </row>
    <row r="264" spans="1:17" ht="43.5" customHeight="1">
      <c r="A264" s="103" t="s">
        <v>838</v>
      </c>
      <c r="B264" s="1142"/>
      <c r="C264" s="1144"/>
      <c r="D264" s="1753"/>
      <c r="E264" s="1144"/>
      <c r="F264" s="1148"/>
      <c r="G264" s="1148"/>
      <c r="H264" s="1740"/>
      <c r="I264" s="309" t="s">
        <v>213</v>
      </c>
      <c r="J264" s="309" t="s">
        <v>213</v>
      </c>
      <c r="K264" s="309" t="str">
        <f t="shared" ref="K264:K327" si="4">IFERROR(IF(OR(AND(I264="Muy Baja",J264="Leve"),AND(I264="Muy Baja",J264="Menor"),AND(I264="Baja",J264="Leve")),"Bajo",IF(OR(AND(I264="Muy baja",J264="Moderado"),AND(I264="Baja",J264="Menor"),AND(I264="Baja",J264="Moderado"),AND(I264="Media",J264="Leve"),AND(I264="Media",J264="Menor"),AND(I264="Media",J264="Moderado"),AND(I264="Alta",J264="Leve"),AND(I264="Alta",J264="Menor")),"Moderado",IF(OR(AND(I264="Muy Baja",J264="Mayor"),AND(I264="Baja",J264="Mayor"),AND(I264="Media",J264="Mayor"),AND(I264="Alta",J264="Moderado"),AND(I264="Alta",J264="Mayor"),AND(I264="Muy Alta",J264="Leve"),AND(I264="Muy Alta",J264="Menor"),AND(I264="Muy Alta",J264="Moderado"),AND(I264="Muy Alta",J264="Mayor")),"Alto",IF(OR(AND(I264="Muy Baja",J264="Catastrófico"),AND(I264="Baja",J264="Catastrófico"),AND(I264="Media",J264="Catastrófico"),AND(I264="Alta",J264="Catastrófico"),AND(I264="Muy Alta",J264="Catastrófico")),"Extremo","")))),"")</f>
        <v/>
      </c>
      <c r="L264" s="309" t="s">
        <v>213</v>
      </c>
      <c r="M264" s="255" t="s">
        <v>213</v>
      </c>
      <c r="N264" s="60"/>
      <c r="O264" s="60"/>
      <c r="P264" s="60"/>
      <c r="Q264" s="140"/>
    </row>
    <row r="265" spans="1:17" ht="43.5" customHeight="1">
      <c r="A265" s="103" t="s">
        <v>839</v>
      </c>
      <c r="B265" s="1141"/>
      <c r="C265" s="1143" t="s">
        <v>213</v>
      </c>
      <c r="D265" s="1782"/>
      <c r="E265" s="1143" t="s">
        <v>213</v>
      </c>
      <c r="F265" s="1147" t="s">
        <v>213</v>
      </c>
      <c r="G265" s="1147" t="s">
        <v>213</v>
      </c>
      <c r="H265" s="1739" t="str">
        <f>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309" t="s">
        <v>213</v>
      </c>
      <c r="J265" s="309" t="s">
        <v>213</v>
      </c>
      <c r="K265" s="309" t="str">
        <f t="shared" si="4"/>
        <v/>
      </c>
      <c r="L265" s="309" t="s">
        <v>213</v>
      </c>
      <c r="M265" s="255" t="s">
        <v>213</v>
      </c>
      <c r="N265" s="60"/>
      <c r="O265" s="60"/>
      <c r="P265" s="60"/>
      <c r="Q265" s="140"/>
    </row>
    <row r="266" spans="1:17" ht="43.5" customHeight="1">
      <c r="A266" s="103" t="s">
        <v>840</v>
      </c>
      <c r="B266" s="1142"/>
      <c r="C266" s="1144"/>
      <c r="D266" s="1753"/>
      <c r="E266" s="1144"/>
      <c r="F266" s="1148"/>
      <c r="G266" s="1148"/>
      <c r="H266" s="1739"/>
      <c r="I266" s="309" t="s">
        <v>213</v>
      </c>
      <c r="J266" s="309" t="s">
        <v>213</v>
      </c>
      <c r="K266" s="309" t="str">
        <f t="shared" si="4"/>
        <v/>
      </c>
      <c r="L266" s="309" t="s">
        <v>213</v>
      </c>
      <c r="M266" s="255" t="s">
        <v>213</v>
      </c>
      <c r="N266" s="60"/>
      <c r="O266" s="60"/>
      <c r="P266" s="60"/>
      <c r="Q266" s="140"/>
    </row>
    <row r="267" spans="1:17" ht="43.5" customHeight="1">
      <c r="A267" s="103" t="s">
        <v>841</v>
      </c>
      <c r="B267" s="1142"/>
      <c r="C267" s="1144"/>
      <c r="D267" s="1753"/>
      <c r="E267" s="1144"/>
      <c r="F267" s="1148"/>
      <c r="G267" s="1148"/>
      <c r="H267" s="1739"/>
      <c r="I267" s="309" t="s">
        <v>213</v>
      </c>
      <c r="J267" s="309" t="s">
        <v>213</v>
      </c>
      <c r="K267" s="309" t="str">
        <f t="shared" si="4"/>
        <v/>
      </c>
      <c r="L267" s="309" t="s">
        <v>213</v>
      </c>
      <c r="M267" s="255" t="s">
        <v>213</v>
      </c>
      <c r="N267" s="60"/>
      <c r="O267" s="60"/>
      <c r="P267" s="60"/>
      <c r="Q267" s="140"/>
    </row>
    <row r="268" spans="1:17" ht="43.5" customHeight="1">
      <c r="A268" s="103" t="s">
        <v>842</v>
      </c>
      <c r="B268" s="1142"/>
      <c r="C268" s="1144"/>
      <c r="D268" s="1753"/>
      <c r="E268" s="1144"/>
      <c r="F268" s="1148"/>
      <c r="G268" s="1148"/>
      <c r="H268" s="1739"/>
      <c r="I268" s="309" t="s">
        <v>213</v>
      </c>
      <c r="J268" s="309" t="s">
        <v>213</v>
      </c>
      <c r="K268" s="309" t="str">
        <f t="shared" si="4"/>
        <v/>
      </c>
      <c r="L268" s="309" t="s">
        <v>213</v>
      </c>
      <c r="M268" s="255" t="s">
        <v>213</v>
      </c>
      <c r="N268" s="60"/>
      <c r="O268" s="60"/>
      <c r="P268" s="60"/>
      <c r="Q268" s="140"/>
    </row>
    <row r="269" spans="1:17" ht="43.5" customHeight="1">
      <c r="A269" s="103" t="s">
        <v>843</v>
      </c>
      <c r="B269" s="1142"/>
      <c r="C269" s="1144"/>
      <c r="D269" s="1753"/>
      <c r="E269" s="1144"/>
      <c r="F269" s="1148"/>
      <c r="G269" s="1148"/>
      <c r="H269" s="1739"/>
      <c r="I269" s="309" t="s">
        <v>213</v>
      </c>
      <c r="J269" s="309" t="s">
        <v>213</v>
      </c>
      <c r="K269" s="309" t="str">
        <f t="shared" si="4"/>
        <v/>
      </c>
      <c r="L269" s="309" t="s">
        <v>213</v>
      </c>
      <c r="M269" s="255" t="s">
        <v>213</v>
      </c>
      <c r="N269" s="60"/>
      <c r="O269" s="60"/>
      <c r="P269" s="60"/>
      <c r="Q269" s="140"/>
    </row>
    <row r="270" spans="1:17" ht="43.5" customHeight="1">
      <c r="A270" s="103" t="s">
        <v>844</v>
      </c>
      <c r="B270" s="1142"/>
      <c r="C270" s="1144"/>
      <c r="D270" s="1753"/>
      <c r="E270" s="1144"/>
      <c r="F270" s="1148"/>
      <c r="G270" s="1148"/>
      <c r="H270" s="1740"/>
      <c r="I270" s="309" t="s">
        <v>213</v>
      </c>
      <c r="J270" s="309" t="s">
        <v>213</v>
      </c>
      <c r="K270" s="309" t="str">
        <f t="shared" si="4"/>
        <v/>
      </c>
      <c r="L270" s="309" t="s">
        <v>213</v>
      </c>
      <c r="M270" s="255" t="s">
        <v>213</v>
      </c>
      <c r="N270" s="60"/>
      <c r="O270" s="60"/>
      <c r="P270" s="60"/>
      <c r="Q270" s="140"/>
    </row>
    <row r="271" spans="1:17" ht="43.5" customHeight="1">
      <c r="A271" s="103" t="s">
        <v>845</v>
      </c>
      <c r="B271" s="1141"/>
      <c r="C271" s="1143" t="s">
        <v>213</v>
      </c>
      <c r="D271" s="1782"/>
      <c r="E271" s="1143" t="s">
        <v>213</v>
      </c>
      <c r="F271" s="1147" t="s">
        <v>213</v>
      </c>
      <c r="G271" s="1147" t="s">
        <v>213</v>
      </c>
      <c r="H271" s="1739" t="str">
        <f>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309" t="s">
        <v>213</v>
      </c>
      <c r="J271" s="309" t="s">
        <v>213</v>
      </c>
      <c r="K271" s="309" t="str">
        <f t="shared" si="4"/>
        <v/>
      </c>
      <c r="L271" s="309" t="s">
        <v>213</v>
      </c>
      <c r="M271" s="255" t="s">
        <v>213</v>
      </c>
      <c r="N271" s="60"/>
      <c r="O271" s="60"/>
      <c r="P271" s="60"/>
      <c r="Q271" s="140"/>
    </row>
    <row r="272" spans="1:17" ht="43.5" customHeight="1">
      <c r="A272" s="103" t="s">
        <v>846</v>
      </c>
      <c r="B272" s="1142"/>
      <c r="C272" s="1144"/>
      <c r="D272" s="1753"/>
      <c r="E272" s="1144"/>
      <c r="F272" s="1148"/>
      <c r="G272" s="1148"/>
      <c r="H272" s="1739"/>
      <c r="I272" s="309" t="s">
        <v>213</v>
      </c>
      <c r="J272" s="309" t="s">
        <v>213</v>
      </c>
      <c r="K272" s="309" t="str">
        <f t="shared" si="4"/>
        <v/>
      </c>
      <c r="L272" s="309" t="s">
        <v>213</v>
      </c>
      <c r="M272" s="255" t="s">
        <v>213</v>
      </c>
      <c r="N272" s="60"/>
      <c r="O272" s="60"/>
      <c r="P272" s="60"/>
      <c r="Q272" s="140"/>
    </row>
    <row r="273" spans="1:17" ht="43.5" customHeight="1">
      <c r="A273" s="103" t="s">
        <v>847</v>
      </c>
      <c r="B273" s="1142"/>
      <c r="C273" s="1144"/>
      <c r="D273" s="1753"/>
      <c r="E273" s="1144"/>
      <c r="F273" s="1148"/>
      <c r="G273" s="1148"/>
      <c r="H273" s="1739"/>
      <c r="I273" s="309" t="s">
        <v>213</v>
      </c>
      <c r="J273" s="309" t="s">
        <v>213</v>
      </c>
      <c r="K273" s="309" t="str">
        <f t="shared" si="4"/>
        <v/>
      </c>
      <c r="L273" s="309" t="s">
        <v>213</v>
      </c>
      <c r="M273" s="255" t="s">
        <v>213</v>
      </c>
      <c r="N273" s="60"/>
      <c r="O273" s="60"/>
      <c r="P273" s="60"/>
      <c r="Q273" s="140"/>
    </row>
    <row r="274" spans="1:17" ht="43.5" customHeight="1">
      <c r="A274" s="103" t="s">
        <v>848</v>
      </c>
      <c r="B274" s="1142"/>
      <c r="C274" s="1144"/>
      <c r="D274" s="1753"/>
      <c r="E274" s="1144"/>
      <c r="F274" s="1148"/>
      <c r="G274" s="1148"/>
      <c r="H274" s="1739"/>
      <c r="I274" s="309" t="s">
        <v>213</v>
      </c>
      <c r="J274" s="309" t="s">
        <v>213</v>
      </c>
      <c r="K274" s="309" t="str">
        <f t="shared" si="4"/>
        <v/>
      </c>
      <c r="L274" s="309" t="s">
        <v>213</v>
      </c>
      <c r="M274" s="255" t="s">
        <v>213</v>
      </c>
      <c r="N274" s="60"/>
      <c r="O274" s="60"/>
      <c r="P274" s="60"/>
      <c r="Q274" s="140"/>
    </row>
    <row r="275" spans="1:17" ht="43.5" customHeight="1">
      <c r="A275" s="103" t="s">
        <v>849</v>
      </c>
      <c r="B275" s="1142"/>
      <c r="C275" s="1144"/>
      <c r="D275" s="1753"/>
      <c r="E275" s="1144"/>
      <c r="F275" s="1148"/>
      <c r="G275" s="1148"/>
      <c r="H275" s="1739"/>
      <c r="I275" s="309" t="s">
        <v>213</v>
      </c>
      <c r="J275" s="309" t="s">
        <v>213</v>
      </c>
      <c r="K275" s="309" t="str">
        <f t="shared" si="4"/>
        <v/>
      </c>
      <c r="L275" s="309" t="s">
        <v>213</v>
      </c>
      <c r="M275" s="255" t="s">
        <v>213</v>
      </c>
      <c r="N275" s="60"/>
      <c r="O275" s="60"/>
      <c r="P275" s="60"/>
      <c r="Q275" s="140"/>
    </row>
    <row r="276" spans="1:17" ht="43.5" customHeight="1">
      <c r="A276" s="103" t="s">
        <v>850</v>
      </c>
      <c r="B276" s="1142"/>
      <c r="C276" s="1144"/>
      <c r="D276" s="1753"/>
      <c r="E276" s="1144"/>
      <c r="F276" s="1148"/>
      <c r="G276" s="1148"/>
      <c r="H276" s="1740"/>
      <c r="I276" s="309" t="s">
        <v>213</v>
      </c>
      <c r="J276" s="309" t="s">
        <v>213</v>
      </c>
      <c r="K276" s="309" t="str">
        <f t="shared" si="4"/>
        <v/>
      </c>
      <c r="L276" s="309" t="s">
        <v>213</v>
      </c>
      <c r="M276" s="255" t="s">
        <v>213</v>
      </c>
      <c r="N276" s="60"/>
      <c r="O276" s="60"/>
      <c r="P276" s="60"/>
      <c r="Q276" s="140"/>
    </row>
    <row r="277" spans="1:17" ht="43.5" customHeight="1">
      <c r="A277" s="103" t="s">
        <v>851</v>
      </c>
      <c r="B277" s="1141"/>
      <c r="C277" s="1143" t="s">
        <v>213</v>
      </c>
      <c r="D277" s="1782"/>
      <c r="E277" s="1143" t="s">
        <v>213</v>
      </c>
      <c r="F277" s="1147" t="s">
        <v>213</v>
      </c>
      <c r="G277" s="1147" t="s">
        <v>213</v>
      </c>
      <c r="H277" s="1739" t="str">
        <f>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309" t="s">
        <v>213</v>
      </c>
      <c r="J277" s="309" t="s">
        <v>213</v>
      </c>
      <c r="K277" s="309" t="str">
        <f t="shared" si="4"/>
        <v/>
      </c>
      <c r="L277" s="309" t="s">
        <v>213</v>
      </c>
      <c r="M277" s="255" t="s">
        <v>213</v>
      </c>
      <c r="N277" s="60"/>
      <c r="O277" s="60"/>
      <c r="P277" s="60"/>
      <c r="Q277" s="140"/>
    </row>
    <row r="278" spans="1:17" ht="43.5" customHeight="1">
      <c r="A278" s="103" t="s">
        <v>852</v>
      </c>
      <c r="B278" s="1142"/>
      <c r="C278" s="1144"/>
      <c r="D278" s="1753"/>
      <c r="E278" s="1144"/>
      <c r="F278" s="1148"/>
      <c r="G278" s="1148"/>
      <c r="H278" s="1739"/>
      <c r="I278" s="309" t="s">
        <v>213</v>
      </c>
      <c r="J278" s="309" t="s">
        <v>213</v>
      </c>
      <c r="K278" s="309" t="str">
        <f t="shared" si="4"/>
        <v/>
      </c>
      <c r="L278" s="309" t="s">
        <v>213</v>
      </c>
      <c r="M278" s="255" t="s">
        <v>213</v>
      </c>
      <c r="N278" s="60"/>
      <c r="O278" s="60"/>
      <c r="P278" s="60"/>
      <c r="Q278" s="140"/>
    </row>
    <row r="279" spans="1:17" ht="43.5" customHeight="1">
      <c r="A279" s="103" t="s">
        <v>853</v>
      </c>
      <c r="B279" s="1142"/>
      <c r="C279" s="1144"/>
      <c r="D279" s="1753"/>
      <c r="E279" s="1144"/>
      <c r="F279" s="1148"/>
      <c r="G279" s="1148"/>
      <c r="H279" s="1739"/>
      <c r="I279" s="309" t="s">
        <v>213</v>
      </c>
      <c r="J279" s="309" t="s">
        <v>213</v>
      </c>
      <c r="K279" s="309" t="str">
        <f t="shared" si="4"/>
        <v/>
      </c>
      <c r="L279" s="309" t="s">
        <v>213</v>
      </c>
      <c r="M279" s="255" t="s">
        <v>213</v>
      </c>
      <c r="N279" s="60"/>
      <c r="O279" s="60"/>
      <c r="P279" s="60"/>
      <c r="Q279" s="140"/>
    </row>
    <row r="280" spans="1:17" ht="43.5" customHeight="1">
      <c r="A280" s="103" t="s">
        <v>854</v>
      </c>
      <c r="B280" s="1142"/>
      <c r="C280" s="1144"/>
      <c r="D280" s="1753"/>
      <c r="E280" s="1144"/>
      <c r="F280" s="1148"/>
      <c r="G280" s="1148"/>
      <c r="H280" s="1739"/>
      <c r="I280" s="309" t="s">
        <v>213</v>
      </c>
      <c r="J280" s="309" t="s">
        <v>213</v>
      </c>
      <c r="K280" s="309" t="str">
        <f t="shared" si="4"/>
        <v/>
      </c>
      <c r="L280" s="309" t="s">
        <v>213</v>
      </c>
      <c r="M280" s="255" t="s">
        <v>213</v>
      </c>
      <c r="N280" s="60"/>
      <c r="O280" s="60"/>
      <c r="P280" s="60"/>
      <c r="Q280" s="140"/>
    </row>
    <row r="281" spans="1:17" ht="43.5" customHeight="1">
      <c r="A281" s="103" t="s">
        <v>855</v>
      </c>
      <c r="B281" s="1142"/>
      <c r="C281" s="1144"/>
      <c r="D281" s="1753"/>
      <c r="E281" s="1144"/>
      <c r="F281" s="1148"/>
      <c r="G281" s="1148"/>
      <c r="H281" s="1739"/>
      <c r="I281" s="309" t="s">
        <v>213</v>
      </c>
      <c r="J281" s="309" t="s">
        <v>213</v>
      </c>
      <c r="K281" s="309" t="str">
        <f t="shared" si="4"/>
        <v/>
      </c>
      <c r="L281" s="309" t="s">
        <v>213</v>
      </c>
      <c r="M281" s="255" t="s">
        <v>213</v>
      </c>
      <c r="N281" s="60"/>
      <c r="O281" s="60"/>
      <c r="P281" s="60"/>
      <c r="Q281" s="140"/>
    </row>
    <row r="282" spans="1:17" ht="43.5" customHeight="1">
      <c r="A282" s="103" t="s">
        <v>856</v>
      </c>
      <c r="B282" s="1142"/>
      <c r="C282" s="1144"/>
      <c r="D282" s="1753"/>
      <c r="E282" s="1144"/>
      <c r="F282" s="1148"/>
      <c r="G282" s="1148"/>
      <c r="H282" s="1740"/>
      <c r="I282" s="309" t="s">
        <v>213</v>
      </c>
      <c r="J282" s="309" t="s">
        <v>213</v>
      </c>
      <c r="K282" s="309" t="str">
        <f t="shared" si="4"/>
        <v/>
      </c>
      <c r="L282" s="309" t="s">
        <v>213</v>
      </c>
      <c r="M282" s="255" t="s">
        <v>213</v>
      </c>
      <c r="N282" s="60"/>
      <c r="O282" s="60"/>
      <c r="P282" s="60"/>
      <c r="Q282" s="140"/>
    </row>
    <row r="283" spans="1:17" ht="43.5" customHeight="1">
      <c r="A283" s="103" t="s">
        <v>857</v>
      </c>
      <c r="B283" s="1141"/>
      <c r="C283" s="1143" t="s">
        <v>213</v>
      </c>
      <c r="D283" s="1782"/>
      <c r="E283" s="1143" t="s">
        <v>213</v>
      </c>
      <c r="F283" s="1147" t="s">
        <v>213</v>
      </c>
      <c r="G283" s="1147" t="s">
        <v>213</v>
      </c>
      <c r="H283" s="1739" t="str">
        <f>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309" t="s">
        <v>213</v>
      </c>
      <c r="J283" s="309" t="s">
        <v>213</v>
      </c>
      <c r="K283" s="309" t="str">
        <f t="shared" si="4"/>
        <v/>
      </c>
      <c r="L283" s="309" t="s">
        <v>213</v>
      </c>
      <c r="M283" s="255" t="s">
        <v>213</v>
      </c>
      <c r="N283" s="60"/>
      <c r="O283" s="60"/>
      <c r="P283" s="60"/>
      <c r="Q283" s="140"/>
    </row>
    <row r="284" spans="1:17" ht="43.5" customHeight="1">
      <c r="A284" s="103" t="s">
        <v>858</v>
      </c>
      <c r="B284" s="1142"/>
      <c r="C284" s="1144"/>
      <c r="D284" s="1753"/>
      <c r="E284" s="1144"/>
      <c r="F284" s="1148"/>
      <c r="G284" s="1148"/>
      <c r="H284" s="1739"/>
      <c r="I284" s="309" t="s">
        <v>213</v>
      </c>
      <c r="J284" s="309" t="s">
        <v>213</v>
      </c>
      <c r="K284" s="309" t="str">
        <f t="shared" si="4"/>
        <v/>
      </c>
      <c r="L284" s="309" t="s">
        <v>213</v>
      </c>
      <c r="M284" s="255" t="s">
        <v>213</v>
      </c>
      <c r="N284" s="60"/>
      <c r="O284" s="60"/>
      <c r="P284" s="60"/>
      <c r="Q284" s="140"/>
    </row>
    <row r="285" spans="1:17" ht="43.5" customHeight="1">
      <c r="A285" s="103" t="s">
        <v>859</v>
      </c>
      <c r="B285" s="1142"/>
      <c r="C285" s="1144"/>
      <c r="D285" s="1753"/>
      <c r="E285" s="1144"/>
      <c r="F285" s="1148"/>
      <c r="G285" s="1148"/>
      <c r="H285" s="1739"/>
      <c r="I285" s="309" t="s">
        <v>213</v>
      </c>
      <c r="J285" s="309" t="s">
        <v>213</v>
      </c>
      <c r="K285" s="309" t="str">
        <f t="shared" si="4"/>
        <v/>
      </c>
      <c r="L285" s="309" t="s">
        <v>213</v>
      </c>
      <c r="M285" s="255" t="s">
        <v>213</v>
      </c>
      <c r="N285" s="60"/>
      <c r="O285" s="60"/>
      <c r="P285" s="60"/>
      <c r="Q285" s="140"/>
    </row>
    <row r="286" spans="1:17" ht="43.5" customHeight="1">
      <c r="A286" s="103" t="s">
        <v>860</v>
      </c>
      <c r="B286" s="1142"/>
      <c r="C286" s="1144"/>
      <c r="D286" s="1753"/>
      <c r="E286" s="1144"/>
      <c r="F286" s="1148"/>
      <c r="G286" s="1148"/>
      <c r="H286" s="1739"/>
      <c r="I286" s="309" t="s">
        <v>213</v>
      </c>
      <c r="J286" s="309" t="s">
        <v>213</v>
      </c>
      <c r="K286" s="309" t="str">
        <f t="shared" si="4"/>
        <v/>
      </c>
      <c r="L286" s="309" t="s">
        <v>213</v>
      </c>
      <c r="M286" s="255" t="s">
        <v>213</v>
      </c>
      <c r="N286" s="60"/>
      <c r="O286" s="60"/>
      <c r="P286" s="60"/>
      <c r="Q286" s="140"/>
    </row>
    <row r="287" spans="1:17" ht="43.5" customHeight="1">
      <c r="A287" s="103" t="s">
        <v>861</v>
      </c>
      <c r="B287" s="1142"/>
      <c r="C287" s="1144"/>
      <c r="D287" s="1753"/>
      <c r="E287" s="1144"/>
      <c r="F287" s="1148"/>
      <c r="G287" s="1148"/>
      <c r="H287" s="1739"/>
      <c r="I287" s="309" t="s">
        <v>213</v>
      </c>
      <c r="J287" s="309" t="s">
        <v>213</v>
      </c>
      <c r="K287" s="309" t="str">
        <f t="shared" si="4"/>
        <v/>
      </c>
      <c r="L287" s="309" t="s">
        <v>213</v>
      </c>
      <c r="M287" s="255" t="s">
        <v>213</v>
      </c>
      <c r="N287" s="60"/>
      <c r="O287" s="60"/>
      <c r="P287" s="60"/>
      <c r="Q287" s="140"/>
    </row>
    <row r="288" spans="1:17" ht="43.5" customHeight="1">
      <c r="A288" s="103" t="s">
        <v>862</v>
      </c>
      <c r="B288" s="1142"/>
      <c r="C288" s="1144"/>
      <c r="D288" s="1753"/>
      <c r="E288" s="1144"/>
      <c r="F288" s="1148"/>
      <c r="G288" s="1148"/>
      <c r="H288" s="1740"/>
      <c r="I288" s="309" t="s">
        <v>213</v>
      </c>
      <c r="J288" s="309" t="s">
        <v>213</v>
      </c>
      <c r="K288" s="309" t="str">
        <f t="shared" si="4"/>
        <v/>
      </c>
      <c r="L288" s="309" t="s">
        <v>213</v>
      </c>
      <c r="M288" s="255" t="s">
        <v>213</v>
      </c>
      <c r="N288" s="60"/>
      <c r="O288" s="60"/>
      <c r="P288" s="60"/>
      <c r="Q288" s="140"/>
    </row>
    <row r="289" spans="1:17" ht="43.5" customHeight="1">
      <c r="A289" s="103" t="s">
        <v>863</v>
      </c>
      <c r="B289" s="1141"/>
      <c r="C289" s="1143" t="s">
        <v>213</v>
      </c>
      <c r="D289" s="1782"/>
      <c r="E289" s="1143" t="s">
        <v>213</v>
      </c>
      <c r="F289" s="1147" t="s">
        <v>213</v>
      </c>
      <c r="G289" s="1147" t="s">
        <v>213</v>
      </c>
      <c r="H289" s="1739" t="str">
        <f>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309" t="s">
        <v>213</v>
      </c>
      <c r="J289" s="309" t="s">
        <v>213</v>
      </c>
      <c r="K289" s="309" t="str">
        <f t="shared" si="4"/>
        <v/>
      </c>
      <c r="L289" s="309" t="s">
        <v>213</v>
      </c>
      <c r="M289" s="255" t="s">
        <v>213</v>
      </c>
      <c r="N289" s="60"/>
      <c r="O289" s="60"/>
      <c r="P289" s="60"/>
      <c r="Q289" s="140"/>
    </row>
    <row r="290" spans="1:17" ht="43.5" customHeight="1">
      <c r="A290" s="103" t="s">
        <v>864</v>
      </c>
      <c r="B290" s="1142"/>
      <c r="C290" s="1144"/>
      <c r="D290" s="1753"/>
      <c r="E290" s="1144"/>
      <c r="F290" s="1148"/>
      <c r="G290" s="1148"/>
      <c r="H290" s="1739"/>
      <c r="I290" s="309" t="s">
        <v>213</v>
      </c>
      <c r="J290" s="309" t="s">
        <v>213</v>
      </c>
      <c r="K290" s="309" t="str">
        <f t="shared" si="4"/>
        <v/>
      </c>
      <c r="L290" s="309" t="s">
        <v>213</v>
      </c>
      <c r="M290" s="255" t="s">
        <v>213</v>
      </c>
      <c r="N290" s="60"/>
      <c r="O290" s="60"/>
      <c r="P290" s="60"/>
      <c r="Q290" s="140"/>
    </row>
    <row r="291" spans="1:17" ht="43.5" customHeight="1">
      <c r="A291" s="103" t="s">
        <v>865</v>
      </c>
      <c r="B291" s="1142"/>
      <c r="C291" s="1144"/>
      <c r="D291" s="1753"/>
      <c r="E291" s="1144"/>
      <c r="F291" s="1148"/>
      <c r="G291" s="1148"/>
      <c r="H291" s="1739"/>
      <c r="I291" s="309" t="s">
        <v>213</v>
      </c>
      <c r="J291" s="309" t="s">
        <v>213</v>
      </c>
      <c r="K291" s="309" t="str">
        <f t="shared" si="4"/>
        <v/>
      </c>
      <c r="L291" s="309" t="s">
        <v>213</v>
      </c>
      <c r="M291" s="255" t="s">
        <v>213</v>
      </c>
      <c r="N291" s="60"/>
      <c r="O291" s="60"/>
      <c r="P291" s="60"/>
      <c r="Q291" s="140"/>
    </row>
    <row r="292" spans="1:17" ht="43.5" customHeight="1">
      <c r="A292" s="103" t="s">
        <v>866</v>
      </c>
      <c r="B292" s="1142"/>
      <c r="C292" s="1144"/>
      <c r="D292" s="1753"/>
      <c r="E292" s="1144"/>
      <c r="F292" s="1148"/>
      <c r="G292" s="1148"/>
      <c r="H292" s="1739"/>
      <c r="I292" s="309" t="s">
        <v>213</v>
      </c>
      <c r="J292" s="309" t="s">
        <v>213</v>
      </c>
      <c r="K292" s="309" t="str">
        <f t="shared" si="4"/>
        <v/>
      </c>
      <c r="L292" s="309" t="s">
        <v>213</v>
      </c>
      <c r="M292" s="255" t="s">
        <v>213</v>
      </c>
      <c r="N292" s="60"/>
      <c r="O292" s="60"/>
      <c r="P292" s="60"/>
      <c r="Q292" s="140"/>
    </row>
    <row r="293" spans="1:17" ht="43.5" customHeight="1">
      <c r="A293" s="103" t="s">
        <v>867</v>
      </c>
      <c r="B293" s="1142"/>
      <c r="C293" s="1144"/>
      <c r="D293" s="1753"/>
      <c r="E293" s="1144"/>
      <c r="F293" s="1148"/>
      <c r="G293" s="1148"/>
      <c r="H293" s="1739"/>
      <c r="I293" s="309" t="s">
        <v>213</v>
      </c>
      <c r="J293" s="309" t="s">
        <v>213</v>
      </c>
      <c r="K293" s="309" t="str">
        <f t="shared" si="4"/>
        <v/>
      </c>
      <c r="L293" s="309" t="s">
        <v>213</v>
      </c>
      <c r="M293" s="255" t="s">
        <v>213</v>
      </c>
      <c r="N293" s="60"/>
      <c r="O293" s="60"/>
      <c r="P293" s="60"/>
      <c r="Q293" s="140"/>
    </row>
    <row r="294" spans="1:17" ht="43.5" customHeight="1">
      <c r="A294" s="103" t="s">
        <v>868</v>
      </c>
      <c r="B294" s="1142"/>
      <c r="C294" s="1144"/>
      <c r="D294" s="1753"/>
      <c r="E294" s="1144"/>
      <c r="F294" s="1148"/>
      <c r="G294" s="1148"/>
      <c r="H294" s="1740"/>
      <c r="I294" s="309" t="s">
        <v>213</v>
      </c>
      <c r="J294" s="309" t="s">
        <v>213</v>
      </c>
      <c r="K294" s="309" t="str">
        <f t="shared" si="4"/>
        <v/>
      </c>
      <c r="L294" s="309" t="s">
        <v>213</v>
      </c>
      <c r="M294" s="255" t="s">
        <v>213</v>
      </c>
      <c r="N294" s="60"/>
      <c r="O294" s="60"/>
      <c r="P294" s="60"/>
      <c r="Q294" s="140"/>
    </row>
    <row r="295" spans="1:17" ht="43.5" customHeight="1">
      <c r="A295" s="103" t="s">
        <v>869</v>
      </c>
      <c r="B295" s="1141"/>
      <c r="C295" s="1143" t="s">
        <v>213</v>
      </c>
      <c r="D295" s="1782"/>
      <c r="E295" s="1143" t="s">
        <v>213</v>
      </c>
      <c r="F295" s="1147" t="s">
        <v>213</v>
      </c>
      <c r="G295" s="1147" t="s">
        <v>213</v>
      </c>
      <c r="H295" s="1739" t="str">
        <f>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309" t="s">
        <v>213</v>
      </c>
      <c r="J295" s="309" t="s">
        <v>213</v>
      </c>
      <c r="K295" s="309" t="str">
        <f t="shared" si="4"/>
        <v/>
      </c>
      <c r="L295" s="309" t="s">
        <v>213</v>
      </c>
      <c r="M295" s="255" t="s">
        <v>213</v>
      </c>
      <c r="N295" s="60"/>
      <c r="O295" s="60"/>
      <c r="P295" s="60"/>
      <c r="Q295" s="140"/>
    </row>
    <row r="296" spans="1:17" ht="43.5" customHeight="1">
      <c r="A296" s="103" t="s">
        <v>870</v>
      </c>
      <c r="B296" s="1142"/>
      <c r="C296" s="1144"/>
      <c r="D296" s="1753"/>
      <c r="E296" s="1144"/>
      <c r="F296" s="1148"/>
      <c r="G296" s="1148"/>
      <c r="H296" s="1739"/>
      <c r="I296" s="309" t="s">
        <v>213</v>
      </c>
      <c r="J296" s="309" t="s">
        <v>213</v>
      </c>
      <c r="K296" s="309" t="str">
        <f t="shared" si="4"/>
        <v/>
      </c>
      <c r="L296" s="309" t="s">
        <v>213</v>
      </c>
      <c r="M296" s="255" t="s">
        <v>213</v>
      </c>
      <c r="N296" s="60"/>
      <c r="O296" s="60"/>
      <c r="P296" s="60"/>
      <c r="Q296" s="140"/>
    </row>
    <row r="297" spans="1:17" ht="43.5" customHeight="1">
      <c r="A297" s="103" t="s">
        <v>871</v>
      </c>
      <c r="B297" s="1142"/>
      <c r="C297" s="1144"/>
      <c r="D297" s="1753"/>
      <c r="E297" s="1144"/>
      <c r="F297" s="1148"/>
      <c r="G297" s="1148"/>
      <c r="H297" s="1739"/>
      <c r="I297" s="309" t="s">
        <v>213</v>
      </c>
      <c r="J297" s="309" t="s">
        <v>213</v>
      </c>
      <c r="K297" s="309" t="str">
        <f t="shared" si="4"/>
        <v/>
      </c>
      <c r="L297" s="309" t="s">
        <v>213</v>
      </c>
      <c r="M297" s="255" t="s">
        <v>213</v>
      </c>
      <c r="N297" s="60"/>
      <c r="O297" s="60"/>
      <c r="P297" s="60"/>
      <c r="Q297" s="140"/>
    </row>
    <row r="298" spans="1:17" ht="43.5" customHeight="1">
      <c r="A298" s="103" t="s">
        <v>872</v>
      </c>
      <c r="B298" s="1142"/>
      <c r="C298" s="1144"/>
      <c r="D298" s="1753"/>
      <c r="E298" s="1144"/>
      <c r="F298" s="1148"/>
      <c r="G298" s="1148"/>
      <c r="H298" s="1739"/>
      <c r="I298" s="309" t="s">
        <v>213</v>
      </c>
      <c r="J298" s="309" t="s">
        <v>213</v>
      </c>
      <c r="K298" s="309" t="str">
        <f t="shared" si="4"/>
        <v/>
      </c>
      <c r="L298" s="309" t="s">
        <v>213</v>
      </c>
      <c r="M298" s="255" t="s">
        <v>213</v>
      </c>
      <c r="N298" s="60"/>
      <c r="O298" s="60"/>
      <c r="P298" s="60"/>
      <c r="Q298" s="140"/>
    </row>
    <row r="299" spans="1:17" ht="43.5" customHeight="1">
      <c r="A299" s="103" t="s">
        <v>873</v>
      </c>
      <c r="B299" s="1142"/>
      <c r="C299" s="1144"/>
      <c r="D299" s="1753"/>
      <c r="E299" s="1144"/>
      <c r="F299" s="1148"/>
      <c r="G299" s="1148"/>
      <c r="H299" s="1739"/>
      <c r="I299" s="309" t="s">
        <v>213</v>
      </c>
      <c r="J299" s="309" t="s">
        <v>213</v>
      </c>
      <c r="K299" s="309" t="str">
        <f t="shared" si="4"/>
        <v/>
      </c>
      <c r="L299" s="309" t="s">
        <v>213</v>
      </c>
      <c r="M299" s="255" t="s">
        <v>213</v>
      </c>
      <c r="N299" s="60"/>
      <c r="O299" s="60"/>
      <c r="P299" s="60"/>
      <c r="Q299" s="140"/>
    </row>
    <row r="300" spans="1:17" ht="43.5" customHeight="1">
      <c r="A300" s="103" t="s">
        <v>874</v>
      </c>
      <c r="B300" s="1142"/>
      <c r="C300" s="1144"/>
      <c r="D300" s="1753"/>
      <c r="E300" s="1144"/>
      <c r="F300" s="1148"/>
      <c r="G300" s="1148"/>
      <c r="H300" s="1740"/>
      <c r="I300" s="309" t="s">
        <v>213</v>
      </c>
      <c r="J300" s="309" t="s">
        <v>213</v>
      </c>
      <c r="K300" s="309" t="str">
        <f t="shared" si="4"/>
        <v/>
      </c>
      <c r="L300" s="309" t="s">
        <v>213</v>
      </c>
      <c r="M300" s="255" t="s">
        <v>213</v>
      </c>
      <c r="N300" s="60"/>
      <c r="O300" s="60"/>
      <c r="P300" s="60"/>
      <c r="Q300" s="140"/>
    </row>
    <row r="301" spans="1:17" ht="43.5" customHeight="1">
      <c r="A301" s="103" t="s">
        <v>875</v>
      </c>
      <c r="B301" s="1141"/>
      <c r="C301" s="1143" t="s">
        <v>213</v>
      </c>
      <c r="D301" s="1782"/>
      <c r="E301" s="1143" t="s">
        <v>213</v>
      </c>
      <c r="F301" s="1147" t="s">
        <v>213</v>
      </c>
      <c r="G301" s="1147" t="s">
        <v>213</v>
      </c>
      <c r="H301" s="1739" t="str">
        <f>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309" t="s">
        <v>213</v>
      </c>
      <c r="J301" s="309" t="s">
        <v>213</v>
      </c>
      <c r="K301" s="309" t="str">
        <f t="shared" si="4"/>
        <v/>
      </c>
      <c r="L301" s="309" t="s">
        <v>213</v>
      </c>
      <c r="M301" s="255" t="s">
        <v>213</v>
      </c>
      <c r="N301" s="60"/>
      <c r="O301" s="60"/>
      <c r="P301" s="60"/>
      <c r="Q301" s="140"/>
    </row>
    <row r="302" spans="1:17" ht="43.5" customHeight="1">
      <c r="A302" s="103" t="s">
        <v>876</v>
      </c>
      <c r="B302" s="1142"/>
      <c r="C302" s="1144"/>
      <c r="D302" s="1753"/>
      <c r="E302" s="1144"/>
      <c r="F302" s="1148"/>
      <c r="G302" s="1148"/>
      <c r="H302" s="1739"/>
      <c r="I302" s="309" t="s">
        <v>213</v>
      </c>
      <c r="J302" s="309" t="s">
        <v>213</v>
      </c>
      <c r="K302" s="309" t="str">
        <f t="shared" si="4"/>
        <v/>
      </c>
      <c r="L302" s="309" t="s">
        <v>213</v>
      </c>
      <c r="M302" s="255" t="s">
        <v>213</v>
      </c>
      <c r="N302" s="60"/>
      <c r="O302" s="60"/>
      <c r="P302" s="60"/>
      <c r="Q302" s="140"/>
    </row>
    <row r="303" spans="1:17" ht="43.5" customHeight="1">
      <c r="A303" s="103" t="s">
        <v>877</v>
      </c>
      <c r="B303" s="1142"/>
      <c r="C303" s="1144"/>
      <c r="D303" s="1753"/>
      <c r="E303" s="1144"/>
      <c r="F303" s="1148"/>
      <c r="G303" s="1148"/>
      <c r="H303" s="1739"/>
      <c r="I303" s="309" t="s">
        <v>213</v>
      </c>
      <c r="J303" s="309" t="s">
        <v>213</v>
      </c>
      <c r="K303" s="309" t="str">
        <f t="shared" si="4"/>
        <v/>
      </c>
      <c r="L303" s="309" t="s">
        <v>213</v>
      </c>
      <c r="M303" s="255" t="s">
        <v>213</v>
      </c>
      <c r="N303" s="60"/>
      <c r="O303" s="60"/>
      <c r="P303" s="60"/>
      <c r="Q303" s="140"/>
    </row>
    <row r="304" spans="1:17" ht="43.5" customHeight="1">
      <c r="A304" s="103" t="s">
        <v>878</v>
      </c>
      <c r="B304" s="1142"/>
      <c r="C304" s="1144"/>
      <c r="D304" s="1753"/>
      <c r="E304" s="1144"/>
      <c r="F304" s="1148"/>
      <c r="G304" s="1148"/>
      <c r="H304" s="1739"/>
      <c r="I304" s="309" t="s">
        <v>213</v>
      </c>
      <c r="J304" s="309" t="s">
        <v>213</v>
      </c>
      <c r="K304" s="309" t="str">
        <f t="shared" si="4"/>
        <v/>
      </c>
      <c r="L304" s="309" t="s">
        <v>213</v>
      </c>
      <c r="M304" s="255" t="s">
        <v>213</v>
      </c>
      <c r="N304" s="60"/>
      <c r="O304" s="60"/>
      <c r="P304" s="60"/>
      <c r="Q304" s="140"/>
    </row>
    <row r="305" spans="1:17" ht="43.5" customHeight="1">
      <c r="A305" s="103" t="s">
        <v>879</v>
      </c>
      <c r="B305" s="1142"/>
      <c r="C305" s="1144"/>
      <c r="D305" s="1753"/>
      <c r="E305" s="1144"/>
      <c r="F305" s="1148"/>
      <c r="G305" s="1148"/>
      <c r="H305" s="1739"/>
      <c r="I305" s="309" t="s">
        <v>213</v>
      </c>
      <c r="J305" s="309" t="s">
        <v>213</v>
      </c>
      <c r="K305" s="309" t="str">
        <f t="shared" si="4"/>
        <v/>
      </c>
      <c r="L305" s="309" t="s">
        <v>213</v>
      </c>
      <c r="M305" s="255" t="s">
        <v>213</v>
      </c>
      <c r="N305" s="60"/>
      <c r="O305" s="60"/>
      <c r="P305" s="60"/>
      <c r="Q305" s="140"/>
    </row>
    <row r="306" spans="1:17" ht="43.5" customHeight="1">
      <c r="A306" s="103" t="s">
        <v>880</v>
      </c>
      <c r="B306" s="1142"/>
      <c r="C306" s="1144"/>
      <c r="D306" s="1753"/>
      <c r="E306" s="1144"/>
      <c r="F306" s="1148"/>
      <c r="G306" s="1148"/>
      <c r="H306" s="1740"/>
      <c r="I306" s="309" t="s">
        <v>213</v>
      </c>
      <c r="J306" s="309" t="s">
        <v>213</v>
      </c>
      <c r="K306" s="309" t="str">
        <f t="shared" si="4"/>
        <v/>
      </c>
      <c r="L306" s="309" t="s">
        <v>213</v>
      </c>
      <c r="M306" s="255" t="s">
        <v>213</v>
      </c>
      <c r="N306" s="60"/>
      <c r="O306" s="60"/>
      <c r="P306" s="60"/>
      <c r="Q306" s="140"/>
    </row>
    <row r="307" spans="1:17" ht="43.5" customHeight="1">
      <c r="A307" s="103" t="s">
        <v>881</v>
      </c>
      <c r="B307" s="1141"/>
      <c r="C307" s="1143" t="s">
        <v>213</v>
      </c>
      <c r="D307" s="1782"/>
      <c r="E307" s="1143" t="s">
        <v>213</v>
      </c>
      <c r="F307" s="1147" t="s">
        <v>213</v>
      </c>
      <c r="G307" s="1147" t="s">
        <v>213</v>
      </c>
      <c r="H307" s="1739" t="str">
        <f>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309" t="s">
        <v>213</v>
      </c>
      <c r="J307" s="309" t="s">
        <v>213</v>
      </c>
      <c r="K307" s="309" t="str">
        <f t="shared" si="4"/>
        <v/>
      </c>
      <c r="L307" s="309" t="s">
        <v>213</v>
      </c>
      <c r="M307" s="255" t="s">
        <v>213</v>
      </c>
      <c r="N307" s="60"/>
      <c r="O307" s="60"/>
      <c r="P307" s="60"/>
      <c r="Q307" s="140"/>
    </row>
    <row r="308" spans="1:17" ht="43.5" customHeight="1">
      <c r="A308" s="103" t="s">
        <v>882</v>
      </c>
      <c r="B308" s="1142"/>
      <c r="C308" s="1144"/>
      <c r="D308" s="1753"/>
      <c r="E308" s="1144"/>
      <c r="F308" s="1148"/>
      <c r="G308" s="1148"/>
      <c r="H308" s="1739"/>
      <c r="I308" s="309" t="s">
        <v>213</v>
      </c>
      <c r="J308" s="309" t="s">
        <v>213</v>
      </c>
      <c r="K308" s="309" t="str">
        <f t="shared" si="4"/>
        <v/>
      </c>
      <c r="L308" s="309" t="s">
        <v>213</v>
      </c>
      <c r="M308" s="255" t="s">
        <v>213</v>
      </c>
      <c r="N308" s="60"/>
      <c r="O308" s="60"/>
      <c r="P308" s="60"/>
      <c r="Q308" s="140"/>
    </row>
    <row r="309" spans="1:17" ht="43.5" customHeight="1">
      <c r="A309" s="103" t="s">
        <v>883</v>
      </c>
      <c r="B309" s="1142"/>
      <c r="C309" s="1144"/>
      <c r="D309" s="1753"/>
      <c r="E309" s="1144"/>
      <c r="F309" s="1148"/>
      <c r="G309" s="1148"/>
      <c r="H309" s="1739"/>
      <c r="I309" s="309" t="s">
        <v>213</v>
      </c>
      <c r="J309" s="309" t="s">
        <v>213</v>
      </c>
      <c r="K309" s="309" t="str">
        <f t="shared" si="4"/>
        <v/>
      </c>
      <c r="L309" s="309" t="s">
        <v>213</v>
      </c>
      <c r="M309" s="255" t="s">
        <v>213</v>
      </c>
      <c r="N309" s="60"/>
      <c r="O309" s="60"/>
      <c r="P309" s="60"/>
      <c r="Q309" s="140"/>
    </row>
    <row r="310" spans="1:17" ht="43.5" customHeight="1">
      <c r="A310" s="103" t="s">
        <v>884</v>
      </c>
      <c r="B310" s="1142"/>
      <c r="C310" s="1144"/>
      <c r="D310" s="1753"/>
      <c r="E310" s="1144"/>
      <c r="F310" s="1148"/>
      <c r="G310" s="1148"/>
      <c r="H310" s="1739"/>
      <c r="I310" s="309" t="s">
        <v>213</v>
      </c>
      <c r="J310" s="309" t="s">
        <v>213</v>
      </c>
      <c r="K310" s="309" t="str">
        <f t="shared" si="4"/>
        <v/>
      </c>
      <c r="L310" s="309" t="s">
        <v>213</v>
      </c>
      <c r="M310" s="255" t="s">
        <v>213</v>
      </c>
      <c r="N310" s="60"/>
      <c r="O310" s="60"/>
      <c r="P310" s="60"/>
      <c r="Q310" s="140"/>
    </row>
    <row r="311" spans="1:17" ht="43.5" customHeight="1">
      <c r="A311" s="103" t="s">
        <v>885</v>
      </c>
      <c r="B311" s="1142"/>
      <c r="C311" s="1144"/>
      <c r="D311" s="1753"/>
      <c r="E311" s="1144"/>
      <c r="F311" s="1148"/>
      <c r="G311" s="1148"/>
      <c r="H311" s="1739"/>
      <c r="I311" s="309" t="s">
        <v>213</v>
      </c>
      <c r="J311" s="309" t="s">
        <v>213</v>
      </c>
      <c r="K311" s="309" t="str">
        <f t="shared" si="4"/>
        <v/>
      </c>
      <c r="L311" s="309" t="s">
        <v>213</v>
      </c>
      <c r="M311" s="255" t="s">
        <v>213</v>
      </c>
      <c r="N311" s="60"/>
      <c r="O311" s="60"/>
      <c r="P311" s="60"/>
      <c r="Q311" s="140"/>
    </row>
    <row r="312" spans="1:17" ht="43.5" customHeight="1">
      <c r="A312" s="103" t="s">
        <v>886</v>
      </c>
      <c r="B312" s="1142"/>
      <c r="C312" s="1144"/>
      <c r="D312" s="1753"/>
      <c r="E312" s="1144"/>
      <c r="F312" s="1148"/>
      <c r="G312" s="1148"/>
      <c r="H312" s="1740"/>
      <c r="I312" s="309" t="s">
        <v>213</v>
      </c>
      <c r="J312" s="309" t="s">
        <v>213</v>
      </c>
      <c r="K312" s="309" t="str">
        <f t="shared" si="4"/>
        <v/>
      </c>
      <c r="L312" s="309" t="s">
        <v>213</v>
      </c>
      <c r="M312" s="255" t="s">
        <v>213</v>
      </c>
      <c r="N312" s="60"/>
      <c r="O312" s="60"/>
      <c r="P312" s="60"/>
      <c r="Q312" s="140"/>
    </row>
    <row r="313" spans="1:17" ht="43.5" customHeight="1">
      <c r="A313" s="103" t="s">
        <v>887</v>
      </c>
      <c r="B313" s="1141"/>
      <c r="C313" s="1143" t="s">
        <v>213</v>
      </c>
      <c r="D313" s="1782"/>
      <c r="E313" s="1143" t="s">
        <v>213</v>
      </c>
      <c r="F313" s="1147" t="s">
        <v>213</v>
      </c>
      <c r="G313" s="1147" t="s">
        <v>213</v>
      </c>
      <c r="H313" s="1739" t="str">
        <f>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309" t="s">
        <v>213</v>
      </c>
      <c r="J313" s="309" t="s">
        <v>213</v>
      </c>
      <c r="K313" s="309" t="str">
        <f t="shared" si="4"/>
        <v/>
      </c>
      <c r="L313" s="309" t="s">
        <v>213</v>
      </c>
      <c r="M313" s="255" t="s">
        <v>213</v>
      </c>
      <c r="N313" s="60"/>
      <c r="O313" s="60"/>
      <c r="P313" s="60"/>
      <c r="Q313" s="140"/>
    </row>
    <row r="314" spans="1:17" ht="43.5" customHeight="1">
      <c r="A314" s="103" t="s">
        <v>888</v>
      </c>
      <c r="B314" s="1142"/>
      <c r="C314" s="1144"/>
      <c r="D314" s="1753"/>
      <c r="E314" s="1144"/>
      <c r="F314" s="1148"/>
      <c r="G314" s="1148"/>
      <c r="H314" s="1739"/>
      <c r="I314" s="309" t="s">
        <v>213</v>
      </c>
      <c r="J314" s="309" t="s">
        <v>213</v>
      </c>
      <c r="K314" s="309" t="str">
        <f t="shared" si="4"/>
        <v/>
      </c>
      <c r="L314" s="309" t="s">
        <v>213</v>
      </c>
      <c r="M314" s="255" t="s">
        <v>213</v>
      </c>
      <c r="N314" s="60"/>
      <c r="O314" s="60"/>
      <c r="P314" s="60"/>
      <c r="Q314" s="140"/>
    </row>
    <row r="315" spans="1:17" ht="43.5" customHeight="1">
      <c r="A315" s="103" t="s">
        <v>889</v>
      </c>
      <c r="B315" s="1142"/>
      <c r="C315" s="1144"/>
      <c r="D315" s="1753"/>
      <c r="E315" s="1144"/>
      <c r="F315" s="1148"/>
      <c r="G315" s="1148"/>
      <c r="H315" s="1739"/>
      <c r="I315" s="309" t="s">
        <v>213</v>
      </c>
      <c r="J315" s="309" t="s">
        <v>213</v>
      </c>
      <c r="K315" s="309" t="str">
        <f t="shared" si="4"/>
        <v/>
      </c>
      <c r="L315" s="309" t="s">
        <v>213</v>
      </c>
      <c r="M315" s="255" t="s">
        <v>213</v>
      </c>
      <c r="N315" s="60"/>
      <c r="O315" s="60"/>
      <c r="P315" s="60"/>
      <c r="Q315" s="140"/>
    </row>
    <row r="316" spans="1:17" ht="43.5" customHeight="1">
      <c r="A316" s="103" t="s">
        <v>890</v>
      </c>
      <c r="B316" s="1142"/>
      <c r="C316" s="1144"/>
      <c r="D316" s="1753"/>
      <c r="E316" s="1144"/>
      <c r="F316" s="1148"/>
      <c r="G316" s="1148"/>
      <c r="H316" s="1739"/>
      <c r="I316" s="309" t="s">
        <v>213</v>
      </c>
      <c r="J316" s="309" t="s">
        <v>213</v>
      </c>
      <c r="K316" s="309" t="str">
        <f t="shared" si="4"/>
        <v/>
      </c>
      <c r="L316" s="309" t="s">
        <v>213</v>
      </c>
      <c r="M316" s="255" t="s">
        <v>213</v>
      </c>
      <c r="N316" s="60"/>
      <c r="O316" s="60"/>
      <c r="P316" s="60"/>
      <c r="Q316" s="140"/>
    </row>
    <row r="317" spans="1:17" ht="43.5" customHeight="1">
      <c r="A317" s="103" t="s">
        <v>891</v>
      </c>
      <c r="B317" s="1142"/>
      <c r="C317" s="1144"/>
      <c r="D317" s="1753"/>
      <c r="E317" s="1144"/>
      <c r="F317" s="1148"/>
      <c r="G317" s="1148"/>
      <c r="H317" s="1739"/>
      <c r="I317" s="309" t="s">
        <v>213</v>
      </c>
      <c r="J317" s="309" t="s">
        <v>213</v>
      </c>
      <c r="K317" s="309" t="str">
        <f t="shared" si="4"/>
        <v/>
      </c>
      <c r="L317" s="309" t="s">
        <v>213</v>
      </c>
      <c r="M317" s="255" t="s">
        <v>213</v>
      </c>
      <c r="N317" s="60"/>
      <c r="O317" s="60"/>
      <c r="P317" s="60"/>
      <c r="Q317" s="140"/>
    </row>
    <row r="318" spans="1:17" ht="43.5" customHeight="1">
      <c r="A318" s="103" t="s">
        <v>892</v>
      </c>
      <c r="B318" s="1142"/>
      <c r="C318" s="1144"/>
      <c r="D318" s="1753"/>
      <c r="E318" s="1144"/>
      <c r="F318" s="1148"/>
      <c r="G318" s="1148"/>
      <c r="H318" s="1740"/>
      <c r="I318" s="309" t="s">
        <v>213</v>
      </c>
      <c r="J318" s="309" t="s">
        <v>213</v>
      </c>
      <c r="K318" s="309" t="str">
        <f t="shared" si="4"/>
        <v/>
      </c>
      <c r="L318" s="309" t="s">
        <v>213</v>
      </c>
      <c r="M318" s="255" t="s">
        <v>213</v>
      </c>
      <c r="N318" s="60"/>
      <c r="O318" s="60"/>
      <c r="P318" s="60"/>
      <c r="Q318" s="140"/>
    </row>
    <row r="319" spans="1:17" ht="43.5" customHeight="1">
      <c r="A319" s="103" t="s">
        <v>893</v>
      </c>
      <c r="B319" s="1141"/>
      <c r="C319" s="1143" t="s">
        <v>213</v>
      </c>
      <c r="D319" s="1782"/>
      <c r="E319" s="1143" t="s">
        <v>213</v>
      </c>
      <c r="F319" s="1147" t="s">
        <v>213</v>
      </c>
      <c r="G319" s="1147" t="s">
        <v>213</v>
      </c>
      <c r="H319" s="1739" t="str">
        <f>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309" t="s">
        <v>213</v>
      </c>
      <c r="J319" s="309" t="s">
        <v>213</v>
      </c>
      <c r="K319" s="309" t="str">
        <f t="shared" si="4"/>
        <v/>
      </c>
      <c r="L319" s="309" t="s">
        <v>213</v>
      </c>
      <c r="M319" s="255" t="s">
        <v>213</v>
      </c>
      <c r="N319" s="60"/>
      <c r="O319" s="60"/>
      <c r="P319" s="60"/>
      <c r="Q319" s="140"/>
    </row>
    <row r="320" spans="1:17" ht="43.5" customHeight="1">
      <c r="A320" s="103" t="s">
        <v>894</v>
      </c>
      <c r="B320" s="1142"/>
      <c r="C320" s="1144"/>
      <c r="D320" s="1753"/>
      <c r="E320" s="1144"/>
      <c r="F320" s="1148"/>
      <c r="G320" s="1148"/>
      <c r="H320" s="1739"/>
      <c r="I320" s="309" t="s">
        <v>213</v>
      </c>
      <c r="J320" s="309" t="s">
        <v>213</v>
      </c>
      <c r="K320" s="309" t="str">
        <f t="shared" si="4"/>
        <v/>
      </c>
      <c r="L320" s="309" t="s">
        <v>213</v>
      </c>
      <c r="M320" s="255" t="s">
        <v>213</v>
      </c>
      <c r="N320" s="60"/>
      <c r="O320" s="60"/>
      <c r="P320" s="60"/>
      <c r="Q320" s="140"/>
    </row>
    <row r="321" spans="1:17" ht="43.5" customHeight="1">
      <c r="A321" s="103" t="s">
        <v>895</v>
      </c>
      <c r="B321" s="1142"/>
      <c r="C321" s="1144"/>
      <c r="D321" s="1753"/>
      <c r="E321" s="1144"/>
      <c r="F321" s="1148"/>
      <c r="G321" s="1148"/>
      <c r="H321" s="1739"/>
      <c r="I321" s="309" t="s">
        <v>213</v>
      </c>
      <c r="J321" s="309" t="s">
        <v>213</v>
      </c>
      <c r="K321" s="309" t="str">
        <f t="shared" si="4"/>
        <v/>
      </c>
      <c r="L321" s="309" t="s">
        <v>213</v>
      </c>
      <c r="M321" s="255" t="s">
        <v>213</v>
      </c>
      <c r="N321" s="60"/>
      <c r="O321" s="60"/>
      <c r="P321" s="60"/>
      <c r="Q321" s="140"/>
    </row>
    <row r="322" spans="1:17" ht="43.5" customHeight="1">
      <c r="A322" s="103" t="s">
        <v>896</v>
      </c>
      <c r="B322" s="1142"/>
      <c r="C322" s="1144"/>
      <c r="D322" s="1753"/>
      <c r="E322" s="1144"/>
      <c r="F322" s="1148"/>
      <c r="G322" s="1148"/>
      <c r="H322" s="1739"/>
      <c r="I322" s="309" t="s">
        <v>213</v>
      </c>
      <c r="J322" s="309" t="s">
        <v>213</v>
      </c>
      <c r="K322" s="309" t="str">
        <f t="shared" si="4"/>
        <v/>
      </c>
      <c r="L322" s="309" t="s">
        <v>213</v>
      </c>
      <c r="M322" s="255" t="s">
        <v>213</v>
      </c>
      <c r="N322" s="60"/>
      <c r="O322" s="60"/>
      <c r="P322" s="60"/>
      <c r="Q322" s="140"/>
    </row>
    <row r="323" spans="1:17" ht="43.5" customHeight="1">
      <c r="A323" s="103" t="s">
        <v>897</v>
      </c>
      <c r="B323" s="1142"/>
      <c r="C323" s="1144"/>
      <c r="D323" s="1753"/>
      <c r="E323" s="1144"/>
      <c r="F323" s="1148"/>
      <c r="G323" s="1148"/>
      <c r="H323" s="1739"/>
      <c r="I323" s="309" t="s">
        <v>213</v>
      </c>
      <c r="J323" s="309" t="s">
        <v>213</v>
      </c>
      <c r="K323" s="309" t="str">
        <f t="shared" si="4"/>
        <v/>
      </c>
      <c r="L323" s="309" t="s">
        <v>213</v>
      </c>
      <c r="M323" s="255" t="s">
        <v>213</v>
      </c>
      <c r="N323" s="60"/>
      <c r="O323" s="60"/>
      <c r="P323" s="60"/>
      <c r="Q323" s="140"/>
    </row>
    <row r="324" spans="1:17" ht="43.5" customHeight="1">
      <c r="A324" s="103" t="s">
        <v>898</v>
      </c>
      <c r="B324" s="1142"/>
      <c r="C324" s="1144"/>
      <c r="D324" s="1753"/>
      <c r="E324" s="1144"/>
      <c r="F324" s="1148"/>
      <c r="G324" s="1148"/>
      <c r="H324" s="1740"/>
      <c r="I324" s="309" t="s">
        <v>213</v>
      </c>
      <c r="J324" s="309" t="s">
        <v>213</v>
      </c>
      <c r="K324" s="309" t="str">
        <f t="shared" si="4"/>
        <v/>
      </c>
      <c r="L324" s="309" t="s">
        <v>213</v>
      </c>
      <c r="M324" s="255" t="s">
        <v>213</v>
      </c>
      <c r="N324" s="60"/>
      <c r="O324" s="60"/>
      <c r="P324" s="60"/>
      <c r="Q324" s="140"/>
    </row>
    <row r="325" spans="1:17" ht="43.5" customHeight="1">
      <c r="A325" s="103" t="s">
        <v>899</v>
      </c>
      <c r="B325" s="1141"/>
      <c r="C325" s="1143" t="s">
        <v>213</v>
      </c>
      <c r="D325" s="1782"/>
      <c r="E325" s="1143" t="s">
        <v>213</v>
      </c>
      <c r="F325" s="1147" t="s">
        <v>213</v>
      </c>
      <c r="G325" s="1147" t="s">
        <v>213</v>
      </c>
      <c r="H325" s="1739" t="str">
        <f>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309" t="s">
        <v>213</v>
      </c>
      <c r="J325" s="309" t="s">
        <v>213</v>
      </c>
      <c r="K325" s="309" t="str">
        <f t="shared" si="4"/>
        <v/>
      </c>
      <c r="L325" s="309" t="s">
        <v>213</v>
      </c>
      <c r="M325" s="255" t="s">
        <v>213</v>
      </c>
      <c r="N325" s="60"/>
      <c r="O325" s="60"/>
      <c r="P325" s="60"/>
      <c r="Q325" s="140"/>
    </row>
    <row r="326" spans="1:17" ht="43.5" customHeight="1">
      <c r="A326" s="103" t="s">
        <v>900</v>
      </c>
      <c r="B326" s="1142"/>
      <c r="C326" s="1144"/>
      <c r="D326" s="1753"/>
      <c r="E326" s="1144"/>
      <c r="F326" s="1148"/>
      <c r="G326" s="1148"/>
      <c r="H326" s="1739"/>
      <c r="I326" s="309" t="s">
        <v>213</v>
      </c>
      <c r="J326" s="309" t="s">
        <v>213</v>
      </c>
      <c r="K326" s="309" t="str">
        <f t="shared" si="4"/>
        <v/>
      </c>
      <c r="L326" s="309" t="s">
        <v>213</v>
      </c>
      <c r="M326" s="255" t="s">
        <v>213</v>
      </c>
      <c r="N326" s="60"/>
      <c r="O326" s="60"/>
      <c r="P326" s="60"/>
      <c r="Q326" s="140"/>
    </row>
    <row r="327" spans="1:17" ht="43.5" customHeight="1">
      <c r="A327" s="103" t="s">
        <v>901</v>
      </c>
      <c r="B327" s="1142"/>
      <c r="C327" s="1144"/>
      <c r="D327" s="1753"/>
      <c r="E327" s="1144"/>
      <c r="F327" s="1148"/>
      <c r="G327" s="1148"/>
      <c r="H327" s="1739"/>
      <c r="I327" s="309" t="s">
        <v>213</v>
      </c>
      <c r="J327" s="309" t="s">
        <v>213</v>
      </c>
      <c r="K327" s="309" t="str">
        <f t="shared" si="4"/>
        <v/>
      </c>
      <c r="L327" s="309" t="s">
        <v>213</v>
      </c>
      <c r="M327" s="255" t="s">
        <v>213</v>
      </c>
      <c r="N327" s="60"/>
      <c r="O327" s="60"/>
      <c r="P327" s="60"/>
      <c r="Q327" s="140"/>
    </row>
    <row r="328" spans="1:17" ht="43.5" customHeight="1">
      <c r="A328" s="103" t="s">
        <v>902</v>
      </c>
      <c r="B328" s="1142"/>
      <c r="C328" s="1144"/>
      <c r="D328" s="1753"/>
      <c r="E328" s="1144"/>
      <c r="F328" s="1148"/>
      <c r="G328" s="1148"/>
      <c r="H328" s="1739"/>
      <c r="I328" s="309" t="s">
        <v>213</v>
      </c>
      <c r="J328" s="309" t="s">
        <v>213</v>
      </c>
      <c r="K328" s="309" t="str">
        <f t="shared" ref="K328:K391" si="5">IFERROR(IF(OR(AND(I328="Muy Baja",J328="Leve"),AND(I328="Muy Baja",J328="Menor"),AND(I328="Baja",J328="Leve")),"Bajo",IF(OR(AND(I328="Muy baja",J328="Moderado"),AND(I328="Baja",J328="Menor"),AND(I328="Baja",J328="Moderado"),AND(I328="Media",J328="Leve"),AND(I328="Media",J328="Menor"),AND(I328="Media",J328="Moderado"),AND(I328="Alta",J328="Leve"),AND(I328="Alta",J328="Menor")),"Moderado",IF(OR(AND(I328="Muy Baja",J328="Mayor"),AND(I328="Baja",J328="Mayor"),AND(I328="Media",J328="Mayor"),AND(I328="Alta",J328="Moderado"),AND(I328="Alta",J328="Mayor"),AND(I328="Muy Alta",J328="Leve"),AND(I328="Muy Alta",J328="Menor"),AND(I328="Muy Alta",J328="Moderado"),AND(I328="Muy Alta",J328="Mayor")),"Alto",IF(OR(AND(I328="Muy Baja",J328="Catastrófico"),AND(I328="Baja",J328="Catastrófico"),AND(I328="Media",J328="Catastrófico"),AND(I328="Alta",J328="Catastrófico"),AND(I328="Muy Alta",J328="Catastrófico")),"Extremo","")))),"")</f>
        <v/>
      </c>
      <c r="L328" s="309" t="s">
        <v>213</v>
      </c>
      <c r="M328" s="255" t="s">
        <v>213</v>
      </c>
      <c r="N328" s="60"/>
      <c r="O328" s="60"/>
      <c r="P328" s="60"/>
      <c r="Q328" s="140"/>
    </row>
    <row r="329" spans="1:17" ht="43.5" customHeight="1">
      <c r="A329" s="103" t="s">
        <v>903</v>
      </c>
      <c r="B329" s="1142"/>
      <c r="C329" s="1144"/>
      <c r="D329" s="1753"/>
      <c r="E329" s="1144"/>
      <c r="F329" s="1148"/>
      <c r="G329" s="1148"/>
      <c r="H329" s="1739"/>
      <c r="I329" s="309" t="s">
        <v>213</v>
      </c>
      <c r="J329" s="309" t="s">
        <v>213</v>
      </c>
      <c r="K329" s="309" t="str">
        <f t="shared" si="5"/>
        <v/>
      </c>
      <c r="L329" s="309" t="s">
        <v>213</v>
      </c>
      <c r="M329" s="255" t="s">
        <v>213</v>
      </c>
      <c r="N329" s="60"/>
      <c r="O329" s="60"/>
      <c r="P329" s="60"/>
      <c r="Q329" s="140"/>
    </row>
    <row r="330" spans="1:17" ht="43.5" customHeight="1">
      <c r="A330" s="103" t="s">
        <v>904</v>
      </c>
      <c r="B330" s="1142"/>
      <c r="C330" s="1144"/>
      <c r="D330" s="1753"/>
      <c r="E330" s="1144"/>
      <c r="F330" s="1148"/>
      <c r="G330" s="1148"/>
      <c r="H330" s="1740"/>
      <c r="I330" s="309" t="s">
        <v>213</v>
      </c>
      <c r="J330" s="309" t="s">
        <v>213</v>
      </c>
      <c r="K330" s="309" t="str">
        <f t="shared" si="5"/>
        <v/>
      </c>
      <c r="L330" s="309" t="s">
        <v>213</v>
      </c>
      <c r="M330" s="255" t="s">
        <v>213</v>
      </c>
      <c r="N330" s="60"/>
      <c r="O330" s="60"/>
      <c r="P330" s="60"/>
      <c r="Q330" s="140"/>
    </row>
    <row r="331" spans="1:17" ht="43.5" customHeight="1">
      <c r="A331" s="103" t="s">
        <v>905</v>
      </c>
      <c r="B331" s="1141"/>
      <c r="C331" s="1143" t="s">
        <v>213</v>
      </c>
      <c r="D331" s="1782"/>
      <c r="E331" s="1143" t="s">
        <v>213</v>
      </c>
      <c r="F331" s="1147" t="s">
        <v>213</v>
      </c>
      <c r="G331" s="1147" t="s">
        <v>213</v>
      </c>
      <c r="H331" s="1739" t="str">
        <f>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309" t="s">
        <v>213</v>
      </c>
      <c r="J331" s="309" t="s">
        <v>213</v>
      </c>
      <c r="K331" s="309" t="str">
        <f t="shared" si="5"/>
        <v/>
      </c>
      <c r="L331" s="309" t="s">
        <v>213</v>
      </c>
      <c r="M331" s="255" t="s">
        <v>213</v>
      </c>
      <c r="N331" s="60"/>
      <c r="O331" s="60"/>
      <c r="P331" s="60"/>
      <c r="Q331" s="140"/>
    </row>
    <row r="332" spans="1:17" ht="43.5" customHeight="1">
      <c r="A332" s="103" t="s">
        <v>906</v>
      </c>
      <c r="B332" s="1142"/>
      <c r="C332" s="1144"/>
      <c r="D332" s="1753"/>
      <c r="E332" s="1144"/>
      <c r="F332" s="1148"/>
      <c r="G332" s="1148"/>
      <c r="H332" s="1739"/>
      <c r="I332" s="309" t="s">
        <v>213</v>
      </c>
      <c r="J332" s="309" t="s">
        <v>213</v>
      </c>
      <c r="K332" s="309" t="str">
        <f t="shared" si="5"/>
        <v/>
      </c>
      <c r="L332" s="309" t="s">
        <v>213</v>
      </c>
      <c r="M332" s="255" t="s">
        <v>213</v>
      </c>
      <c r="N332" s="60"/>
      <c r="O332" s="60"/>
      <c r="P332" s="60"/>
      <c r="Q332" s="140"/>
    </row>
    <row r="333" spans="1:17" ht="43.5" customHeight="1">
      <c r="A333" s="103" t="s">
        <v>907</v>
      </c>
      <c r="B333" s="1142"/>
      <c r="C333" s="1144"/>
      <c r="D333" s="1753"/>
      <c r="E333" s="1144"/>
      <c r="F333" s="1148"/>
      <c r="G333" s="1148"/>
      <c r="H333" s="1739"/>
      <c r="I333" s="309" t="s">
        <v>213</v>
      </c>
      <c r="J333" s="309" t="s">
        <v>213</v>
      </c>
      <c r="K333" s="309" t="str">
        <f t="shared" si="5"/>
        <v/>
      </c>
      <c r="L333" s="309" t="s">
        <v>213</v>
      </c>
      <c r="M333" s="255" t="s">
        <v>213</v>
      </c>
      <c r="N333" s="60"/>
      <c r="O333" s="60"/>
      <c r="P333" s="60"/>
      <c r="Q333" s="140"/>
    </row>
    <row r="334" spans="1:17" ht="43.5" customHeight="1">
      <c r="A334" s="103" t="s">
        <v>908</v>
      </c>
      <c r="B334" s="1142"/>
      <c r="C334" s="1144"/>
      <c r="D334" s="1753"/>
      <c r="E334" s="1144"/>
      <c r="F334" s="1148"/>
      <c r="G334" s="1148"/>
      <c r="H334" s="1739"/>
      <c r="I334" s="309" t="s">
        <v>213</v>
      </c>
      <c r="J334" s="309" t="s">
        <v>213</v>
      </c>
      <c r="K334" s="309" t="str">
        <f t="shared" si="5"/>
        <v/>
      </c>
      <c r="L334" s="309" t="s">
        <v>213</v>
      </c>
      <c r="M334" s="255" t="s">
        <v>213</v>
      </c>
      <c r="N334" s="60"/>
      <c r="O334" s="60"/>
      <c r="P334" s="60"/>
      <c r="Q334" s="140"/>
    </row>
    <row r="335" spans="1:17" ht="43.5" customHeight="1">
      <c r="A335" s="103" t="s">
        <v>909</v>
      </c>
      <c r="B335" s="1142"/>
      <c r="C335" s="1144"/>
      <c r="D335" s="1753"/>
      <c r="E335" s="1144"/>
      <c r="F335" s="1148"/>
      <c r="G335" s="1148"/>
      <c r="H335" s="1739"/>
      <c r="I335" s="309" t="s">
        <v>213</v>
      </c>
      <c r="J335" s="309" t="s">
        <v>213</v>
      </c>
      <c r="K335" s="309" t="str">
        <f t="shared" si="5"/>
        <v/>
      </c>
      <c r="L335" s="309" t="s">
        <v>213</v>
      </c>
      <c r="M335" s="255" t="s">
        <v>213</v>
      </c>
      <c r="N335" s="60"/>
      <c r="O335" s="60"/>
      <c r="P335" s="60"/>
      <c r="Q335" s="140"/>
    </row>
    <row r="336" spans="1:17" ht="43.5" customHeight="1">
      <c r="A336" s="103" t="s">
        <v>910</v>
      </c>
      <c r="B336" s="1142"/>
      <c r="C336" s="1144"/>
      <c r="D336" s="1753"/>
      <c r="E336" s="1144"/>
      <c r="F336" s="1148"/>
      <c r="G336" s="1148"/>
      <c r="H336" s="1740"/>
      <c r="I336" s="309" t="s">
        <v>213</v>
      </c>
      <c r="J336" s="309" t="s">
        <v>213</v>
      </c>
      <c r="K336" s="309" t="str">
        <f t="shared" si="5"/>
        <v/>
      </c>
      <c r="L336" s="309" t="s">
        <v>213</v>
      </c>
      <c r="M336" s="255" t="s">
        <v>213</v>
      </c>
      <c r="N336" s="60"/>
      <c r="O336" s="60"/>
      <c r="P336" s="60"/>
      <c r="Q336" s="140"/>
    </row>
    <row r="337" spans="1:17" ht="43.5" customHeight="1">
      <c r="A337" s="103" t="s">
        <v>911</v>
      </c>
      <c r="B337" s="1141"/>
      <c r="C337" s="1143" t="s">
        <v>213</v>
      </c>
      <c r="D337" s="1782"/>
      <c r="E337" s="1143" t="s">
        <v>213</v>
      </c>
      <c r="F337" s="1147" t="s">
        <v>213</v>
      </c>
      <c r="G337" s="1147" t="s">
        <v>213</v>
      </c>
      <c r="H337" s="1739" t="str">
        <f>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309" t="s">
        <v>213</v>
      </c>
      <c r="J337" s="309" t="s">
        <v>213</v>
      </c>
      <c r="K337" s="309" t="str">
        <f t="shared" si="5"/>
        <v/>
      </c>
      <c r="L337" s="309" t="s">
        <v>213</v>
      </c>
      <c r="M337" s="255" t="s">
        <v>213</v>
      </c>
      <c r="N337" s="60"/>
      <c r="O337" s="60"/>
      <c r="P337" s="60"/>
      <c r="Q337" s="140"/>
    </row>
    <row r="338" spans="1:17" ht="43.5" customHeight="1">
      <c r="A338" s="103" t="s">
        <v>912</v>
      </c>
      <c r="B338" s="1142"/>
      <c r="C338" s="1144"/>
      <c r="D338" s="1753"/>
      <c r="E338" s="1144"/>
      <c r="F338" s="1148"/>
      <c r="G338" s="1148"/>
      <c r="H338" s="1739"/>
      <c r="I338" s="309" t="s">
        <v>213</v>
      </c>
      <c r="J338" s="309" t="s">
        <v>213</v>
      </c>
      <c r="K338" s="309" t="str">
        <f t="shared" si="5"/>
        <v/>
      </c>
      <c r="L338" s="309" t="s">
        <v>213</v>
      </c>
      <c r="M338" s="255" t="s">
        <v>213</v>
      </c>
      <c r="N338" s="60"/>
      <c r="O338" s="60"/>
      <c r="P338" s="60"/>
      <c r="Q338" s="140"/>
    </row>
    <row r="339" spans="1:17" ht="43.5" customHeight="1">
      <c r="A339" s="103" t="s">
        <v>913</v>
      </c>
      <c r="B339" s="1142"/>
      <c r="C339" s="1144"/>
      <c r="D339" s="1753"/>
      <c r="E339" s="1144"/>
      <c r="F339" s="1148"/>
      <c r="G339" s="1148"/>
      <c r="H339" s="1739"/>
      <c r="I339" s="309" t="s">
        <v>213</v>
      </c>
      <c r="J339" s="309" t="s">
        <v>213</v>
      </c>
      <c r="K339" s="309" t="str">
        <f t="shared" si="5"/>
        <v/>
      </c>
      <c r="L339" s="309" t="s">
        <v>213</v>
      </c>
      <c r="M339" s="255" t="s">
        <v>213</v>
      </c>
      <c r="N339" s="60"/>
      <c r="O339" s="60"/>
      <c r="P339" s="60"/>
      <c r="Q339" s="140"/>
    </row>
    <row r="340" spans="1:17" ht="43.5" customHeight="1">
      <c r="A340" s="103" t="s">
        <v>914</v>
      </c>
      <c r="B340" s="1142"/>
      <c r="C340" s="1144"/>
      <c r="D340" s="1753"/>
      <c r="E340" s="1144"/>
      <c r="F340" s="1148"/>
      <c r="G340" s="1148"/>
      <c r="H340" s="1739"/>
      <c r="I340" s="309" t="s">
        <v>213</v>
      </c>
      <c r="J340" s="309" t="s">
        <v>213</v>
      </c>
      <c r="K340" s="309" t="str">
        <f t="shared" si="5"/>
        <v/>
      </c>
      <c r="L340" s="309" t="s">
        <v>213</v>
      </c>
      <c r="M340" s="255" t="s">
        <v>213</v>
      </c>
      <c r="N340" s="60"/>
      <c r="O340" s="60"/>
      <c r="P340" s="60"/>
      <c r="Q340" s="140"/>
    </row>
    <row r="341" spans="1:17" ht="43.5" customHeight="1">
      <c r="A341" s="103" t="s">
        <v>915</v>
      </c>
      <c r="B341" s="1142"/>
      <c r="C341" s="1144"/>
      <c r="D341" s="1753"/>
      <c r="E341" s="1144"/>
      <c r="F341" s="1148"/>
      <c r="G341" s="1148"/>
      <c r="H341" s="1739"/>
      <c r="I341" s="309" t="s">
        <v>213</v>
      </c>
      <c r="J341" s="309" t="s">
        <v>213</v>
      </c>
      <c r="K341" s="309" t="str">
        <f t="shared" si="5"/>
        <v/>
      </c>
      <c r="L341" s="309" t="s">
        <v>213</v>
      </c>
      <c r="M341" s="255" t="s">
        <v>213</v>
      </c>
      <c r="N341" s="60"/>
      <c r="O341" s="60"/>
      <c r="P341" s="60"/>
      <c r="Q341" s="140"/>
    </row>
    <row r="342" spans="1:17" ht="43.5" customHeight="1">
      <c r="A342" s="103" t="s">
        <v>916</v>
      </c>
      <c r="B342" s="1142"/>
      <c r="C342" s="1144"/>
      <c r="D342" s="1753"/>
      <c r="E342" s="1144"/>
      <c r="F342" s="1148"/>
      <c r="G342" s="1148"/>
      <c r="H342" s="1740"/>
      <c r="I342" s="309" t="s">
        <v>213</v>
      </c>
      <c r="J342" s="309" t="s">
        <v>213</v>
      </c>
      <c r="K342" s="309" t="str">
        <f t="shared" si="5"/>
        <v/>
      </c>
      <c r="L342" s="309" t="s">
        <v>213</v>
      </c>
      <c r="M342" s="255" t="s">
        <v>213</v>
      </c>
      <c r="N342" s="60"/>
      <c r="O342" s="60"/>
      <c r="P342" s="60"/>
      <c r="Q342" s="140"/>
    </row>
    <row r="343" spans="1:17" ht="43.5" customHeight="1">
      <c r="A343" s="103" t="s">
        <v>917</v>
      </c>
      <c r="B343" s="1141"/>
      <c r="C343" s="1143" t="s">
        <v>213</v>
      </c>
      <c r="D343" s="1782"/>
      <c r="E343" s="1143" t="s">
        <v>213</v>
      </c>
      <c r="F343" s="1147" t="s">
        <v>213</v>
      </c>
      <c r="G343" s="1147" t="s">
        <v>213</v>
      </c>
      <c r="H343" s="1739" t="str">
        <f>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309" t="s">
        <v>213</v>
      </c>
      <c r="J343" s="309" t="s">
        <v>213</v>
      </c>
      <c r="K343" s="309" t="str">
        <f t="shared" si="5"/>
        <v/>
      </c>
      <c r="L343" s="309" t="s">
        <v>213</v>
      </c>
      <c r="M343" s="255" t="s">
        <v>213</v>
      </c>
      <c r="N343" s="60"/>
      <c r="O343" s="60"/>
      <c r="P343" s="60"/>
      <c r="Q343" s="140"/>
    </row>
    <row r="344" spans="1:17" ht="43.5" customHeight="1">
      <c r="A344" s="103" t="s">
        <v>918</v>
      </c>
      <c r="B344" s="1142"/>
      <c r="C344" s="1144"/>
      <c r="D344" s="1753"/>
      <c r="E344" s="1144"/>
      <c r="F344" s="1148"/>
      <c r="G344" s="1148"/>
      <c r="H344" s="1739"/>
      <c r="I344" s="309" t="s">
        <v>213</v>
      </c>
      <c r="J344" s="309" t="s">
        <v>213</v>
      </c>
      <c r="K344" s="309" t="str">
        <f t="shared" si="5"/>
        <v/>
      </c>
      <c r="L344" s="309" t="s">
        <v>213</v>
      </c>
      <c r="M344" s="255" t="s">
        <v>213</v>
      </c>
      <c r="N344" s="60"/>
      <c r="O344" s="60"/>
      <c r="P344" s="60"/>
      <c r="Q344" s="140"/>
    </row>
    <row r="345" spans="1:17" ht="43.5" customHeight="1">
      <c r="A345" s="103" t="s">
        <v>919</v>
      </c>
      <c r="B345" s="1142"/>
      <c r="C345" s="1144"/>
      <c r="D345" s="1753"/>
      <c r="E345" s="1144"/>
      <c r="F345" s="1148"/>
      <c r="G345" s="1148"/>
      <c r="H345" s="1739"/>
      <c r="I345" s="309" t="s">
        <v>213</v>
      </c>
      <c r="J345" s="309" t="s">
        <v>213</v>
      </c>
      <c r="K345" s="309" t="str">
        <f t="shared" si="5"/>
        <v/>
      </c>
      <c r="L345" s="309" t="s">
        <v>213</v>
      </c>
      <c r="M345" s="255" t="s">
        <v>213</v>
      </c>
      <c r="N345" s="60"/>
      <c r="O345" s="60"/>
      <c r="P345" s="60"/>
      <c r="Q345" s="140"/>
    </row>
    <row r="346" spans="1:17" ht="43.5" customHeight="1">
      <c r="A346" s="103" t="s">
        <v>920</v>
      </c>
      <c r="B346" s="1142"/>
      <c r="C346" s="1144"/>
      <c r="D346" s="1753"/>
      <c r="E346" s="1144"/>
      <c r="F346" s="1148"/>
      <c r="G346" s="1148"/>
      <c r="H346" s="1739"/>
      <c r="I346" s="309" t="s">
        <v>213</v>
      </c>
      <c r="J346" s="309" t="s">
        <v>213</v>
      </c>
      <c r="K346" s="309" t="str">
        <f t="shared" si="5"/>
        <v/>
      </c>
      <c r="L346" s="309" t="s">
        <v>213</v>
      </c>
      <c r="M346" s="255" t="s">
        <v>213</v>
      </c>
      <c r="N346" s="60"/>
      <c r="O346" s="60"/>
      <c r="P346" s="60"/>
      <c r="Q346" s="140"/>
    </row>
    <row r="347" spans="1:17" ht="43.5" customHeight="1">
      <c r="A347" s="103" t="s">
        <v>921</v>
      </c>
      <c r="B347" s="1142"/>
      <c r="C347" s="1144"/>
      <c r="D347" s="1753"/>
      <c r="E347" s="1144"/>
      <c r="F347" s="1148"/>
      <c r="G347" s="1148"/>
      <c r="H347" s="1739"/>
      <c r="I347" s="309" t="s">
        <v>213</v>
      </c>
      <c r="J347" s="309" t="s">
        <v>213</v>
      </c>
      <c r="K347" s="309" t="str">
        <f t="shared" si="5"/>
        <v/>
      </c>
      <c r="L347" s="309" t="s">
        <v>213</v>
      </c>
      <c r="M347" s="255" t="s">
        <v>213</v>
      </c>
      <c r="N347" s="60"/>
      <c r="O347" s="60"/>
      <c r="P347" s="60"/>
      <c r="Q347" s="140"/>
    </row>
    <row r="348" spans="1:17" ht="43.5" customHeight="1">
      <c r="A348" s="103" t="s">
        <v>922</v>
      </c>
      <c r="B348" s="1142"/>
      <c r="C348" s="1144"/>
      <c r="D348" s="1753"/>
      <c r="E348" s="1144"/>
      <c r="F348" s="1148"/>
      <c r="G348" s="1148"/>
      <c r="H348" s="1740"/>
      <c r="I348" s="309" t="s">
        <v>213</v>
      </c>
      <c r="J348" s="309" t="s">
        <v>213</v>
      </c>
      <c r="K348" s="309" t="str">
        <f t="shared" si="5"/>
        <v/>
      </c>
      <c r="L348" s="309" t="s">
        <v>213</v>
      </c>
      <c r="M348" s="255" t="s">
        <v>213</v>
      </c>
      <c r="N348" s="60"/>
      <c r="O348" s="60"/>
      <c r="P348" s="60"/>
      <c r="Q348" s="140"/>
    </row>
    <row r="349" spans="1:17" ht="43.5" customHeight="1">
      <c r="A349" s="103" t="s">
        <v>923</v>
      </c>
      <c r="B349" s="1141"/>
      <c r="C349" s="1143" t="s">
        <v>213</v>
      </c>
      <c r="D349" s="1782"/>
      <c r="E349" s="1143" t="s">
        <v>213</v>
      </c>
      <c r="F349" s="1147" t="s">
        <v>213</v>
      </c>
      <c r="G349" s="1147" t="s">
        <v>213</v>
      </c>
      <c r="H349" s="1739" t="str">
        <f>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309" t="s">
        <v>213</v>
      </c>
      <c r="J349" s="309" t="s">
        <v>213</v>
      </c>
      <c r="K349" s="309" t="str">
        <f t="shared" si="5"/>
        <v/>
      </c>
      <c r="L349" s="309" t="s">
        <v>213</v>
      </c>
      <c r="M349" s="255" t="s">
        <v>213</v>
      </c>
      <c r="N349" s="60"/>
      <c r="O349" s="60"/>
      <c r="P349" s="60"/>
      <c r="Q349" s="140"/>
    </row>
    <row r="350" spans="1:17" ht="43.5" customHeight="1">
      <c r="A350" s="103" t="s">
        <v>924</v>
      </c>
      <c r="B350" s="1142"/>
      <c r="C350" s="1144"/>
      <c r="D350" s="1753"/>
      <c r="E350" s="1144"/>
      <c r="F350" s="1148"/>
      <c r="G350" s="1148"/>
      <c r="H350" s="1739"/>
      <c r="I350" s="309" t="s">
        <v>213</v>
      </c>
      <c r="J350" s="309" t="s">
        <v>213</v>
      </c>
      <c r="K350" s="309" t="str">
        <f t="shared" si="5"/>
        <v/>
      </c>
      <c r="L350" s="309" t="s">
        <v>213</v>
      </c>
      <c r="M350" s="255" t="s">
        <v>213</v>
      </c>
      <c r="N350" s="60"/>
      <c r="O350" s="60"/>
      <c r="P350" s="60"/>
      <c r="Q350" s="140"/>
    </row>
    <row r="351" spans="1:17" ht="43.5" customHeight="1">
      <c r="A351" s="103" t="s">
        <v>925</v>
      </c>
      <c r="B351" s="1142"/>
      <c r="C351" s="1144"/>
      <c r="D351" s="1753"/>
      <c r="E351" s="1144"/>
      <c r="F351" s="1148"/>
      <c r="G351" s="1148"/>
      <c r="H351" s="1739"/>
      <c r="I351" s="309" t="s">
        <v>213</v>
      </c>
      <c r="J351" s="309" t="s">
        <v>213</v>
      </c>
      <c r="K351" s="309" t="str">
        <f t="shared" si="5"/>
        <v/>
      </c>
      <c r="L351" s="309" t="s">
        <v>213</v>
      </c>
      <c r="M351" s="255" t="s">
        <v>213</v>
      </c>
      <c r="N351" s="60"/>
      <c r="O351" s="60"/>
      <c r="P351" s="60"/>
      <c r="Q351" s="140"/>
    </row>
    <row r="352" spans="1:17" ht="43.5" customHeight="1">
      <c r="A352" s="103" t="s">
        <v>926</v>
      </c>
      <c r="B352" s="1142"/>
      <c r="C352" s="1144"/>
      <c r="D352" s="1753"/>
      <c r="E352" s="1144"/>
      <c r="F352" s="1148"/>
      <c r="G352" s="1148"/>
      <c r="H352" s="1739"/>
      <c r="I352" s="309" t="s">
        <v>213</v>
      </c>
      <c r="J352" s="309" t="s">
        <v>213</v>
      </c>
      <c r="K352" s="309" t="str">
        <f t="shared" si="5"/>
        <v/>
      </c>
      <c r="L352" s="309" t="s">
        <v>213</v>
      </c>
      <c r="M352" s="255" t="s">
        <v>213</v>
      </c>
      <c r="N352" s="60"/>
      <c r="O352" s="60"/>
      <c r="P352" s="60"/>
      <c r="Q352" s="140"/>
    </row>
    <row r="353" spans="1:17" ht="43.5" customHeight="1">
      <c r="A353" s="103" t="s">
        <v>927</v>
      </c>
      <c r="B353" s="1142"/>
      <c r="C353" s="1144"/>
      <c r="D353" s="1753"/>
      <c r="E353" s="1144"/>
      <c r="F353" s="1148"/>
      <c r="G353" s="1148"/>
      <c r="H353" s="1739"/>
      <c r="I353" s="309" t="s">
        <v>213</v>
      </c>
      <c r="J353" s="309" t="s">
        <v>213</v>
      </c>
      <c r="K353" s="309" t="str">
        <f t="shared" si="5"/>
        <v/>
      </c>
      <c r="L353" s="309" t="s">
        <v>213</v>
      </c>
      <c r="M353" s="255" t="s">
        <v>213</v>
      </c>
      <c r="N353" s="60"/>
      <c r="O353" s="60"/>
      <c r="P353" s="60"/>
      <c r="Q353" s="140"/>
    </row>
    <row r="354" spans="1:17" ht="43.5" customHeight="1">
      <c r="A354" s="103" t="s">
        <v>928</v>
      </c>
      <c r="B354" s="1142"/>
      <c r="C354" s="1144"/>
      <c r="D354" s="1753"/>
      <c r="E354" s="1144"/>
      <c r="F354" s="1148"/>
      <c r="G354" s="1148"/>
      <c r="H354" s="1740"/>
      <c r="I354" s="309" t="s">
        <v>213</v>
      </c>
      <c r="J354" s="309" t="s">
        <v>213</v>
      </c>
      <c r="K354" s="309" t="str">
        <f t="shared" si="5"/>
        <v/>
      </c>
      <c r="L354" s="309" t="s">
        <v>213</v>
      </c>
      <c r="M354" s="255" t="s">
        <v>213</v>
      </c>
      <c r="N354" s="60"/>
      <c r="O354" s="60"/>
      <c r="P354" s="60"/>
      <c r="Q354" s="140"/>
    </row>
    <row r="355" spans="1:17" ht="43.5" customHeight="1">
      <c r="A355" s="103" t="s">
        <v>929</v>
      </c>
      <c r="B355" s="1141"/>
      <c r="C355" s="1143" t="s">
        <v>213</v>
      </c>
      <c r="D355" s="1782"/>
      <c r="E355" s="1143" t="s">
        <v>213</v>
      </c>
      <c r="F355" s="1147" t="s">
        <v>213</v>
      </c>
      <c r="G355" s="1147" t="s">
        <v>213</v>
      </c>
      <c r="H355" s="1739" t="str">
        <f>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309" t="s">
        <v>213</v>
      </c>
      <c r="J355" s="309" t="s">
        <v>213</v>
      </c>
      <c r="K355" s="309" t="str">
        <f t="shared" si="5"/>
        <v/>
      </c>
      <c r="L355" s="309" t="s">
        <v>213</v>
      </c>
      <c r="M355" s="255" t="s">
        <v>213</v>
      </c>
      <c r="N355" s="60"/>
      <c r="O355" s="60"/>
      <c r="P355" s="60"/>
      <c r="Q355" s="140"/>
    </row>
    <row r="356" spans="1:17" ht="43.5" customHeight="1">
      <c r="A356" s="103" t="s">
        <v>930</v>
      </c>
      <c r="B356" s="1142"/>
      <c r="C356" s="1144"/>
      <c r="D356" s="1753"/>
      <c r="E356" s="1144"/>
      <c r="F356" s="1148"/>
      <c r="G356" s="1148"/>
      <c r="H356" s="1739"/>
      <c r="I356" s="309" t="s">
        <v>213</v>
      </c>
      <c r="J356" s="309" t="s">
        <v>213</v>
      </c>
      <c r="K356" s="309" t="str">
        <f t="shared" si="5"/>
        <v/>
      </c>
      <c r="L356" s="309" t="s">
        <v>213</v>
      </c>
      <c r="M356" s="255" t="s">
        <v>213</v>
      </c>
      <c r="N356" s="60"/>
      <c r="O356" s="60"/>
      <c r="P356" s="60"/>
      <c r="Q356" s="140"/>
    </row>
    <row r="357" spans="1:17" ht="43.5" customHeight="1">
      <c r="A357" s="103" t="s">
        <v>931</v>
      </c>
      <c r="B357" s="1142"/>
      <c r="C357" s="1144"/>
      <c r="D357" s="1753"/>
      <c r="E357" s="1144"/>
      <c r="F357" s="1148"/>
      <c r="G357" s="1148"/>
      <c r="H357" s="1739"/>
      <c r="I357" s="309" t="s">
        <v>213</v>
      </c>
      <c r="J357" s="309" t="s">
        <v>213</v>
      </c>
      <c r="K357" s="309" t="str">
        <f t="shared" si="5"/>
        <v/>
      </c>
      <c r="L357" s="309" t="s">
        <v>213</v>
      </c>
      <c r="M357" s="255" t="s">
        <v>213</v>
      </c>
      <c r="N357" s="60"/>
      <c r="O357" s="60"/>
      <c r="P357" s="60"/>
      <c r="Q357" s="140"/>
    </row>
    <row r="358" spans="1:17" ht="43.5" customHeight="1">
      <c r="A358" s="103" t="s">
        <v>932</v>
      </c>
      <c r="B358" s="1142"/>
      <c r="C358" s="1144"/>
      <c r="D358" s="1753"/>
      <c r="E358" s="1144"/>
      <c r="F358" s="1148"/>
      <c r="G358" s="1148"/>
      <c r="H358" s="1739"/>
      <c r="I358" s="309" t="s">
        <v>213</v>
      </c>
      <c r="J358" s="309" t="s">
        <v>213</v>
      </c>
      <c r="K358" s="309" t="str">
        <f t="shared" si="5"/>
        <v/>
      </c>
      <c r="L358" s="309" t="s">
        <v>213</v>
      </c>
      <c r="M358" s="255" t="s">
        <v>213</v>
      </c>
      <c r="N358" s="60"/>
      <c r="O358" s="60"/>
      <c r="P358" s="60"/>
      <c r="Q358" s="140"/>
    </row>
    <row r="359" spans="1:17" ht="43.5" customHeight="1">
      <c r="A359" s="103" t="s">
        <v>933</v>
      </c>
      <c r="B359" s="1142"/>
      <c r="C359" s="1144"/>
      <c r="D359" s="1753"/>
      <c r="E359" s="1144"/>
      <c r="F359" s="1148"/>
      <c r="G359" s="1148"/>
      <c r="H359" s="1739"/>
      <c r="I359" s="309" t="s">
        <v>213</v>
      </c>
      <c r="J359" s="309" t="s">
        <v>213</v>
      </c>
      <c r="K359" s="309" t="str">
        <f t="shared" si="5"/>
        <v/>
      </c>
      <c r="L359" s="309" t="s">
        <v>213</v>
      </c>
      <c r="M359" s="255" t="s">
        <v>213</v>
      </c>
      <c r="N359" s="60"/>
      <c r="O359" s="60"/>
      <c r="P359" s="60"/>
      <c r="Q359" s="140"/>
    </row>
    <row r="360" spans="1:17" ht="43.5" customHeight="1">
      <c r="A360" s="103" t="s">
        <v>934</v>
      </c>
      <c r="B360" s="1142"/>
      <c r="C360" s="1144"/>
      <c r="D360" s="1753"/>
      <c r="E360" s="1144"/>
      <c r="F360" s="1148"/>
      <c r="G360" s="1148"/>
      <c r="H360" s="1740"/>
      <c r="I360" s="309" t="s">
        <v>213</v>
      </c>
      <c r="J360" s="309" t="s">
        <v>213</v>
      </c>
      <c r="K360" s="309" t="str">
        <f t="shared" si="5"/>
        <v/>
      </c>
      <c r="L360" s="309" t="s">
        <v>213</v>
      </c>
      <c r="M360" s="255" t="s">
        <v>213</v>
      </c>
      <c r="N360" s="60"/>
      <c r="O360" s="60"/>
      <c r="P360" s="60"/>
      <c r="Q360" s="140"/>
    </row>
    <row r="361" spans="1:17" ht="43.5" customHeight="1">
      <c r="A361" s="103" t="s">
        <v>935</v>
      </c>
      <c r="B361" s="1141"/>
      <c r="C361" s="1143" t="s">
        <v>213</v>
      </c>
      <c r="D361" s="1782"/>
      <c r="E361" s="1143" t="s">
        <v>213</v>
      </c>
      <c r="F361" s="1147" t="s">
        <v>213</v>
      </c>
      <c r="G361" s="1147" t="s">
        <v>213</v>
      </c>
      <c r="H361" s="1739" t="str">
        <f>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309" t="s">
        <v>213</v>
      </c>
      <c r="J361" s="309" t="s">
        <v>213</v>
      </c>
      <c r="K361" s="309" t="str">
        <f t="shared" si="5"/>
        <v/>
      </c>
      <c r="L361" s="309" t="s">
        <v>213</v>
      </c>
      <c r="M361" s="255" t="s">
        <v>213</v>
      </c>
      <c r="N361" s="60"/>
      <c r="O361" s="60"/>
      <c r="P361" s="60"/>
      <c r="Q361" s="140"/>
    </row>
    <row r="362" spans="1:17" ht="43.5" customHeight="1">
      <c r="A362" s="103" t="s">
        <v>936</v>
      </c>
      <c r="B362" s="1142"/>
      <c r="C362" s="1144"/>
      <c r="D362" s="1753"/>
      <c r="E362" s="1144"/>
      <c r="F362" s="1148"/>
      <c r="G362" s="1148"/>
      <c r="H362" s="1739"/>
      <c r="I362" s="309" t="s">
        <v>213</v>
      </c>
      <c r="J362" s="309" t="s">
        <v>213</v>
      </c>
      <c r="K362" s="309" t="str">
        <f t="shared" si="5"/>
        <v/>
      </c>
      <c r="L362" s="309" t="s">
        <v>213</v>
      </c>
      <c r="M362" s="255" t="s">
        <v>213</v>
      </c>
      <c r="N362" s="60"/>
      <c r="O362" s="60"/>
      <c r="P362" s="60"/>
      <c r="Q362" s="140"/>
    </row>
    <row r="363" spans="1:17" ht="51.75" customHeight="1">
      <c r="A363" s="103" t="s">
        <v>937</v>
      </c>
      <c r="B363" s="1142"/>
      <c r="C363" s="1144"/>
      <c r="D363" s="1753"/>
      <c r="E363" s="1144"/>
      <c r="F363" s="1148"/>
      <c r="G363" s="1148"/>
      <c r="H363" s="1739"/>
      <c r="I363" s="309" t="s">
        <v>213</v>
      </c>
      <c r="J363" s="309" t="s">
        <v>213</v>
      </c>
      <c r="K363" s="309" t="str">
        <f t="shared" si="5"/>
        <v/>
      </c>
      <c r="L363" s="309" t="s">
        <v>213</v>
      </c>
      <c r="M363" s="255" t="s">
        <v>213</v>
      </c>
      <c r="N363" s="60"/>
      <c r="O363" s="60"/>
      <c r="P363" s="60"/>
      <c r="Q363" s="140"/>
    </row>
    <row r="364" spans="1:17" ht="51.75" customHeight="1">
      <c r="A364" s="103" t="s">
        <v>938</v>
      </c>
      <c r="B364" s="1142"/>
      <c r="C364" s="1144"/>
      <c r="D364" s="1753"/>
      <c r="E364" s="1144"/>
      <c r="F364" s="1148"/>
      <c r="G364" s="1148"/>
      <c r="H364" s="1739"/>
      <c r="I364" s="309" t="s">
        <v>213</v>
      </c>
      <c r="J364" s="309" t="s">
        <v>213</v>
      </c>
      <c r="K364" s="309" t="str">
        <f t="shared" si="5"/>
        <v/>
      </c>
      <c r="L364" s="309" t="s">
        <v>213</v>
      </c>
      <c r="M364" s="255" t="s">
        <v>213</v>
      </c>
      <c r="N364" s="60"/>
      <c r="O364" s="60"/>
      <c r="P364" s="60"/>
      <c r="Q364" s="140"/>
    </row>
    <row r="365" spans="1:17" ht="51.75" customHeight="1">
      <c r="A365" s="103" t="s">
        <v>939</v>
      </c>
      <c r="B365" s="1142"/>
      <c r="C365" s="1144"/>
      <c r="D365" s="1753"/>
      <c r="E365" s="1144"/>
      <c r="F365" s="1148"/>
      <c r="G365" s="1148"/>
      <c r="H365" s="1739"/>
      <c r="I365" s="309" t="s">
        <v>213</v>
      </c>
      <c r="J365" s="309" t="s">
        <v>213</v>
      </c>
      <c r="K365" s="309" t="str">
        <f t="shared" si="5"/>
        <v/>
      </c>
      <c r="L365" s="309" t="s">
        <v>213</v>
      </c>
      <c r="M365" s="255" t="s">
        <v>213</v>
      </c>
      <c r="N365" s="60"/>
      <c r="O365" s="60"/>
      <c r="P365" s="60"/>
      <c r="Q365" s="140"/>
    </row>
    <row r="366" spans="1:17" ht="51.75" customHeight="1">
      <c r="A366" s="103" t="s">
        <v>940</v>
      </c>
      <c r="B366" s="1142"/>
      <c r="C366" s="1144"/>
      <c r="D366" s="1753"/>
      <c r="E366" s="1144"/>
      <c r="F366" s="1148"/>
      <c r="G366" s="1148"/>
      <c r="H366" s="1740"/>
      <c r="I366" s="309" t="s">
        <v>213</v>
      </c>
      <c r="J366" s="309" t="s">
        <v>213</v>
      </c>
      <c r="K366" s="309" t="str">
        <f t="shared" si="5"/>
        <v/>
      </c>
      <c r="L366" s="309" t="s">
        <v>213</v>
      </c>
      <c r="M366" s="255" t="s">
        <v>213</v>
      </c>
      <c r="N366" s="60"/>
      <c r="O366" s="60"/>
      <c r="P366" s="60"/>
      <c r="Q366" s="140"/>
    </row>
    <row r="367" spans="1:17" ht="51.75" customHeight="1">
      <c r="A367" s="103" t="s">
        <v>941</v>
      </c>
      <c r="B367" s="1141"/>
      <c r="C367" s="1143" t="s">
        <v>213</v>
      </c>
      <c r="D367" s="1782"/>
      <c r="E367" s="1143" t="s">
        <v>213</v>
      </c>
      <c r="F367" s="1147" t="s">
        <v>213</v>
      </c>
      <c r="G367" s="1147" t="s">
        <v>213</v>
      </c>
      <c r="H367" s="1739" t="str">
        <f>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309" t="s">
        <v>213</v>
      </c>
      <c r="J367" s="309" t="s">
        <v>213</v>
      </c>
      <c r="K367" s="309" t="str">
        <f t="shared" si="5"/>
        <v/>
      </c>
      <c r="L367" s="309" t="s">
        <v>213</v>
      </c>
      <c r="M367" s="255" t="s">
        <v>213</v>
      </c>
      <c r="N367" s="60"/>
      <c r="O367" s="60"/>
      <c r="P367" s="60"/>
      <c r="Q367" s="140"/>
    </row>
    <row r="368" spans="1:17" ht="51.75" customHeight="1">
      <c r="A368" s="103" t="s">
        <v>942</v>
      </c>
      <c r="B368" s="1142"/>
      <c r="C368" s="1144"/>
      <c r="D368" s="1753"/>
      <c r="E368" s="1144"/>
      <c r="F368" s="1148"/>
      <c r="G368" s="1148"/>
      <c r="H368" s="1739"/>
      <c r="I368" s="309" t="s">
        <v>213</v>
      </c>
      <c r="J368" s="309" t="s">
        <v>213</v>
      </c>
      <c r="K368" s="309" t="str">
        <f t="shared" si="5"/>
        <v/>
      </c>
      <c r="L368" s="309" t="s">
        <v>213</v>
      </c>
      <c r="M368" s="255" t="s">
        <v>213</v>
      </c>
      <c r="N368" s="60"/>
      <c r="O368" s="60"/>
      <c r="P368" s="60"/>
      <c r="Q368" s="140"/>
    </row>
    <row r="369" spans="1:17" ht="51.75" customHeight="1">
      <c r="A369" s="103" t="s">
        <v>943</v>
      </c>
      <c r="B369" s="1142"/>
      <c r="C369" s="1144"/>
      <c r="D369" s="1753"/>
      <c r="E369" s="1144"/>
      <c r="F369" s="1148"/>
      <c r="G369" s="1148"/>
      <c r="H369" s="1739"/>
      <c r="I369" s="309" t="s">
        <v>213</v>
      </c>
      <c r="J369" s="309" t="s">
        <v>213</v>
      </c>
      <c r="K369" s="309" t="str">
        <f t="shared" si="5"/>
        <v/>
      </c>
      <c r="L369" s="309" t="s">
        <v>213</v>
      </c>
      <c r="M369" s="255" t="s">
        <v>213</v>
      </c>
      <c r="N369" s="60"/>
      <c r="O369" s="60"/>
      <c r="P369" s="60"/>
      <c r="Q369" s="140"/>
    </row>
    <row r="370" spans="1:17" ht="51.75" customHeight="1">
      <c r="A370" s="103" t="s">
        <v>944</v>
      </c>
      <c r="B370" s="1142"/>
      <c r="C370" s="1144"/>
      <c r="D370" s="1753"/>
      <c r="E370" s="1144"/>
      <c r="F370" s="1148"/>
      <c r="G370" s="1148"/>
      <c r="H370" s="1739"/>
      <c r="I370" s="309" t="s">
        <v>213</v>
      </c>
      <c r="J370" s="309" t="s">
        <v>213</v>
      </c>
      <c r="K370" s="309" t="str">
        <f t="shared" si="5"/>
        <v/>
      </c>
      <c r="L370" s="309" t="s">
        <v>213</v>
      </c>
      <c r="M370" s="255" t="s">
        <v>213</v>
      </c>
      <c r="N370" s="60"/>
      <c r="O370" s="60"/>
      <c r="P370" s="60"/>
      <c r="Q370" s="140"/>
    </row>
    <row r="371" spans="1:17" ht="51.75" customHeight="1">
      <c r="A371" s="103" t="s">
        <v>945</v>
      </c>
      <c r="B371" s="1142"/>
      <c r="C371" s="1144"/>
      <c r="D371" s="1753"/>
      <c r="E371" s="1144"/>
      <c r="F371" s="1148"/>
      <c r="G371" s="1148"/>
      <c r="H371" s="1739"/>
      <c r="I371" s="309" t="s">
        <v>213</v>
      </c>
      <c r="J371" s="309" t="s">
        <v>213</v>
      </c>
      <c r="K371" s="309" t="str">
        <f t="shared" si="5"/>
        <v/>
      </c>
      <c r="L371" s="309" t="s">
        <v>213</v>
      </c>
      <c r="M371" s="255" t="s">
        <v>213</v>
      </c>
      <c r="N371" s="60"/>
      <c r="O371" s="60"/>
      <c r="P371" s="60"/>
      <c r="Q371" s="140"/>
    </row>
    <row r="372" spans="1:17" ht="51.75" customHeight="1">
      <c r="A372" s="103" t="s">
        <v>946</v>
      </c>
      <c r="B372" s="1142"/>
      <c r="C372" s="1144"/>
      <c r="D372" s="1753"/>
      <c r="E372" s="1144"/>
      <c r="F372" s="1148"/>
      <c r="G372" s="1148"/>
      <c r="H372" s="1740"/>
      <c r="I372" s="309" t="s">
        <v>213</v>
      </c>
      <c r="J372" s="309" t="s">
        <v>213</v>
      </c>
      <c r="K372" s="309" t="str">
        <f t="shared" si="5"/>
        <v/>
      </c>
      <c r="L372" s="309" t="s">
        <v>213</v>
      </c>
      <c r="M372" s="255" t="s">
        <v>213</v>
      </c>
      <c r="N372" s="60"/>
      <c r="O372" s="60"/>
      <c r="P372" s="60"/>
      <c r="Q372" s="140"/>
    </row>
    <row r="373" spans="1:17" ht="51.75" customHeight="1">
      <c r="A373" s="103" t="s">
        <v>947</v>
      </c>
      <c r="B373" s="1141"/>
      <c r="C373" s="1143" t="s">
        <v>213</v>
      </c>
      <c r="D373" s="1782"/>
      <c r="E373" s="1143" t="s">
        <v>213</v>
      </c>
      <c r="F373" s="1147" t="s">
        <v>213</v>
      </c>
      <c r="G373" s="1147" t="s">
        <v>213</v>
      </c>
      <c r="H373" s="1739" t="str">
        <f>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309" t="s">
        <v>213</v>
      </c>
      <c r="J373" s="309" t="s">
        <v>213</v>
      </c>
      <c r="K373" s="309" t="str">
        <f t="shared" si="5"/>
        <v/>
      </c>
      <c r="L373" s="309" t="s">
        <v>213</v>
      </c>
      <c r="M373" s="255" t="s">
        <v>213</v>
      </c>
      <c r="N373" s="60"/>
      <c r="O373" s="60"/>
      <c r="P373" s="60"/>
      <c r="Q373" s="140"/>
    </row>
    <row r="374" spans="1:17" ht="51.75" customHeight="1">
      <c r="A374" s="103" t="s">
        <v>948</v>
      </c>
      <c r="B374" s="1142"/>
      <c r="C374" s="1144"/>
      <c r="D374" s="1753"/>
      <c r="E374" s="1144"/>
      <c r="F374" s="1148"/>
      <c r="G374" s="1148"/>
      <c r="H374" s="1739"/>
      <c r="I374" s="309" t="s">
        <v>213</v>
      </c>
      <c r="J374" s="309" t="s">
        <v>213</v>
      </c>
      <c r="K374" s="309" t="str">
        <f t="shared" si="5"/>
        <v/>
      </c>
      <c r="L374" s="309" t="s">
        <v>213</v>
      </c>
      <c r="M374" s="255" t="s">
        <v>213</v>
      </c>
      <c r="N374" s="60"/>
      <c r="O374" s="60"/>
      <c r="P374" s="60"/>
      <c r="Q374" s="140"/>
    </row>
    <row r="375" spans="1:17" ht="51.75" customHeight="1">
      <c r="A375" s="103" t="s">
        <v>949</v>
      </c>
      <c r="B375" s="1142"/>
      <c r="C375" s="1144"/>
      <c r="D375" s="1753"/>
      <c r="E375" s="1144"/>
      <c r="F375" s="1148"/>
      <c r="G375" s="1148"/>
      <c r="H375" s="1739"/>
      <c r="I375" s="309" t="s">
        <v>213</v>
      </c>
      <c r="J375" s="309" t="s">
        <v>213</v>
      </c>
      <c r="K375" s="309" t="str">
        <f t="shared" si="5"/>
        <v/>
      </c>
      <c r="L375" s="309" t="s">
        <v>213</v>
      </c>
      <c r="M375" s="255" t="s">
        <v>213</v>
      </c>
      <c r="N375" s="60"/>
      <c r="O375" s="60"/>
      <c r="P375" s="60"/>
      <c r="Q375" s="140"/>
    </row>
    <row r="376" spans="1:17" ht="51.75" customHeight="1">
      <c r="A376" s="103" t="s">
        <v>950</v>
      </c>
      <c r="B376" s="1142"/>
      <c r="C376" s="1144"/>
      <c r="D376" s="1753"/>
      <c r="E376" s="1144"/>
      <c r="F376" s="1148"/>
      <c r="G376" s="1148"/>
      <c r="H376" s="1739"/>
      <c r="I376" s="309" t="s">
        <v>213</v>
      </c>
      <c r="J376" s="309" t="s">
        <v>213</v>
      </c>
      <c r="K376" s="309" t="str">
        <f t="shared" si="5"/>
        <v/>
      </c>
      <c r="L376" s="309" t="s">
        <v>213</v>
      </c>
      <c r="M376" s="255" t="s">
        <v>213</v>
      </c>
      <c r="N376" s="60"/>
      <c r="O376" s="60"/>
      <c r="P376" s="60"/>
      <c r="Q376" s="140"/>
    </row>
    <row r="377" spans="1:17" ht="51.75" customHeight="1">
      <c r="A377" s="103" t="s">
        <v>951</v>
      </c>
      <c r="B377" s="1142"/>
      <c r="C377" s="1144"/>
      <c r="D377" s="1753"/>
      <c r="E377" s="1144"/>
      <c r="F377" s="1148"/>
      <c r="G377" s="1148"/>
      <c r="H377" s="1739"/>
      <c r="I377" s="309" t="s">
        <v>213</v>
      </c>
      <c r="J377" s="309" t="s">
        <v>213</v>
      </c>
      <c r="K377" s="309" t="str">
        <f t="shared" si="5"/>
        <v/>
      </c>
      <c r="L377" s="309" t="s">
        <v>213</v>
      </c>
      <c r="M377" s="255" t="s">
        <v>213</v>
      </c>
      <c r="N377" s="60"/>
      <c r="O377" s="60"/>
      <c r="P377" s="60"/>
      <c r="Q377" s="140"/>
    </row>
    <row r="378" spans="1:17" ht="51.75" customHeight="1">
      <c r="A378" s="103" t="s">
        <v>952</v>
      </c>
      <c r="B378" s="1142"/>
      <c r="C378" s="1144"/>
      <c r="D378" s="1753"/>
      <c r="E378" s="1144"/>
      <c r="F378" s="1148"/>
      <c r="G378" s="1148"/>
      <c r="H378" s="1740"/>
      <c r="I378" s="309" t="s">
        <v>213</v>
      </c>
      <c r="J378" s="309" t="s">
        <v>213</v>
      </c>
      <c r="K378" s="309" t="str">
        <f t="shared" si="5"/>
        <v/>
      </c>
      <c r="L378" s="309" t="s">
        <v>213</v>
      </c>
      <c r="M378" s="255" t="s">
        <v>213</v>
      </c>
      <c r="N378" s="60"/>
      <c r="O378" s="60"/>
      <c r="P378" s="60"/>
      <c r="Q378" s="140"/>
    </row>
    <row r="379" spans="1:17" ht="51.75" customHeight="1">
      <c r="A379" s="103" t="s">
        <v>953</v>
      </c>
      <c r="B379" s="1141"/>
      <c r="C379" s="1143" t="s">
        <v>213</v>
      </c>
      <c r="D379" s="1782"/>
      <c r="E379" s="1143" t="s">
        <v>213</v>
      </c>
      <c r="F379" s="1147" t="s">
        <v>213</v>
      </c>
      <c r="G379" s="1147" t="s">
        <v>213</v>
      </c>
      <c r="H379" s="1739" t="str">
        <f>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309" t="s">
        <v>213</v>
      </c>
      <c r="J379" s="309" t="s">
        <v>213</v>
      </c>
      <c r="K379" s="309" t="str">
        <f t="shared" si="5"/>
        <v/>
      </c>
      <c r="L379" s="309" t="s">
        <v>213</v>
      </c>
      <c r="M379" s="255" t="s">
        <v>213</v>
      </c>
      <c r="N379" s="60"/>
      <c r="O379" s="60"/>
      <c r="P379" s="60"/>
      <c r="Q379" s="140"/>
    </row>
    <row r="380" spans="1:17" ht="51.75" customHeight="1">
      <c r="A380" s="103" t="s">
        <v>954</v>
      </c>
      <c r="B380" s="1142"/>
      <c r="C380" s="1144"/>
      <c r="D380" s="1753"/>
      <c r="E380" s="1144"/>
      <c r="F380" s="1148"/>
      <c r="G380" s="1148"/>
      <c r="H380" s="1739"/>
      <c r="I380" s="309" t="s">
        <v>213</v>
      </c>
      <c r="J380" s="309" t="s">
        <v>213</v>
      </c>
      <c r="K380" s="309" t="str">
        <f t="shared" si="5"/>
        <v/>
      </c>
      <c r="L380" s="309" t="s">
        <v>213</v>
      </c>
      <c r="M380" s="255" t="s">
        <v>213</v>
      </c>
      <c r="N380" s="60"/>
      <c r="O380" s="60"/>
      <c r="P380" s="60"/>
      <c r="Q380" s="140"/>
    </row>
    <row r="381" spans="1:17" ht="51.75" customHeight="1">
      <c r="A381" s="103" t="s">
        <v>955</v>
      </c>
      <c r="B381" s="1142"/>
      <c r="C381" s="1144"/>
      <c r="D381" s="1753"/>
      <c r="E381" s="1144"/>
      <c r="F381" s="1148"/>
      <c r="G381" s="1148"/>
      <c r="H381" s="1739"/>
      <c r="I381" s="309" t="s">
        <v>213</v>
      </c>
      <c r="J381" s="309" t="s">
        <v>213</v>
      </c>
      <c r="K381" s="309" t="str">
        <f t="shared" si="5"/>
        <v/>
      </c>
      <c r="L381" s="309" t="s">
        <v>213</v>
      </c>
      <c r="M381" s="255" t="s">
        <v>213</v>
      </c>
      <c r="N381" s="60"/>
      <c r="O381" s="60"/>
      <c r="P381" s="60"/>
      <c r="Q381" s="140"/>
    </row>
    <row r="382" spans="1:17" ht="51.75" customHeight="1">
      <c r="A382" s="103" t="s">
        <v>956</v>
      </c>
      <c r="B382" s="1142"/>
      <c r="C382" s="1144"/>
      <c r="D382" s="1753"/>
      <c r="E382" s="1144"/>
      <c r="F382" s="1148"/>
      <c r="G382" s="1148"/>
      <c r="H382" s="1739"/>
      <c r="I382" s="309" t="s">
        <v>213</v>
      </c>
      <c r="J382" s="309" t="s">
        <v>213</v>
      </c>
      <c r="K382" s="309" t="str">
        <f t="shared" si="5"/>
        <v/>
      </c>
      <c r="L382" s="309" t="s">
        <v>213</v>
      </c>
      <c r="M382" s="255" t="s">
        <v>213</v>
      </c>
      <c r="N382" s="60"/>
      <c r="O382" s="60"/>
      <c r="P382" s="60"/>
      <c r="Q382" s="140"/>
    </row>
    <row r="383" spans="1:17" ht="51.75" customHeight="1">
      <c r="A383" s="103" t="s">
        <v>957</v>
      </c>
      <c r="B383" s="1142"/>
      <c r="C383" s="1144"/>
      <c r="D383" s="1753"/>
      <c r="E383" s="1144"/>
      <c r="F383" s="1148"/>
      <c r="G383" s="1148"/>
      <c r="H383" s="1739"/>
      <c r="I383" s="309" t="s">
        <v>213</v>
      </c>
      <c r="J383" s="309" t="s">
        <v>213</v>
      </c>
      <c r="K383" s="309" t="str">
        <f t="shared" si="5"/>
        <v/>
      </c>
      <c r="L383" s="309" t="s">
        <v>213</v>
      </c>
      <c r="M383" s="255" t="s">
        <v>213</v>
      </c>
      <c r="N383" s="60"/>
      <c r="O383" s="60"/>
      <c r="P383" s="60"/>
      <c r="Q383" s="140"/>
    </row>
    <row r="384" spans="1:17" ht="51.75" customHeight="1">
      <c r="A384" s="103" t="s">
        <v>958</v>
      </c>
      <c r="B384" s="1142"/>
      <c r="C384" s="1144"/>
      <c r="D384" s="1753"/>
      <c r="E384" s="1144"/>
      <c r="F384" s="1148"/>
      <c r="G384" s="1148"/>
      <c r="H384" s="1740"/>
      <c r="I384" s="309" t="s">
        <v>213</v>
      </c>
      <c r="J384" s="309" t="s">
        <v>213</v>
      </c>
      <c r="K384" s="309" t="str">
        <f t="shared" si="5"/>
        <v/>
      </c>
      <c r="L384" s="309" t="s">
        <v>213</v>
      </c>
      <c r="M384" s="255" t="s">
        <v>213</v>
      </c>
      <c r="N384" s="60"/>
      <c r="O384" s="60"/>
      <c r="P384" s="60"/>
      <c r="Q384" s="140"/>
    </row>
    <row r="385" spans="1:17" ht="51.75" customHeight="1">
      <c r="A385" s="103" t="s">
        <v>959</v>
      </c>
      <c r="B385" s="1141"/>
      <c r="C385" s="1143" t="s">
        <v>213</v>
      </c>
      <c r="D385" s="1782"/>
      <c r="E385" s="1143" t="s">
        <v>213</v>
      </c>
      <c r="F385" s="1147" t="s">
        <v>213</v>
      </c>
      <c r="G385" s="1147" t="s">
        <v>213</v>
      </c>
      <c r="H385" s="1739" t="str">
        <f>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309" t="s">
        <v>213</v>
      </c>
      <c r="J385" s="309" t="s">
        <v>213</v>
      </c>
      <c r="K385" s="309" t="str">
        <f t="shared" si="5"/>
        <v/>
      </c>
      <c r="L385" s="309" t="s">
        <v>213</v>
      </c>
      <c r="M385" s="255" t="s">
        <v>213</v>
      </c>
      <c r="N385" s="60"/>
      <c r="O385" s="60"/>
      <c r="P385" s="60"/>
      <c r="Q385" s="140"/>
    </row>
    <row r="386" spans="1:17" ht="51.75" customHeight="1">
      <c r="A386" s="103" t="s">
        <v>960</v>
      </c>
      <c r="B386" s="1142"/>
      <c r="C386" s="1144"/>
      <c r="D386" s="1753"/>
      <c r="E386" s="1144"/>
      <c r="F386" s="1148"/>
      <c r="G386" s="1148"/>
      <c r="H386" s="1739"/>
      <c r="I386" s="309" t="s">
        <v>213</v>
      </c>
      <c r="J386" s="309" t="s">
        <v>213</v>
      </c>
      <c r="K386" s="309" t="str">
        <f t="shared" si="5"/>
        <v/>
      </c>
      <c r="L386" s="309" t="s">
        <v>213</v>
      </c>
      <c r="M386" s="255" t="s">
        <v>213</v>
      </c>
      <c r="N386" s="60"/>
      <c r="O386" s="60"/>
      <c r="P386" s="60"/>
      <c r="Q386" s="140"/>
    </row>
    <row r="387" spans="1:17" ht="51.75" customHeight="1">
      <c r="A387" s="103" t="s">
        <v>961</v>
      </c>
      <c r="B387" s="1142"/>
      <c r="C387" s="1144"/>
      <c r="D387" s="1753"/>
      <c r="E387" s="1144"/>
      <c r="F387" s="1148"/>
      <c r="G387" s="1148"/>
      <c r="H387" s="1739"/>
      <c r="I387" s="309" t="s">
        <v>213</v>
      </c>
      <c r="J387" s="309" t="s">
        <v>213</v>
      </c>
      <c r="K387" s="309" t="str">
        <f t="shared" si="5"/>
        <v/>
      </c>
      <c r="L387" s="309" t="s">
        <v>213</v>
      </c>
      <c r="M387" s="255" t="s">
        <v>213</v>
      </c>
      <c r="N387" s="60"/>
      <c r="O387" s="60"/>
      <c r="P387" s="60"/>
      <c r="Q387" s="140"/>
    </row>
    <row r="388" spans="1:17" ht="51.75" customHeight="1">
      <c r="A388" s="103" t="s">
        <v>962</v>
      </c>
      <c r="B388" s="1142"/>
      <c r="C388" s="1144"/>
      <c r="D388" s="1753"/>
      <c r="E388" s="1144"/>
      <c r="F388" s="1148"/>
      <c r="G388" s="1148"/>
      <c r="H388" s="1739"/>
      <c r="I388" s="309" t="s">
        <v>213</v>
      </c>
      <c r="J388" s="309" t="s">
        <v>213</v>
      </c>
      <c r="K388" s="309" t="str">
        <f t="shared" si="5"/>
        <v/>
      </c>
      <c r="L388" s="309" t="s">
        <v>213</v>
      </c>
      <c r="M388" s="255" t="s">
        <v>213</v>
      </c>
      <c r="N388" s="60"/>
      <c r="O388" s="60"/>
      <c r="P388" s="60"/>
      <c r="Q388" s="140"/>
    </row>
    <row r="389" spans="1:17" ht="51.75" customHeight="1">
      <c r="A389" s="103" t="s">
        <v>963</v>
      </c>
      <c r="B389" s="1142"/>
      <c r="C389" s="1144"/>
      <c r="D389" s="1753"/>
      <c r="E389" s="1144"/>
      <c r="F389" s="1148"/>
      <c r="G389" s="1148"/>
      <c r="H389" s="1739"/>
      <c r="I389" s="309" t="s">
        <v>213</v>
      </c>
      <c r="J389" s="309" t="s">
        <v>213</v>
      </c>
      <c r="K389" s="309" t="str">
        <f t="shared" si="5"/>
        <v/>
      </c>
      <c r="L389" s="309" t="s">
        <v>213</v>
      </c>
      <c r="M389" s="255" t="s">
        <v>213</v>
      </c>
      <c r="N389" s="60"/>
      <c r="O389" s="60"/>
      <c r="P389" s="60"/>
      <c r="Q389" s="140"/>
    </row>
    <row r="390" spans="1:17" ht="51.75" customHeight="1">
      <c r="A390" s="103" t="s">
        <v>964</v>
      </c>
      <c r="B390" s="1142"/>
      <c r="C390" s="1144"/>
      <c r="D390" s="1753"/>
      <c r="E390" s="1144"/>
      <c r="F390" s="1148"/>
      <c r="G390" s="1148"/>
      <c r="H390" s="1740"/>
      <c r="I390" s="309" t="s">
        <v>213</v>
      </c>
      <c r="J390" s="309" t="s">
        <v>213</v>
      </c>
      <c r="K390" s="309" t="str">
        <f t="shared" si="5"/>
        <v/>
      </c>
      <c r="L390" s="309" t="s">
        <v>213</v>
      </c>
      <c r="M390" s="255" t="s">
        <v>213</v>
      </c>
      <c r="N390" s="60"/>
      <c r="O390" s="60"/>
      <c r="P390" s="60"/>
      <c r="Q390" s="140"/>
    </row>
    <row r="391" spans="1:17" ht="51.75" customHeight="1">
      <c r="A391" s="103" t="s">
        <v>965</v>
      </c>
      <c r="B391" s="1141"/>
      <c r="C391" s="1143" t="s">
        <v>213</v>
      </c>
      <c r="D391" s="1782"/>
      <c r="E391" s="1143" t="s">
        <v>213</v>
      </c>
      <c r="F391" s="1147" t="s">
        <v>213</v>
      </c>
      <c r="G391" s="1147" t="s">
        <v>213</v>
      </c>
      <c r="H391" s="1739" t="str">
        <f>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309" t="s">
        <v>213</v>
      </c>
      <c r="J391" s="309" t="s">
        <v>213</v>
      </c>
      <c r="K391" s="309" t="str">
        <f t="shared" si="5"/>
        <v/>
      </c>
      <c r="L391" s="309" t="s">
        <v>213</v>
      </c>
      <c r="M391" s="255" t="s">
        <v>213</v>
      </c>
      <c r="N391" s="60"/>
      <c r="O391" s="60"/>
      <c r="P391" s="60"/>
      <c r="Q391" s="140"/>
    </row>
    <row r="392" spans="1:17" ht="51.75" customHeight="1">
      <c r="A392" s="103" t="s">
        <v>966</v>
      </c>
      <c r="B392" s="1142"/>
      <c r="C392" s="1144"/>
      <c r="D392" s="1753"/>
      <c r="E392" s="1144"/>
      <c r="F392" s="1148"/>
      <c r="G392" s="1148"/>
      <c r="H392" s="1739"/>
      <c r="I392" s="309" t="s">
        <v>213</v>
      </c>
      <c r="J392" s="309" t="s">
        <v>213</v>
      </c>
      <c r="K392" s="309" t="str">
        <f t="shared" ref="K392:K426" si="6">IFERROR(IF(OR(AND(I392="Muy Baja",J392="Leve"),AND(I392="Muy Baja",J392="Menor"),AND(I392="Baja",J392="Leve")),"Bajo",IF(OR(AND(I392="Muy baja",J392="Moderado"),AND(I392="Baja",J392="Menor"),AND(I392="Baja",J392="Moderado"),AND(I392="Media",J392="Leve"),AND(I392="Media",J392="Menor"),AND(I392="Media",J392="Moderado"),AND(I392="Alta",J392="Leve"),AND(I392="Alta",J392="Menor")),"Moderado",IF(OR(AND(I392="Muy Baja",J392="Mayor"),AND(I392="Baja",J392="Mayor"),AND(I392="Media",J392="Mayor"),AND(I392="Alta",J392="Moderado"),AND(I392="Alta",J392="Mayor"),AND(I392="Muy Alta",J392="Leve"),AND(I392="Muy Alta",J392="Menor"),AND(I392="Muy Alta",J392="Moderado"),AND(I392="Muy Alta",J392="Mayor")),"Alto",IF(OR(AND(I392="Muy Baja",J392="Catastrófico"),AND(I392="Baja",J392="Catastrófico"),AND(I392="Media",J392="Catastrófico"),AND(I392="Alta",J392="Catastrófico"),AND(I392="Muy Alta",J392="Catastrófico")),"Extremo","")))),"")</f>
        <v/>
      </c>
      <c r="L392" s="309" t="s">
        <v>213</v>
      </c>
      <c r="M392" s="255" t="s">
        <v>213</v>
      </c>
      <c r="N392" s="60"/>
      <c r="O392" s="60"/>
      <c r="P392" s="60"/>
      <c r="Q392" s="140"/>
    </row>
    <row r="393" spans="1:17" ht="51.75" customHeight="1">
      <c r="A393" s="103" t="s">
        <v>967</v>
      </c>
      <c r="B393" s="1142"/>
      <c r="C393" s="1144"/>
      <c r="D393" s="1753"/>
      <c r="E393" s="1144"/>
      <c r="F393" s="1148"/>
      <c r="G393" s="1148"/>
      <c r="H393" s="1739"/>
      <c r="I393" s="309" t="s">
        <v>213</v>
      </c>
      <c r="J393" s="309" t="s">
        <v>213</v>
      </c>
      <c r="K393" s="309" t="str">
        <f t="shared" si="6"/>
        <v/>
      </c>
      <c r="L393" s="309" t="s">
        <v>213</v>
      </c>
      <c r="M393" s="255" t="s">
        <v>213</v>
      </c>
      <c r="N393" s="60"/>
      <c r="O393" s="60"/>
      <c r="P393" s="60"/>
      <c r="Q393" s="140"/>
    </row>
    <row r="394" spans="1:17" ht="51.75" customHeight="1">
      <c r="A394" s="103" t="s">
        <v>968</v>
      </c>
      <c r="B394" s="1142"/>
      <c r="C394" s="1144"/>
      <c r="D394" s="1753"/>
      <c r="E394" s="1144"/>
      <c r="F394" s="1148"/>
      <c r="G394" s="1148"/>
      <c r="H394" s="1739"/>
      <c r="I394" s="309" t="s">
        <v>213</v>
      </c>
      <c r="J394" s="309" t="s">
        <v>213</v>
      </c>
      <c r="K394" s="309" t="str">
        <f t="shared" si="6"/>
        <v/>
      </c>
      <c r="L394" s="309" t="s">
        <v>213</v>
      </c>
      <c r="M394" s="255" t="s">
        <v>213</v>
      </c>
      <c r="N394" s="60"/>
      <c r="O394" s="60"/>
      <c r="P394" s="60"/>
      <c r="Q394" s="140"/>
    </row>
    <row r="395" spans="1:17" ht="51.75" customHeight="1">
      <c r="A395" s="103" t="s">
        <v>969</v>
      </c>
      <c r="B395" s="1142"/>
      <c r="C395" s="1144"/>
      <c r="D395" s="1753"/>
      <c r="E395" s="1144"/>
      <c r="F395" s="1148"/>
      <c r="G395" s="1148"/>
      <c r="H395" s="1739"/>
      <c r="I395" s="309" t="s">
        <v>213</v>
      </c>
      <c r="J395" s="309" t="s">
        <v>213</v>
      </c>
      <c r="K395" s="309" t="str">
        <f t="shared" si="6"/>
        <v/>
      </c>
      <c r="L395" s="309" t="s">
        <v>213</v>
      </c>
      <c r="M395" s="255" t="s">
        <v>213</v>
      </c>
      <c r="N395" s="60"/>
      <c r="O395" s="60"/>
      <c r="P395" s="60"/>
      <c r="Q395" s="140"/>
    </row>
    <row r="396" spans="1:17" ht="51.75" customHeight="1">
      <c r="A396" s="103" t="s">
        <v>970</v>
      </c>
      <c r="B396" s="1142"/>
      <c r="C396" s="1144"/>
      <c r="D396" s="1753"/>
      <c r="E396" s="1144"/>
      <c r="F396" s="1148"/>
      <c r="G396" s="1148"/>
      <c r="H396" s="1740"/>
      <c r="I396" s="309" t="s">
        <v>213</v>
      </c>
      <c r="J396" s="309" t="s">
        <v>213</v>
      </c>
      <c r="K396" s="309" t="str">
        <f t="shared" si="6"/>
        <v/>
      </c>
      <c r="L396" s="309" t="s">
        <v>213</v>
      </c>
      <c r="M396" s="255" t="s">
        <v>213</v>
      </c>
      <c r="N396" s="60"/>
      <c r="O396" s="60"/>
      <c r="P396" s="60"/>
      <c r="Q396" s="140"/>
    </row>
    <row r="397" spans="1:17" ht="51.75" customHeight="1">
      <c r="A397" s="103" t="s">
        <v>971</v>
      </c>
      <c r="B397" s="1141"/>
      <c r="C397" s="1143" t="s">
        <v>213</v>
      </c>
      <c r="D397" s="1782"/>
      <c r="E397" s="1143" t="s">
        <v>213</v>
      </c>
      <c r="F397" s="1147" t="s">
        <v>213</v>
      </c>
      <c r="G397" s="1147" t="s">
        <v>213</v>
      </c>
      <c r="H397" s="1739" t="str">
        <f>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309" t="s">
        <v>213</v>
      </c>
      <c r="J397" s="309" t="s">
        <v>213</v>
      </c>
      <c r="K397" s="309" t="str">
        <f t="shared" si="6"/>
        <v/>
      </c>
      <c r="L397" s="309" t="s">
        <v>213</v>
      </c>
      <c r="M397" s="255" t="s">
        <v>213</v>
      </c>
      <c r="N397" s="60"/>
      <c r="O397" s="60"/>
      <c r="P397" s="60"/>
      <c r="Q397" s="140"/>
    </row>
    <row r="398" spans="1:17" ht="51.75" customHeight="1">
      <c r="A398" s="103" t="s">
        <v>972</v>
      </c>
      <c r="B398" s="1142"/>
      <c r="C398" s="1144"/>
      <c r="D398" s="1753"/>
      <c r="E398" s="1144"/>
      <c r="F398" s="1148"/>
      <c r="G398" s="1148"/>
      <c r="H398" s="1739"/>
      <c r="I398" s="309" t="s">
        <v>213</v>
      </c>
      <c r="J398" s="309" t="s">
        <v>213</v>
      </c>
      <c r="K398" s="309" t="str">
        <f t="shared" si="6"/>
        <v/>
      </c>
      <c r="L398" s="309" t="s">
        <v>213</v>
      </c>
      <c r="M398" s="255" t="s">
        <v>213</v>
      </c>
      <c r="N398" s="60"/>
      <c r="O398" s="60"/>
      <c r="P398" s="60"/>
      <c r="Q398" s="140"/>
    </row>
    <row r="399" spans="1:17" ht="51.75" customHeight="1">
      <c r="A399" s="103" t="s">
        <v>973</v>
      </c>
      <c r="B399" s="1142"/>
      <c r="C399" s="1144"/>
      <c r="D399" s="1753"/>
      <c r="E399" s="1144"/>
      <c r="F399" s="1148"/>
      <c r="G399" s="1148"/>
      <c r="H399" s="1739"/>
      <c r="I399" s="309" t="s">
        <v>213</v>
      </c>
      <c r="J399" s="309" t="s">
        <v>213</v>
      </c>
      <c r="K399" s="309" t="str">
        <f t="shared" si="6"/>
        <v/>
      </c>
      <c r="L399" s="309" t="s">
        <v>213</v>
      </c>
      <c r="M399" s="255" t="s">
        <v>213</v>
      </c>
      <c r="N399" s="60"/>
      <c r="O399" s="60"/>
      <c r="P399" s="60"/>
      <c r="Q399" s="140"/>
    </row>
    <row r="400" spans="1:17" ht="51.75" customHeight="1">
      <c r="A400" s="103" t="s">
        <v>974</v>
      </c>
      <c r="B400" s="1142"/>
      <c r="C400" s="1144"/>
      <c r="D400" s="1753"/>
      <c r="E400" s="1144"/>
      <c r="F400" s="1148"/>
      <c r="G400" s="1148"/>
      <c r="H400" s="1739"/>
      <c r="I400" s="309" t="s">
        <v>213</v>
      </c>
      <c r="J400" s="309" t="s">
        <v>213</v>
      </c>
      <c r="K400" s="309" t="str">
        <f t="shared" si="6"/>
        <v/>
      </c>
      <c r="L400" s="309" t="s">
        <v>213</v>
      </c>
      <c r="M400" s="255" t="s">
        <v>213</v>
      </c>
      <c r="N400" s="60"/>
      <c r="O400" s="60"/>
      <c r="P400" s="60"/>
      <c r="Q400" s="140"/>
    </row>
    <row r="401" spans="1:17" ht="51.75" customHeight="1">
      <c r="A401" s="103" t="s">
        <v>975</v>
      </c>
      <c r="B401" s="1142"/>
      <c r="C401" s="1144"/>
      <c r="D401" s="1753"/>
      <c r="E401" s="1144"/>
      <c r="F401" s="1148"/>
      <c r="G401" s="1148"/>
      <c r="H401" s="1739"/>
      <c r="I401" s="309" t="s">
        <v>213</v>
      </c>
      <c r="J401" s="309" t="s">
        <v>213</v>
      </c>
      <c r="K401" s="309" t="str">
        <f t="shared" si="6"/>
        <v/>
      </c>
      <c r="L401" s="309" t="s">
        <v>213</v>
      </c>
      <c r="M401" s="255" t="s">
        <v>213</v>
      </c>
      <c r="N401" s="60"/>
      <c r="O401" s="60"/>
      <c r="P401" s="60"/>
      <c r="Q401" s="140"/>
    </row>
    <row r="402" spans="1:17" ht="51.75" customHeight="1">
      <c r="A402" s="103" t="s">
        <v>976</v>
      </c>
      <c r="B402" s="1142"/>
      <c r="C402" s="1144"/>
      <c r="D402" s="1753"/>
      <c r="E402" s="1144"/>
      <c r="F402" s="1148"/>
      <c r="G402" s="1148"/>
      <c r="H402" s="1740"/>
      <c r="I402" s="309" t="s">
        <v>213</v>
      </c>
      <c r="J402" s="309" t="s">
        <v>213</v>
      </c>
      <c r="K402" s="309" t="str">
        <f t="shared" si="6"/>
        <v/>
      </c>
      <c r="L402" s="309" t="s">
        <v>213</v>
      </c>
      <c r="M402" s="255" t="s">
        <v>213</v>
      </c>
      <c r="N402" s="60"/>
      <c r="O402" s="60"/>
      <c r="P402" s="60"/>
      <c r="Q402" s="140"/>
    </row>
    <row r="403" spans="1:17" ht="51.75" customHeight="1">
      <c r="A403" s="103" t="s">
        <v>977</v>
      </c>
      <c r="B403" s="1141"/>
      <c r="C403" s="1143" t="s">
        <v>213</v>
      </c>
      <c r="D403" s="1782"/>
      <c r="E403" s="1143" t="s">
        <v>213</v>
      </c>
      <c r="F403" s="1147" t="s">
        <v>213</v>
      </c>
      <c r="G403" s="1147" t="s">
        <v>213</v>
      </c>
      <c r="H403" s="1739" t="str">
        <f>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309" t="s">
        <v>213</v>
      </c>
      <c r="J403" s="309" t="s">
        <v>213</v>
      </c>
      <c r="K403" s="309" t="str">
        <f t="shared" si="6"/>
        <v/>
      </c>
      <c r="L403" s="309" t="s">
        <v>213</v>
      </c>
      <c r="M403" s="255" t="s">
        <v>213</v>
      </c>
      <c r="N403" s="60"/>
      <c r="O403" s="60"/>
      <c r="P403" s="60"/>
      <c r="Q403" s="140"/>
    </row>
    <row r="404" spans="1:17" ht="51.75" customHeight="1">
      <c r="A404" s="103" t="s">
        <v>978</v>
      </c>
      <c r="B404" s="1142"/>
      <c r="C404" s="1144"/>
      <c r="D404" s="1753"/>
      <c r="E404" s="1144"/>
      <c r="F404" s="1148"/>
      <c r="G404" s="1148"/>
      <c r="H404" s="1739"/>
      <c r="I404" s="309" t="s">
        <v>213</v>
      </c>
      <c r="J404" s="309" t="s">
        <v>213</v>
      </c>
      <c r="K404" s="309" t="str">
        <f t="shared" si="6"/>
        <v/>
      </c>
      <c r="L404" s="309" t="s">
        <v>213</v>
      </c>
      <c r="M404" s="255" t="s">
        <v>213</v>
      </c>
      <c r="N404" s="60"/>
      <c r="O404" s="60"/>
      <c r="P404" s="60"/>
      <c r="Q404" s="140"/>
    </row>
    <row r="405" spans="1:17" ht="51.75" customHeight="1">
      <c r="A405" s="103" t="s">
        <v>979</v>
      </c>
      <c r="B405" s="1142"/>
      <c r="C405" s="1144"/>
      <c r="D405" s="1753"/>
      <c r="E405" s="1144"/>
      <c r="F405" s="1148"/>
      <c r="G405" s="1148"/>
      <c r="H405" s="1739"/>
      <c r="I405" s="309" t="s">
        <v>213</v>
      </c>
      <c r="J405" s="309" t="s">
        <v>213</v>
      </c>
      <c r="K405" s="309" t="str">
        <f t="shared" si="6"/>
        <v/>
      </c>
      <c r="L405" s="309" t="s">
        <v>213</v>
      </c>
      <c r="M405" s="255" t="s">
        <v>213</v>
      </c>
      <c r="N405" s="60"/>
      <c r="O405" s="60"/>
      <c r="P405" s="60"/>
      <c r="Q405" s="140"/>
    </row>
    <row r="406" spans="1:17" ht="51.75" customHeight="1">
      <c r="A406" s="103" t="s">
        <v>980</v>
      </c>
      <c r="B406" s="1142"/>
      <c r="C406" s="1144"/>
      <c r="D406" s="1753"/>
      <c r="E406" s="1144"/>
      <c r="F406" s="1148"/>
      <c r="G406" s="1148"/>
      <c r="H406" s="1739"/>
      <c r="I406" s="309" t="s">
        <v>213</v>
      </c>
      <c r="J406" s="309" t="s">
        <v>213</v>
      </c>
      <c r="K406" s="309" t="str">
        <f t="shared" si="6"/>
        <v/>
      </c>
      <c r="L406" s="309" t="s">
        <v>213</v>
      </c>
      <c r="M406" s="255" t="s">
        <v>213</v>
      </c>
      <c r="N406" s="60"/>
      <c r="O406" s="60"/>
      <c r="P406" s="60"/>
      <c r="Q406" s="140"/>
    </row>
    <row r="407" spans="1:17" ht="51.75" customHeight="1">
      <c r="A407" s="103" t="s">
        <v>981</v>
      </c>
      <c r="B407" s="1142"/>
      <c r="C407" s="1144"/>
      <c r="D407" s="1753"/>
      <c r="E407" s="1144"/>
      <c r="F407" s="1148"/>
      <c r="G407" s="1148"/>
      <c r="H407" s="1739"/>
      <c r="I407" s="309" t="s">
        <v>213</v>
      </c>
      <c r="J407" s="309" t="s">
        <v>213</v>
      </c>
      <c r="K407" s="309" t="str">
        <f t="shared" si="6"/>
        <v/>
      </c>
      <c r="L407" s="309" t="s">
        <v>213</v>
      </c>
      <c r="M407" s="255" t="s">
        <v>213</v>
      </c>
      <c r="N407" s="60"/>
      <c r="O407" s="60"/>
      <c r="P407" s="60"/>
      <c r="Q407" s="140"/>
    </row>
    <row r="408" spans="1:17" ht="51.75" customHeight="1">
      <c r="A408" s="103" t="s">
        <v>982</v>
      </c>
      <c r="B408" s="1142"/>
      <c r="C408" s="1144"/>
      <c r="D408" s="1753"/>
      <c r="E408" s="1144"/>
      <c r="F408" s="1148"/>
      <c r="G408" s="1148"/>
      <c r="H408" s="1740"/>
      <c r="I408" s="309" t="s">
        <v>213</v>
      </c>
      <c r="J408" s="309" t="s">
        <v>213</v>
      </c>
      <c r="K408" s="309" t="str">
        <f t="shared" si="6"/>
        <v/>
      </c>
      <c r="L408" s="309" t="s">
        <v>213</v>
      </c>
      <c r="M408" s="255" t="s">
        <v>213</v>
      </c>
      <c r="N408" s="60"/>
      <c r="O408" s="60"/>
      <c r="P408" s="60"/>
      <c r="Q408" s="140"/>
    </row>
    <row r="409" spans="1:17" ht="51.75" customHeight="1">
      <c r="A409" s="103" t="s">
        <v>983</v>
      </c>
      <c r="B409" s="1141"/>
      <c r="C409" s="1143" t="s">
        <v>213</v>
      </c>
      <c r="D409" s="1782"/>
      <c r="E409" s="1143" t="s">
        <v>213</v>
      </c>
      <c r="F409" s="1147" t="s">
        <v>213</v>
      </c>
      <c r="G409" s="1147" t="s">
        <v>213</v>
      </c>
      <c r="H409" s="1739" t="str">
        <f>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309" t="s">
        <v>213</v>
      </c>
      <c r="J409" s="309" t="s">
        <v>213</v>
      </c>
      <c r="K409" s="309" t="str">
        <f t="shared" si="6"/>
        <v/>
      </c>
      <c r="L409" s="309" t="s">
        <v>213</v>
      </c>
      <c r="M409" s="255" t="s">
        <v>213</v>
      </c>
      <c r="N409" s="60"/>
      <c r="O409" s="60"/>
      <c r="P409" s="60"/>
      <c r="Q409" s="140"/>
    </row>
    <row r="410" spans="1:17" ht="51.75" customHeight="1">
      <c r="A410" s="103" t="s">
        <v>984</v>
      </c>
      <c r="B410" s="1142"/>
      <c r="C410" s="1144"/>
      <c r="D410" s="1753"/>
      <c r="E410" s="1144"/>
      <c r="F410" s="1148"/>
      <c r="G410" s="1148"/>
      <c r="H410" s="1739"/>
      <c r="I410" s="309" t="s">
        <v>213</v>
      </c>
      <c r="J410" s="309" t="s">
        <v>213</v>
      </c>
      <c r="K410" s="309" t="str">
        <f t="shared" si="6"/>
        <v/>
      </c>
      <c r="L410" s="309" t="s">
        <v>213</v>
      </c>
      <c r="M410" s="255" t="s">
        <v>213</v>
      </c>
      <c r="N410" s="60"/>
      <c r="O410" s="60"/>
      <c r="P410" s="60"/>
      <c r="Q410" s="140"/>
    </row>
    <row r="411" spans="1:17" ht="51.75" customHeight="1">
      <c r="A411" s="103" t="s">
        <v>985</v>
      </c>
      <c r="B411" s="1142"/>
      <c r="C411" s="1144"/>
      <c r="D411" s="1753"/>
      <c r="E411" s="1144"/>
      <c r="F411" s="1148"/>
      <c r="G411" s="1148"/>
      <c r="H411" s="1739"/>
      <c r="I411" s="309" t="s">
        <v>213</v>
      </c>
      <c r="J411" s="309" t="s">
        <v>213</v>
      </c>
      <c r="K411" s="309" t="str">
        <f t="shared" si="6"/>
        <v/>
      </c>
      <c r="L411" s="309" t="s">
        <v>213</v>
      </c>
      <c r="M411" s="255" t="s">
        <v>213</v>
      </c>
      <c r="N411" s="60"/>
      <c r="O411" s="60"/>
      <c r="P411" s="60"/>
      <c r="Q411" s="140"/>
    </row>
    <row r="412" spans="1:17" ht="51.75" customHeight="1">
      <c r="A412" s="103" t="s">
        <v>986</v>
      </c>
      <c r="B412" s="1142"/>
      <c r="C412" s="1144"/>
      <c r="D412" s="1753"/>
      <c r="E412" s="1144"/>
      <c r="F412" s="1148"/>
      <c r="G412" s="1148"/>
      <c r="H412" s="1739"/>
      <c r="I412" s="309" t="s">
        <v>213</v>
      </c>
      <c r="J412" s="309" t="s">
        <v>213</v>
      </c>
      <c r="K412" s="309" t="str">
        <f t="shared" si="6"/>
        <v/>
      </c>
      <c r="L412" s="309" t="s">
        <v>213</v>
      </c>
      <c r="M412" s="255" t="s">
        <v>213</v>
      </c>
      <c r="N412" s="60"/>
      <c r="O412" s="60"/>
      <c r="P412" s="60"/>
      <c r="Q412" s="140"/>
    </row>
    <row r="413" spans="1:17" ht="51.75" customHeight="1">
      <c r="A413" s="103" t="s">
        <v>987</v>
      </c>
      <c r="B413" s="1142"/>
      <c r="C413" s="1144"/>
      <c r="D413" s="1753"/>
      <c r="E413" s="1144"/>
      <c r="F413" s="1148"/>
      <c r="G413" s="1148"/>
      <c r="H413" s="1739"/>
      <c r="I413" s="309" t="s">
        <v>213</v>
      </c>
      <c r="J413" s="309" t="s">
        <v>213</v>
      </c>
      <c r="K413" s="309" t="str">
        <f t="shared" si="6"/>
        <v/>
      </c>
      <c r="L413" s="309" t="s">
        <v>213</v>
      </c>
      <c r="M413" s="255" t="s">
        <v>213</v>
      </c>
      <c r="N413" s="60"/>
      <c r="O413" s="60"/>
      <c r="P413" s="60"/>
      <c r="Q413" s="140"/>
    </row>
    <row r="414" spans="1:17" ht="51.75" customHeight="1">
      <c r="A414" s="103" t="s">
        <v>988</v>
      </c>
      <c r="B414" s="1142"/>
      <c r="C414" s="1144"/>
      <c r="D414" s="1753"/>
      <c r="E414" s="1144"/>
      <c r="F414" s="1148"/>
      <c r="G414" s="1148"/>
      <c r="H414" s="1740"/>
      <c r="I414" s="309" t="s">
        <v>213</v>
      </c>
      <c r="J414" s="309" t="s">
        <v>213</v>
      </c>
      <c r="K414" s="309" t="str">
        <f t="shared" si="6"/>
        <v/>
      </c>
      <c r="L414" s="309" t="s">
        <v>213</v>
      </c>
      <c r="M414" s="255" t="s">
        <v>213</v>
      </c>
      <c r="N414" s="60"/>
      <c r="O414" s="60"/>
      <c r="P414" s="60"/>
      <c r="Q414" s="140"/>
    </row>
    <row r="415" spans="1:17" ht="51.75" customHeight="1">
      <c r="A415" s="103" t="s">
        <v>989</v>
      </c>
      <c r="B415" s="1141"/>
      <c r="C415" s="1143" t="s">
        <v>213</v>
      </c>
      <c r="D415" s="1782"/>
      <c r="E415" s="1143" t="s">
        <v>213</v>
      </c>
      <c r="F415" s="1147" t="s">
        <v>213</v>
      </c>
      <c r="G415" s="1147" t="s">
        <v>213</v>
      </c>
      <c r="H415" s="1739" t="str">
        <f>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309" t="s">
        <v>213</v>
      </c>
      <c r="J415" s="309" t="s">
        <v>213</v>
      </c>
      <c r="K415" s="309" t="str">
        <f t="shared" si="6"/>
        <v/>
      </c>
      <c r="L415" s="309" t="s">
        <v>213</v>
      </c>
      <c r="M415" s="255" t="s">
        <v>213</v>
      </c>
      <c r="N415" s="60"/>
      <c r="O415" s="60"/>
      <c r="P415" s="60"/>
      <c r="Q415" s="140"/>
    </row>
    <row r="416" spans="1:17" ht="51.75" customHeight="1">
      <c r="A416" s="103" t="s">
        <v>990</v>
      </c>
      <c r="B416" s="1142"/>
      <c r="C416" s="1144"/>
      <c r="D416" s="1753"/>
      <c r="E416" s="1144"/>
      <c r="F416" s="1148"/>
      <c r="G416" s="1148"/>
      <c r="H416" s="1739"/>
      <c r="I416" s="309" t="s">
        <v>213</v>
      </c>
      <c r="J416" s="309" t="s">
        <v>213</v>
      </c>
      <c r="K416" s="309" t="str">
        <f t="shared" si="6"/>
        <v/>
      </c>
      <c r="L416" s="309" t="s">
        <v>213</v>
      </c>
      <c r="M416" s="255" t="s">
        <v>213</v>
      </c>
      <c r="N416" s="60"/>
      <c r="O416" s="60"/>
      <c r="P416" s="60"/>
      <c r="Q416" s="140"/>
    </row>
    <row r="417" spans="1:17" ht="51.75" customHeight="1">
      <c r="A417" s="103" t="s">
        <v>991</v>
      </c>
      <c r="B417" s="1142"/>
      <c r="C417" s="1144"/>
      <c r="D417" s="1753"/>
      <c r="E417" s="1144"/>
      <c r="F417" s="1148"/>
      <c r="G417" s="1148"/>
      <c r="H417" s="1739"/>
      <c r="I417" s="309" t="s">
        <v>213</v>
      </c>
      <c r="J417" s="309" t="s">
        <v>213</v>
      </c>
      <c r="K417" s="309" t="str">
        <f t="shared" si="6"/>
        <v/>
      </c>
      <c r="L417" s="309" t="s">
        <v>213</v>
      </c>
      <c r="M417" s="255" t="s">
        <v>213</v>
      </c>
      <c r="N417" s="60"/>
      <c r="O417" s="60"/>
      <c r="P417" s="60"/>
      <c r="Q417" s="140"/>
    </row>
    <row r="418" spans="1:17" ht="51.75" customHeight="1">
      <c r="A418" s="103" t="s">
        <v>992</v>
      </c>
      <c r="B418" s="1142"/>
      <c r="C418" s="1144"/>
      <c r="D418" s="1753"/>
      <c r="E418" s="1144"/>
      <c r="F418" s="1148"/>
      <c r="G418" s="1148"/>
      <c r="H418" s="1739"/>
      <c r="I418" s="309" t="s">
        <v>213</v>
      </c>
      <c r="J418" s="309" t="s">
        <v>213</v>
      </c>
      <c r="K418" s="309" t="str">
        <f t="shared" si="6"/>
        <v/>
      </c>
      <c r="L418" s="309" t="s">
        <v>213</v>
      </c>
      <c r="M418" s="255" t="s">
        <v>213</v>
      </c>
      <c r="N418" s="60"/>
      <c r="O418" s="60"/>
      <c r="P418" s="60"/>
      <c r="Q418" s="140"/>
    </row>
    <row r="419" spans="1:17" ht="51.75" customHeight="1">
      <c r="A419" s="103" t="s">
        <v>993</v>
      </c>
      <c r="B419" s="1142"/>
      <c r="C419" s="1144"/>
      <c r="D419" s="1753"/>
      <c r="E419" s="1144"/>
      <c r="F419" s="1148"/>
      <c r="G419" s="1148"/>
      <c r="H419" s="1739"/>
      <c r="I419" s="309" t="s">
        <v>213</v>
      </c>
      <c r="J419" s="309" t="s">
        <v>213</v>
      </c>
      <c r="K419" s="309" t="str">
        <f t="shared" si="6"/>
        <v/>
      </c>
      <c r="L419" s="309" t="s">
        <v>213</v>
      </c>
      <c r="M419" s="255" t="s">
        <v>213</v>
      </c>
      <c r="N419" s="60"/>
      <c r="O419" s="60"/>
      <c r="P419" s="60"/>
      <c r="Q419" s="140"/>
    </row>
    <row r="420" spans="1:17" ht="51.75" customHeight="1">
      <c r="A420" s="103" t="s">
        <v>994</v>
      </c>
      <c r="B420" s="1142"/>
      <c r="C420" s="1144"/>
      <c r="D420" s="1753"/>
      <c r="E420" s="1144"/>
      <c r="F420" s="1148"/>
      <c r="G420" s="1148"/>
      <c r="H420" s="1740"/>
      <c r="I420" s="309" t="s">
        <v>213</v>
      </c>
      <c r="J420" s="309" t="s">
        <v>213</v>
      </c>
      <c r="K420" s="309" t="str">
        <f t="shared" si="6"/>
        <v/>
      </c>
      <c r="L420" s="309" t="s">
        <v>213</v>
      </c>
      <c r="M420" s="255" t="s">
        <v>213</v>
      </c>
      <c r="N420" s="60"/>
      <c r="O420" s="60"/>
      <c r="P420" s="60"/>
      <c r="Q420" s="140"/>
    </row>
    <row r="421" spans="1:17" ht="51.75" customHeight="1">
      <c r="A421" s="103" t="s">
        <v>995</v>
      </c>
      <c r="B421" s="1141"/>
      <c r="C421" s="1143" t="s">
        <v>213</v>
      </c>
      <c r="D421" s="1782"/>
      <c r="E421" s="1143" t="s">
        <v>213</v>
      </c>
      <c r="F421" s="1147" t="s">
        <v>213</v>
      </c>
      <c r="G421" s="1147" t="s">
        <v>213</v>
      </c>
      <c r="H421" s="1739" t="str">
        <f>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309" t="s">
        <v>213</v>
      </c>
      <c r="J421" s="309" t="s">
        <v>213</v>
      </c>
      <c r="K421" s="309" t="str">
        <f t="shared" si="6"/>
        <v/>
      </c>
      <c r="L421" s="309" t="s">
        <v>213</v>
      </c>
      <c r="M421" s="255" t="s">
        <v>213</v>
      </c>
      <c r="N421" s="60"/>
      <c r="O421" s="60"/>
      <c r="P421" s="60"/>
      <c r="Q421" s="140"/>
    </row>
    <row r="422" spans="1:17" ht="51.75" customHeight="1">
      <c r="A422" s="103" t="s">
        <v>996</v>
      </c>
      <c r="B422" s="1142"/>
      <c r="C422" s="1144"/>
      <c r="D422" s="1753"/>
      <c r="E422" s="1144"/>
      <c r="F422" s="1148"/>
      <c r="G422" s="1148"/>
      <c r="H422" s="1739"/>
      <c r="I422" s="309" t="s">
        <v>213</v>
      </c>
      <c r="J422" s="309" t="s">
        <v>213</v>
      </c>
      <c r="K422" s="309" t="str">
        <f t="shared" si="6"/>
        <v/>
      </c>
      <c r="L422" s="309" t="s">
        <v>213</v>
      </c>
      <c r="M422" s="255" t="s">
        <v>213</v>
      </c>
      <c r="N422" s="60"/>
      <c r="O422" s="60"/>
      <c r="P422" s="60"/>
      <c r="Q422" s="140"/>
    </row>
    <row r="423" spans="1:17" ht="51.75" customHeight="1">
      <c r="A423" s="103" t="s">
        <v>997</v>
      </c>
      <c r="B423" s="1142"/>
      <c r="C423" s="1144"/>
      <c r="D423" s="1753"/>
      <c r="E423" s="1144"/>
      <c r="F423" s="1148"/>
      <c r="G423" s="1148"/>
      <c r="H423" s="1739"/>
      <c r="I423" s="309" t="s">
        <v>213</v>
      </c>
      <c r="J423" s="309" t="s">
        <v>213</v>
      </c>
      <c r="K423" s="309" t="str">
        <f t="shared" si="6"/>
        <v/>
      </c>
      <c r="L423" s="309" t="s">
        <v>213</v>
      </c>
      <c r="M423" s="255" t="s">
        <v>213</v>
      </c>
      <c r="N423" s="60"/>
      <c r="O423" s="60"/>
      <c r="P423" s="60"/>
      <c r="Q423" s="140"/>
    </row>
    <row r="424" spans="1:17" ht="51.75" customHeight="1">
      <c r="A424" s="103" t="s">
        <v>998</v>
      </c>
      <c r="B424" s="1142"/>
      <c r="C424" s="1144"/>
      <c r="D424" s="1753"/>
      <c r="E424" s="1144"/>
      <c r="F424" s="1148"/>
      <c r="G424" s="1148"/>
      <c r="H424" s="1739"/>
      <c r="I424" s="309" t="s">
        <v>213</v>
      </c>
      <c r="J424" s="309" t="s">
        <v>213</v>
      </c>
      <c r="K424" s="309" t="str">
        <f t="shared" si="6"/>
        <v/>
      </c>
      <c r="L424" s="309" t="s">
        <v>213</v>
      </c>
      <c r="M424" s="255" t="s">
        <v>213</v>
      </c>
      <c r="N424" s="60"/>
      <c r="O424" s="60"/>
      <c r="P424" s="60"/>
      <c r="Q424" s="140"/>
    </row>
    <row r="425" spans="1:17" ht="51.75" customHeight="1">
      <c r="A425" s="103" t="s">
        <v>999</v>
      </c>
      <c r="B425" s="1142"/>
      <c r="C425" s="1144"/>
      <c r="D425" s="1753"/>
      <c r="E425" s="1144"/>
      <c r="F425" s="1148"/>
      <c r="G425" s="1148"/>
      <c r="H425" s="1739"/>
      <c r="I425" s="309" t="s">
        <v>213</v>
      </c>
      <c r="J425" s="309" t="s">
        <v>213</v>
      </c>
      <c r="K425" s="309" t="str">
        <f t="shared" si="6"/>
        <v/>
      </c>
      <c r="L425" s="309" t="s">
        <v>213</v>
      </c>
      <c r="M425" s="255" t="s">
        <v>213</v>
      </c>
      <c r="N425" s="60"/>
      <c r="O425" s="60"/>
      <c r="P425" s="60"/>
      <c r="Q425" s="140"/>
    </row>
    <row r="426" spans="1:17" ht="51.75" customHeight="1">
      <c r="A426" s="103" t="s">
        <v>1000</v>
      </c>
      <c r="B426" s="1142"/>
      <c r="C426" s="1144"/>
      <c r="D426" s="1753"/>
      <c r="E426" s="1144"/>
      <c r="F426" s="1148"/>
      <c r="G426" s="1148"/>
      <c r="H426" s="1740"/>
      <c r="I426" s="309" t="s">
        <v>213</v>
      </c>
      <c r="J426" s="309" t="s">
        <v>213</v>
      </c>
      <c r="K426" s="309" t="str">
        <f t="shared" si="6"/>
        <v/>
      </c>
      <c r="L426" s="309" t="s">
        <v>213</v>
      </c>
      <c r="M426" s="255" t="s">
        <v>213</v>
      </c>
      <c r="N426" s="60"/>
      <c r="O426" s="60"/>
      <c r="P426" s="60"/>
      <c r="Q426" s="140"/>
    </row>
  </sheetData>
  <sheetProtection algorithmName="SHA-512" hashValue="gCfGhZq6o/UNi9gW6QFtc1f2bryQIQfVm814ZPM56RaAYxBWOTsKFjlbSMOgYHyWJUvzUzqeZOfyK/vCcQDI1w==" saltValue="ZqkvEkRpQZ9VWAiPLGsoww==" spinCount="100000" sheet="1" formatCells="0" formatColumns="0" formatRows="0"/>
  <mergeCells count="496">
    <mergeCell ref="H421:H426"/>
    <mergeCell ref="B421:B426"/>
    <mergeCell ref="C421:C426"/>
    <mergeCell ref="D421:D426"/>
    <mergeCell ref="E421:E426"/>
    <mergeCell ref="F421:F426"/>
    <mergeCell ref="G421:G426"/>
    <mergeCell ref="H409:H414"/>
    <mergeCell ref="B415:B420"/>
    <mergeCell ref="C415:C420"/>
    <mergeCell ref="D415:D420"/>
    <mergeCell ref="E415:E420"/>
    <mergeCell ref="F415:F420"/>
    <mergeCell ref="G415:G420"/>
    <mergeCell ref="H415:H420"/>
    <mergeCell ref="B409:B414"/>
    <mergeCell ref="C409:C414"/>
    <mergeCell ref="D409:D414"/>
    <mergeCell ref="E409:E414"/>
    <mergeCell ref="F409:F414"/>
    <mergeCell ref="G409:G414"/>
    <mergeCell ref="H397:H402"/>
    <mergeCell ref="B403:B408"/>
    <mergeCell ref="C403:C408"/>
    <mergeCell ref="D403:D408"/>
    <mergeCell ref="E403:E408"/>
    <mergeCell ref="F403:F408"/>
    <mergeCell ref="G403:G408"/>
    <mergeCell ref="H403:H408"/>
    <mergeCell ref="B397:B402"/>
    <mergeCell ref="C397:C402"/>
    <mergeCell ref="D397:D402"/>
    <mergeCell ref="E397:E402"/>
    <mergeCell ref="F397:F402"/>
    <mergeCell ref="G397:G402"/>
    <mergeCell ref="H385:H390"/>
    <mergeCell ref="B391:B396"/>
    <mergeCell ref="C391:C396"/>
    <mergeCell ref="D391:D396"/>
    <mergeCell ref="E391:E396"/>
    <mergeCell ref="F391:F396"/>
    <mergeCell ref="G391:G396"/>
    <mergeCell ref="H391:H396"/>
    <mergeCell ref="B385:B390"/>
    <mergeCell ref="C385:C390"/>
    <mergeCell ref="D385:D390"/>
    <mergeCell ref="E385:E390"/>
    <mergeCell ref="F385:F390"/>
    <mergeCell ref="G385:G390"/>
    <mergeCell ref="H373:H378"/>
    <mergeCell ref="B379:B384"/>
    <mergeCell ref="C379:C384"/>
    <mergeCell ref="D379:D384"/>
    <mergeCell ref="E379:E384"/>
    <mergeCell ref="F379:F384"/>
    <mergeCell ref="G379:G384"/>
    <mergeCell ref="H379:H384"/>
    <mergeCell ref="B373:B378"/>
    <mergeCell ref="C373:C378"/>
    <mergeCell ref="D373:D378"/>
    <mergeCell ref="E373:E378"/>
    <mergeCell ref="F373:F378"/>
    <mergeCell ref="G373:G378"/>
    <mergeCell ref="H361:H366"/>
    <mergeCell ref="B367:B372"/>
    <mergeCell ref="C367:C372"/>
    <mergeCell ref="D367:D372"/>
    <mergeCell ref="E367:E372"/>
    <mergeCell ref="F367:F372"/>
    <mergeCell ref="G367:G372"/>
    <mergeCell ref="H367:H372"/>
    <mergeCell ref="B361:B366"/>
    <mergeCell ref="C361:C366"/>
    <mergeCell ref="D361:D366"/>
    <mergeCell ref="E361:E366"/>
    <mergeCell ref="F361:F366"/>
    <mergeCell ref="G361:G366"/>
    <mergeCell ref="H349:H354"/>
    <mergeCell ref="B355:B360"/>
    <mergeCell ref="C355:C360"/>
    <mergeCell ref="D355:D360"/>
    <mergeCell ref="E355:E360"/>
    <mergeCell ref="F355:F360"/>
    <mergeCell ref="G355:G360"/>
    <mergeCell ref="H355:H360"/>
    <mergeCell ref="B349:B354"/>
    <mergeCell ref="C349:C354"/>
    <mergeCell ref="D349:D354"/>
    <mergeCell ref="E349:E354"/>
    <mergeCell ref="F349:F354"/>
    <mergeCell ref="G349:G354"/>
    <mergeCell ref="H337:H342"/>
    <mergeCell ref="B343:B348"/>
    <mergeCell ref="C343:C348"/>
    <mergeCell ref="D343:D348"/>
    <mergeCell ref="E343:E348"/>
    <mergeCell ref="F343:F348"/>
    <mergeCell ref="G343:G348"/>
    <mergeCell ref="H343:H348"/>
    <mergeCell ref="B337:B342"/>
    <mergeCell ref="C337:C342"/>
    <mergeCell ref="D337:D342"/>
    <mergeCell ref="E337:E342"/>
    <mergeCell ref="F337:F342"/>
    <mergeCell ref="G337:G342"/>
    <mergeCell ref="H325:H330"/>
    <mergeCell ref="B331:B336"/>
    <mergeCell ref="C331:C336"/>
    <mergeCell ref="D331:D336"/>
    <mergeCell ref="E331:E336"/>
    <mergeCell ref="F331:F336"/>
    <mergeCell ref="G331:G336"/>
    <mergeCell ref="H331:H336"/>
    <mergeCell ref="B325:B330"/>
    <mergeCell ref="C325:C330"/>
    <mergeCell ref="D325:D330"/>
    <mergeCell ref="E325:E330"/>
    <mergeCell ref="F325:F330"/>
    <mergeCell ref="G325:G330"/>
    <mergeCell ref="H313:H318"/>
    <mergeCell ref="B319:B324"/>
    <mergeCell ref="C319:C324"/>
    <mergeCell ref="D319:D324"/>
    <mergeCell ref="E319:E324"/>
    <mergeCell ref="F319:F324"/>
    <mergeCell ref="G319:G324"/>
    <mergeCell ref="H319:H324"/>
    <mergeCell ref="B313:B318"/>
    <mergeCell ref="C313:C318"/>
    <mergeCell ref="D313:D318"/>
    <mergeCell ref="E313:E318"/>
    <mergeCell ref="F313:F318"/>
    <mergeCell ref="G313:G318"/>
    <mergeCell ref="H301:H306"/>
    <mergeCell ref="B307:B312"/>
    <mergeCell ref="C307:C312"/>
    <mergeCell ref="D307:D312"/>
    <mergeCell ref="E307:E312"/>
    <mergeCell ref="F307:F312"/>
    <mergeCell ref="G307:G312"/>
    <mergeCell ref="H307:H312"/>
    <mergeCell ref="B301:B306"/>
    <mergeCell ref="C301:C306"/>
    <mergeCell ref="D301:D306"/>
    <mergeCell ref="E301:E306"/>
    <mergeCell ref="F301:F306"/>
    <mergeCell ref="G301:G306"/>
    <mergeCell ref="H289:H294"/>
    <mergeCell ref="B295:B300"/>
    <mergeCell ref="C295:C300"/>
    <mergeCell ref="D295:D300"/>
    <mergeCell ref="E295:E300"/>
    <mergeCell ref="F295:F300"/>
    <mergeCell ref="G295:G300"/>
    <mergeCell ref="H295:H300"/>
    <mergeCell ref="B289:B294"/>
    <mergeCell ref="C289:C294"/>
    <mergeCell ref="D289:D294"/>
    <mergeCell ref="E289:E294"/>
    <mergeCell ref="F289:F294"/>
    <mergeCell ref="G289:G294"/>
    <mergeCell ref="H277:H282"/>
    <mergeCell ref="B283:B288"/>
    <mergeCell ref="C283:C288"/>
    <mergeCell ref="D283:D288"/>
    <mergeCell ref="E283:E288"/>
    <mergeCell ref="F283:F288"/>
    <mergeCell ref="G283:G288"/>
    <mergeCell ref="H283:H288"/>
    <mergeCell ref="B277:B282"/>
    <mergeCell ref="C277:C282"/>
    <mergeCell ref="D277:D282"/>
    <mergeCell ref="E277:E282"/>
    <mergeCell ref="F277:F282"/>
    <mergeCell ref="G277:G282"/>
    <mergeCell ref="H265:H270"/>
    <mergeCell ref="B271:B276"/>
    <mergeCell ref="C271:C276"/>
    <mergeCell ref="D271:D276"/>
    <mergeCell ref="E271:E276"/>
    <mergeCell ref="F271:F276"/>
    <mergeCell ref="G271:G276"/>
    <mergeCell ref="H271:H276"/>
    <mergeCell ref="B265:B270"/>
    <mergeCell ref="C265:C270"/>
    <mergeCell ref="D265:D270"/>
    <mergeCell ref="E265:E270"/>
    <mergeCell ref="F265:F270"/>
    <mergeCell ref="G265:G270"/>
    <mergeCell ref="H253:H258"/>
    <mergeCell ref="B259:B264"/>
    <mergeCell ref="C259:C264"/>
    <mergeCell ref="D259:D264"/>
    <mergeCell ref="E259:E264"/>
    <mergeCell ref="F259:F264"/>
    <mergeCell ref="G259:G264"/>
    <mergeCell ref="H259:H264"/>
    <mergeCell ref="B253:B258"/>
    <mergeCell ref="C253:C258"/>
    <mergeCell ref="D253:D258"/>
    <mergeCell ref="E253:E258"/>
    <mergeCell ref="F253:F258"/>
    <mergeCell ref="G253:G258"/>
    <mergeCell ref="H241:H246"/>
    <mergeCell ref="B247:B252"/>
    <mergeCell ref="C247:C252"/>
    <mergeCell ref="D247:D252"/>
    <mergeCell ref="E247:E252"/>
    <mergeCell ref="F247:F252"/>
    <mergeCell ref="G247:G252"/>
    <mergeCell ref="H247:H252"/>
    <mergeCell ref="B241:B246"/>
    <mergeCell ref="C241:C246"/>
    <mergeCell ref="D241:D246"/>
    <mergeCell ref="E241:E246"/>
    <mergeCell ref="F241:F246"/>
    <mergeCell ref="G241:G246"/>
    <mergeCell ref="H229:H234"/>
    <mergeCell ref="B235:B240"/>
    <mergeCell ref="C235:C240"/>
    <mergeCell ref="D235:D240"/>
    <mergeCell ref="E235:E240"/>
    <mergeCell ref="F235:F240"/>
    <mergeCell ref="G235:G240"/>
    <mergeCell ref="H235:H240"/>
    <mergeCell ref="B229:B234"/>
    <mergeCell ref="C229:C234"/>
    <mergeCell ref="D229:D234"/>
    <mergeCell ref="E229:E234"/>
    <mergeCell ref="F229:F234"/>
    <mergeCell ref="G229:G234"/>
    <mergeCell ref="H217:H222"/>
    <mergeCell ref="B223:B228"/>
    <mergeCell ref="C223:C228"/>
    <mergeCell ref="D223:D228"/>
    <mergeCell ref="E223:E228"/>
    <mergeCell ref="F223:F228"/>
    <mergeCell ref="G223:G228"/>
    <mergeCell ref="H223:H228"/>
    <mergeCell ref="B217:B222"/>
    <mergeCell ref="C217:C222"/>
    <mergeCell ref="D217:D222"/>
    <mergeCell ref="E217:E222"/>
    <mergeCell ref="F217:F222"/>
    <mergeCell ref="G217:G222"/>
    <mergeCell ref="H205:H210"/>
    <mergeCell ref="B211:B216"/>
    <mergeCell ref="C211:C216"/>
    <mergeCell ref="D211:D216"/>
    <mergeCell ref="E211:E216"/>
    <mergeCell ref="F211:F216"/>
    <mergeCell ref="G211:G216"/>
    <mergeCell ref="H211:H216"/>
    <mergeCell ref="B205:B210"/>
    <mergeCell ref="C205:C210"/>
    <mergeCell ref="D205:D210"/>
    <mergeCell ref="E205:E210"/>
    <mergeCell ref="F205:F210"/>
    <mergeCell ref="G205:G210"/>
    <mergeCell ref="H193:H198"/>
    <mergeCell ref="B199:B204"/>
    <mergeCell ref="C199:C204"/>
    <mergeCell ref="D199:D204"/>
    <mergeCell ref="E199:E204"/>
    <mergeCell ref="F199:F204"/>
    <mergeCell ref="G199:G204"/>
    <mergeCell ref="H199:H204"/>
    <mergeCell ref="B193:B198"/>
    <mergeCell ref="C193:C198"/>
    <mergeCell ref="D193:D198"/>
    <mergeCell ref="E193:E198"/>
    <mergeCell ref="F193:F198"/>
    <mergeCell ref="G193:G198"/>
    <mergeCell ref="H181:H186"/>
    <mergeCell ref="B187:B192"/>
    <mergeCell ref="C187:C192"/>
    <mergeCell ref="D187:D192"/>
    <mergeCell ref="E187:E192"/>
    <mergeCell ref="F187:F192"/>
    <mergeCell ref="G187:G192"/>
    <mergeCell ref="H187:H192"/>
    <mergeCell ref="B181:B186"/>
    <mergeCell ref="C181:C186"/>
    <mergeCell ref="D181:D186"/>
    <mergeCell ref="E181:E186"/>
    <mergeCell ref="F181:F186"/>
    <mergeCell ref="G181:G186"/>
    <mergeCell ref="H169:H174"/>
    <mergeCell ref="B175:B180"/>
    <mergeCell ref="C175:C180"/>
    <mergeCell ref="D175:D180"/>
    <mergeCell ref="E175:E180"/>
    <mergeCell ref="F175:F180"/>
    <mergeCell ref="G175:G180"/>
    <mergeCell ref="H175:H180"/>
    <mergeCell ref="B169:B174"/>
    <mergeCell ref="C169:C174"/>
    <mergeCell ref="D169:D174"/>
    <mergeCell ref="E169:E174"/>
    <mergeCell ref="F169:F174"/>
    <mergeCell ref="G169:G174"/>
    <mergeCell ref="H157:H162"/>
    <mergeCell ref="B163:B168"/>
    <mergeCell ref="C163:C168"/>
    <mergeCell ref="D163:D168"/>
    <mergeCell ref="E163:E168"/>
    <mergeCell ref="F163:F168"/>
    <mergeCell ref="G163:G168"/>
    <mergeCell ref="H163:H168"/>
    <mergeCell ref="B157:B162"/>
    <mergeCell ref="C157:C162"/>
    <mergeCell ref="D157:D162"/>
    <mergeCell ref="E157:E162"/>
    <mergeCell ref="F157:F162"/>
    <mergeCell ref="G157:G162"/>
    <mergeCell ref="H145:H150"/>
    <mergeCell ref="B151:B156"/>
    <mergeCell ref="C151:C156"/>
    <mergeCell ref="D151:D156"/>
    <mergeCell ref="E151:E156"/>
    <mergeCell ref="F151:F156"/>
    <mergeCell ref="G151:G156"/>
    <mergeCell ref="H151:H156"/>
    <mergeCell ref="B145:B150"/>
    <mergeCell ref="C145:C150"/>
    <mergeCell ref="D145:D150"/>
    <mergeCell ref="E145:E150"/>
    <mergeCell ref="F145:F150"/>
    <mergeCell ref="G145:G150"/>
    <mergeCell ref="H133:H138"/>
    <mergeCell ref="B139:B144"/>
    <mergeCell ref="C139:C144"/>
    <mergeCell ref="D139:D144"/>
    <mergeCell ref="E139:E144"/>
    <mergeCell ref="F139:F144"/>
    <mergeCell ref="G139:G144"/>
    <mergeCell ref="H139:H144"/>
    <mergeCell ref="B133:B138"/>
    <mergeCell ref="C133:C138"/>
    <mergeCell ref="D133:D138"/>
    <mergeCell ref="E133:E138"/>
    <mergeCell ref="F133:F138"/>
    <mergeCell ref="G133:G138"/>
    <mergeCell ref="H121:H126"/>
    <mergeCell ref="B127:B132"/>
    <mergeCell ref="C127:C132"/>
    <mergeCell ref="D127:D132"/>
    <mergeCell ref="E127:E132"/>
    <mergeCell ref="F127:F132"/>
    <mergeCell ref="G127:G132"/>
    <mergeCell ref="H127:H132"/>
    <mergeCell ref="B121:B126"/>
    <mergeCell ref="C121:C126"/>
    <mergeCell ref="D121:D126"/>
    <mergeCell ref="E121:E126"/>
    <mergeCell ref="F121:F126"/>
    <mergeCell ref="G121:G126"/>
    <mergeCell ref="H109:H114"/>
    <mergeCell ref="B115:B120"/>
    <mergeCell ref="C115:C120"/>
    <mergeCell ref="D115:D120"/>
    <mergeCell ref="E115:E120"/>
    <mergeCell ref="F115:F120"/>
    <mergeCell ref="G115:G120"/>
    <mergeCell ref="H115:H120"/>
    <mergeCell ref="B109:B114"/>
    <mergeCell ref="C109:C114"/>
    <mergeCell ref="D109:D114"/>
    <mergeCell ref="E109:E114"/>
    <mergeCell ref="F109:F114"/>
    <mergeCell ref="G109:G114"/>
    <mergeCell ref="H97:H102"/>
    <mergeCell ref="B103:B108"/>
    <mergeCell ref="C103:C108"/>
    <mergeCell ref="D103:D108"/>
    <mergeCell ref="E103:E108"/>
    <mergeCell ref="F103:F108"/>
    <mergeCell ref="G103:G108"/>
    <mergeCell ref="H103:H108"/>
    <mergeCell ref="B97:B102"/>
    <mergeCell ref="C97:C102"/>
    <mergeCell ref="D97:D102"/>
    <mergeCell ref="E97:E102"/>
    <mergeCell ref="F97:F102"/>
    <mergeCell ref="G97:G102"/>
    <mergeCell ref="H85:H90"/>
    <mergeCell ref="B91:B96"/>
    <mergeCell ref="C91:C96"/>
    <mergeCell ref="D91:D96"/>
    <mergeCell ref="E91:E96"/>
    <mergeCell ref="F91:F96"/>
    <mergeCell ref="G91:G96"/>
    <mergeCell ref="H91:H96"/>
    <mergeCell ref="B85:B90"/>
    <mergeCell ref="C85:C90"/>
    <mergeCell ref="D85:D90"/>
    <mergeCell ref="E85:E90"/>
    <mergeCell ref="F85:F90"/>
    <mergeCell ref="G85:G90"/>
    <mergeCell ref="H73:H78"/>
    <mergeCell ref="B79:B84"/>
    <mergeCell ref="C79:C84"/>
    <mergeCell ref="D79:D84"/>
    <mergeCell ref="E79:E84"/>
    <mergeCell ref="F79:F84"/>
    <mergeCell ref="G79:G84"/>
    <mergeCell ref="H79:H84"/>
    <mergeCell ref="B73:B78"/>
    <mergeCell ref="C73:C78"/>
    <mergeCell ref="D73:D78"/>
    <mergeCell ref="E73:E78"/>
    <mergeCell ref="F73:F78"/>
    <mergeCell ref="G73:G78"/>
    <mergeCell ref="H61:H66"/>
    <mergeCell ref="B67:B72"/>
    <mergeCell ref="C67:C72"/>
    <mergeCell ref="D67:D72"/>
    <mergeCell ref="E67:E72"/>
    <mergeCell ref="F67:F72"/>
    <mergeCell ref="G67:G72"/>
    <mergeCell ref="H67:H72"/>
    <mergeCell ref="B61:B66"/>
    <mergeCell ref="C61:C66"/>
    <mergeCell ref="D61:D66"/>
    <mergeCell ref="E61:E66"/>
    <mergeCell ref="F61:F66"/>
    <mergeCell ref="G61:G66"/>
    <mergeCell ref="H49:H54"/>
    <mergeCell ref="B55:B60"/>
    <mergeCell ref="C55:C60"/>
    <mergeCell ref="D55:D60"/>
    <mergeCell ref="E55:E60"/>
    <mergeCell ref="F55:F60"/>
    <mergeCell ref="G55:G60"/>
    <mergeCell ref="H55:H60"/>
    <mergeCell ref="B49:B54"/>
    <mergeCell ref="C49:C54"/>
    <mergeCell ref="D49:D54"/>
    <mergeCell ref="E49:E54"/>
    <mergeCell ref="F49:F54"/>
    <mergeCell ref="G49:G54"/>
    <mergeCell ref="H37:H42"/>
    <mergeCell ref="B43:B48"/>
    <mergeCell ref="C43:C48"/>
    <mergeCell ref="D43:D48"/>
    <mergeCell ref="E43:E48"/>
    <mergeCell ref="F43:F48"/>
    <mergeCell ref="G43:G48"/>
    <mergeCell ref="H43:H48"/>
    <mergeCell ref="B37:B42"/>
    <mergeCell ref="C37:C42"/>
    <mergeCell ref="D37:D42"/>
    <mergeCell ref="E37:E42"/>
    <mergeCell ref="F37:F42"/>
    <mergeCell ref="G37:G42"/>
    <mergeCell ref="H25:H30"/>
    <mergeCell ref="B31:B36"/>
    <mergeCell ref="C31:C36"/>
    <mergeCell ref="D31:D36"/>
    <mergeCell ref="E31:E36"/>
    <mergeCell ref="F31:F36"/>
    <mergeCell ref="G31:G36"/>
    <mergeCell ref="H31:H36"/>
    <mergeCell ref="B25:B30"/>
    <mergeCell ref="C25:C30"/>
    <mergeCell ref="D25:D30"/>
    <mergeCell ref="E25:E30"/>
    <mergeCell ref="F25:F30"/>
    <mergeCell ref="G25:G30"/>
    <mergeCell ref="H13:H18"/>
    <mergeCell ref="B19:B24"/>
    <mergeCell ref="C19:C24"/>
    <mergeCell ref="D19:D24"/>
    <mergeCell ref="E19:E24"/>
    <mergeCell ref="F19:F24"/>
    <mergeCell ref="G19:G24"/>
    <mergeCell ref="H19:H24"/>
    <mergeCell ref="B13:B18"/>
    <mergeCell ref="C13:C18"/>
    <mergeCell ref="D13:D18"/>
    <mergeCell ref="E13:E18"/>
    <mergeCell ref="F13:F18"/>
    <mergeCell ref="G13:G18"/>
    <mergeCell ref="CK1:CL1"/>
    <mergeCell ref="CK2:CL2"/>
    <mergeCell ref="E3:O3"/>
    <mergeCell ref="CK3:CL3"/>
    <mergeCell ref="B7:B12"/>
    <mergeCell ref="C7:C12"/>
    <mergeCell ref="D7:D12"/>
    <mergeCell ref="E7:E12"/>
    <mergeCell ref="F7:F12"/>
    <mergeCell ref="G7:G12"/>
    <mergeCell ref="H7:H12"/>
    <mergeCell ref="D1:D2"/>
    <mergeCell ref="E1:O2"/>
  </mergeCells>
  <conditionalFormatting sqref="H7 H13 H19 H25 H31 H37 H43 H49 H55 H61 H67 H73 H79 H85 H91 H97 H103 H109 H115 H121 H127 H133 H139 H145 H151 H157 H163 H169 H175 H181 H187 H193 H199 H205 H211 H217 H223 H229 H235 H241 H247 H253 H259 H265 H271 H277 H283 H289 H295 H301 H307 H313 H319 H325 H331 H337 H343 H349 H355 H361 H367 H373 H379 H385 H391 H397 H403 H409 H415 H421">
    <cfRule type="containsText" dxfId="11" priority="5" operator="containsText" text="Bajo">
      <formula>NOT(ISERROR(SEARCH("Bajo",H7)))</formula>
    </cfRule>
    <cfRule type="containsText" dxfId="10" priority="6" operator="containsText" text="Moderado">
      <formula>NOT(ISERROR(SEARCH("Moderado",H7)))</formula>
    </cfRule>
    <cfRule type="containsText" dxfId="9" priority="7" operator="containsText" text="Alto">
      <formula>NOT(ISERROR(SEARCH("Alto",H7)))</formula>
    </cfRule>
    <cfRule type="containsText" dxfId="8" priority="8" operator="containsText" text="Extremo">
      <formula>NOT(ISERROR(SEARCH("Extremo",H7)))</formula>
    </cfRule>
  </conditionalFormatting>
  <conditionalFormatting sqref="H427:H572">
    <cfRule type="containsText" dxfId="7" priority="9" operator="containsText" text="Zona Baja">
      <formula>NOT(ISERROR(SEARCH("Zona Baja",H427)))</formula>
    </cfRule>
    <cfRule type="containsText" dxfId="6" priority="10" operator="containsText" text="Zona Moderada">
      <formula>NOT(ISERROR(SEARCH("Zona Moderada",H427)))</formula>
    </cfRule>
    <cfRule type="containsText" dxfId="5" priority="11" operator="containsText" text="Zona Alta">
      <formula>NOT(ISERROR(SEARCH("Zona Alta",H427)))</formula>
    </cfRule>
    <cfRule type="containsText" dxfId="4" priority="12" operator="containsText" text="Zona Extrema">
      <formula>NOT(ISERROR(SEARCH("Zona Extrema",H427)))</formula>
    </cfRule>
  </conditionalFormatting>
  <conditionalFormatting sqref="K7:K426">
    <cfRule type="containsText" dxfId="3" priority="1" operator="containsText" text="Extremo">
      <formula>NOT(ISERROR(SEARCH("Extremo",K7)))</formula>
    </cfRule>
    <cfRule type="containsText" dxfId="2" priority="2" operator="containsText" text="Alto">
      <formula>NOT(ISERROR(SEARCH("Alto",K7)))</formula>
    </cfRule>
    <cfRule type="containsText" dxfId="1" priority="3" operator="containsText" text="Moderado">
      <formula>NOT(ISERROR(SEARCH("Moderado",K7)))</formula>
    </cfRule>
    <cfRule type="containsText" dxfId="0" priority="4" operator="containsText" text="Bajo">
      <formula>NOT(ISERROR(SEARCH("Bajo",K7)))</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03191-E3B8-4EAB-ABF5-84C134AB513A}">
  <sheetPr>
    <tabColor theme="9" tint="-0.249977111117893"/>
  </sheetPr>
  <dimension ref="B1:H45"/>
  <sheetViews>
    <sheetView zoomScale="110" zoomScaleNormal="110" workbookViewId="0">
      <selection activeCell="B4" sqref="B4:H5"/>
    </sheetView>
  </sheetViews>
  <sheetFormatPr defaultColWidth="11.42578125" defaultRowHeight="15"/>
  <cols>
    <col min="1" max="1" width="2.85546875" style="13" customWidth="1"/>
    <col min="2" max="3" width="24.7109375" style="13" customWidth="1"/>
    <col min="4" max="4" width="16" style="13" customWidth="1"/>
    <col min="5" max="5" width="24.7109375" style="13" customWidth="1"/>
    <col min="6" max="6" width="27.7109375" style="13" customWidth="1"/>
    <col min="7" max="8" width="24.7109375" style="13" customWidth="1"/>
    <col min="9" max="16384" width="11.42578125" style="13"/>
  </cols>
  <sheetData>
    <row r="1" spans="2:8" ht="15.95" thickBot="1"/>
    <row r="2" spans="2:8" ht="18">
      <c r="B2" s="1160" t="s">
        <v>66</v>
      </c>
      <c r="C2" s="1161"/>
      <c r="D2" s="1161"/>
      <c r="E2" s="1161"/>
      <c r="F2" s="1161"/>
      <c r="G2" s="1161"/>
      <c r="H2" s="1162"/>
    </row>
    <row r="3" spans="2:8">
      <c r="B3" s="143"/>
      <c r="C3" s="144"/>
      <c r="D3" s="144"/>
      <c r="E3" s="144"/>
      <c r="F3" s="144"/>
      <c r="G3" s="144"/>
      <c r="H3" s="145"/>
    </row>
    <row r="4" spans="2:8" ht="63" customHeight="1">
      <c r="B4" s="1163" t="s">
        <v>67</v>
      </c>
      <c r="C4" s="1164"/>
      <c r="D4" s="1164"/>
      <c r="E4" s="1164"/>
      <c r="F4" s="1164"/>
      <c r="G4" s="1164"/>
      <c r="H4" s="1165"/>
    </row>
    <row r="5" spans="2:8" ht="63" customHeight="1">
      <c r="B5" s="1166"/>
      <c r="C5" s="1167"/>
      <c r="D5" s="1167"/>
      <c r="E5" s="1167"/>
      <c r="F5" s="1167"/>
      <c r="G5" s="1167"/>
      <c r="H5" s="1168"/>
    </row>
    <row r="6" spans="2:8">
      <c r="B6" s="1169" t="s">
        <v>68</v>
      </c>
      <c r="C6" s="1170"/>
      <c r="D6" s="1170"/>
      <c r="E6" s="1170"/>
      <c r="F6" s="1170"/>
      <c r="G6" s="1170"/>
      <c r="H6" s="1171"/>
    </row>
    <row r="7" spans="2:8" ht="102.75" customHeight="1">
      <c r="B7" s="1172" t="s">
        <v>69</v>
      </c>
      <c r="C7" s="1173"/>
      <c r="D7" s="1173"/>
      <c r="E7" s="1173"/>
      <c r="F7" s="1173"/>
      <c r="G7" s="1173"/>
      <c r="H7" s="1174"/>
    </row>
    <row r="8" spans="2:8">
      <c r="B8" s="146"/>
      <c r="C8" s="147"/>
      <c r="D8" s="147"/>
      <c r="E8" s="147"/>
      <c r="F8" s="147"/>
      <c r="G8" s="147"/>
      <c r="H8" s="148"/>
    </row>
    <row r="9" spans="2:8" ht="16.5" customHeight="1">
      <c r="B9" s="1175" t="s">
        <v>70</v>
      </c>
      <c r="C9" s="1176"/>
      <c r="D9" s="1176"/>
      <c r="E9" s="1176"/>
      <c r="F9" s="1176"/>
      <c r="G9" s="1176"/>
      <c r="H9" s="1177"/>
    </row>
    <row r="10" spans="2:8" ht="44.25" customHeight="1">
      <c r="B10" s="1175"/>
      <c r="C10" s="1176"/>
      <c r="D10" s="1176"/>
      <c r="E10" s="1176"/>
      <c r="F10" s="1176"/>
      <c r="G10" s="1176"/>
      <c r="H10" s="1177"/>
    </row>
    <row r="11" spans="2:8" ht="15.95" thickBot="1">
      <c r="B11" s="149"/>
      <c r="C11" s="150"/>
      <c r="D11" s="151"/>
      <c r="E11" s="152"/>
      <c r="F11" s="152"/>
      <c r="G11" s="153"/>
      <c r="H11" s="154"/>
    </row>
    <row r="12" spans="2:8" ht="15.95" thickTop="1">
      <c r="B12" s="149"/>
      <c r="C12" s="1156" t="s">
        <v>71</v>
      </c>
      <c r="D12" s="1157"/>
      <c r="E12" s="1158" t="s">
        <v>72</v>
      </c>
      <c r="F12" s="1159"/>
      <c r="G12" s="150"/>
      <c r="H12" s="154"/>
    </row>
    <row r="13" spans="2:8" ht="35.25" customHeight="1">
      <c r="B13" s="149"/>
      <c r="C13" s="1178" t="s">
        <v>73</v>
      </c>
      <c r="D13" s="1179"/>
      <c r="E13" s="1180" t="s">
        <v>74</v>
      </c>
      <c r="F13" s="1181"/>
      <c r="G13" s="150"/>
      <c r="H13" s="154"/>
    </row>
    <row r="14" spans="2:8" ht="17.25" customHeight="1">
      <c r="B14" s="149"/>
      <c r="C14" s="1178" t="s">
        <v>75</v>
      </c>
      <c r="D14" s="1179"/>
      <c r="E14" s="1180" t="s">
        <v>76</v>
      </c>
      <c r="F14" s="1181"/>
      <c r="G14" s="150"/>
      <c r="H14" s="154"/>
    </row>
    <row r="15" spans="2:8" ht="19.5" customHeight="1">
      <c r="B15" s="149"/>
      <c r="C15" s="1178" t="s">
        <v>77</v>
      </c>
      <c r="D15" s="1179"/>
      <c r="E15" s="1180" t="s">
        <v>78</v>
      </c>
      <c r="F15" s="1181"/>
      <c r="G15" s="150"/>
      <c r="H15" s="154"/>
    </row>
    <row r="16" spans="2:8" ht="69.75" customHeight="1">
      <c r="B16" s="149"/>
      <c r="C16" s="1178" t="s">
        <v>79</v>
      </c>
      <c r="D16" s="1179"/>
      <c r="E16" s="1180" t="s">
        <v>80</v>
      </c>
      <c r="F16" s="1181"/>
      <c r="G16" s="150"/>
      <c r="H16" s="154"/>
    </row>
    <row r="17" spans="2:8" ht="34.5" customHeight="1">
      <c r="B17" s="149"/>
      <c r="C17" s="1182" t="s">
        <v>81</v>
      </c>
      <c r="D17" s="1183"/>
      <c r="E17" s="1184" t="s">
        <v>82</v>
      </c>
      <c r="F17" s="1185"/>
      <c r="G17" s="150"/>
      <c r="H17" s="154"/>
    </row>
    <row r="18" spans="2:8" ht="27.75" customHeight="1">
      <c r="B18" s="149"/>
      <c r="C18" s="1182" t="s">
        <v>83</v>
      </c>
      <c r="D18" s="1183"/>
      <c r="E18" s="1184" t="s">
        <v>84</v>
      </c>
      <c r="F18" s="1185"/>
      <c r="G18" s="150"/>
      <c r="H18" s="154"/>
    </row>
    <row r="19" spans="2:8" ht="28.5" customHeight="1">
      <c r="B19" s="149"/>
      <c r="C19" s="1182" t="s">
        <v>85</v>
      </c>
      <c r="D19" s="1183"/>
      <c r="E19" s="1184" t="s">
        <v>86</v>
      </c>
      <c r="F19" s="1185"/>
      <c r="G19" s="150"/>
      <c r="H19" s="154"/>
    </row>
    <row r="20" spans="2:8" ht="72.75" customHeight="1">
      <c r="B20" s="149"/>
      <c r="C20" s="1182" t="s">
        <v>87</v>
      </c>
      <c r="D20" s="1183"/>
      <c r="E20" s="1184" t="s">
        <v>88</v>
      </c>
      <c r="F20" s="1185"/>
      <c r="G20" s="150"/>
      <c r="H20" s="154"/>
    </row>
    <row r="21" spans="2:8" ht="64.5" customHeight="1">
      <c r="B21" s="149"/>
      <c r="C21" s="1182" t="s">
        <v>89</v>
      </c>
      <c r="D21" s="1183"/>
      <c r="E21" s="1184" t="s">
        <v>90</v>
      </c>
      <c r="F21" s="1185"/>
      <c r="G21" s="150"/>
      <c r="H21" s="154"/>
    </row>
    <row r="22" spans="2:8" ht="71.25" customHeight="1">
      <c r="B22" s="149"/>
      <c r="C22" s="1182" t="s">
        <v>91</v>
      </c>
      <c r="D22" s="1183"/>
      <c r="E22" s="1184" t="s">
        <v>92</v>
      </c>
      <c r="F22" s="1185"/>
      <c r="G22" s="150"/>
      <c r="H22" s="154"/>
    </row>
    <row r="23" spans="2:8" ht="55.5" customHeight="1">
      <c r="B23" s="149"/>
      <c r="C23" s="1186" t="s">
        <v>93</v>
      </c>
      <c r="D23" s="1187"/>
      <c r="E23" s="1184" t="s">
        <v>94</v>
      </c>
      <c r="F23" s="1185"/>
      <c r="G23" s="150"/>
      <c r="H23" s="154"/>
    </row>
    <row r="24" spans="2:8" ht="42" customHeight="1">
      <c r="B24" s="149"/>
      <c r="C24" s="1186" t="s">
        <v>95</v>
      </c>
      <c r="D24" s="1187"/>
      <c r="E24" s="1184" t="s">
        <v>96</v>
      </c>
      <c r="F24" s="1185"/>
      <c r="G24" s="150"/>
      <c r="H24" s="154"/>
    </row>
    <row r="25" spans="2:8" ht="59.25" customHeight="1">
      <c r="B25" s="149"/>
      <c r="C25" s="1186" t="s">
        <v>97</v>
      </c>
      <c r="D25" s="1187"/>
      <c r="E25" s="1184" t="s">
        <v>98</v>
      </c>
      <c r="F25" s="1185"/>
      <c r="G25" s="150"/>
      <c r="H25" s="154"/>
    </row>
    <row r="26" spans="2:8" ht="23.25" customHeight="1">
      <c r="B26" s="149"/>
      <c r="C26" s="1186" t="s">
        <v>99</v>
      </c>
      <c r="D26" s="1187"/>
      <c r="E26" s="1184" t="s">
        <v>100</v>
      </c>
      <c r="F26" s="1185"/>
      <c r="G26" s="150"/>
      <c r="H26" s="154"/>
    </row>
    <row r="27" spans="2:8" ht="30.75" customHeight="1">
      <c r="B27" s="149"/>
      <c r="C27" s="1186" t="s">
        <v>101</v>
      </c>
      <c r="D27" s="1187"/>
      <c r="E27" s="1184" t="s">
        <v>102</v>
      </c>
      <c r="F27" s="1185"/>
      <c r="G27" s="150"/>
      <c r="H27" s="154"/>
    </row>
    <row r="28" spans="2:8" ht="35.25" customHeight="1">
      <c r="B28" s="149"/>
      <c r="C28" s="1186" t="s">
        <v>103</v>
      </c>
      <c r="D28" s="1187"/>
      <c r="E28" s="1184" t="s">
        <v>104</v>
      </c>
      <c r="F28" s="1185"/>
      <c r="G28" s="150"/>
      <c r="H28" s="154"/>
    </row>
    <row r="29" spans="2:8" ht="33" customHeight="1">
      <c r="B29" s="149"/>
      <c r="C29" s="1186" t="s">
        <v>103</v>
      </c>
      <c r="D29" s="1187"/>
      <c r="E29" s="1184" t="s">
        <v>104</v>
      </c>
      <c r="F29" s="1185"/>
      <c r="G29" s="150"/>
      <c r="H29" s="154"/>
    </row>
    <row r="30" spans="2:8" ht="30" customHeight="1">
      <c r="B30" s="149"/>
      <c r="C30" s="1186" t="s">
        <v>105</v>
      </c>
      <c r="D30" s="1187"/>
      <c r="E30" s="1184" t="s">
        <v>106</v>
      </c>
      <c r="F30" s="1185"/>
      <c r="G30" s="150"/>
      <c r="H30" s="154"/>
    </row>
    <row r="31" spans="2:8" ht="35.25" customHeight="1">
      <c r="B31" s="149"/>
      <c r="C31" s="1186" t="s">
        <v>107</v>
      </c>
      <c r="D31" s="1187"/>
      <c r="E31" s="1184" t="s">
        <v>108</v>
      </c>
      <c r="F31" s="1185"/>
      <c r="G31" s="150"/>
      <c r="H31" s="154"/>
    </row>
    <row r="32" spans="2:8" ht="31.5" customHeight="1">
      <c r="B32" s="149"/>
      <c r="C32" s="1186" t="s">
        <v>109</v>
      </c>
      <c r="D32" s="1187"/>
      <c r="E32" s="1184" t="s">
        <v>110</v>
      </c>
      <c r="F32" s="1185"/>
      <c r="G32" s="150"/>
      <c r="H32" s="154"/>
    </row>
    <row r="33" spans="2:8" ht="35.25" customHeight="1">
      <c r="B33" s="149"/>
      <c r="C33" s="1186" t="s">
        <v>111</v>
      </c>
      <c r="D33" s="1187"/>
      <c r="E33" s="1184" t="s">
        <v>112</v>
      </c>
      <c r="F33" s="1185"/>
      <c r="G33" s="150"/>
      <c r="H33" s="154"/>
    </row>
    <row r="34" spans="2:8" ht="59.25" customHeight="1">
      <c r="B34" s="149"/>
      <c r="C34" s="1186" t="s">
        <v>113</v>
      </c>
      <c r="D34" s="1187"/>
      <c r="E34" s="1184" t="s">
        <v>114</v>
      </c>
      <c r="F34" s="1185"/>
      <c r="G34" s="150"/>
      <c r="H34" s="154"/>
    </row>
    <row r="35" spans="2:8" ht="29.25" customHeight="1">
      <c r="B35" s="149"/>
      <c r="C35" s="1186" t="s">
        <v>115</v>
      </c>
      <c r="D35" s="1187"/>
      <c r="E35" s="1184" t="s">
        <v>116</v>
      </c>
      <c r="F35" s="1185"/>
      <c r="G35" s="150"/>
      <c r="H35" s="154"/>
    </row>
    <row r="36" spans="2:8" ht="82.5" customHeight="1">
      <c r="B36" s="149"/>
      <c r="C36" s="1186" t="s">
        <v>117</v>
      </c>
      <c r="D36" s="1187"/>
      <c r="E36" s="1184" t="s">
        <v>118</v>
      </c>
      <c r="F36" s="1185"/>
      <c r="G36" s="150"/>
      <c r="H36" s="154"/>
    </row>
    <row r="37" spans="2:8" ht="46.5" customHeight="1">
      <c r="B37" s="149"/>
      <c r="C37" s="1186" t="s">
        <v>119</v>
      </c>
      <c r="D37" s="1187"/>
      <c r="E37" s="1184" t="s">
        <v>120</v>
      </c>
      <c r="F37" s="1185"/>
      <c r="G37" s="150"/>
      <c r="H37" s="154"/>
    </row>
    <row r="38" spans="2:8" ht="6.75" customHeight="1" thickBot="1">
      <c r="B38" s="149"/>
      <c r="C38" s="1191"/>
      <c r="D38" s="1192"/>
      <c r="E38" s="1193"/>
      <c r="F38" s="1194"/>
      <c r="G38" s="150"/>
      <c r="H38" s="154"/>
    </row>
    <row r="39" spans="2:8" ht="15.95" thickTop="1">
      <c r="B39" s="149"/>
      <c r="C39" s="155"/>
      <c r="D39" s="155"/>
      <c r="E39" s="156"/>
      <c r="F39" s="156"/>
      <c r="G39" s="150"/>
      <c r="H39" s="154"/>
    </row>
    <row r="40" spans="2:8" ht="21" customHeight="1">
      <c r="B40" s="1188" t="s">
        <v>121</v>
      </c>
      <c r="C40" s="1189"/>
      <c r="D40" s="1189"/>
      <c r="E40" s="1189"/>
      <c r="F40" s="1189"/>
      <c r="G40" s="1189"/>
      <c r="H40" s="1190"/>
    </row>
    <row r="41" spans="2:8" ht="20.25" customHeight="1">
      <c r="B41" s="1188" t="s">
        <v>122</v>
      </c>
      <c r="C41" s="1189"/>
      <c r="D41" s="1189"/>
      <c r="E41" s="1189"/>
      <c r="F41" s="1189"/>
      <c r="G41" s="1189"/>
      <c r="H41" s="1190"/>
    </row>
    <row r="42" spans="2:8" ht="20.25" customHeight="1">
      <c r="B42" s="1188" t="s">
        <v>123</v>
      </c>
      <c r="C42" s="1189"/>
      <c r="D42" s="1189"/>
      <c r="E42" s="1189"/>
      <c r="F42" s="1189"/>
      <c r="G42" s="1189"/>
      <c r="H42" s="1190"/>
    </row>
    <row r="43" spans="2:8" ht="20.25" customHeight="1">
      <c r="B43" s="1188" t="s">
        <v>124</v>
      </c>
      <c r="C43" s="1189"/>
      <c r="D43" s="1189"/>
      <c r="E43" s="1189"/>
      <c r="F43" s="1189"/>
      <c r="G43" s="1189"/>
      <c r="H43" s="1190"/>
    </row>
    <row r="44" spans="2:8">
      <c r="B44" s="1188" t="s">
        <v>125</v>
      </c>
      <c r="C44" s="1189"/>
      <c r="D44" s="1189"/>
      <c r="E44" s="1189"/>
      <c r="F44" s="1189"/>
      <c r="G44" s="1189"/>
      <c r="H44" s="1190"/>
    </row>
    <row r="45" spans="2:8" ht="15.95" thickBot="1">
      <c r="B45" s="157"/>
      <c r="C45" s="158"/>
      <c r="D45" s="158"/>
      <c r="E45" s="158"/>
      <c r="F45" s="158"/>
      <c r="G45" s="158"/>
      <c r="H45" s="159"/>
    </row>
  </sheetData>
  <sheetProtection sheet="1" objects="1" scenarios="1"/>
  <mergeCells count="64">
    <mergeCell ref="B42:H42"/>
    <mergeCell ref="B43:H43"/>
    <mergeCell ref="B44:H44"/>
    <mergeCell ref="C37:D37"/>
    <mergeCell ref="E37:F37"/>
    <mergeCell ref="C38:D38"/>
    <mergeCell ref="E38:F38"/>
    <mergeCell ref="B40:H40"/>
    <mergeCell ref="B41:H41"/>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C13:D13"/>
    <mergeCell ref="E13:F13"/>
    <mergeCell ref="C14:D14"/>
    <mergeCell ref="E14:F14"/>
    <mergeCell ref="C15:D15"/>
    <mergeCell ref="E15:F15"/>
    <mergeCell ref="C12:D12"/>
    <mergeCell ref="E12:F12"/>
    <mergeCell ref="B2:H2"/>
    <mergeCell ref="B4:H5"/>
    <mergeCell ref="B6:H6"/>
    <mergeCell ref="B7:H7"/>
    <mergeCell ref="B9:H1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86D1-C1F4-4ED7-8286-197266643828}">
  <sheetPr>
    <tabColor theme="9" tint="-0.249977111117893"/>
  </sheetPr>
  <dimension ref="A1:AM162"/>
  <sheetViews>
    <sheetView topLeftCell="E10" zoomScale="70" zoomScaleNormal="70" zoomScalePageLayoutView="31" workbookViewId="0">
      <selection activeCell="AI134" sqref="AI134"/>
    </sheetView>
  </sheetViews>
  <sheetFormatPr defaultColWidth="11.42578125" defaultRowHeight="15.95"/>
  <cols>
    <col min="1" max="1" width="9.42578125" style="551" customWidth="1"/>
    <col min="2" max="2" width="22.42578125" style="552" customWidth="1"/>
    <col min="3" max="3" width="27.28515625" style="553" customWidth="1"/>
    <col min="4" max="4" width="23.7109375" style="553" customWidth="1"/>
    <col min="5" max="5" width="38.28515625" style="394" customWidth="1"/>
    <col min="6" max="6" width="22.7109375" style="553" customWidth="1"/>
    <col min="7" max="7" width="17.85546875" style="394" customWidth="1"/>
    <col min="8" max="8" width="16.42578125" style="394" customWidth="1"/>
    <col min="9" max="9" width="7.140625" style="394" bestFit="1" customWidth="1"/>
    <col min="10" max="10" width="27.28515625" style="394" bestFit="1" customWidth="1"/>
    <col min="11" max="11" width="30.42578125" style="394" hidden="1" customWidth="1"/>
    <col min="12" max="12" width="20.42578125" style="394" customWidth="1"/>
    <col min="13" max="13" width="7.140625" style="394" bestFit="1" customWidth="1"/>
    <col min="14" max="14" width="16" style="394" customWidth="1"/>
    <col min="15" max="15" width="5.85546875" style="531" customWidth="1"/>
    <col min="16" max="16" width="69.140625" style="1055" customWidth="1"/>
    <col min="17" max="17" width="15.140625" style="394" customWidth="1"/>
    <col min="18" max="18" width="6.85546875" style="394" customWidth="1"/>
    <col min="19" max="19" width="5" style="394" customWidth="1"/>
    <col min="20" max="20" width="5.42578125" style="394" customWidth="1"/>
    <col min="21" max="21" width="7.140625" style="394" customWidth="1"/>
    <col min="22" max="22" width="6.7109375" style="394" customWidth="1"/>
    <col min="23" max="23" width="7.42578125" style="394" customWidth="1"/>
    <col min="24" max="24" width="9.140625" style="394" hidden="1" customWidth="1"/>
    <col min="25" max="25" width="8.7109375" style="394" customWidth="1"/>
    <col min="26" max="26" width="10.28515625" style="394" customWidth="1"/>
    <col min="27" max="27" width="9.28515625" style="394" customWidth="1"/>
    <col min="28" max="28" width="9.140625" style="394" customWidth="1"/>
    <col min="29" max="29" width="8.42578125" style="394" customWidth="1"/>
    <col min="30" max="30" width="7.28515625" style="394" customWidth="1"/>
    <col min="31" max="31" width="73.140625" style="532" bestFit="1" customWidth="1"/>
    <col min="32" max="32" width="27.140625" style="532" customWidth="1"/>
    <col min="33" max="33" width="24.42578125" style="532" customWidth="1"/>
    <col min="34" max="34" width="19.42578125" style="538" customWidth="1"/>
    <col min="35" max="35" width="80.7109375" style="674" customWidth="1"/>
    <col min="36" max="36" width="16.85546875" style="674" customWidth="1"/>
    <col min="37" max="37" width="148.42578125" style="756" customWidth="1"/>
    <col min="38" max="38" width="94.7109375" style="757" customWidth="1"/>
    <col min="39" max="39" width="38.28515625" style="536" customWidth="1"/>
    <col min="40" max="16384" width="11.42578125" style="536"/>
  </cols>
  <sheetData>
    <row r="1" spans="1:39" ht="32.25" customHeight="1">
      <c r="A1" s="1304"/>
      <c r="B1" s="1305"/>
      <c r="C1" s="1305"/>
      <c r="D1" s="1305"/>
      <c r="E1" s="1305"/>
      <c r="F1" s="1305"/>
      <c r="G1" s="1305"/>
      <c r="H1" s="1305"/>
      <c r="I1" s="1305"/>
      <c r="J1" s="1305"/>
      <c r="K1" s="1305"/>
      <c r="L1" s="1305"/>
      <c r="M1" s="1305"/>
      <c r="N1" s="1305"/>
      <c r="O1" s="1305"/>
      <c r="P1" s="1305"/>
      <c r="Q1" s="1305"/>
      <c r="R1" s="1305"/>
      <c r="S1" s="1305"/>
      <c r="T1" s="1305"/>
      <c r="U1" s="1305"/>
      <c r="V1" s="1305"/>
      <c r="W1" s="1305"/>
      <c r="X1" s="1305"/>
      <c r="Y1" s="1305"/>
      <c r="Z1" s="1305"/>
      <c r="AA1" s="1305"/>
      <c r="AB1" s="1305"/>
      <c r="AC1" s="1305"/>
      <c r="AD1" s="1305"/>
      <c r="AE1" s="1305"/>
      <c r="AF1" s="1305"/>
      <c r="AG1" s="1305"/>
      <c r="AH1" s="1305"/>
      <c r="AI1" s="1305"/>
      <c r="AJ1" s="1305"/>
      <c r="AK1" s="1305"/>
      <c r="AL1" s="1305"/>
    </row>
    <row r="2" spans="1:39" ht="133.5" customHeight="1">
      <c r="A2" s="1304"/>
      <c r="B2" s="1305"/>
      <c r="C2" s="1305"/>
      <c r="D2" s="1305"/>
      <c r="E2" s="1305"/>
      <c r="F2" s="1305"/>
      <c r="G2" s="1305"/>
      <c r="H2" s="1305"/>
      <c r="I2" s="1305"/>
      <c r="J2" s="1305"/>
      <c r="K2" s="1305"/>
      <c r="L2" s="1305"/>
      <c r="M2" s="1305"/>
      <c r="N2" s="1305"/>
      <c r="O2" s="1305"/>
      <c r="P2" s="1305"/>
      <c r="Q2" s="1305"/>
      <c r="R2" s="1305"/>
      <c r="S2" s="1305"/>
      <c r="T2" s="1305"/>
      <c r="U2" s="1305"/>
      <c r="V2" s="1305"/>
      <c r="W2" s="1305"/>
      <c r="X2" s="1305"/>
      <c r="Y2" s="1305"/>
      <c r="Z2" s="1305"/>
      <c r="AA2" s="1305"/>
      <c r="AB2" s="1305"/>
      <c r="AC2" s="1305"/>
      <c r="AD2" s="1305"/>
      <c r="AE2" s="1305"/>
      <c r="AF2" s="1305"/>
      <c r="AG2" s="1305"/>
      <c r="AH2" s="1305"/>
      <c r="AI2" s="1305"/>
      <c r="AJ2" s="1305"/>
      <c r="AK2" s="1305"/>
      <c r="AL2" s="1305"/>
    </row>
    <row r="3" spans="1:39">
      <c r="A3" s="533"/>
      <c r="B3" s="534"/>
      <c r="C3" s="535"/>
      <c r="D3" s="535"/>
      <c r="E3" s="393"/>
      <c r="F3" s="535"/>
      <c r="G3" s="393"/>
      <c r="H3" s="393"/>
      <c r="I3" s="393"/>
      <c r="J3" s="393"/>
      <c r="K3" s="393"/>
      <c r="L3" s="393"/>
      <c r="M3" s="393"/>
      <c r="N3" s="393"/>
      <c r="O3" s="528"/>
      <c r="P3" s="1039"/>
      <c r="Q3" s="393"/>
      <c r="R3" s="393"/>
      <c r="S3" s="393"/>
      <c r="T3" s="393"/>
      <c r="U3" s="393"/>
      <c r="V3" s="393"/>
      <c r="W3" s="393"/>
      <c r="X3" s="393"/>
      <c r="Y3" s="393"/>
      <c r="Z3" s="393"/>
      <c r="AA3" s="393"/>
      <c r="AB3" s="393"/>
      <c r="AC3" s="393"/>
      <c r="AD3" s="393"/>
      <c r="AE3" s="536"/>
      <c r="AF3" s="536"/>
      <c r="AG3" s="536"/>
      <c r="AH3" s="537"/>
      <c r="AI3" s="657"/>
      <c r="AJ3" s="657"/>
      <c r="AK3" s="731"/>
      <c r="AL3" s="732"/>
    </row>
    <row r="4" spans="1:39" ht="42.75" customHeight="1">
      <c r="A4" s="1211" t="s">
        <v>126</v>
      </c>
      <c r="B4" s="1212"/>
      <c r="C4" s="1213" t="s">
        <v>127</v>
      </c>
      <c r="D4" s="1214"/>
      <c r="E4" s="1214"/>
      <c r="F4" s="1214"/>
      <c r="G4" s="1214"/>
      <c r="H4" s="1214"/>
      <c r="I4" s="1214"/>
      <c r="J4" s="1214"/>
      <c r="K4" s="1214"/>
      <c r="L4" s="1214"/>
      <c r="M4" s="1214"/>
      <c r="N4" s="1214"/>
      <c r="O4" s="1214"/>
      <c r="P4" s="1214"/>
      <c r="Q4" s="1214"/>
      <c r="R4" s="1214"/>
      <c r="S4" s="1214"/>
      <c r="T4" s="1214"/>
      <c r="U4" s="1214"/>
      <c r="V4" s="1215"/>
      <c r="W4" s="655"/>
      <c r="X4" s="655"/>
      <c r="Y4" s="655"/>
      <c r="Z4" s="655"/>
      <c r="AA4" s="655"/>
      <c r="AB4" s="655"/>
      <c r="AC4" s="655"/>
      <c r="AD4" s="655"/>
      <c r="AE4" s="656"/>
      <c r="AF4" s="656"/>
      <c r="AG4" s="656"/>
      <c r="AH4" s="656"/>
      <c r="AI4" s="658"/>
      <c r="AJ4" s="658"/>
      <c r="AK4" s="733"/>
      <c r="AL4" s="734"/>
    </row>
    <row r="5" spans="1:39" ht="51.75" customHeight="1">
      <c r="A5" s="1211" t="s">
        <v>128</v>
      </c>
      <c r="B5" s="1212"/>
      <c r="C5" s="1226" t="s">
        <v>129</v>
      </c>
      <c r="D5" s="1227"/>
      <c r="E5" s="1227"/>
      <c r="F5" s="1227"/>
      <c r="G5" s="1227"/>
      <c r="H5" s="1227"/>
      <c r="I5" s="1227"/>
      <c r="J5" s="1227"/>
      <c r="K5" s="1227"/>
      <c r="L5" s="1227"/>
      <c r="M5" s="1227"/>
      <c r="N5" s="1227"/>
      <c r="O5" s="1227"/>
      <c r="P5" s="1227"/>
      <c r="Q5" s="1227"/>
      <c r="R5" s="1227"/>
      <c r="S5" s="1227"/>
      <c r="T5" s="1227"/>
      <c r="U5" s="1227"/>
      <c r="V5" s="1227"/>
      <c r="W5" s="1227"/>
      <c r="X5" s="1227"/>
      <c r="Y5" s="1227"/>
      <c r="Z5" s="1227"/>
      <c r="AA5" s="1227"/>
      <c r="AB5" s="1227"/>
      <c r="AC5" s="1227"/>
      <c r="AD5" s="1227"/>
      <c r="AE5" s="1227"/>
      <c r="AF5" s="1227"/>
      <c r="AG5" s="1227"/>
      <c r="AH5" s="1227"/>
      <c r="AI5" s="1227"/>
      <c r="AJ5" s="1227"/>
      <c r="AK5" s="1227"/>
      <c r="AL5" s="1227"/>
    </row>
    <row r="6" spans="1:39" ht="49.5" customHeight="1">
      <c r="A6" s="1211" t="s">
        <v>130</v>
      </c>
      <c r="B6" s="1230"/>
      <c r="C6" s="1228" t="s">
        <v>131</v>
      </c>
      <c r="D6" s="1229"/>
      <c r="E6" s="1229"/>
      <c r="F6" s="1229"/>
      <c r="G6" s="1229"/>
      <c r="H6" s="1229"/>
      <c r="I6" s="1229"/>
      <c r="J6" s="1229"/>
      <c r="K6" s="1229"/>
      <c r="L6" s="1229"/>
      <c r="M6" s="1229"/>
      <c r="N6" s="1229"/>
      <c r="O6" s="1229"/>
      <c r="P6" s="1229"/>
      <c r="Q6" s="1229"/>
      <c r="R6" s="1229"/>
      <c r="S6" s="1229"/>
      <c r="T6" s="1229"/>
      <c r="U6" s="1229"/>
      <c r="V6" s="1229"/>
      <c r="W6" s="1229"/>
      <c r="X6" s="1229"/>
      <c r="Y6" s="1229"/>
      <c r="Z6" s="1229"/>
      <c r="AA6" s="1229"/>
      <c r="AB6" s="1229"/>
      <c r="AC6" s="1229"/>
      <c r="AD6" s="1229"/>
      <c r="AE6" s="1229"/>
      <c r="AF6" s="1229"/>
      <c r="AG6" s="1229"/>
      <c r="AH6" s="1229"/>
      <c r="AI6" s="1229"/>
      <c r="AJ6" s="1229"/>
      <c r="AK6" s="1229"/>
      <c r="AL6" s="1229"/>
    </row>
    <row r="7" spans="1:39" ht="28.5" customHeight="1">
      <c r="A7" s="1231" t="s">
        <v>132</v>
      </c>
      <c r="B7" s="1232"/>
      <c r="C7" s="1200"/>
      <c r="D7" s="1200"/>
      <c r="E7" s="1200"/>
      <c r="F7" s="1200"/>
      <c r="G7" s="1201"/>
      <c r="H7" s="1204" t="s">
        <v>133</v>
      </c>
      <c r="I7" s="1205"/>
      <c r="J7" s="1205"/>
      <c r="K7" s="1205"/>
      <c r="L7" s="1205"/>
      <c r="M7" s="1205"/>
      <c r="N7" s="1206"/>
      <c r="O7" s="1199" t="s">
        <v>134</v>
      </c>
      <c r="P7" s="1200"/>
      <c r="Q7" s="1200"/>
      <c r="R7" s="1200"/>
      <c r="S7" s="1200"/>
      <c r="T7" s="1200"/>
      <c r="U7" s="1200"/>
      <c r="V7" s="1200"/>
      <c r="W7" s="1201"/>
      <c r="X7" s="1204" t="s">
        <v>135</v>
      </c>
      <c r="Y7" s="1205"/>
      <c r="Z7" s="1205"/>
      <c r="AA7" s="1205"/>
      <c r="AB7" s="1205"/>
      <c r="AC7" s="1205"/>
      <c r="AD7" s="1206"/>
      <c r="AE7" s="1199" t="s">
        <v>136</v>
      </c>
      <c r="AF7" s="1200"/>
      <c r="AG7" s="1200"/>
      <c r="AH7" s="1200"/>
      <c r="AI7" s="1200"/>
      <c r="AJ7" s="1201"/>
      <c r="AK7" s="1197" t="s">
        <v>137</v>
      </c>
      <c r="AL7" s="1198"/>
    </row>
    <row r="8" spans="1:39" s="537" customFormat="1" ht="16.5" customHeight="1">
      <c r="A8" s="1220" t="s">
        <v>138</v>
      </c>
      <c r="B8" s="1222" t="s">
        <v>81</v>
      </c>
      <c r="C8" s="1210" t="s">
        <v>83</v>
      </c>
      <c r="D8" s="1210" t="s">
        <v>85</v>
      </c>
      <c r="E8" s="1223" t="s">
        <v>87</v>
      </c>
      <c r="F8" s="1209" t="s">
        <v>89</v>
      </c>
      <c r="G8" s="1210" t="s">
        <v>139</v>
      </c>
      <c r="H8" s="1225" t="s">
        <v>140</v>
      </c>
      <c r="I8" s="1217" t="s">
        <v>141</v>
      </c>
      <c r="J8" s="1209" t="s">
        <v>142</v>
      </c>
      <c r="K8" s="1209" t="s">
        <v>143</v>
      </c>
      <c r="L8" s="1216" t="s">
        <v>144</v>
      </c>
      <c r="M8" s="1217" t="s">
        <v>141</v>
      </c>
      <c r="N8" s="1210" t="s">
        <v>95</v>
      </c>
      <c r="O8" s="1218" t="s">
        <v>145</v>
      </c>
      <c r="P8" s="1196" t="s">
        <v>97</v>
      </c>
      <c r="Q8" s="1209" t="s">
        <v>99</v>
      </c>
      <c r="R8" s="1202" t="s">
        <v>146</v>
      </c>
      <c r="S8" s="1202"/>
      <c r="T8" s="1202"/>
      <c r="U8" s="1202"/>
      <c r="V8" s="1202"/>
      <c r="W8" s="1202"/>
      <c r="X8" s="1195" t="s">
        <v>147</v>
      </c>
      <c r="Y8" s="1195" t="s">
        <v>148</v>
      </c>
      <c r="Z8" s="1195" t="s">
        <v>141</v>
      </c>
      <c r="AA8" s="1195" t="s">
        <v>149</v>
      </c>
      <c r="AB8" s="1195" t="s">
        <v>141</v>
      </c>
      <c r="AC8" s="1195" t="s">
        <v>150</v>
      </c>
      <c r="AD8" s="1207" t="s">
        <v>115</v>
      </c>
      <c r="AE8" s="1202" t="s">
        <v>136</v>
      </c>
      <c r="AF8" s="1202" t="s">
        <v>151</v>
      </c>
      <c r="AG8" s="1202" t="s">
        <v>152</v>
      </c>
      <c r="AH8" s="1202" t="s">
        <v>153</v>
      </c>
      <c r="AI8" s="1196" t="s">
        <v>137</v>
      </c>
      <c r="AJ8" s="1196" t="s">
        <v>119</v>
      </c>
      <c r="AK8" s="1196" t="s">
        <v>154</v>
      </c>
      <c r="AL8" s="1203" t="s">
        <v>155</v>
      </c>
      <c r="AM8" s="1342"/>
    </row>
    <row r="9" spans="1:39" s="1066" customFormat="1" ht="94.5" customHeight="1">
      <c r="A9" s="1221"/>
      <c r="B9" s="1222"/>
      <c r="C9" s="1202"/>
      <c r="D9" s="1202"/>
      <c r="E9" s="1224"/>
      <c r="F9" s="1210"/>
      <c r="G9" s="1202"/>
      <c r="H9" s="1210"/>
      <c r="I9" s="1199"/>
      <c r="J9" s="1210"/>
      <c r="K9" s="1210"/>
      <c r="L9" s="1199"/>
      <c r="M9" s="1199"/>
      <c r="N9" s="1202"/>
      <c r="O9" s="1219"/>
      <c r="P9" s="1196"/>
      <c r="Q9" s="1210"/>
      <c r="R9" s="529" t="s">
        <v>156</v>
      </c>
      <c r="S9" s="529" t="s">
        <v>157</v>
      </c>
      <c r="T9" s="529" t="s">
        <v>158</v>
      </c>
      <c r="U9" s="529" t="s">
        <v>159</v>
      </c>
      <c r="V9" s="529" t="s">
        <v>160</v>
      </c>
      <c r="W9" s="529" t="s">
        <v>161</v>
      </c>
      <c r="X9" s="1195"/>
      <c r="Y9" s="1195"/>
      <c r="Z9" s="1195"/>
      <c r="AA9" s="1195"/>
      <c r="AB9" s="1195"/>
      <c r="AC9" s="1195"/>
      <c r="AD9" s="1208"/>
      <c r="AE9" s="1202"/>
      <c r="AF9" s="1202"/>
      <c r="AG9" s="1202"/>
      <c r="AH9" s="1202"/>
      <c r="AI9" s="1196"/>
      <c r="AJ9" s="1196"/>
      <c r="AK9" s="1196"/>
      <c r="AL9" s="1203"/>
      <c r="AM9" s="1342"/>
    </row>
    <row r="10" spans="1:39" s="537" customFormat="1" ht="96.95">
      <c r="A10" s="1269">
        <v>1</v>
      </c>
      <c r="B10" s="1248" t="s">
        <v>162</v>
      </c>
      <c r="C10" s="1248" t="s">
        <v>163</v>
      </c>
      <c r="D10" s="1248" t="s">
        <v>164</v>
      </c>
      <c r="E10" s="1248" t="s">
        <v>165</v>
      </c>
      <c r="F10" s="1248" t="s">
        <v>166</v>
      </c>
      <c r="G10" s="1251">
        <v>132</v>
      </c>
      <c r="H10" s="1257" t="str">
        <f>IF(G10&lt;=0,"",IF(G10&lt;=2,"Muy Baja",IF(G10&lt;=24,"Baja",IF(G10&lt;=500,"Media",IF(G10&lt;=5000,"Alta","Muy Alta")))))</f>
        <v>Media</v>
      </c>
      <c r="I10" s="1236">
        <f>IF(H10="","",IF(H10="Muy Baja",0.2,IF(H10="Baja",0.4,IF(H10="Media",0.6,IF(H10="Alta",0.8,IF(H10="Muy Alta",1,))))))</f>
        <v>0.6</v>
      </c>
      <c r="J10" s="1260" t="s">
        <v>167</v>
      </c>
      <c r="K10" s="1263" t="str">
        <f>IF(NOT(ISERROR(MATCH(J10,'Tabla Impacto'!$B$221:$B$223,0))),'Tabla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1266" t="str">
        <f>IF(OR(K10='Tabla Impacto'!$C$11,K10='Tabla Impacto'!$D$11),"Leve",IF(OR(K10='Tabla Impacto'!$C$12,K10='Tabla Impacto'!$D$12),"Menor",IF(OR(K10='Tabla Impacto'!$C$13,K10='Tabla Impacto'!$D$13),"Moderado",IF(OR(K10='Tabla Impacto'!$C$14,K10='Tabla Impacto'!$D$14),"Mayor",IF(OR(K10='Tabla Impacto'!$C$15,K10='Tabla Impacto'!$D$15),"Catastrófico","")))))</f>
        <v>Mayor</v>
      </c>
      <c r="M10" s="1236">
        <f>IF(L10="","",IF(L10="Leve",0.2,IF(L10="Menor",0.4,IF(L10="Moderado",0.6,IF(L10="Mayor",0.8,IF(L10="Catastrófico",1,))))))</f>
        <v>0.8</v>
      </c>
      <c r="N10" s="123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480">
        <v>1</v>
      </c>
      <c r="P10" s="679" t="s">
        <v>168</v>
      </c>
      <c r="Q10" s="481" t="str">
        <f>IF(OR(R10="Preventivo",R10="Detectivo"),"Probabilidad",IF(R10="Correctivo","Impacto",""))</f>
        <v>Probabilidad</v>
      </c>
      <c r="R10" s="482" t="s">
        <v>169</v>
      </c>
      <c r="S10" s="482" t="s">
        <v>170</v>
      </c>
      <c r="T10" s="483" t="str">
        <f>IF(AND(R10="Preventivo",S10="Automático"),"50%",IF(AND(R10="Preventivo",S10="Manual"),"40%",IF(AND(R10="Detectivo",S10="Automático"),"40%",IF(AND(R10="Detectivo",S10="Manual"),"30%",IF(AND(R10="Correctivo",S10="Automático"),"35%",IF(AND(R10="Correctivo",S10="Manual"),"25%",""))))))</f>
        <v>40%</v>
      </c>
      <c r="U10" s="482" t="s">
        <v>171</v>
      </c>
      <c r="V10" s="482" t="s">
        <v>172</v>
      </c>
      <c r="W10" s="482" t="s">
        <v>173</v>
      </c>
      <c r="X10" s="484">
        <f>IFERROR(IF(Q10="Probabilidad",(I10-(+I10*T10)),IF(Q10="Impacto",I10,"")),"")</f>
        <v>0.36</v>
      </c>
      <c r="Y10" s="485" t="str">
        <f>IFERROR(IF(X10="","",IF(X10&lt;=0.2,"Muy Baja",IF(X10&lt;=0.4,"Baja",IF(X10&lt;=0.6,"Media",IF(X10&lt;=0.8,"Alta","Muy Alta"))))),"")</f>
        <v>Baja</v>
      </c>
      <c r="Z10" s="486">
        <f>+X10</f>
        <v>0.36</v>
      </c>
      <c r="AA10" s="485" t="str">
        <f>IFERROR(IF(AB10="","",IF(AB10&lt;=0.2,"Leve",IF(AB10&lt;=0.4,"Menor",IF(AB10&lt;=0.6,"Moderado",IF(AB10&lt;=0.8,"Mayor","Catastrófico"))))),"")</f>
        <v>Mayor</v>
      </c>
      <c r="AB10" s="486">
        <f>IFERROR(IF(Q10="Impacto",(M10-(+M10*T10)),IF(Q10="Probabilidad",M10,"")),"")</f>
        <v>0.8</v>
      </c>
      <c r="AC10" s="487"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488"/>
      <c r="AE10" s="497"/>
      <c r="AF10" s="498"/>
      <c r="AG10" s="499"/>
      <c r="AH10" s="499"/>
      <c r="AI10" s="659"/>
      <c r="AJ10" s="660"/>
      <c r="AK10" s="735" t="s">
        <v>174</v>
      </c>
      <c r="AL10" s="776"/>
    </row>
    <row r="11" spans="1:39" ht="231" customHeight="1">
      <c r="A11" s="1270"/>
      <c r="B11" s="1249"/>
      <c r="C11" s="1249"/>
      <c r="D11" s="1249"/>
      <c r="E11" s="1249"/>
      <c r="F11" s="1249"/>
      <c r="G11" s="1252"/>
      <c r="H11" s="1258"/>
      <c r="I11" s="1237"/>
      <c r="J11" s="1261"/>
      <c r="K11" s="1264">
        <f>IF(NOT(ISERROR(MATCH(J11,_xlfn.ANCHORARRAY(E22),0))),I24&amp;"Por favor no seleccionar los criterios de impacto",J11)</f>
        <v>0</v>
      </c>
      <c r="L11" s="1267"/>
      <c r="M11" s="1237"/>
      <c r="N11" s="1240"/>
      <c r="O11" s="480">
        <v>2</v>
      </c>
      <c r="P11" s="679" t="s">
        <v>175</v>
      </c>
      <c r="Q11" s="481" t="str">
        <f t="shared" ref="Q11:Q80" si="0">IF(OR(R11="Preventivo",R11="Detectivo"),"Probabilidad",IF(R11="Correctivo","Impacto",""))</f>
        <v>Probabilidad</v>
      </c>
      <c r="R11" s="482" t="s">
        <v>169</v>
      </c>
      <c r="S11" s="482" t="s">
        <v>170</v>
      </c>
      <c r="T11" s="483" t="str">
        <f t="shared" ref="T11:T80" si="1">IF(AND(R11="Preventivo",S11="Automático"),"50%",IF(AND(R11="Preventivo",S11="Manual"),"40%",IF(AND(R11="Detectivo",S11="Automático"),"40%",IF(AND(R11="Detectivo",S11="Manual"),"30%",IF(AND(R11="Correctivo",S11="Automático"),"35%",IF(AND(R11="Correctivo",S11="Manual"),"25%",""))))))</f>
        <v>40%</v>
      </c>
      <c r="U11" s="482" t="s">
        <v>171</v>
      </c>
      <c r="V11" s="482" t="s">
        <v>172</v>
      </c>
      <c r="W11" s="482" t="s">
        <v>176</v>
      </c>
      <c r="X11" s="500">
        <f>IFERROR(IF(AND(Q10="Probabilidad",Q11="Probabilidad"),(Z10-(+Z10*T11)),IF(Q11="Probabilidad",(I10-(+I10*T11)),IF(Q11="Impacto",Z10,""))),"")</f>
        <v>0.216</v>
      </c>
      <c r="Y11" s="485" t="str">
        <f>IFERROR(IF(X11="","",IF(X11&lt;=0.2,"Muy Baja",IF(X11&lt;=0.4,"Baja",IF(X11&lt;=0.6,"Media",IF(X11&lt;=0.8,"Alta","Muy Alta"))))),"")</f>
        <v>Baja</v>
      </c>
      <c r="Z11" s="486">
        <f>+X11</f>
        <v>0.216</v>
      </c>
      <c r="AA11" s="485" t="str">
        <f t="shared" ref="AA11:AA80" si="2">IFERROR(IF(AB11="","",IF(AB11&lt;=0.2,"Leve",IF(AB11&lt;=0.4,"Menor",IF(AB11&lt;=0.6,"Moderado",IF(AB11&lt;=0.8,"Mayor","Catastrófico"))))),"")</f>
        <v>Mayor</v>
      </c>
      <c r="AB11" s="486">
        <f>IFERROR(IF(AND(Q10="Impacto",Q11="Impacto"),(AB10-(+AB10*T11)),IF(Q11="Impacto",(M10-(+M10*T11)),IF(Q11="Probabilidad",AB10,""))),"")</f>
        <v>0.8</v>
      </c>
      <c r="AC11" s="487" t="str">
        <f t="shared" ref="AC11:AC18" si="3">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Alto</v>
      </c>
      <c r="AD11" s="488" t="s">
        <v>177</v>
      </c>
      <c r="AE11" s="506" t="s">
        <v>178</v>
      </c>
      <c r="AF11" s="530" t="s">
        <v>179</v>
      </c>
      <c r="AG11" s="540">
        <v>45658</v>
      </c>
      <c r="AH11" s="726">
        <v>46203</v>
      </c>
      <c r="AI11" s="711" t="s">
        <v>180</v>
      </c>
      <c r="AJ11" s="711" t="s">
        <v>181</v>
      </c>
      <c r="AK11" s="735" t="s">
        <v>182</v>
      </c>
      <c r="AL11" s="776"/>
    </row>
    <row r="12" spans="1:39">
      <c r="A12" s="1270"/>
      <c r="B12" s="1249"/>
      <c r="C12" s="1249"/>
      <c r="D12" s="1249"/>
      <c r="E12" s="1249"/>
      <c r="F12" s="1249"/>
      <c r="G12" s="1252"/>
      <c r="H12" s="1258"/>
      <c r="I12" s="1237"/>
      <c r="J12" s="1261"/>
      <c r="K12" s="1264">
        <f>IF(NOT(ISERROR(MATCH(J12,_xlfn.ANCHORARRAY(E23),0))),I25&amp;"Por favor no seleccionar los criterios de impacto",J12)</f>
        <v>0</v>
      </c>
      <c r="L12" s="1267"/>
      <c r="M12" s="1237"/>
      <c r="N12" s="1240"/>
      <c r="O12" s="480">
        <v>3</v>
      </c>
      <c r="P12" s="1040"/>
      <c r="Q12" s="481" t="str">
        <f t="shared" si="0"/>
        <v/>
      </c>
      <c r="R12" s="482"/>
      <c r="S12" s="482"/>
      <c r="T12" s="483" t="str">
        <f t="shared" si="1"/>
        <v/>
      </c>
      <c r="U12" s="482"/>
      <c r="V12" s="482"/>
      <c r="W12" s="482"/>
      <c r="X12" s="484" t="str">
        <f t="shared" ref="X12:X27" si="4">IFERROR(IF(Q12="Probabilidad",(I12-(+I12*T12)),IF(Q12="Impacto",I12,"")),"")</f>
        <v/>
      </c>
      <c r="Y12" s="485" t="str">
        <f t="shared" ref="Y12:Y80" si="5">IFERROR(IF(X12="","",IF(X12&lt;=0.2,"Muy Baja",IF(X12&lt;=0.4,"Baja",IF(X12&lt;=0.6,"Media",IF(X12&lt;=0.8,"Alta","Muy Alta"))))),"")</f>
        <v/>
      </c>
      <c r="Z12" s="486" t="str">
        <f t="shared" ref="Z12:Z80" si="6">+X12</f>
        <v/>
      </c>
      <c r="AA12" s="485" t="str">
        <f t="shared" si="2"/>
        <v/>
      </c>
      <c r="AB12" s="486" t="str">
        <f>IFERROR(IF(AND(Q11="Impacto",Q12="Impacto"),(AB11-(+AB11*T12)),IF(AND(Q11="Probabilidad",Q12="Impacto"),(AB10-(+AB10*T12)),IF(Q12="Probabilidad",AB11,""))),"")</f>
        <v/>
      </c>
      <c r="AC12" s="487" t="str">
        <f t="shared" si="3"/>
        <v/>
      </c>
      <c r="AD12" s="488"/>
      <c r="AE12" s="501"/>
      <c r="AF12" s="498"/>
      <c r="AG12" s="499"/>
      <c r="AH12" s="499"/>
      <c r="AI12" s="659"/>
      <c r="AJ12" s="660"/>
      <c r="AK12" s="728"/>
      <c r="AL12" s="560"/>
    </row>
    <row r="13" spans="1:39">
      <c r="A13" s="1270"/>
      <c r="B13" s="1249"/>
      <c r="C13" s="1249"/>
      <c r="D13" s="1249"/>
      <c r="E13" s="1249"/>
      <c r="F13" s="1249"/>
      <c r="G13" s="1252"/>
      <c r="H13" s="1258"/>
      <c r="I13" s="1237"/>
      <c r="J13" s="1261"/>
      <c r="K13" s="1264">
        <f>IF(NOT(ISERROR(MATCH(J13,_xlfn.ANCHORARRAY(E24),0))),I26&amp;"Por favor no seleccionar los criterios de impacto",J13)</f>
        <v>0</v>
      </c>
      <c r="L13" s="1267"/>
      <c r="M13" s="1237"/>
      <c r="N13" s="1240"/>
      <c r="O13" s="480">
        <v>4</v>
      </c>
      <c r="P13" s="1040"/>
      <c r="Q13" s="481" t="str">
        <f t="shared" si="0"/>
        <v/>
      </c>
      <c r="R13" s="482"/>
      <c r="S13" s="482"/>
      <c r="T13" s="483" t="str">
        <f t="shared" si="1"/>
        <v/>
      </c>
      <c r="U13" s="482"/>
      <c r="V13" s="482"/>
      <c r="W13" s="482"/>
      <c r="X13" s="484" t="str">
        <f t="shared" si="4"/>
        <v/>
      </c>
      <c r="Y13" s="485" t="str">
        <f t="shared" si="5"/>
        <v/>
      </c>
      <c r="Z13" s="486" t="str">
        <f t="shared" si="6"/>
        <v/>
      </c>
      <c r="AA13" s="485" t="str">
        <f t="shared" si="2"/>
        <v/>
      </c>
      <c r="AB13" s="486" t="str">
        <f>IFERROR(IF(AND(Q12="Impacto",Q13="Impacto"),(AB12-(+AB12*T13)),IF(AND(Q12="Probabilidad",Q13="Impacto"),(AB11-(+AB11*T13)),IF(Q13="Probabilidad",AB12,""))),"")</f>
        <v/>
      </c>
      <c r="AC13" s="487" t="str">
        <f t="shared" si="3"/>
        <v/>
      </c>
      <c r="AD13" s="488"/>
      <c r="AE13" s="501"/>
      <c r="AF13" s="498"/>
      <c r="AG13" s="499"/>
      <c r="AH13" s="499"/>
      <c r="AI13" s="659"/>
      <c r="AJ13" s="660"/>
      <c r="AK13" s="728"/>
      <c r="AL13" s="560"/>
    </row>
    <row r="14" spans="1:39">
      <c r="A14" s="1270"/>
      <c r="B14" s="1249"/>
      <c r="C14" s="1249"/>
      <c r="D14" s="1249"/>
      <c r="E14" s="1249"/>
      <c r="F14" s="1249"/>
      <c r="G14" s="1252"/>
      <c r="H14" s="1258"/>
      <c r="I14" s="1237"/>
      <c r="J14" s="1261"/>
      <c r="K14" s="1264">
        <f>IF(NOT(ISERROR(MATCH(J14,_xlfn.ANCHORARRAY(E25),0))),I27&amp;"Por favor no seleccionar los criterios de impacto",J14)</f>
        <v>0</v>
      </c>
      <c r="L14" s="1267"/>
      <c r="M14" s="1237"/>
      <c r="N14" s="1240"/>
      <c r="O14" s="480">
        <v>5</v>
      </c>
      <c r="P14" s="1040"/>
      <c r="Q14" s="481" t="str">
        <f t="shared" si="0"/>
        <v/>
      </c>
      <c r="R14" s="482"/>
      <c r="S14" s="482"/>
      <c r="T14" s="483" t="str">
        <f t="shared" si="1"/>
        <v/>
      </c>
      <c r="U14" s="482"/>
      <c r="V14" s="482"/>
      <c r="W14" s="482"/>
      <c r="X14" s="484" t="str">
        <f t="shared" si="4"/>
        <v/>
      </c>
      <c r="Y14" s="485" t="str">
        <f t="shared" si="5"/>
        <v/>
      </c>
      <c r="Z14" s="486" t="str">
        <f t="shared" si="6"/>
        <v/>
      </c>
      <c r="AA14" s="485" t="str">
        <f t="shared" si="2"/>
        <v/>
      </c>
      <c r="AB14" s="486" t="str">
        <f>IFERROR(IF(AND(Q13="Impacto",Q14="Impacto"),(AB13-(+AB13*T14)),IF(AND(Q13="Probabilidad",Q14="Impacto"),(AB12-(+AB12*T14)),IF(Q14="Probabilidad",AB13,""))),"")</f>
        <v/>
      </c>
      <c r="AC14" s="487" t="str">
        <f t="shared" si="3"/>
        <v/>
      </c>
      <c r="AD14" s="488"/>
      <c r="AE14" s="501"/>
      <c r="AF14" s="498"/>
      <c r="AG14" s="499"/>
      <c r="AH14" s="499"/>
      <c r="AI14" s="659"/>
      <c r="AJ14" s="660"/>
      <c r="AK14" s="728"/>
      <c r="AL14" s="560"/>
    </row>
    <row r="15" spans="1:39">
      <c r="A15" s="1271"/>
      <c r="B15" s="1250"/>
      <c r="C15" s="1250"/>
      <c r="D15" s="1250"/>
      <c r="E15" s="1250"/>
      <c r="F15" s="1250"/>
      <c r="G15" s="1253"/>
      <c r="H15" s="1259"/>
      <c r="I15" s="1238"/>
      <c r="J15" s="1262"/>
      <c r="K15" s="1265">
        <f>IF(NOT(ISERROR(MATCH(J15,_xlfn.ANCHORARRAY(E26),0))),I28&amp;"Por favor no seleccionar los criterios de impacto",J15)</f>
        <v>0</v>
      </c>
      <c r="L15" s="1268"/>
      <c r="M15" s="1238"/>
      <c r="N15" s="1241"/>
      <c r="O15" s="480">
        <v>6</v>
      </c>
      <c r="P15" s="1040"/>
      <c r="Q15" s="481" t="str">
        <f t="shared" si="0"/>
        <v/>
      </c>
      <c r="R15" s="482"/>
      <c r="S15" s="482"/>
      <c r="T15" s="483" t="str">
        <f t="shared" si="1"/>
        <v/>
      </c>
      <c r="U15" s="482"/>
      <c r="V15" s="482"/>
      <c r="W15" s="482"/>
      <c r="X15" s="484" t="str">
        <f t="shared" si="4"/>
        <v/>
      </c>
      <c r="Y15" s="485" t="str">
        <f t="shared" si="5"/>
        <v/>
      </c>
      <c r="Z15" s="486" t="str">
        <f t="shared" si="6"/>
        <v/>
      </c>
      <c r="AA15" s="485" t="str">
        <f t="shared" si="2"/>
        <v/>
      </c>
      <c r="AB15" s="486" t="str">
        <f>IFERROR(IF(AND(Q14="Impacto",Q15="Impacto"),(AB14-(+AB14*T15)),IF(AND(Q14="Probabilidad",Q15="Impacto"),(AB13-(+AB13*T15)),IF(Q15="Probabilidad",AB14,""))),"")</f>
        <v/>
      </c>
      <c r="AC15" s="487" t="str">
        <f t="shared" si="3"/>
        <v/>
      </c>
      <c r="AD15" s="488"/>
      <c r="AE15" s="501"/>
      <c r="AF15" s="498"/>
      <c r="AG15" s="499"/>
      <c r="AH15" s="499"/>
      <c r="AI15" s="659"/>
      <c r="AJ15" s="660"/>
      <c r="AK15" s="728"/>
      <c r="AL15" s="560"/>
    </row>
    <row r="16" spans="1:39" s="1067" customFormat="1" ht="198" customHeight="1">
      <c r="A16" s="1242">
        <v>2</v>
      </c>
      <c r="B16" s="1245" t="s">
        <v>162</v>
      </c>
      <c r="C16" s="1245" t="s">
        <v>183</v>
      </c>
      <c r="D16" s="1245" t="s">
        <v>184</v>
      </c>
      <c r="E16" s="1248" t="s">
        <v>185</v>
      </c>
      <c r="F16" s="1245" t="s">
        <v>166</v>
      </c>
      <c r="G16" s="1251">
        <v>12</v>
      </c>
      <c r="H16" s="1254" t="str">
        <f>IF(G16&lt;=0,"",IF(G16&lt;=2,"Muy Baja",IF(G16&lt;=24,"Baja",IF(G16&lt;=500,"Media",IF(G16&lt;=5000,"Alta","Muy Alta")))))</f>
        <v>Baja</v>
      </c>
      <c r="I16" s="1263">
        <f>IF(H16="","",IF(H16="Muy Baja",0.2,IF(H16="Baja",0.4,IF(H16="Media",0.6,IF(H16="Alta",0.8,IF(H16="Muy Alta",1,))))))</f>
        <v>0.4</v>
      </c>
      <c r="J16" s="1272" t="s">
        <v>167</v>
      </c>
      <c r="K16" s="1263" t="str">
        <f>IF(NOT(ISERROR(MATCH(J16,'Tabla Impacto'!$B$221:$B$223,0))),'Tabla Impacto'!$F$223&amp;"Por favor no seleccionar los criterios de impacto(Afectación Económica o presupuestal y Pérdida Reputacional)",J16)</f>
        <v xml:space="preserve">     El riesgo afecta la imagen de de la entidad con efecto publicitario sostenido a nivel de sector administrativo, nivel departamental o municipal</v>
      </c>
      <c r="L16" s="1266" t="str">
        <f>IF(OR(K16='Tabla Impacto'!$C$11,K16='Tabla Impacto'!$D$11),"Leve",IF(OR(K16='Tabla Impacto'!$C$12,K16='Tabla Impacto'!$D$12),"Menor",IF(OR(K16='Tabla Impacto'!$C$13,K16='Tabla Impacto'!$D$13),"Moderado",IF(OR(K16='Tabla Impacto'!$C$14,K16='Tabla Impacto'!$D$14),"Mayor",IF(OR(K16='Tabla Impacto'!$C$15,K16='Tabla Impacto'!$D$15),"Catastrófico","")))))</f>
        <v>Mayor</v>
      </c>
      <c r="M16" s="1263">
        <f>IF(L16="","",IF(L16="Leve",0.2,IF(L16="Menor",0.4,IF(L16="Moderado",0.6,IF(L16="Mayor",0.8,IF(L16="Catastrófico",1,))))))</f>
        <v>0.8</v>
      </c>
      <c r="N16" s="1233"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455">
        <v>1</v>
      </c>
      <c r="P16" s="1041" t="s">
        <v>186</v>
      </c>
      <c r="Q16" s="457" t="str">
        <f t="shared" si="0"/>
        <v>Probabilidad</v>
      </c>
      <c r="R16" s="458" t="s">
        <v>187</v>
      </c>
      <c r="S16" s="458" t="s">
        <v>170</v>
      </c>
      <c r="T16" s="459" t="str">
        <f t="shared" si="1"/>
        <v>30%</v>
      </c>
      <c r="U16" s="458" t="s">
        <v>188</v>
      </c>
      <c r="V16" s="458" t="s">
        <v>172</v>
      </c>
      <c r="W16" s="458" t="s">
        <v>189</v>
      </c>
      <c r="X16" s="460">
        <f t="shared" si="4"/>
        <v>0.28000000000000003</v>
      </c>
      <c r="Y16" s="461" t="str">
        <f>IFERROR(IF(X16="","",IF(X16&lt;=0.2,"Muy Baja",IF(X16&lt;=0.4,"Baja",IF(X16&lt;=0.6,"Media",IF(X16&lt;=0.8,"Alta","Muy Alta"))))),"")</f>
        <v>Baja</v>
      </c>
      <c r="Z16" s="462">
        <f t="shared" si="6"/>
        <v>0.28000000000000003</v>
      </c>
      <c r="AA16" s="461" t="str">
        <f t="shared" si="2"/>
        <v>Mayor</v>
      </c>
      <c r="AB16" s="462">
        <f>IFERROR(IF(Q16="Impacto",(M16-(+M16*T16)),IF(Q16="Probabilidad",M16,"")),"")</f>
        <v>0.8</v>
      </c>
      <c r="AC16" s="463" t="str">
        <f t="shared" si="3"/>
        <v>Alto</v>
      </c>
      <c r="AD16" s="464" t="s">
        <v>177</v>
      </c>
      <c r="AE16" s="505" t="s">
        <v>190</v>
      </c>
      <c r="AF16" s="530" t="s">
        <v>191</v>
      </c>
      <c r="AG16" s="540">
        <v>46023</v>
      </c>
      <c r="AH16" s="726">
        <v>46203</v>
      </c>
      <c r="AI16" s="1078" t="s">
        <v>192</v>
      </c>
      <c r="AJ16" s="661" t="s">
        <v>181</v>
      </c>
      <c r="AK16" s="1079" t="s">
        <v>193</v>
      </c>
      <c r="AL16" s="735"/>
    </row>
    <row r="17" spans="1:38" s="1067" customFormat="1">
      <c r="A17" s="1243"/>
      <c r="B17" s="1246"/>
      <c r="C17" s="1246"/>
      <c r="D17" s="1246"/>
      <c r="E17" s="1249"/>
      <c r="F17" s="1246"/>
      <c r="G17" s="1252"/>
      <c r="H17" s="1255"/>
      <c r="I17" s="1264"/>
      <c r="J17" s="1273"/>
      <c r="K17" s="1264">
        <f t="shared" ref="K17:K21" si="7">IF(NOT(ISERROR(MATCH(J17,_xlfn.ANCHORARRAY(E28),0))),I30&amp;"Por favor no seleccionar los criterios de impacto",J17)</f>
        <v>0</v>
      </c>
      <c r="L17" s="1267"/>
      <c r="M17" s="1264"/>
      <c r="N17" s="1234"/>
      <c r="O17" s="455">
        <v>2</v>
      </c>
      <c r="P17" s="1042"/>
      <c r="Q17" s="457" t="str">
        <f t="shared" si="0"/>
        <v/>
      </c>
      <c r="R17" s="458"/>
      <c r="S17" s="458"/>
      <c r="T17" s="459" t="str">
        <f t="shared" si="1"/>
        <v/>
      </c>
      <c r="U17" s="458"/>
      <c r="V17" s="458"/>
      <c r="W17" s="458"/>
      <c r="X17" s="460" t="str">
        <f t="shared" si="4"/>
        <v/>
      </c>
      <c r="Y17" s="461" t="str">
        <f t="shared" si="5"/>
        <v/>
      </c>
      <c r="Z17" s="462" t="str">
        <f t="shared" si="6"/>
        <v/>
      </c>
      <c r="AA17" s="461" t="str">
        <f t="shared" si="2"/>
        <v/>
      </c>
      <c r="AB17" s="462" t="str">
        <f>IFERROR(IF(AND(Q16="Impacto",Q17="Impacto"),(AB16-(+AB16*T17)),IF(Q17="Impacto",(M16-(+M16*T17)),IF(Q17="Probabilidad",AB16,""))),"")</f>
        <v/>
      </c>
      <c r="AC17" s="463" t="str">
        <f t="shared" si="3"/>
        <v/>
      </c>
      <c r="AD17" s="464"/>
      <c r="AE17" s="473"/>
      <c r="AF17" s="475"/>
      <c r="AG17" s="474"/>
      <c r="AH17" s="476"/>
      <c r="AI17" s="659"/>
      <c r="AJ17" s="662"/>
      <c r="AK17" s="728"/>
      <c r="AL17" s="557"/>
    </row>
    <row r="18" spans="1:38" s="1067" customFormat="1">
      <c r="A18" s="1243"/>
      <c r="B18" s="1246"/>
      <c r="C18" s="1246"/>
      <c r="D18" s="1246"/>
      <c r="E18" s="1249"/>
      <c r="F18" s="1246"/>
      <c r="G18" s="1252"/>
      <c r="H18" s="1255"/>
      <c r="I18" s="1264"/>
      <c r="J18" s="1273"/>
      <c r="K18" s="1264">
        <f t="shared" si="7"/>
        <v>0</v>
      </c>
      <c r="L18" s="1267"/>
      <c r="M18" s="1264"/>
      <c r="N18" s="1234"/>
      <c r="O18" s="455">
        <v>3</v>
      </c>
      <c r="P18" s="1042"/>
      <c r="Q18" s="457" t="str">
        <f t="shared" si="0"/>
        <v/>
      </c>
      <c r="R18" s="458"/>
      <c r="S18" s="458"/>
      <c r="T18" s="459" t="str">
        <f t="shared" si="1"/>
        <v/>
      </c>
      <c r="U18" s="458"/>
      <c r="V18" s="458"/>
      <c r="W18" s="458"/>
      <c r="X18" s="460" t="str">
        <f t="shared" si="4"/>
        <v/>
      </c>
      <c r="Y18" s="461" t="str">
        <f t="shared" si="5"/>
        <v/>
      </c>
      <c r="Z18" s="462" t="str">
        <f t="shared" si="6"/>
        <v/>
      </c>
      <c r="AA18" s="461" t="str">
        <f t="shared" si="2"/>
        <v/>
      </c>
      <c r="AB18" s="462" t="str">
        <f>IFERROR(IF(AND(Q17="Impacto",Q18="Impacto"),(AB17-(+AB17*T18)),IF(AND(Q17="Probabilidad",Q18="Impacto"),(AB16-(+AB16*T18)),IF(Q18="Probabilidad",AB17,""))),"")</f>
        <v/>
      </c>
      <c r="AC18" s="463" t="str">
        <f t="shared" si="3"/>
        <v/>
      </c>
      <c r="AD18" s="464"/>
      <c r="AE18" s="473"/>
      <c r="AF18" s="475"/>
      <c r="AG18" s="474"/>
      <c r="AH18" s="476"/>
      <c r="AI18" s="659"/>
      <c r="AJ18" s="662"/>
      <c r="AK18" s="728"/>
      <c r="AL18" s="557"/>
    </row>
    <row r="19" spans="1:38" s="1067" customFormat="1">
      <c r="A19" s="1243"/>
      <c r="B19" s="1246"/>
      <c r="C19" s="1246"/>
      <c r="D19" s="1246"/>
      <c r="E19" s="1249"/>
      <c r="F19" s="1246"/>
      <c r="G19" s="1252"/>
      <c r="H19" s="1255"/>
      <c r="I19" s="1264"/>
      <c r="J19" s="1273"/>
      <c r="K19" s="1264">
        <f t="shared" si="7"/>
        <v>0</v>
      </c>
      <c r="L19" s="1267"/>
      <c r="M19" s="1264"/>
      <c r="N19" s="1234"/>
      <c r="O19" s="455">
        <v>4</v>
      </c>
      <c r="P19" s="1042"/>
      <c r="Q19" s="457" t="str">
        <f t="shared" si="0"/>
        <v/>
      </c>
      <c r="R19" s="458"/>
      <c r="S19" s="458"/>
      <c r="T19" s="459" t="str">
        <f t="shared" si="1"/>
        <v/>
      </c>
      <c r="U19" s="458"/>
      <c r="V19" s="458"/>
      <c r="W19" s="458"/>
      <c r="X19" s="460" t="str">
        <f t="shared" si="4"/>
        <v/>
      </c>
      <c r="Y19" s="461" t="str">
        <f t="shared" si="5"/>
        <v/>
      </c>
      <c r="Z19" s="462" t="str">
        <f t="shared" si="6"/>
        <v/>
      </c>
      <c r="AA19" s="461" t="str">
        <f t="shared" si="2"/>
        <v/>
      </c>
      <c r="AB19" s="462" t="str">
        <f>IFERROR(IF(AND(Q18="Impacto",Q19="Impacto"),(AB18-(+AB18*T19)),IF(AND(Q18="Probabilidad",Q19="Impacto"),(AB17-(+AB17*T19)),IF(Q19="Probabilidad",AB18,""))),"")</f>
        <v/>
      </c>
      <c r="AC19" s="463"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464"/>
      <c r="AE19" s="473"/>
      <c r="AF19" s="475"/>
      <c r="AG19" s="474"/>
      <c r="AH19" s="476"/>
      <c r="AI19" s="659"/>
      <c r="AJ19" s="662"/>
      <c r="AK19" s="728"/>
      <c r="AL19" s="557"/>
    </row>
    <row r="20" spans="1:38" s="1067" customFormat="1">
      <c r="A20" s="1243"/>
      <c r="B20" s="1246"/>
      <c r="C20" s="1246"/>
      <c r="D20" s="1246"/>
      <c r="E20" s="1249"/>
      <c r="F20" s="1246"/>
      <c r="G20" s="1252"/>
      <c r="H20" s="1255"/>
      <c r="I20" s="1264"/>
      <c r="J20" s="1273"/>
      <c r="K20" s="1264">
        <f t="shared" si="7"/>
        <v>0</v>
      </c>
      <c r="L20" s="1267"/>
      <c r="M20" s="1264"/>
      <c r="N20" s="1234"/>
      <c r="O20" s="455">
        <v>5</v>
      </c>
      <c r="P20" s="1042"/>
      <c r="Q20" s="457" t="str">
        <f t="shared" si="0"/>
        <v/>
      </c>
      <c r="R20" s="458"/>
      <c r="S20" s="458"/>
      <c r="T20" s="459" t="str">
        <f t="shared" si="1"/>
        <v/>
      </c>
      <c r="U20" s="458"/>
      <c r="V20" s="458"/>
      <c r="W20" s="458"/>
      <c r="X20" s="460" t="str">
        <f t="shared" si="4"/>
        <v/>
      </c>
      <c r="Y20" s="461" t="str">
        <f t="shared" si="5"/>
        <v/>
      </c>
      <c r="Z20" s="462" t="str">
        <f t="shared" si="6"/>
        <v/>
      </c>
      <c r="AA20" s="461" t="str">
        <f t="shared" si="2"/>
        <v/>
      </c>
      <c r="AB20" s="462" t="str">
        <f>IFERROR(IF(AND(Q19="Impacto",Q20="Impacto"),(AB19-(+AB19*T20)),IF(AND(Q19="Probabilidad",Q20="Impacto"),(AB18-(+AB18*T20)),IF(Q20="Probabilidad",AB19,""))),"")</f>
        <v/>
      </c>
      <c r="AC20" s="463" t="str">
        <f>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464"/>
      <c r="AE20" s="473"/>
      <c r="AF20" s="475"/>
      <c r="AG20" s="474"/>
      <c r="AH20" s="476"/>
      <c r="AI20" s="659"/>
      <c r="AJ20" s="662"/>
      <c r="AK20" s="728"/>
      <c r="AL20" s="557"/>
    </row>
    <row r="21" spans="1:38" s="1067" customFormat="1">
      <c r="A21" s="1244"/>
      <c r="B21" s="1247"/>
      <c r="C21" s="1247"/>
      <c r="D21" s="1247"/>
      <c r="E21" s="1250"/>
      <c r="F21" s="1247"/>
      <c r="G21" s="1253"/>
      <c r="H21" s="1256"/>
      <c r="I21" s="1265"/>
      <c r="J21" s="1274"/>
      <c r="K21" s="1265">
        <f t="shared" si="7"/>
        <v>0</v>
      </c>
      <c r="L21" s="1268"/>
      <c r="M21" s="1265"/>
      <c r="N21" s="1235"/>
      <c r="O21" s="455">
        <v>6</v>
      </c>
      <c r="P21" s="1042"/>
      <c r="Q21" s="457" t="str">
        <f t="shared" si="0"/>
        <v/>
      </c>
      <c r="R21" s="458"/>
      <c r="S21" s="458"/>
      <c r="T21" s="459" t="str">
        <f t="shared" si="1"/>
        <v/>
      </c>
      <c r="U21" s="458"/>
      <c r="V21" s="458"/>
      <c r="W21" s="458"/>
      <c r="X21" s="460" t="str">
        <f t="shared" si="4"/>
        <v/>
      </c>
      <c r="Y21" s="461" t="str">
        <f t="shared" si="5"/>
        <v/>
      </c>
      <c r="Z21" s="462" t="str">
        <f t="shared" si="6"/>
        <v/>
      </c>
      <c r="AA21" s="461" t="str">
        <f t="shared" si="2"/>
        <v/>
      </c>
      <c r="AB21" s="462" t="str">
        <f>IFERROR(IF(AND(Q20="Impacto",Q21="Impacto"),(AB20-(+AB20*T21)),IF(AND(Q20="Probabilidad",Q21="Impacto"),(AB19-(+AB19*T21)),IF(Q21="Probabilidad",AB20,""))),"")</f>
        <v/>
      </c>
      <c r="AC21" s="463" t="str">
        <f>IFERROR(IF(OR(AND(Y21="Muy Baja",AA21="Leve"),AND(Y21="Muy Baja",AA21="Menor"),AND(Y21="Baja",AA21="Leve")),"Bajo",IF(OR(AND(Y21="Muy baja",AA21="Moderado"),AND(Y21="Baja",AA21="Menor"),AND(Y21="Baja",AA21="Moderado"),AND(Y21="Media",AA21="Leve"),AND(Y21="Media",AA21="Menor"),AND(Y21="Media",AA21="Moderado"),AND(Y21="Alta",AA21="Leve"),AND(Y21="Alta",AA21="Menor")),"Moderado",IF(OR(AND(Y21="Muy Baja",AA21="Mayor"),AND(Y21="Baja",AA21="Mayor"),AND(Y21="Media",AA21="Mayor"),AND(Y21="Alta",AA21="Moderado"),AND(Y21="Alta",AA21="Mayor"),AND(Y21="Muy Alta",AA21="Leve"),AND(Y21="Muy Alta",AA21="Menor"),AND(Y21="Muy Alta",AA21="Moderado"),AND(Y21="Muy Alta",AA21="Mayor")),"Alto",IF(OR(AND(Y21="Muy Baja",AA21="Catastrófico"),AND(Y21="Baja",AA21="Catastrófico"),AND(Y21="Media",AA21="Catastrófico"),AND(Y21="Alta",AA21="Catastrófico"),AND(Y21="Muy Alta",AA21="Catastrófico")),"Extremo","")))),"")</f>
        <v/>
      </c>
      <c r="AD21" s="464"/>
      <c r="AE21" s="473"/>
      <c r="AF21" s="475"/>
      <c r="AG21" s="474"/>
      <c r="AH21" s="476"/>
      <c r="AI21" s="659"/>
      <c r="AJ21" s="662"/>
      <c r="AK21" s="728"/>
      <c r="AL21" s="557"/>
    </row>
    <row r="22" spans="1:38" s="1068" customFormat="1" ht="196.5" customHeight="1">
      <c r="A22" s="1242">
        <v>3</v>
      </c>
      <c r="B22" s="1245" t="s">
        <v>162</v>
      </c>
      <c r="C22" s="1245" t="s">
        <v>194</v>
      </c>
      <c r="D22" s="1245" t="s">
        <v>195</v>
      </c>
      <c r="E22" s="1248" t="s">
        <v>196</v>
      </c>
      <c r="F22" s="1245" t="s">
        <v>166</v>
      </c>
      <c r="G22" s="1251">
        <v>12</v>
      </c>
      <c r="H22" s="1254" t="str">
        <f>IF(G22&lt;=0,"",IF(G22&lt;=2,"Muy Baja",IF(G22&lt;=24,"Baja",IF(G22&lt;=500,"Media",IF(G22&lt;=5000,"Alta","Muy Alta")))))</f>
        <v>Baja</v>
      </c>
      <c r="I22" s="1263">
        <f>IF(H22="","",IF(H22="Muy Baja",0.2,IF(H22="Baja",0.4,IF(H22="Media",0.6,IF(H22="Alta",0.8,IF(H22="Muy Alta",1,))))))</f>
        <v>0.4</v>
      </c>
      <c r="J22" s="1272" t="s">
        <v>167</v>
      </c>
      <c r="K22" s="1263" t="str">
        <f>IF(NOT(ISERROR(MATCH(J22,'Tabla Impacto'!$B$221:$B$223,0))),'Tabla Impacto'!$F$223&amp;"Por favor no seleccionar los criterios de impacto(Afectación Económica o presupuestal y Pérdida Reputacional)",J22)</f>
        <v xml:space="preserve">     El riesgo afecta la imagen de de la entidad con efecto publicitario sostenido a nivel de sector administrativo, nivel departamental o municipal</v>
      </c>
      <c r="L22" s="1266" t="str">
        <f>IF(OR(K22='Tabla Impacto'!$C$11,K22='Tabla Impacto'!$D$11),"Leve",IF(OR(K22='Tabla Impacto'!$C$12,K22='Tabla Impacto'!$D$12),"Menor",IF(OR(K22='Tabla Impacto'!$C$13,K22='Tabla Impacto'!$D$13),"Moderado",IF(OR(K22='Tabla Impacto'!$C$14,K22='Tabla Impacto'!$D$14),"Mayor",IF(OR(K22='Tabla Impacto'!$C$15,K22='Tabla Impacto'!$D$15),"Catastrófico","")))))</f>
        <v>Mayor</v>
      </c>
      <c r="M22" s="1263">
        <f>IF(L22="","",IF(L22="Leve",0.2,IF(L22="Menor",0.4,IF(L22="Moderado",0.6,IF(L22="Mayor",0.8,IF(L22="Catastrófico",1,))))))</f>
        <v>0.8</v>
      </c>
      <c r="N22" s="1233"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Alto</v>
      </c>
      <c r="O22" s="455">
        <v>1</v>
      </c>
      <c r="P22" s="1043" t="s">
        <v>197</v>
      </c>
      <c r="Q22" s="457" t="str">
        <f t="shared" si="0"/>
        <v>Probabilidad</v>
      </c>
      <c r="R22" s="458" t="s">
        <v>187</v>
      </c>
      <c r="S22" s="458" t="s">
        <v>170</v>
      </c>
      <c r="T22" s="459" t="str">
        <f t="shared" si="1"/>
        <v>30%</v>
      </c>
      <c r="U22" s="458" t="s">
        <v>188</v>
      </c>
      <c r="V22" s="458" t="s">
        <v>198</v>
      </c>
      <c r="W22" s="458" t="s">
        <v>189</v>
      </c>
      <c r="X22" s="460">
        <f t="shared" si="4"/>
        <v>0.28000000000000003</v>
      </c>
      <c r="Y22" s="461" t="str">
        <f t="shared" si="5"/>
        <v>Baja</v>
      </c>
      <c r="Z22" s="462">
        <f t="shared" si="6"/>
        <v>0.28000000000000003</v>
      </c>
      <c r="AA22" s="461" t="str">
        <f t="shared" si="2"/>
        <v>Mayor</v>
      </c>
      <c r="AB22" s="462">
        <f>IFERROR(IF(Q22="Impacto",(M22-(+M22*T22)),IF(Q22="Probabilidad",M22,"")),"")</f>
        <v>0.8</v>
      </c>
      <c r="AC22" s="463"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Alto</v>
      </c>
      <c r="AD22" s="464" t="s">
        <v>177</v>
      </c>
      <c r="AE22" s="505" t="s">
        <v>199</v>
      </c>
      <c r="AF22" s="530" t="s">
        <v>191</v>
      </c>
      <c r="AG22" s="540">
        <v>46023</v>
      </c>
      <c r="AH22" s="725">
        <v>46203</v>
      </c>
      <c r="AI22" s="1078" t="s">
        <v>200</v>
      </c>
      <c r="AJ22" s="727" t="s">
        <v>181</v>
      </c>
      <c r="AK22" s="1080" t="s">
        <v>201</v>
      </c>
      <c r="AL22" s="736"/>
    </row>
    <row r="23" spans="1:38" s="1067" customFormat="1">
      <c r="A23" s="1243"/>
      <c r="B23" s="1246"/>
      <c r="C23" s="1246"/>
      <c r="D23" s="1246"/>
      <c r="E23" s="1249"/>
      <c r="F23" s="1246"/>
      <c r="G23" s="1252"/>
      <c r="H23" s="1255"/>
      <c r="I23" s="1264"/>
      <c r="J23" s="1273"/>
      <c r="K23" s="1264">
        <f t="shared" ref="K23:K27" si="8">IF(NOT(ISERROR(MATCH(J23,_xlfn.ANCHORARRAY(E34),0))),I36&amp;"Por favor no seleccionar los criterios de impacto",J23)</f>
        <v>0</v>
      </c>
      <c r="L23" s="1267"/>
      <c r="M23" s="1264"/>
      <c r="N23" s="1234"/>
      <c r="O23" s="455">
        <v>2</v>
      </c>
      <c r="P23" s="1044"/>
      <c r="Q23" s="445" t="str">
        <f t="shared" si="0"/>
        <v/>
      </c>
      <c r="R23" s="446"/>
      <c r="S23" s="446"/>
      <c r="T23" s="447" t="str">
        <f t="shared" si="1"/>
        <v/>
      </c>
      <c r="U23" s="446"/>
      <c r="V23" s="446"/>
      <c r="W23" s="446"/>
      <c r="X23" s="448" t="str">
        <f t="shared" si="4"/>
        <v/>
      </c>
      <c r="Y23" s="449" t="str">
        <f t="shared" si="5"/>
        <v/>
      </c>
      <c r="Z23" s="450" t="str">
        <f t="shared" si="6"/>
        <v/>
      </c>
      <c r="AA23" s="449" t="str">
        <f>IFERROR(IF(AB23="","",IF(AB23&lt;=0.2,"Leve",IF(AB23&lt;=0.4,"Menor",IF(AB23&lt;=0.6,"Moderado",IF(AB23&lt;=0.8,"Mayor","Catastrófico"))))),"")</f>
        <v/>
      </c>
      <c r="AB23" s="450" t="str">
        <f>IFERROR(IF(AND(Q22="Impacto",Q23="Impacto"),(AB22-(+AB22*T23)),IF(Q23="Impacto",(M22-(+M22*T23)),IF(Q23="Probabilidad",AB22,""))),"")</f>
        <v/>
      </c>
      <c r="AC23" s="451" t="str">
        <f t="shared" ref="AC23:AC29" si="9">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440"/>
      <c r="AE23" s="444"/>
      <c r="AF23" s="442"/>
      <c r="AG23" s="443"/>
      <c r="AH23" s="443"/>
      <c r="AI23" s="659"/>
      <c r="AJ23" s="662"/>
      <c r="AK23" s="728"/>
      <c r="AL23" s="737"/>
    </row>
    <row r="24" spans="1:38" s="1067" customFormat="1">
      <c r="A24" s="1243"/>
      <c r="B24" s="1246"/>
      <c r="C24" s="1246"/>
      <c r="D24" s="1246"/>
      <c r="E24" s="1249"/>
      <c r="F24" s="1246"/>
      <c r="G24" s="1252"/>
      <c r="H24" s="1255"/>
      <c r="I24" s="1264"/>
      <c r="J24" s="1273"/>
      <c r="K24" s="1264">
        <f t="shared" si="8"/>
        <v>0</v>
      </c>
      <c r="L24" s="1267"/>
      <c r="M24" s="1264"/>
      <c r="N24" s="1234"/>
      <c r="O24" s="455">
        <v>3</v>
      </c>
      <c r="P24" s="1044"/>
      <c r="Q24" s="445" t="str">
        <f t="shared" si="0"/>
        <v/>
      </c>
      <c r="R24" s="446"/>
      <c r="S24" s="446"/>
      <c r="T24" s="447" t="str">
        <f t="shared" si="1"/>
        <v/>
      </c>
      <c r="U24" s="446"/>
      <c r="V24" s="446"/>
      <c r="W24" s="446"/>
      <c r="X24" s="448" t="str">
        <f t="shared" si="4"/>
        <v/>
      </c>
      <c r="Y24" s="449" t="str">
        <f t="shared" si="5"/>
        <v/>
      </c>
      <c r="Z24" s="450" t="str">
        <f t="shared" si="6"/>
        <v/>
      </c>
      <c r="AA24" s="449" t="str">
        <f t="shared" si="2"/>
        <v/>
      </c>
      <c r="AB24" s="450" t="str">
        <f>IFERROR(IF(AND(Q23="Impacto",Q24="Impacto"),(AB23-(+AB23*T24)),IF(AND(Q23="Probabilidad",Q24="Impacto"),(AB22-(+AB22*T24)),IF(Q24="Probabilidad",AB23,""))),"")</f>
        <v/>
      </c>
      <c r="AC24" s="451" t="str">
        <f t="shared" si="9"/>
        <v/>
      </c>
      <c r="AD24" s="440"/>
      <c r="AE24" s="444"/>
      <c r="AF24" s="442"/>
      <c r="AG24" s="443"/>
      <c r="AH24" s="443"/>
      <c r="AI24" s="659"/>
      <c r="AJ24" s="662"/>
      <c r="AK24" s="728"/>
      <c r="AL24" s="737"/>
    </row>
    <row r="25" spans="1:38" s="1067" customFormat="1">
      <c r="A25" s="1243"/>
      <c r="B25" s="1246"/>
      <c r="C25" s="1246"/>
      <c r="D25" s="1246"/>
      <c r="E25" s="1249"/>
      <c r="F25" s="1246"/>
      <c r="G25" s="1252"/>
      <c r="H25" s="1255"/>
      <c r="I25" s="1264"/>
      <c r="J25" s="1273"/>
      <c r="K25" s="1264">
        <f t="shared" si="8"/>
        <v>0</v>
      </c>
      <c r="L25" s="1267"/>
      <c r="M25" s="1264"/>
      <c r="N25" s="1234"/>
      <c r="O25" s="455">
        <v>4</v>
      </c>
      <c r="P25" s="1044"/>
      <c r="Q25" s="445" t="str">
        <f t="shared" si="0"/>
        <v/>
      </c>
      <c r="R25" s="446"/>
      <c r="S25" s="446"/>
      <c r="T25" s="447" t="str">
        <f t="shared" si="1"/>
        <v/>
      </c>
      <c r="U25" s="446"/>
      <c r="V25" s="446"/>
      <c r="W25" s="446"/>
      <c r="X25" s="448" t="str">
        <f t="shared" si="4"/>
        <v/>
      </c>
      <c r="Y25" s="449" t="str">
        <f t="shared" si="5"/>
        <v/>
      </c>
      <c r="Z25" s="450" t="str">
        <f t="shared" si="6"/>
        <v/>
      </c>
      <c r="AA25" s="449" t="str">
        <f t="shared" si="2"/>
        <v/>
      </c>
      <c r="AB25" s="450" t="str">
        <f>IFERROR(IF(AND(Q24="Impacto",Q25="Impacto"),(AB24-(+AB24*T25)),IF(AND(Q24="Probabilidad",Q25="Impacto"),(AB23-(+AB23*T25)),IF(Q25="Probabilidad",AB24,""))),"")</f>
        <v/>
      </c>
      <c r="AC25" s="451" t="str">
        <f t="shared" si="9"/>
        <v/>
      </c>
      <c r="AD25" s="440"/>
      <c r="AE25" s="444"/>
      <c r="AF25" s="442"/>
      <c r="AG25" s="443"/>
      <c r="AH25" s="443"/>
      <c r="AI25" s="659"/>
      <c r="AJ25" s="662"/>
      <c r="AK25" s="728"/>
      <c r="AL25" s="737"/>
    </row>
    <row r="26" spans="1:38" s="1067" customFormat="1">
      <c r="A26" s="1243"/>
      <c r="B26" s="1246"/>
      <c r="C26" s="1246"/>
      <c r="D26" s="1246"/>
      <c r="E26" s="1249"/>
      <c r="F26" s="1246"/>
      <c r="G26" s="1252"/>
      <c r="H26" s="1255"/>
      <c r="I26" s="1264"/>
      <c r="J26" s="1273"/>
      <c r="K26" s="1264">
        <f t="shared" si="8"/>
        <v>0</v>
      </c>
      <c r="L26" s="1267"/>
      <c r="M26" s="1264"/>
      <c r="N26" s="1234"/>
      <c r="O26" s="455">
        <v>5</v>
      </c>
      <c r="P26" s="1044"/>
      <c r="Q26" s="445" t="str">
        <f t="shared" si="0"/>
        <v/>
      </c>
      <c r="R26" s="446"/>
      <c r="S26" s="446"/>
      <c r="T26" s="447" t="str">
        <f t="shared" si="1"/>
        <v/>
      </c>
      <c r="U26" s="446"/>
      <c r="V26" s="446"/>
      <c r="W26" s="446"/>
      <c r="X26" s="448" t="str">
        <f t="shared" si="4"/>
        <v/>
      </c>
      <c r="Y26" s="449" t="str">
        <f t="shared" si="5"/>
        <v/>
      </c>
      <c r="Z26" s="450" t="str">
        <f t="shared" si="6"/>
        <v/>
      </c>
      <c r="AA26" s="449" t="str">
        <f t="shared" si="2"/>
        <v/>
      </c>
      <c r="AB26" s="450" t="str">
        <f>IFERROR(IF(AND(Q25="Impacto",Q26="Impacto"),(AB25-(+AB25*T26)),IF(AND(Q25="Probabilidad",Q26="Impacto"),(AB24-(+AB24*T26)),IF(Q26="Probabilidad",AB25,""))),"")</f>
        <v/>
      </c>
      <c r="AC26" s="451" t="str">
        <f t="shared" si="9"/>
        <v/>
      </c>
      <c r="AD26" s="440"/>
      <c r="AE26" s="444"/>
      <c r="AF26" s="442"/>
      <c r="AG26" s="443"/>
      <c r="AH26" s="443"/>
      <c r="AI26" s="659"/>
      <c r="AJ26" s="662"/>
      <c r="AK26" s="728"/>
      <c r="AL26" s="737"/>
    </row>
    <row r="27" spans="1:38" s="1067" customFormat="1">
      <c r="A27" s="1244"/>
      <c r="B27" s="1247"/>
      <c r="C27" s="1247"/>
      <c r="D27" s="1247"/>
      <c r="E27" s="1250"/>
      <c r="F27" s="1247"/>
      <c r="G27" s="1253"/>
      <c r="H27" s="1256"/>
      <c r="I27" s="1265"/>
      <c r="J27" s="1274"/>
      <c r="K27" s="1265">
        <f t="shared" si="8"/>
        <v>0</v>
      </c>
      <c r="L27" s="1268"/>
      <c r="M27" s="1265"/>
      <c r="N27" s="1235"/>
      <c r="O27" s="455">
        <v>6</v>
      </c>
      <c r="P27" s="1044"/>
      <c r="Q27" s="445" t="str">
        <f t="shared" si="0"/>
        <v/>
      </c>
      <c r="R27" s="446"/>
      <c r="S27" s="446"/>
      <c r="T27" s="447" t="str">
        <f t="shared" si="1"/>
        <v/>
      </c>
      <c r="U27" s="446"/>
      <c r="V27" s="446"/>
      <c r="W27" s="446"/>
      <c r="X27" s="448" t="str">
        <f t="shared" si="4"/>
        <v/>
      </c>
      <c r="Y27" s="449" t="str">
        <f t="shared" si="5"/>
        <v/>
      </c>
      <c r="Z27" s="450" t="str">
        <f t="shared" si="6"/>
        <v/>
      </c>
      <c r="AA27" s="449" t="str">
        <f t="shared" si="2"/>
        <v/>
      </c>
      <c r="AB27" s="450" t="str">
        <f>IFERROR(IF(AND(Q26="Impacto",Q27="Impacto"),(AB26-(+AB26*T27)),IF(AND(Q26="Probabilidad",Q27="Impacto"),(AB25-(+AB25*T27)),IF(Q27="Probabilidad",AB26,""))),"")</f>
        <v/>
      </c>
      <c r="AC27" s="451" t="str">
        <f t="shared" si="9"/>
        <v/>
      </c>
      <c r="AD27" s="440"/>
      <c r="AE27" s="444"/>
      <c r="AF27" s="442"/>
      <c r="AG27" s="443"/>
      <c r="AH27" s="443"/>
      <c r="AI27" s="659"/>
      <c r="AJ27" s="662"/>
      <c r="AK27" s="728"/>
      <c r="AL27" s="737"/>
    </row>
    <row r="28" spans="1:38" s="1067" customFormat="1" ht="126">
      <c r="A28" s="1269">
        <v>4</v>
      </c>
      <c r="B28" s="1248" t="s">
        <v>162</v>
      </c>
      <c r="C28" s="1248" t="s">
        <v>202</v>
      </c>
      <c r="D28" s="1275" t="s">
        <v>203</v>
      </c>
      <c r="E28" s="1276" t="s">
        <v>204</v>
      </c>
      <c r="F28" s="1248" t="s">
        <v>166</v>
      </c>
      <c r="G28" s="1251">
        <v>25000</v>
      </c>
      <c r="H28" s="1257" t="str">
        <f>IF(G28&lt;=0,"",IF(G28&lt;=2,"Muy Baja",IF(G28&lt;=24,"Baja",IF(G28&lt;=500,"Media",IF(G28&lt;=5000,"Alta","Muy Alta")))))</f>
        <v>Muy Alta</v>
      </c>
      <c r="I28" s="1236">
        <f>IF(H28="","",IF(H28="Muy Baja",0.2,IF(H28="Baja",0.4,IF(H28="Media",0.6,IF(H28="Alta",0.8,IF(H28="Muy Alta",1,))))))</f>
        <v>1</v>
      </c>
      <c r="J28" s="1260" t="s">
        <v>205</v>
      </c>
      <c r="K28" s="1263" t="str">
        <f>IF(NOT(ISERROR(MATCH(J28,'Tabla Impacto'!$B$221:$B$223,0))),'Tabla Impacto'!$F$223&amp;"Por favor no seleccionar los criterios de impacto(Afectación Económica o presupuestal y Pérdida Reputacional)",J28)</f>
        <v xml:space="preserve">     El riesgo afecta la imagen de la entidad con algunos usuarios de relevancia frente al logro de los objetivos</v>
      </c>
      <c r="L28" s="1266" t="str">
        <f>IF(OR(K28='Tabla Impacto'!$C$11,K28='Tabla Impacto'!$D$11),"Leve",IF(OR(K28='Tabla Impacto'!$C$12,K28='Tabla Impacto'!$D$12),"Menor",IF(OR(K28='Tabla Impacto'!$C$13,K28='Tabla Impacto'!$D$13),"Moderado",IF(OR(K28='Tabla Impacto'!$C$14,K28='Tabla Impacto'!$D$14),"Mayor",IF(OR(K28='Tabla Impacto'!$C$15,K28='Tabla Impacto'!$D$15),"Catastrófico","")))))</f>
        <v>Moderado</v>
      </c>
      <c r="M28" s="1236">
        <f>IF(L28="","",IF(L28="Leve",0.2,IF(L28="Menor",0.4,IF(L28="Moderado",0.6,IF(L28="Mayor",0.8,IF(L28="Catastrófico",1,))))))</f>
        <v>0.6</v>
      </c>
      <c r="N28" s="123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Alto</v>
      </c>
      <c r="O28" s="480">
        <v>1</v>
      </c>
      <c r="P28" s="569" t="s">
        <v>206</v>
      </c>
      <c r="Q28" s="481" t="str">
        <f t="shared" si="0"/>
        <v>Probabilidad</v>
      </c>
      <c r="R28" s="482" t="s">
        <v>169</v>
      </c>
      <c r="S28" s="482" t="s">
        <v>170</v>
      </c>
      <c r="T28" s="483" t="str">
        <f t="shared" si="1"/>
        <v>40%</v>
      </c>
      <c r="U28" s="482" t="s">
        <v>188</v>
      </c>
      <c r="V28" s="482" t="s">
        <v>172</v>
      </c>
      <c r="W28" s="482" t="s">
        <v>189</v>
      </c>
      <c r="X28" s="484">
        <f>IFERROR(IF(Q28="Probabilidad",(I28-(+I28*T28)),IF(Q28="Impacto",I28,"")),"")</f>
        <v>0.6</v>
      </c>
      <c r="Y28" s="485" t="str">
        <f t="shared" si="5"/>
        <v>Media</v>
      </c>
      <c r="Z28" s="486">
        <f t="shared" si="6"/>
        <v>0.6</v>
      </c>
      <c r="AA28" s="485" t="str">
        <f t="shared" si="2"/>
        <v>Moderado</v>
      </c>
      <c r="AB28" s="486">
        <f>IFERROR(IF(Q28="Impacto",(M28-(+M28*T28)),IF(Q28="Probabilidad",M28,"")),"")</f>
        <v>0.6</v>
      </c>
      <c r="AC28" s="487"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Moderado</v>
      </c>
      <c r="AD28" s="488"/>
      <c r="AE28" s="444"/>
      <c r="AF28" s="442"/>
      <c r="AG28" s="443"/>
      <c r="AH28" s="443"/>
      <c r="AI28" s="659"/>
      <c r="AJ28" s="662"/>
      <c r="AK28" s="735" t="s">
        <v>207</v>
      </c>
      <c r="AL28" s="749"/>
    </row>
    <row r="29" spans="1:38" s="1067" customFormat="1" ht="186.95">
      <c r="A29" s="1270"/>
      <c r="B29" s="1249"/>
      <c r="C29" s="1249"/>
      <c r="D29" s="1249"/>
      <c r="E29" s="1249"/>
      <c r="F29" s="1249"/>
      <c r="G29" s="1252"/>
      <c r="H29" s="1258"/>
      <c r="I29" s="1237"/>
      <c r="J29" s="1261"/>
      <c r="K29" s="1264">
        <f t="shared" ref="K29:K33" si="10">IF(NOT(ISERROR(MATCH(J29,_xlfn.ANCHORARRAY(E40),0))),I42&amp;"Por favor no seleccionar los criterios de impacto",J29)</f>
        <v>0</v>
      </c>
      <c r="L29" s="1267"/>
      <c r="M29" s="1237"/>
      <c r="N29" s="1240"/>
      <c r="O29" s="480">
        <v>2</v>
      </c>
      <c r="P29" s="569" t="s">
        <v>208</v>
      </c>
      <c r="Q29" s="481" t="str">
        <f t="shared" si="0"/>
        <v>Probabilidad</v>
      </c>
      <c r="R29" s="482" t="s">
        <v>169</v>
      </c>
      <c r="S29" s="482" t="s">
        <v>170</v>
      </c>
      <c r="T29" s="483" t="str">
        <f t="shared" si="1"/>
        <v>40%</v>
      </c>
      <c r="U29" s="482" t="s">
        <v>188</v>
      </c>
      <c r="V29" s="482" t="s">
        <v>172</v>
      </c>
      <c r="W29" s="482" t="s">
        <v>189</v>
      </c>
      <c r="X29" s="484">
        <f>IFERROR(IF(AND(Q28="Probabilidad",Q29="Probabilidad"),(Z28-(+Z28*T29)),IF(Q29="Probabilidad",(I28-(+I28*T29)),IF(Q29="Impacto",Z28,""))),"")</f>
        <v>0.36</v>
      </c>
      <c r="Y29" s="485" t="str">
        <f t="shared" si="5"/>
        <v>Baja</v>
      </c>
      <c r="Z29" s="486">
        <f t="shared" si="6"/>
        <v>0.36</v>
      </c>
      <c r="AA29" s="485" t="str">
        <f t="shared" si="2"/>
        <v>Moderado</v>
      </c>
      <c r="AB29" s="486">
        <f>IFERROR(IF(AND(Q28="Impacto",Q29="Impacto"),(AB28-(+AB28*T29)),IF(Q29="Impacto",(M28-(+M28*T29)),IF(Q29="Probabilidad",AB28,""))),"")</f>
        <v>0.6</v>
      </c>
      <c r="AC29" s="487" t="str">
        <f t="shared" si="9"/>
        <v>Moderado</v>
      </c>
      <c r="AD29" s="488" t="s">
        <v>177</v>
      </c>
      <c r="AE29" s="506" t="s">
        <v>209</v>
      </c>
      <c r="AF29" s="530" t="s">
        <v>210</v>
      </c>
      <c r="AG29" s="540">
        <v>46023</v>
      </c>
      <c r="AH29" s="540">
        <v>46387</v>
      </c>
      <c r="AI29" s="830" t="s">
        <v>211</v>
      </c>
      <c r="AJ29" s="758" t="s">
        <v>181</v>
      </c>
      <c r="AK29" s="1081" t="s">
        <v>212</v>
      </c>
      <c r="AL29" s="749"/>
    </row>
    <row r="30" spans="1:38" s="1067" customFormat="1">
      <c r="A30" s="1270"/>
      <c r="B30" s="1249"/>
      <c r="C30" s="1249"/>
      <c r="D30" s="1249"/>
      <c r="E30" s="1249"/>
      <c r="F30" s="1249"/>
      <c r="G30" s="1252"/>
      <c r="H30" s="1258"/>
      <c r="I30" s="1237"/>
      <c r="J30" s="1261"/>
      <c r="K30" s="1264">
        <f t="shared" si="10"/>
        <v>0</v>
      </c>
      <c r="L30" s="1267"/>
      <c r="M30" s="1237"/>
      <c r="N30" s="1240"/>
      <c r="O30" s="480">
        <v>3</v>
      </c>
      <c r="P30" s="1045"/>
      <c r="Q30" s="445"/>
      <c r="R30" s="446"/>
      <c r="S30" s="446"/>
      <c r="T30" s="447" t="str">
        <f t="shared" si="1"/>
        <v/>
      </c>
      <c r="U30" s="446"/>
      <c r="V30" s="446"/>
      <c r="W30" s="446"/>
      <c r="X30" s="448" t="str">
        <f>IFERROR(IF(AND(Q29="Probabilidad",Q30="Probabilidad"),(Z29-(+Z29*T30)),IF(Q30="Probabilidad",(I29-(+I29*T30)),IF(Q30="Impacto",Z29,""))),"")</f>
        <v/>
      </c>
      <c r="Y30" s="449" t="str">
        <f t="shared" si="5"/>
        <v/>
      </c>
      <c r="Z30" s="450" t="str">
        <f t="shared" si="6"/>
        <v/>
      </c>
      <c r="AA30" s="449" t="str">
        <f t="shared" si="2"/>
        <v/>
      </c>
      <c r="AB30" s="450" t="str">
        <f>IFERROR(IF(AND(Q29="Impacto",Q30="Impacto"),(AB29-(+AB29*T30)),IF(Q30="Impacto",(M29-(+M29*T30)),IF(Q30="Probabilidad",AB29,""))),"")</f>
        <v/>
      </c>
      <c r="AC30" s="451" t="str">
        <f>IFERROR(IF(OR(AND(Y30="Muy Baja",AA30="Leve"),AND(Y30="Muy Baja",AA30="Menor"),AND(Y30="Baja",AA30="Leve")),"Bajo",IF(OR(AND(Y30="Muy baja",AA30="Moderado"),AND(Y30="Baja",AA30="Menor"),AND(Y30="Baja",AA30="Moderado"),AND(Y30="Media",AA30="Leve"),AND(Y30="Media",AA30="Menor"),AND(Y30="Media",AA30="Moderado"),AND(Y30="Alta",AA30="Leve"),AND(Y30="Alta",AA30="Menor")),"Moderado",IF(OR(AND(Y30="Muy Baja",AA30="Mayor"),AND(Y30="Baja",AA30="Mayor"),AND(Y30="Media",AA30="Mayor"),AND(Y30="Alta",AA30="Moderado"),AND(Y30="Alta",AA30="Mayor"),AND(Y30="Muy Alta",AA30="Leve"),AND(Y30="Muy Alta",AA30="Menor"),AND(Y30="Muy Alta",AA30="Moderado"),AND(Y30="Muy Alta",AA30="Mayor")),"Alto",IF(OR(AND(Y30="Muy Baja",AA30="Catastrófico"),AND(Y30="Baja",AA30="Catastrófico"),AND(Y30="Media",AA30="Catastrófico"),AND(Y30="Alta",AA30="Catastrófico"),AND(Y30="Muy Alta",AA30="Catastrófico")),"Extremo","")))),"")</f>
        <v/>
      </c>
      <c r="AD30" s="440"/>
      <c r="AE30" s="376"/>
      <c r="AF30" s="518"/>
      <c r="AG30" s="453"/>
      <c r="AH30" s="453"/>
      <c r="AI30" s="659"/>
      <c r="AJ30" s="662"/>
      <c r="AK30" s="728"/>
      <c r="AL30" s="730"/>
    </row>
    <row r="31" spans="1:38" s="1067" customFormat="1">
      <c r="A31" s="1270"/>
      <c r="B31" s="1249"/>
      <c r="C31" s="1249"/>
      <c r="D31" s="1249"/>
      <c r="E31" s="1249"/>
      <c r="F31" s="1249"/>
      <c r="G31" s="1252"/>
      <c r="H31" s="1258"/>
      <c r="I31" s="1237"/>
      <c r="J31" s="1261"/>
      <c r="K31" s="1264">
        <f t="shared" si="10"/>
        <v>0</v>
      </c>
      <c r="L31" s="1267"/>
      <c r="M31" s="1237"/>
      <c r="N31" s="1240"/>
      <c r="O31" s="480">
        <v>4</v>
      </c>
      <c r="P31" s="1046"/>
      <c r="Q31" s="445"/>
      <c r="R31" s="446"/>
      <c r="S31" s="446"/>
      <c r="T31" s="447"/>
      <c r="U31" s="446"/>
      <c r="V31" s="446"/>
      <c r="W31" s="446"/>
      <c r="X31" s="448"/>
      <c r="Y31" s="449"/>
      <c r="Z31" s="450"/>
      <c r="AA31" s="449"/>
      <c r="AB31" s="450"/>
      <c r="AC31" s="451"/>
      <c r="AD31" s="440"/>
      <c r="AE31" s="376"/>
      <c r="AF31" s="518"/>
      <c r="AG31" s="453"/>
      <c r="AH31" s="453"/>
      <c r="AI31" s="659"/>
      <c r="AJ31" s="662"/>
      <c r="AK31" s="728"/>
      <c r="AL31" s="730"/>
    </row>
    <row r="32" spans="1:38" s="1067" customFormat="1">
      <c r="A32" s="1270"/>
      <c r="B32" s="1249"/>
      <c r="C32" s="1249"/>
      <c r="D32" s="1249"/>
      <c r="E32" s="1249"/>
      <c r="F32" s="1249"/>
      <c r="G32" s="1252"/>
      <c r="H32" s="1258"/>
      <c r="I32" s="1237"/>
      <c r="J32" s="1261"/>
      <c r="K32" s="1264">
        <f t="shared" si="10"/>
        <v>0</v>
      </c>
      <c r="L32" s="1267"/>
      <c r="M32" s="1237"/>
      <c r="N32" s="1240"/>
      <c r="O32" s="480">
        <v>5</v>
      </c>
      <c r="P32" s="1044"/>
      <c r="Q32" s="445" t="str">
        <f t="shared" si="0"/>
        <v/>
      </c>
      <c r="R32" s="446"/>
      <c r="S32" s="446"/>
      <c r="T32" s="447" t="str">
        <f t="shared" si="1"/>
        <v/>
      </c>
      <c r="U32" s="446"/>
      <c r="V32" s="446"/>
      <c r="W32" s="446"/>
      <c r="X32" s="448" t="str">
        <f t="shared" ref="X32:X40" si="11">IFERROR(IF(Q32="Probabilidad",(I32-(+I32*T32)),IF(Q32="Impacto",I32,"")),"")</f>
        <v/>
      </c>
      <c r="Y32" s="449" t="str">
        <f t="shared" si="5"/>
        <v/>
      </c>
      <c r="Z32" s="450" t="str">
        <f t="shared" si="6"/>
        <v/>
      </c>
      <c r="AA32" s="449" t="str">
        <f t="shared" si="2"/>
        <v/>
      </c>
      <c r="AB32" s="450" t="str">
        <f>IFERROR(IF(AND(Q30="Impacto",Q32="Impacto"),(AB30-(+AB30*T32)),IF(AND(Q30="Probabilidad",Q32="Impacto"),(AB29-(+AB29*T32)),IF(Q32="Probabilidad",AB30,""))),"")</f>
        <v/>
      </c>
      <c r="AC32" s="451" t="s">
        <v>213</v>
      </c>
      <c r="AD32" s="440"/>
      <c r="AE32" s="444"/>
      <c r="AF32" s="442"/>
      <c r="AG32" s="443"/>
      <c r="AH32" s="443"/>
      <c r="AI32" s="659"/>
      <c r="AJ32" s="662"/>
      <c r="AK32" s="728"/>
      <c r="AL32" s="730"/>
    </row>
    <row r="33" spans="1:38" s="1067" customFormat="1">
      <c r="A33" s="1270"/>
      <c r="B33" s="1249"/>
      <c r="C33" s="1249"/>
      <c r="D33" s="1249"/>
      <c r="E33" s="1249"/>
      <c r="F33" s="1249"/>
      <c r="G33" s="1252"/>
      <c r="H33" s="1258"/>
      <c r="I33" s="1237"/>
      <c r="J33" s="1261"/>
      <c r="K33" s="1265">
        <f t="shared" si="10"/>
        <v>0</v>
      </c>
      <c r="L33" s="1268"/>
      <c r="M33" s="1237"/>
      <c r="N33" s="1240"/>
      <c r="O33" s="480">
        <v>6</v>
      </c>
      <c r="P33" s="1044"/>
      <c r="Q33" s="445" t="str">
        <f t="shared" si="0"/>
        <v/>
      </c>
      <c r="R33" s="446"/>
      <c r="S33" s="446"/>
      <c r="T33" s="447" t="str">
        <f t="shared" si="1"/>
        <v/>
      </c>
      <c r="U33" s="446"/>
      <c r="V33" s="446"/>
      <c r="W33" s="446"/>
      <c r="X33" s="448" t="str">
        <f t="shared" si="11"/>
        <v/>
      </c>
      <c r="Y33" s="449" t="str">
        <f t="shared" si="5"/>
        <v/>
      </c>
      <c r="Z33" s="450" t="str">
        <f t="shared" si="6"/>
        <v/>
      </c>
      <c r="AA33" s="449" t="str">
        <f t="shared" si="2"/>
        <v/>
      </c>
      <c r="AB33" s="450" t="str">
        <f>IFERROR(IF(AND(Q32="Impacto",Q33="Impacto"),(AB32-(+AB32*T33)),IF(AND(Q32="Probabilidad",Q33="Impacto"),(AB30-(+AB30*T33)),IF(Q33="Probabilidad",AB32,""))),"")</f>
        <v/>
      </c>
      <c r="AC33" s="451" t="s">
        <v>213</v>
      </c>
      <c r="AD33" s="440"/>
      <c r="AE33" s="444"/>
      <c r="AF33" s="442"/>
      <c r="AG33" s="443"/>
      <c r="AH33" s="443"/>
      <c r="AI33" s="659"/>
      <c r="AJ33" s="662"/>
      <c r="AK33" s="728"/>
      <c r="AL33" s="730"/>
    </row>
    <row r="34" spans="1:38" s="1067" customFormat="1" ht="99.95">
      <c r="A34" s="1269">
        <v>5</v>
      </c>
      <c r="B34" s="1248" t="s">
        <v>162</v>
      </c>
      <c r="C34" s="1248" t="s">
        <v>214</v>
      </c>
      <c r="D34" s="1248" t="s">
        <v>215</v>
      </c>
      <c r="E34" s="1276" t="s">
        <v>216</v>
      </c>
      <c r="F34" s="1248" t="s">
        <v>166</v>
      </c>
      <c r="G34" s="1251">
        <v>450</v>
      </c>
      <c r="H34" s="1257" t="str">
        <f>IF(G34&lt;=0,"",IF(G34&lt;=2,"Muy Baja",IF(G34&lt;=24,"Baja",IF(G34&lt;=500,"Media",IF(G34&lt;=5000,"Alta","Muy Alta")))))</f>
        <v>Media</v>
      </c>
      <c r="I34" s="1236">
        <f>IF(H34="","",IF(H34="Muy Baja",0.2,IF(H34="Baja",0.4,IF(H34="Media",0.6,IF(H34="Alta",0.8,IF(H34="Muy Alta",1,))))))</f>
        <v>0.6</v>
      </c>
      <c r="J34" s="1260" t="s">
        <v>205</v>
      </c>
      <c r="K34" s="1263" t="str">
        <f>IF(NOT(ISERROR(MATCH(J34,'Tabla Impacto'!$B$221:$B$223,0))),'Tabla Impacto'!$F$223&amp;"Por favor no seleccionar los criterios de impacto(Afectación Económica o presupuestal y Pérdida Reputacional)",J34)</f>
        <v xml:space="preserve">     El riesgo afecta la imagen de la entidad con algunos usuarios de relevancia frente al logro de los objetivos</v>
      </c>
      <c r="L34" s="1266" t="str">
        <f>IF(OR(K34='Tabla Impacto'!$C$11,K34='Tabla Impacto'!$D$11),"Leve",IF(OR(K34='Tabla Impacto'!$C$12,K34='Tabla Impacto'!$D$12),"Menor",IF(OR(K34='Tabla Impacto'!$C$13,K34='Tabla Impacto'!$D$13),"Moderado",IF(OR(K34='Tabla Impacto'!$C$14,K34='Tabla Impacto'!$D$14),"Mayor",IF(OR(K34='Tabla Impacto'!$C$15,K34='Tabla Impacto'!$D$15),"Catastrófico","")))))</f>
        <v>Moderado</v>
      </c>
      <c r="M34" s="1236">
        <f>IF(L34="","",IF(L34="Leve",0.2,IF(L34="Menor",0.4,IF(L34="Moderado",0.6,IF(L34="Mayor",0.8,IF(L34="Catastrófico",1,))))))</f>
        <v>0.6</v>
      </c>
      <c r="N34" s="123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Moderado</v>
      </c>
      <c r="O34" s="480">
        <v>1</v>
      </c>
      <c r="P34" s="1047" t="s">
        <v>217</v>
      </c>
      <c r="Q34" s="481" t="str">
        <f t="shared" si="0"/>
        <v>Probabilidad</v>
      </c>
      <c r="R34" s="482" t="s">
        <v>187</v>
      </c>
      <c r="S34" s="482" t="s">
        <v>170</v>
      </c>
      <c r="T34" s="483" t="str">
        <f t="shared" si="1"/>
        <v>30%</v>
      </c>
      <c r="U34" s="482" t="s">
        <v>171</v>
      </c>
      <c r="V34" s="482" t="s">
        <v>198</v>
      </c>
      <c r="W34" s="482" t="s">
        <v>218</v>
      </c>
      <c r="X34" s="484">
        <f t="shared" si="11"/>
        <v>0.42</v>
      </c>
      <c r="Y34" s="485" t="str">
        <f t="shared" si="5"/>
        <v>Media</v>
      </c>
      <c r="Z34" s="486">
        <f>+X34</f>
        <v>0.42</v>
      </c>
      <c r="AA34" s="485" t="str">
        <f t="shared" si="2"/>
        <v>Moderado</v>
      </c>
      <c r="AB34" s="486">
        <f>IFERROR(IF(Q34="Impacto",(M34-(+M34*T34)),IF(Q34="Probabilidad",M34,"")),"")</f>
        <v>0.6</v>
      </c>
      <c r="AC34" s="487" t="str">
        <f t="shared" ref="AC34:AC58" si="12">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Moderado</v>
      </c>
      <c r="AD34" s="488" t="s">
        <v>177</v>
      </c>
      <c r="AE34" s="506" t="s">
        <v>219</v>
      </c>
      <c r="AF34" s="530" t="s">
        <v>220</v>
      </c>
      <c r="AG34" s="540">
        <v>46082</v>
      </c>
      <c r="AH34" s="540">
        <v>46174</v>
      </c>
      <c r="AI34" s="830" t="s">
        <v>221</v>
      </c>
      <c r="AJ34" s="758" t="s">
        <v>181</v>
      </c>
      <c r="AK34" s="738"/>
      <c r="AL34" s="777"/>
    </row>
    <row r="35" spans="1:38" s="1067" customFormat="1">
      <c r="A35" s="1270"/>
      <c r="B35" s="1249"/>
      <c r="C35" s="1249"/>
      <c r="D35" s="1249"/>
      <c r="E35" s="1249"/>
      <c r="F35" s="1249"/>
      <c r="G35" s="1252"/>
      <c r="H35" s="1258"/>
      <c r="I35" s="1237"/>
      <c r="J35" s="1261"/>
      <c r="K35" s="1264">
        <f t="shared" ref="K35:K39" si="13">IF(NOT(ISERROR(MATCH(J35,_xlfn.ANCHORARRAY(E46),0))),I48&amp;"Por favor no seleccionar los criterios de impacto",J35)</f>
        <v>0</v>
      </c>
      <c r="L35" s="1267"/>
      <c r="M35" s="1237"/>
      <c r="N35" s="1240"/>
      <c r="O35" s="480">
        <v>2</v>
      </c>
      <c r="P35" s="1044"/>
      <c r="Q35" s="445" t="str">
        <f t="shared" si="0"/>
        <v/>
      </c>
      <c r="R35" s="446"/>
      <c r="S35" s="446"/>
      <c r="T35" s="447" t="str">
        <f t="shared" si="1"/>
        <v/>
      </c>
      <c r="U35" s="446"/>
      <c r="V35" s="446"/>
      <c r="W35" s="446"/>
      <c r="X35" s="448" t="str">
        <f t="shared" si="11"/>
        <v/>
      </c>
      <c r="Y35" s="449" t="str">
        <f t="shared" si="5"/>
        <v/>
      </c>
      <c r="Z35" s="450" t="str">
        <f t="shared" si="6"/>
        <v/>
      </c>
      <c r="AA35" s="449" t="str">
        <f t="shared" si="2"/>
        <v/>
      </c>
      <c r="AB35" s="450" t="str">
        <f>IFERROR(IF(AND(Q34="Impacto",Q35="Impacto"),(AB34-(+AB34*T35)),IF(Q35="Impacto",(M34-(+M34*T35)),IF(Q35="Probabilidad",AB34,""))),"")</f>
        <v/>
      </c>
      <c r="AC35" s="451" t="str">
        <f t="shared" si="12"/>
        <v/>
      </c>
      <c r="AD35" s="440"/>
      <c r="AE35" s="444"/>
      <c r="AF35" s="442"/>
      <c r="AG35" s="443"/>
      <c r="AH35" s="443"/>
      <c r="AI35" s="659"/>
      <c r="AJ35" s="662"/>
      <c r="AK35" s="728"/>
      <c r="AL35" s="760"/>
    </row>
    <row r="36" spans="1:38" s="1067" customFormat="1">
      <c r="A36" s="1270"/>
      <c r="B36" s="1249"/>
      <c r="C36" s="1249"/>
      <c r="D36" s="1249"/>
      <c r="E36" s="1249"/>
      <c r="F36" s="1249"/>
      <c r="G36" s="1252"/>
      <c r="H36" s="1258"/>
      <c r="I36" s="1237"/>
      <c r="J36" s="1261"/>
      <c r="K36" s="1264">
        <f t="shared" si="13"/>
        <v>0</v>
      </c>
      <c r="L36" s="1267"/>
      <c r="M36" s="1237"/>
      <c r="N36" s="1240"/>
      <c r="O36" s="480">
        <v>3</v>
      </c>
      <c r="P36" s="1044"/>
      <c r="Q36" s="445" t="str">
        <f t="shared" si="0"/>
        <v/>
      </c>
      <c r="R36" s="446"/>
      <c r="S36" s="446"/>
      <c r="T36" s="447" t="str">
        <f t="shared" si="1"/>
        <v/>
      </c>
      <c r="U36" s="446"/>
      <c r="V36" s="446"/>
      <c r="W36" s="446"/>
      <c r="X36" s="448" t="str">
        <f t="shared" si="11"/>
        <v/>
      </c>
      <c r="Y36" s="449" t="str">
        <f t="shared" si="5"/>
        <v/>
      </c>
      <c r="Z36" s="450" t="str">
        <f t="shared" si="6"/>
        <v/>
      </c>
      <c r="AA36" s="449" t="str">
        <f t="shared" si="2"/>
        <v/>
      </c>
      <c r="AB36" s="450" t="str">
        <f>IFERROR(IF(AND(Q35="Impacto",Q36="Impacto"),(AB35-(+AB35*T36)),IF(AND(Q35="Probabilidad",Q36="Impacto"),(AB34-(+AB34*T36)),IF(Q36="Probabilidad",AB35,""))),"")</f>
        <v/>
      </c>
      <c r="AC36" s="451" t="str">
        <f t="shared" si="12"/>
        <v/>
      </c>
      <c r="AD36" s="440"/>
      <c r="AE36" s="444"/>
      <c r="AF36" s="442"/>
      <c r="AG36" s="443"/>
      <c r="AH36" s="443"/>
      <c r="AI36" s="659"/>
      <c r="AJ36" s="662"/>
      <c r="AK36" s="728"/>
      <c r="AL36" s="760"/>
    </row>
    <row r="37" spans="1:38" s="1067" customFormat="1">
      <c r="A37" s="1270"/>
      <c r="B37" s="1249"/>
      <c r="C37" s="1249"/>
      <c r="D37" s="1249"/>
      <c r="E37" s="1249"/>
      <c r="F37" s="1249"/>
      <c r="G37" s="1252"/>
      <c r="H37" s="1258"/>
      <c r="I37" s="1237"/>
      <c r="J37" s="1261"/>
      <c r="K37" s="1264">
        <f t="shared" si="13"/>
        <v>0</v>
      </c>
      <c r="L37" s="1267"/>
      <c r="M37" s="1237"/>
      <c r="N37" s="1240"/>
      <c r="O37" s="480">
        <v>4</v>
      </c>
      <c r="P37" s="1044"/>
      <c r="Q37" s="445" t="str">
        <f t="shared" si="0"/>
        <v/>
      </c>
      <c r="R37" s="446"/>
      <c r="S37" s="446"/>
      <c r="T37" s="447" t="str">
        <f t="shared" si="1"/>
        <v/>
      </c>
      <c r="U37" s="446"/>
      <c r="V37" s="446"/>
      <c r="W37" s="446"/>
      <c r="X37" s="448" t="str">
        <f t="shared" si="11"/>
        <v/>
      </c>
      <c r="Y37" s="449" t="str">
        <f t="shared" si="5"/>
        <v/>
      </c>
      <c r="Z37" s="450" t="str">
        <f t="shared" si="6"/>
        <v/>
      </c>
      <c r="AA37" s="449" t="str">
        <f t="shared" si="2"/>
        <v/>
      </c>
      <c r="AB37" s="450" t="str">
        <f>IFERROR(IF(AND(Q36="Impacto",Q37="Impacto"),(AB36-(+AB36*T37)),IF(AND(Q36="Probabilidad",Q37="Impacto"),(AB35-(+AB35*T37)),IF(Q37="Probabilidad",AB36,""))),"")</f>
        <v/>
      </c>
      <c r="AC37" s="451" t="str">
        <f t="shared" si="12"/>
        <v/>
      </c>
      <c r="AD37" s="440"/>
      <c r="AE37" s="444"/>
      <c r="AF37" s="442"/>
      <c r="AG37" s="443"/>
      <c r="AH37" s="443"/>
      <c r="AI37" s="659"/>
      <c r="AJ37" s="662"/>
      <c r="AK37" s="728"/>
      <c r="AL37" s="760"/>
    </row>
    <row r="38" spans="1:38" s="1067" customFormat="1">
      <c r="A38" s="1270"/>
      <c r="B38" s="1249"/>
      <c r="C38" s="1249"/>
      <c r="D38" s="1249"/>
      <c r="E38" s="1249"/>
      <c r="F38" s="1249"/>
      <c r="G38" s="1252"/>
      <c r="H38" s="1258"/>
      <c r="I38" s="1237"/>
      <c r="J38" s="1261"/>
      <c r="K38" s="1264">
        <f t="shared" si="13"/>
        <v>0</v>
      </c>
      <c r="L38" s="1267"/>
      <c r="M38" s="1237"/>
      <c r="N38" s="1240"/>
      <c r="O38" s="480">
        <v>5</v>
      </c>
      <c r="P38" s="1044"/>
      <c r="Q38" s="445" t="str">
        <f t="shared" si="0"/>
        <v/>
      </c>
      <c r="R38" s="446"/>
      <c r="S38" s="446"/>
      <c r="T38" s="447" t="str">
        <f t="shared" si="1"/>
        <v/>
      </c>
      <c r="U38" s="446"/>
      <c r="V38" s="446"/>
      <c r="W38" s="446"/>
      <c r="X38" s="448" t="str">
        <f t="shared" si="11"/>
        <v/>
      </c>
      <c r="Y38" s="449" t="str">
        <f t="shared" si="5"/>
        <v/>
      </c>
      <c r="Z38" s="450" t="str">
        <f t="shared" si="6"/>
        <v/>
      </c>
      <c r="AA38" s="449" t="str">
        <f t="shared" si="2"/>
        <v/>
      </c>
      <c r="AB38" s="450" t="str">
        <f>IFERROR(IF(AND(Q37="Impacto",Q38="Impacto"),(AB37-(+AB37*T38)),IF(AND(Q37="Probabilidad",Q38="Impacto"),(AB36-(+AB36*T38)),IF(Q38="Probabilidad",AB37,""))),"")</f>
        <v/>
      </c>
      <c r="AC38" s="451" t="str">
        <f t="shared" si="12"/>
        <v/>
      </c>
      <c r="AD38" s="440"/>
      <c r="AE38" s="444"/>
      <c r="AF38" s="442"/>
      <c r="AG38" s="443"/>
      <c r="AH38" s="443"/>
      <c r="AI38" s="659"/>
      <c r="AJ38" s="662"/>
      <c r="AK38" s="728"/>
      <c r="AL38" s="760"/>
    </row>
    <row r="39" spans="1:38" s="1067" customFormat="1">
      <c r="A39" s="1271"/>
      <c r="B39" s="1250"/>
      <c r="C39" s="1250"/>
      <c r="D39" s="1250"/>
      <c r="E39" s="1250"/>
      <c r="F39" s="1250"/>
      <c r="G39" s="1253"/>
      <c r="H39" s="1259"/>
      <c r="I39" s="1238"/>
      <c r="J39" s="1262"/>
      <c r="K39" s="1265">
        <f t="shared" si="13"/>
        <v>0</v>
      </c>
      <c r="L39" s="1268"/>
      <c r="M39" s="1238"/>
      <c r="N39" s="1241"/>
      <c r="O39" s="480">
        <v>6</v>
      </c>
      <c r="P39" s="1044"/>
      <c r="Q39" s="445" t="str">
        <f t="shared" si="0"/>
        <v/>
      </c>
      <c r="R39" s="446"/>
      <c r="S39" s="446"/>
      <c r="T39" s="447" t="str">
        <f t="shared" si="1"/>
        <v/>
      </c>
      <c r="U39" s="446"/>
      <c r="V39" s="446"/>
      <c r="W39" s="446"/>
      <c r="X39" s="448" t="str">
        <f t="shared" si="11"/>
        <v/>
      </c>
      <c r="Y39" s="449" t="str">
        <f t="shared" si="5"/>
        <v/>
      </c>
      <c r="Z39" s="450" t="str">
        <f t="shared" si="6"/>
        <v/>
      </c>
      <c r="AA39" s="449" t="str">
        <f t="shared" si="2"/>
        <v/>
      </c>
      <c r="AB39" s="450" t="str">
        <f>IFERROR(IF(AND(Q38="Impacto",Q39="Impacto"),(AB38-(+AB38*T39)),IF(AND(Q38="Probabilidad",Q39="Impacto"),(AB37-(+AB37*T39)),IF(Q39="Probabilidad",AB38,""))),"")</f>
        <v/>
      </c>
      <c r="AC39" s="451" t="str">
        <f t="shared" si="12"/>
        <v/>
      </c>
      <c r="AD39" s="440"/>
      <c r="AE39" s="444"/>
      <c r="AF39" s="442"/>
      <c r="AG39" s="443"/>
      <c r="AH39" s="443"/>
      <c r="AI39" s="659"/>
      <c r="AJ39" s="662"/>
      <c r="AK39" s="728"/>
      <c r="AL39" s="761"/>
    </row>
    <row r="40" spans="1:38" s="1067" customFormat="1" ht="144" customHeight="1">
      <c r="A40" s="1269">
        <v>6</v>
      </c>
      <c r="B40" s="1248" t="s">
        <v>162</v>
      </c>
      <c r="C40" s="1248" t="s">
        <v>222</v>
      </c>
      <c r="D40" s="1248" t="s">
        <v>223</v>
      </c>
      <c r="E40" s="1248" t="s">
        <v>224</v>
      </c>
      <c r="F40" s="1248" t="s">
        <v>166</v>
      </c>
      <c r="G40" s="1251">
        <v>36</v>
      </c>
      <c r="H40" s="1257" t="str">
        <f>IF(G40&lt;=0,"",IF(G40&lt;=2,"Muy Baja",IF(G40&lt;=24,"Baja",IF(G40&lt;=500,"Media",IF(G40&lt;=5000,"Alta","Muy Alta")))))</f>
        <v>Media</v>
      </c>
      <c r="I40" s="1236">
        <f>IF(H40="","",IF(H40="Muy Baja",0.2,IF(H40="Baja",0.4,IF(H40="Media",0.6,IF(H40="Alta",0.8,IF(H40="Muy Alta",1,))))))</f>
        <v>0.6</v>
      </c>
      <c r="J40" s="1260" t="s">
        <v>225</v>
      </c>
      <c r="K40" s="1263" t="str">
        <f>IF(NOT(ISERROR(MATCH(J40,'Tabla Impacto'!$B$221:$B$223,0))),'Tabla Impacto'!$F$223&amp;"Por favor no seleccionar los criterios de impacto(Afectación Económica o presupuestal y Pérdida Reputacional)",J40)</f>
        <v xml:space="preserve">     El riesgo afecta la imagen de alguna área de la organización</v>
      </c>
      <c r="L40" s="1266" t="str">
        <f>IF(OR(K40='Tabla Impacto'!$C$11,K40='Tabla Impacto'!$D$11),"Leve",IF(OR(K40='Tabla Impacto'!$C$12,K40='Tabla Impacto'!$D$12),"Menor",IF(OR(K40='Tabla Impacto'!$C$13,K40='Tabla Impacto'!$D$13),"Moderado",IF(OR(K40='Tabla Impacto'!$C$14,K40='Tabla Impacto'!$D$14),"Mayor",IF(OR(K40='Tabla Impacto'!$C$15,K40='Tabla Impacto'!$D$15),"Catastrófico","")))))</f>
        <v>Leve</v>
      </c>
      <c r="M40" s="1236">
        <f>IF(L40="","",IF(L40="Leve",0.2,IF(L40="Menor",0.4,IF(L40="Moderado",0.6,IF(L40="Mayor",0.8,IF(L40="Catastrófico",1,))))))</f>
        <v>0.2</v>
      </c>
      <c r="N40" s="123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Moderado</v>
      </c>
      <c r="O40" s="480">
        <v>1</v>
      </c>
      <c r="P40" s="569" t="s">
        <v>226</v>
      </c>
      <c r="Q40" s="481" t="str">
        <f t="shared" si="0"/>
        <v>Probabilidad</v>
      </c>
      <c r="R40" s="482" t="s">
        <v>169</v>
      </c>
      <c r="S40" s="482" t="s">
        <v>170</v>
      </c>
      <c r="T40" s="483" t="str">
        <f t="shared" si="1"/>
        <v>40%</v>
      </c>
      <c r="U40" s="482" t="s">
        <v>188</v>
      </c>
      <c r="V40" s="482" t="s">
        <v>198</v>
      </c>
      <c r="W40" s="482" t="s">
        <v>189</v>
      </c>
      <c r="X40" s="484">
        <f t="shared" si="11"/>
        <v>0.36</v>
      </c>
      <c r="Y40" s="485" t="str">
        <f t="shared" si="5"/>
        <v>Baja</v>
      </c>
      <c r="Z40" s="486">
        <f t="shared" si="6"/>
        <v>0.36</v>
      </c>
      <c r="AA40" s="485" t="str">
        <f t="shared" si="2"/>
        <v>Leve</v>
      </c>
      <c r="AB40" s="486">
        <v>0.2</v>
      </c>
      <c r="AC40" s="487" t="str">
        <f t="shared" si="12"/>
        <v>Bajo</v>
      </c>
      <c r="AD40" s="488" t="s">
        <v>227</v>
      </c>
      <c r="AE40" s="506"/>
      <c r="AF40" s="530"/>
      <c r="AG40" s="544"/>
      <c r="AH40" s="545"/>
      <c r="AI40" s="659"/>
      <c r="AJ40" s="660"/>
      <c r="AK40" s="735" t="s">
        <v>228</v>
      </c>
      <c r="AL40" s="777"/>
    </row>
    <row r="41" spans="1:38" s="1067" customFormat="1">
      <c r="A41" s="1270"/>
      <c r="B41" s="1249"/>
      <c r="C41" s="1249"/>
      <c r="D41" s="1249"/>
      <c r="E41" s="1249"/>
      <c r="F41" s="1249"/>
      <c r="G41" s="1252"/>
      <c r="H41" s="1258"/>
      <c r="I41" s="1237"/>
      <c r="J41" s="1261"/>
      <c r="K41" s="1264">
        <f t="shared" ref="K41:K45" si="14">IF(NOT(ISERROR(MATCH(J41,_xlfn.ANCHORARRAY(E52),0))),I54&amp;"Por favor no seleccionar los criterios de impacto",J41)</f>
        <v>0</v>
      </c>
      <c r="L41" s="1267"/>
      <c r="M41" s="1237"/>
      <c r="N41" s="1240"/>
      <c r="O41" s="480">
        <v>2</v>
      </c>
      <c r="P41" s="1048"/>
      <c r="Q41" s="445"/>
      <c r="R41" s="446"/>
      <c r="S41" s="446"/>
      <c r="T41" s="447" t="str">
        <f t="shared" si="1"/>
        <v/>
      </c>
      <c r="U41" s="446"/>
      <c r="V41" s="446"/>
      <c r="W41" s="446"/>
      <c r="X41" s="448" t="str">
        <f>IFERROR(IF(AND(Q40="Probabilidad",Q41="Probabilidad"),(Z40-(+Z40*T41)),IF(Q41="Probabilidad",(I40-(+I40*T41)),IF(Q41="Impacto",Z40,""))),"")</f>
        <v/>
      </c>
      <c r="Y41" s="449" t="str">
        <f t="shared" si="5"/>
        <v/>
      </c>
      <c r="Z41" s="450" t="str">
        <f t="shared" si="6"/>
        <v/>
      </c>
      <c r="AA41" s="449"/>
      <c r="AB41" s="450"/>
      <c r="AC41" s="451" t="str">
        <f t="shared" si="12"/>
        <v/>
      </c>
      <c r="AD41" s="440"/>
      <c r="AE41" s="444"/>
      <c r="AF41" s="441"/>
      <c r="AG41" s="443"/>
      <c r="AH41" s="443"/>
      <c r="AI41" s="659"/>
      <c r="AJ41" s="662"/>
      <c r="AK41" s="728"/>
      <c r="AL41" s="760"/>
    </row>
    <row r="42" spans="1:38" s="1067" customFormat="1">
      <c r="A42" s="1270"/>
      <c r="B42" s="1249"/>
      <c r="C42" s="1249"/>
      <c r="D42" s="1249"/>
      <c r="E42" s="1249"/>
      <c r="F42" s="1249"/>
      <c r="G42" s="1252"/>
      <c r="H42" s="1258"/>
      <c r="I42" s="1237"/>
      <c r="J42" s="1261"/>
      <c r="K42" s="1264">
        <f t="shared" si="14"/>
        <v>0</v>
      </c>
      <c r="L42" s="1267"/>
      <c r="M42" s="1237"/>
      <c r="N42" s="1240"/>
      <c r="O42" s="480">
        <v>3</v>
      </c>
      <c r="P42" s="1049"/>
      <c r="Q42" s="445" t="str">
        <f t="shared" si="0"/>
        <v/>
      </c>
      <c r="R42" s="446"/>
      <c r="S42" s="446"/>
      <c r="T42" s="447" t="str">
        <f t="shared" si="1"/>
        <v/>
      </c>
      <c r="U42" s="446"/>
      <c r="V42" s="446"/>
      <c r="W42" s="446"/>
      <c r="X42" s="448" t="str">
        <f t="shared" ref="X42:X58" si="15">IFERROR(IF(Q42="Probabilidad",(I42-(+I42*T42)),IF(Q42="Impacto",I42,"")),"")</f>
        <v/>
      </c>
      <c r="Y42" s="449" t="str">
        <f t="shared" si="5"/>
        <v/>
      </c>
      <c r="Z42" s="450" t="str">
        <f t="shared" si="6"/>
        <v/>
      </c>
      <c r="AA42" s="449" t="str">
        <f t="shared" si="2"/>
        <v/>
      </c>
      <c r="AB42" s="450"/>
      <c r="AC42" s="451" t="str">
        <f t="shared" si="12"/>
        <v/>
      </c>
      <c r="AD42" s="440"/>
      <c r="AE42" s="444"/>
      <c r="AF42" s="441"/>
      <c r="AG42" s="443"/>
      <c r="AH42" s="443"/>
      <c r="AI42" s="659"/>
      <c r="AJ42" s="662"/>
      <c r="AK42" s="728"/>
      <c r="AL42" s="760"/>
    </row>
    <row r="43" spans="1:38" s="1067" customFormat="1">
      <c r="A43" s="1270"/>
      <c r="B43" s="1249"/>
      <c r="C43" s="1249"/>
      <c r="D43" s="1249"/>
      <c r="E43" s="1249"/>
      <c r="F43" s="1249"/>
      <c r="G43" s="1252"/>
      <c r="H43" s="1258"/>
      <c r="I43" s="1237"/>
      <c r="J43" s="1261"/>
      <c r="K43" s="1264">
        <f t="shared" si="14"/>
        <v>0</v>
      </c>
      <c r="L43" s="1267"/>
      <c r="M43" s="1237"/>
      <c r="N43" s="1240"/>
      <c r="O43" s="480">
        <v>4</v>
      </c>
      <c r="P43" s="1048"/>
      <c r="Q43" s="445" t="str">
        <f t="shared" si="0"/>
        <v/>
      </c>
      <c r="R43" s="446"/>
      <c r="S43" s="446"/>
      <c r="T43" s="447" t="str">
        <f t="shared" si="1"/>
        <v/>
      </c>
      <c r="U43" s="446"/>
      <c r="V43" s="446"/>
      <c r="W43" s="446"/>
      <c r="X43" s="448" t="str">
        <f t="shared" si="15"/>
        <v/>
      </c>
      <c r="Y43" s="449" t="str">
        <f t="shared" si="5"/>
        <v/>
      </c>
      <c r="Z43" s="450" t="str">
        <f t="shared" si="6"/>
        <v/>
      </c>
      <c r="AA43" s="449" t="str">
        <f t="shared" si="2"/>
        <v/>
      </c>
      <c r="AB43" s="450" t="s">
        <v>213</v>
      </c>
      <c r="AC43" s="451" t="str">
        <f t="shared" si="12"/>
        <v/>
      </c>
      <c r="AD43" s="440"/>
      <c r="AE43" s="444"/>
      <c r="AF43" s="442"/>
      <c r="AG43" s="443"/>
      <c r="AH43" s="443"/>
      <c r="AI43" s="659"/>
      <c r="AJ43" s="662"/>
      <c r="AK43" s="728"/>
      <c r="AL43" s="760"/>
    </row>
    <row r="44" spans="1:38" s="1067" customFormat="1">
      <c r="A44" s="1270"/>
      <c r="B44" s="1249"/>
      <c r="C44" s="1249"/>
      <c r="D44" s="1249"/>
      <c r="E44" s="1249"/>
      <c r="F44" s="1249"/>
      <c r="G44" s="1252"/>
      <c r="H44" s="1258"/>
      <c r="I44" s="1237"/>
      <c r="J44" s="1261"/>
      <c r="K44" s="1264">
        <f t="shared" si="14"/>
        <v>0</v>
      </c>
      <c r="L44" s="1267"/>
      <c r="M44" s="1237"/>
      <c r="N44" s="1240"/>
      <c r="O44" s="480">
        <v>5</v>
      </c>
      <c r="P44" s="1048"/>
      <c r="Q44" s="445" t="str">
        <f t="shared" si="0"/>
        <v/>
      </c>
      <c r="R44" s="446"/>
      <c r="S44" s="446"/>
      <c r="T44" s="447" t="str">
        <f t="shared" si="1"/>
        <v/>
      </c>
      <c r="U44" s="446"/>
      <c r="V44" s="446"/>
      <c r="W44" s="446"/>
      <c r="X44" s="448" t="str">
        <f t="shared" si="15"/>
        <v/>
      </c>
      <c r="Y44" s="449" t="str">
        <f t="shared" si="5"/>
        <v/>
      </c>
      <c r="Z44" s="450" t="str">
        <f t="shared" si="6"/>
        <v/>
      </c>
      <c r="AA44" s="449" t="str">
        <f t="shared" si="2"/>
        <v/>
      </c>
      <c r="AB44" s="450" t="s">
        <v>213</v>
      </c>
      <c r="AC44" s="451" t="str">
        <f t="shared" si="12"/>
        <v/>
      </c>
      <c r="AD44" s="440"/>
      <c r="AE44" s="444"/>
      <c r="AF44" s="442"/>
      <c r="AG44" s="443"/>
      <c r="AH44" s="443"/>
      <c r="AI44" s="659"/>
      <c r="AJ44" s="662"/>
      <c r="AK44" s="728"/>
      <c r="AL44" s="760"/>
    </row>
    <row r="45" spans="1:38" s="1067" customFormat="1">
      <c r="A45" s="1271"/>
      <c r="B45" s="1250"/>
      <c r="C45" s="1250"/>
      <c r="D45" s="1250"/>
      <c r="E45" s="1250"/>
      <c r="F45" s="1250"/>
      <c r="G45" s="1253"/>
      <c r="H45" s="1259"/>
      <c r="I45" s="1238"/>
      <c r="J45" s="1262"/>
      <c r="K45" s="1265">
        <f t="shared" si="14"/>
        <v>0</v>
      </c>
      <c r="L45" s="1268"/>
      <c r="M45" s="1238"/>
      <c r="N45" s="1241"/>
      <c r="O45" s="480">
        <v>6</v>
      </c>
      <c r="P45" s="1048"/>
      <c r="Q45" s="445" t="str">
        <f t="shared" si="0"/>
        <v/>
      </c>
      <c r="R45" s="446"/>
      <c r="S45" s="446"/>
      <c r="T45" s="447" t="str">
        <f t="shared" si="1"/>
        <v/>
      </c>
      <c r="U45" s="446"/>
      <c r="V45" s="446"/>
      <c r="W45" s="446"/>
      <c r="X45" s="448" t="str">
        <f t="shared" si="15"/>
        <v/>
      </c>
      <c r="Y45" s="449" t="str">
        <f t="shared" si="5"/>
        <v/>
      </c>
      <c r="Z45" s="450" t="str">
        <f t="shared" si="6"/>
        <v/>
      </c>
      <c r="AA45" s="449" t="str">
        <f t="shared" si="2"/>
        <v/>
      </c>
      <c r="AB45" s="450" t="s">
        <v>213</v>
      </c>
      <c r="AC45" s="451" t="str">
        <f t="shared" si="12"/>
        <v/>
      </c>
      <c r="AD45" s="440"/>
      <c r="AE45" s="444"/>
      <c r="AF45" s="442"/>
      <c r="AG45" s="443"/>
      <c r="AH45" s="443"/>
      <c r="AI45" s="659"/>
      <c r="AJ45" s="662"/>
      <c r="AK45" s="728"/>
      <c r="AL45" s="761"/>
    </row>
    <row r="46" spans="1:38" s="1067" customFormat="1" ht="114" customHeight="1">
      <c r="A46" s="1269">
        <v>7</v>
      </c>
      <c r="B46" s="1248" t="s">
        <v>162</v>
      </c>
      <c r="C46" s="1248" t="s">
        <v>229</v>
      </c>
      <c r="D46" s="1248" t="s">
        <v>230</v>
      </c>
      <c r="E46" s="1248" t="s">
        <v>231</v>
      </c>
      <c r="F46" s="1248" t="s">
        <v>166</v>
      </c>
      <c r="G46" s="1251">
        <v>12</v>
      </c>
      <c r="H46" s="1257" t="str">
        <f>IF(G46&lt;=0,"",IF(G46&lt;=2,"Muy Baja",IF(G46&lt;=24,"Baja",IF(G46&lt;=500,"Media",IF(G46&lt;=5000,"Alta","Muy Alta")))))</f>
        <v>Baja</v>
      </c>
      <c r="I46" s="1236">
        <f>IF(H46="","",IF(H46="Muy Baja",0.2,IF(H46="Baja",0.4,IF(H46="Media",0.6,IF(H46="Alta",0.8,IF(H46="Muy Alta",1,))))))</f>
        <v>0.4</v>
      </c>
      <c r="J46" s="1260" t="s">
        <v>225</v>
      </c>
      <c r="K46" s="1263" t="str">
        <f>IF(NOT(ISERROR(MATCH(J46,'Tabla Impacto'!$B$221:$B$223,0))),'Tabla Impacto'!$F$223&amp;"Por favor no seleccionar los criterios de impacto(Afectación Económica o presupuestal y Pérdida Reputacional)",J46)</f>
        <v xml:space="preserve">     El riesgo afecta la imagen de alguna área de la organización</v>
      </c>
      <c r="L46" s="1266" t="str">
        <f>IF(OR(K46='Tabla Impacto'!$C$11,K46='Tabla Impacto'!$D$11),"Leve",IF(OR(K46='Tabla Impacto'!$C$12,K46='Tabla Impacto'!$D$12),"Menor",IF(OR(K46='Tabla Impacto'!$C$13,K46='Tabla Impacto'!$D$13),"Moderado",IF(OR(K46='Tabla Impacto'!$C$14,K46='Tabla Impacto'!$D$14),"Mayor",IF(OR(K46='Tabla Impacto'!$C$15,K46='Tabla Impacto'!$D$15),"Catastrófico","")))))</f>
        <v>Leve</v>
      </c>
      <c r="M46" s="1236">
        <f>IF(L46="","",IF(L46="Leve",0.2,IF(L46="Menor",0.4,IF(L46="Moderado",0.6,IF(L46="Mayor",0.8,IF(L46="Catastrófico",1,))))))</f>
        <v>0.2</v>
      </c>
      <c r="N46" s="123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Bajo</v>
      </c>
      <c r="O46" s="480">
        <v>1</v>
      </c>
      <c r="P46" s="569" t="s">
        <v>232</v>
      </c>
      <c r="Q46" s="481" t="str">
        <f t="shared" si="0"/>
        <v>Probabilidad</v>
      </c>
      <c r="R46" s="482" t="s">
        <v>169</v>
      </c>
      <c r="S46" s="482" t="s">
        <v>170</v>
      </c>
      <c r="T46" s="483" t="str">
        <f t="shared" si="1"/>
        <v>40%</v>
      </c>
      <c r="U46" s="482" t="s">
        <v>188</v>
      </c>
      <c r="V46" s="482" t="s">
        <v>172</v>
      </c>
      <c r="W46" s="482" t="s">
        <v>189</v>
      </c>
      <c r="X46" s="484">
        <f t="shared" si="15"/>
        <v>0.24</v>
      </c>
      <c r="Y46" s="485" t="str">
        <f t="shared" si="5"/>
        <v>Baja</v>
      </c>
      <c r="Z46" s="486">
        <f t="shared" si="6"/>
        <v>0.24</v>
      </c>
      <c r="AA46" s="485" t="str">
        <f t="shared" si="2"/>
        <v>Leve</v>
      </c>
      <c r="AB46" s="486">
        <v>0.2</v>
      </c>
      <c r="AC46" s="487" t="str">
        <f t="shared" si="12"/>
        <v>Bajo</v>
      </c>
      <c r="AD46" s="488" t="s">
        <v>227</v>
      </c>
      <c r="AE46" s="506"/>
      <c r="AF46" s="530"/>
      <c r="AG46" s="544"/>
      <c r="AH46" s="545"/>
      <c r="AI46" s="659"/>
      <c r="AJ46" s="660"/>
      <c r="AK46" s="735" t="s">
        <v>233</v>
      </c>
      <c r="AL46" s="778"/>
    </row>
    <row r="47" spans="1:38" s="1067" customFormat="1">
      <c r="A47" s="1270"/>
      <c r="B47" s="1249"/>
      <c r="C47" s="1249"/>
      <c r="D47" s="1249"/>
      <c r="E47" s="1249"/>
      <c r="F47" s="1249"/>
      <c r="G47" s="1252"/>
      <c r="H47" s="1258"/>
      <c r="I47" s="1237"/>
      <c r="J47" s="1261"/>
      <c r="K47" s="1264">
        <f t="shared" ref="K47:K51" si="16">IF(NOT(ISERROR(MATCH(J47,_xlfn.ANCHORARRAY(E58),0))),I60&amp;"Por favor no seleccionar los criterios de impacto",J47)</f>
        <v>0</v>
      </c>
      <c r="L47" s="1267"/>
      <c r="M47" s="1237"/>
      <c r="N47" s="1240"/>
      <c r="O47" s="480">
        <v>2</v>
      </c>
      <c r="P47" s="1044"/>
      <c r="Q47" s="445" t="str">
        <f t="shared" si="0"/>
        <v/>
      </c>
      <c r="R47" s="446"/>
      <c r="S47" s="446"/>
      <c r="T47" s="447" t="str">
        <f t="shared" si="1"/>
        <v/>
      </c>
      <c r="U47" s="446"/>
      <c r="V47" s="446"/>
      <c r="W47" s="446"/>
      <c r="X47" s="448" t="str">
        <f t="shared" si="15"/>
        <v/>
      </c>
      <c r="Y47" s="449" t="str">
        <f t="shared" si="5"/>
        <v/>
      </c>
      <c r="Z47" s="450" t="str">
        <f t="shared" si="6"/>
        <v/>
      </c>
      <c r="AA47" s="449" t="str">
        <f t="shared" si="2"/>
        <v/>
      </c>
      <c r="AB47" s="450"/>
      <c r="AC47" s="451" t="str">
        <f t="shared" si="12"/>
        <v/>
      </c>
      <c r="AD47" s="440"/>
      <c r="AE47" s="444"/>
      <c r="AF47" s="441"/>
      <c r="AG47" s="443"/>
      <c r="AH47" s="443"/>
      <c r="AI47" s="659"/>
      <c r="AJ47" s="662"/>
      <c r="AK47" s="728"/>
      <c r="AL47" s="762"/>
    </row>
    <row r="48" spans="1:38" s="1067" customFormat="1">
      <c r="A48" s="1270"/>
      <c r="B48" s="1249"/>
      <c r="C48" s="1249"/>
      <c r="D48" s="1249"/>
      <c r="E48" s="1249"/>
      <c r="F48" s="1249"/>
      <c r="G48" s="1252"/>
      <c r="H48" s="1258"/>
      <c r="I48" s="1237"/>
      <c r="J48" s="1261"/>
      <c r="K48" s="1264">
        <f t="shared" si="16"/>
        <v>0</v>
      </c>
      <c r="L48" s="1267"/>
      <c r="M48" s="1237"/>
      <c r="N48" s="1240"/>
      <c r="O48" s="480">
        <v>3</v>
      </c>
      <c r="P48" s="1044"/>
      <c r="Q48" s="445" t="str">
        <f t="shared" si="0"/>
        <v/>
      </c>
      <c r="R48" s="446"/>
      <c r="S48" s="446"/>
      <c r="T48" s="447" t="str">
        <f t="shared" si="1"/>
        <v/>
      </c>
      <c r="U48" s="446"/>
      <c r="V48" s="446"/>
      <c r="W48" s="446"/>
      <c r="X48" s="448" t="str">
        <f t="shared" si="15"/>
        <v/>
      </c>
      <c r="Y48" s="449" t="str">
        <f t="shared" si="5"/>
        <v/>
      </c>
      <c r="Z48" s="450" t="str">
        <f t="shared" si="6"/>
        <v/>
      </c>
      <c r="AA48" s="449" t="str">
        <f t="shared" si="2"/>
        <v/>
      </c>
      <c r="AB48" s="450" t="s">
        <v>213</v>
      </c>
      <c r="AC48" s="451" t="str">
        <f t="shared" si="12"/>
        <v/>
      </c>
      <c r="AD48" s="440"/>
      <c r="AE48" s="444"/>
      <c r="AF48" s="442"/>
      <c r="AG48" s="443"/>
      <c r="AH48" s="443"/>
      <c r="AI48" s="659"/>
      <c r="AJ48" s="662"/>
      <c r="AK48" s="728"/>
      <c r="AL48" s="762"/>
    </row>
    <row r="49" spans="1:38" s="1067" customFormat="1">
      <c r="A49" s="1270"/>
      <c r="B49" s="1249"/>
      <c r="C49" s="1249"/>
      <c r="D49" s="1249"/>
      <c r="E49" s="1249"/>
      <c r="F49" s="1249"/>
      <c r="G49" s="1252"/>
      <c r="H49" s="1258"/>
      <c r="I49" s="1237"/>
      <c r="J49" s="1261"/>
      <c r="K49" s="1264">
        <f t="shared" si="16"/>
        <v>0</v>
      </c>
      <c r="L49" s="1267"/>
      <c r="M49" s="1237"/>
      <c r="N49" s="1240"/>
      <c r="O49" s="480">
        <v>4</v>
      </c>
      <c r="P49" s="1044"/>
      <c r="Q49" s="445" t="str">
        <f t="shared" si="0"/>
        <v/>
      </c>
      <c r="R49" s="446"/>
      <c r="S49" s="446"/>
      <c r="T49" s="447" t="str">
        <f t="shared" si="1"/>
        <v/>
      </c>
      <c r="U49" s="446"/>
      <c r="V49" s="446"/>
      <c r="W49" s="446"/>
      <c r="X49" s="448" t="str">
        <f t="shared" si="15"/>
        <v/>
      </c>
      <c r="Y49" s="449" t="str">
        <f t="shared" si="5"/>
        <v/>
      </c>
      <c r="Z49" s="450" t="str">
        <f t="shared" si="6"/>
        <v/>
      </c>
      <c r="AA49" s="449" t="str">
        <f t="shared" si="2"/>
        <v/>
      </c>
      <c r="AB49" s="450" t="s">
        <v>213</v>
      </c>
      <c r="AC49" s="451" t="str">
        <f t="shared" si="12"/>
        <v/>
      </c>
      <c r="AD49" s="440"/>
      <c r="AE49" s="444"/>
      <c r="AF49" s="442"/>
      <c r="AG49" s="443"/>
      <c r="AH49" s="443"/>
      <c r="AI49" s="659"/>
      <c r="AJ49" s="662"/>
      <c r="AK49" s="728"/>
      <c r="AL49" s="762"/>
    </row>
    <row r="50" spans="1:38" s="1067" customFormat="1">
      <c r="A50" s="1270"/>
      <c r="B50" s="1249"/>
      <c r="C50" s="1249"/>
      <c r="D50" s="1249"/>
      <c r="E50" s="1249"/>
      <c r="F50" s="1249"/>
      <c r="G50" s="1252"/>
      <c r="H50" s="1258"/>
      <c r="I50" s="1237"/>
      <c r="J50" s="1261"/>
      <c r="K50" s="1264">
        <f t="shared" si="16"/>
        <v>0</v>
      </c>
      <c r="L50" s="1267"/>
      <c r="M50" s="1237"/>
      <c r="N50" s="1240"/>
      <c r="O50" s="480">
        <v>5</v>
      </c>
      <c r="P50" s="1044"/>
      <c r="Q50" s="445" t="str">
        <f t="shared" si="0"/>
        <v/>
      </c>
      <c r="R50" s="446"/>
      <c r="S50" s="446"/>
      <c r="T50" s="447" t="str">
        <f t="shared" si="1"/>
        <v/>
      </c>
      <c r="U50" s="446"/>
      <c r="V50" s="446"/>
      <c r="W50" s="446"/>
      <c r="X50" s="448" t="str">
        <f t="shared" si="15"/>
        <v/>
      </c>
      <c r="Y50" s="449" t="str">
        <f t="shared" si="5"/>
        <v/>
      </c>
      <c r="Z50" s="450" t="str">
        <f t="shared" si="6"/>
        <v/>
      </c>
      <c r="AA50" s="449" t="str">
        <f t="shared" si="2"/>
        <v/>
      </c>
      <c r="AB50" s="450" t="s">
        <v>213</v>
      </c>
      <c r="AC50" s="451" t="str">
        <f t="shared" si="12"/>
        <v/>
      </c>
      <c r="AD50" s="440"/>
      <c r="AE50" s="444"/>
      <c r="AF50" s="442"/>
      <c r="AG50" s="443"/>
      <c r="AH50" s="443"/>
      <c r="AI50" s="659"/>
      <c r="AJ50" s="662"/>
      <c r="AK50" s="728"/>
      <c r="AL50" s="762"/>
    </row>
    <row r="51" spans="1:38" s="1067" customFormat="1">
      <c r="A51" s="1271"/>
      <c r="B51" s="1250"/>
      <c r="C51" s="1250"/>
      <c r="D51" s="1250"/>
      <c r="E51" s="1250"/>
      <c r="F51" s="1250"/>
      <c r="G51" s="1253"/>
      <c r="H51" s="1259"/>
      <c r="I51" s="1238"/>
      <c r="J51" s="1262"/>
      <c r="K51" s="1265">
        <f t="shared" si="16"/>
        <v>0</v>
      </c>
      <c r="L51" s="1268"/>
      <c r="M51" s="1238"/>
      <c r="N51" s="1241"/>
      <c r="O51" s="480">
        <v>6</v>
      </c>
      <c r="P51" s="1044"/>
      <c r="Q51" s="445" t="str">
        <f t="shared" si="0"/>
        <v/>
      </c>
      <c r="R51" s="446"/>
      <c r="S51" s="446"/>
      <c r="T51" s="447" t="str">
        <f t="shared" si="1"/>
        <v/>
      </c>
      <c r="U51" s="446"/>
      <c r="V51" s="446"/>
      <c r="W51" s="446"/>
      <c r="X51" s="448" t="str">
        <f t="shared" si="15"/>
        <v/>
      </c>
      <c r="Y51" s="449" t="str">
        <f t="shared" si="5"/>
        <v/>
      </c>
      <c r="Z51" s="450" t="str">
        <f t="shared" si="6"/>
        <v/>
      </c>
      <c r="AA51" s="449" t="str">
        <f t="shared" si="2"/>
        <v/>
      </c>
      <c r="AB51" s="450" t="s">
        <v>213</v>
      </c>
      <c r="AC51" s="451" t="str">
        <f t="shared" si="12"/>
        <v/>
      </c>
      <c r="AD51" s="440"/>
      <c r="AE51" s="444"/>
      <c r="AF51" s="442"/>
      <c r="AG51" s="443"/>
      <c r="AH51" s="443"/>
      <c r="AI51" s="659"/>
      <c r="AJ51" s="662"/>
      <c r="AK51" s="728"/>
      <c r="AL51" s="763"/>
    </row>
    <row r="52" spans="1:38" ht="267.75" customHeight="1">
      <c r="A52" s="1269">
        <v>8</v>
      </c>
      <c r="B52" s="1248" t="s">
        <v>162</v>
      </c>
      <c r="C52" s="1248" t="s">
        <v>234</v>
      </c>
      <c r="D52" s="1248" t="s">
        <v>235</v>
      </c>
      <c r="E52" s="1248" t="s">
        <v>236</v>
      </c>
      <c r="F52" s="1248" t="s">
        <v>166</v>
      </c>
      <c r="G52" s="1306">
        <v>18000</v>
      </c>
      <c r="H52" s="1257" t="str">
        <f>IF(G52&lt;=0,"",IF(G52&lt;=2,"Muy Baja",IF(G52&lt;=24,"Baja",IF(G52&lt;=500,"Media",IF(G52&lt;=5000,"Alta","Muy Alta")))))</f>
        <v>Muy Alta</v>
      </c>
      <c r="I52" s="1236">
        <f>IF(H52="","",IF(H52="Muy Baja",0.2,IF(H52="Baja",0.4,IF(H52="Media",0.6,IF(H52="Alta",0.8,IF(H52="Muy Alta",1,))))))</f>
        <v>1</v>
      </c>
      <c r="J52" s="1260" t="s">
        <v>237</v>
      </c>
      <c r="K52" s="1263" t="str">
        <f>IF(NOT(ISERROR(MATCH(J52,'Tabla Impacto'!$B$221:$B$223,0))),'Tabla Impacto'!$F$223&amp;"Por favor no seleccionar los criterios de impacto(Afectación Económica o presupuestal y Pérdida Reputacional)",J52)</f>
        <v xml:space="preserve">     El riesgo afecta la imagen de la entidad internamente, de conocimiento general, nivel interno, de junta dircetiva y accionistas y/o de provedores</v>
      </c>
      <c r="L52" s="1266" t="str">
        <f>IF(OR(K52='Tabla Impacto'!$C$11,K52='Tabla Impacto'!$D$11),"Leve",IF(OR(K52='Tabla Impacto'!$C$12,K52='Tabla Impacto'!$D$12),"Menor",IF(OR(K52='Tabla Impacto'!$C$13,K52='Tabla Impacto'!$D$13),"Moderado",IF(OR(K52='Tabla Impacto'!$C$14,K52='Tabla Impacto'!$D$14),"Mayor",IF(OR(K52='Tabla Impacto'!$C$15,K52='Tabla Impacto'!$D$15),"Catastrófico","")))))</f>
        <v>Menor</v>
      </c>
      <c r="M52" s="1236">
        <f>IF(L52="","",IF(L52="Leve",0.2,IF(L52="Menor",0.4,IF(L52="Moderado",0.6,IF(L52="Mayor",0.8,IF(L52="Catastrófico",1,))))))</f>
        <v>0.4</v>
      </c>
      <c r="N52" s="123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Alto</v>
      </c>
      <c r="O52" s="480">
        <v>1</v>
      </c>
      <c r="P52" s="684" t="s">
        <v>238</v>
      </c>
      <c r="Q52" s="481" t="str">
        <f t="shared" si="0"/>
        <v>Probabilidad</v>
      </c>
      <c r="R52" s="482" t="s">
        <v>169</v>
      </c>
      <c r="S52" s="482" t="s">
        <v>170</v>
      </c>
      <c r="T52" s="483" t="str">
        <f t="shared" si="1"/>
        <v>40%</v>
      </c>
      <c r="U52" s="482" t="s">
        <v>188</v>
      </c>
      <c r="V52" s="482" t="s">
        <v>172</v>
      </c>
      <c r="W52" s="482" t="s">
        <v>189</v>
      </c>
      <c r="X52" s="484">
        <f t="shared" si="15"/>
        <v>0.6</v>
      </c>
      <c r="Y52" s="485" t="str">
        <f t="shared" si="5"/>
        <v>Media</v>
      </c>
      <c r="Z52" s="486">
        <f t="shared" si="6"/>
        <v>0.6</v>
      </c>
      <c r="AA52" s="485" t="str">
        <f t="shared" si="2"/>
        <v>Menor</v>
      </c>
      <c r="AB52" s="486">
        <f>IFERROR(IF(Q52="Impacto",(M52-(+M52*T52)),IF(Q52="Probabilidad",M52,"")),"")</f>
        <v>0.4</v>
      </c>
      <c r="AC52" s="487" t="str">
        <f t="shared" si="12"/>
        <v>Moderado</v>
      </c>
      <c r="AD52" s="488" t="s">
        <v>177</v>
      </c>
      <c r="AE52" s="506" t="s">
        <v>239</v>
      </c>
      <c r="AF52" s="530" t="s">
        <v>240</v>
      </c>
      <c r="AG52" s="540">
        <v>45658</v>
      </c>
      <c r="AH52" s="718">
        <v>46203</v>
      </c>
      <c r="AI52" s="506" t="s">
        <v>241</v>
      </c>
      <c r="AJ52" s="719"/>
      <c r="AK52" s="1056" t="s">
        <v>242</v>
      </c>
      <c r="AL52" s="739"/>
    </row>
    <row r="53" spans="1:38">
      <c r="A53" s="1270"/>
      <c r="B53" s="1249"/>
      <c r="C53" s="1249"/>
      <c r="D53" s="1249"/>
      <c r="E53" s="1249"/>
      <c r="F53" s="1249"/>
      <c r="G53" s="1307"/>
      <c r="H53" s="1258"/>
      <c r="I53" s="1237"/>
      <c r="J53" s="1261"/>
      <c r="K53" s="1264">
        <f t="shared" ref="K53:K57" si="17">IF(NOT(ISERROR(MATCH(J53,_xlfn.ANCHORARRAY(E64),0))),I66&amp;"Por favor no seleccionar los criterios de impacto",J53)</f>
        <v>0</v>
      </c>
      <c r="L53" s="1267"/>
      <c r="M53" s="1237"/>
      <c r="N53" s="1240"/>
      <c r="O53" s="480">
        <v>2</v>
      </c>
      <c r="P53" s="1040"/>
      <c r="Q53" s="481" t="str">
        <f t="shared" si="0"/>
        <v/>
      </c>
      <c r="R53" s="482"/>
      <c r="S53" s="482"/>
      <c r="T53" s="483" t="str">
        <f t="shared" si="1"/>
        <v/>
      </c>
      <c r="U53" s="482"/>
      <c r="V53" s="482"/>
      <c r="W53" s="482"/>
      <c r="X53" s="484" t="str">
        <f t="shared" si="15"/>
        <v/>
      </c>
      <c r="Y53" s="485" t="str">
        <f t="shared" si="5"/>
        <v/>
      </c>
      <c r="Z53" s="486" t="str">
        <f t="shared" si="6"/>
        <v/>
      </c>
      <c r="AA53" s="485" t="str">
        <f t="shared" si="2"/>
        <v/>
      </c>
      <c r="AB53" s="486" t="str">
        <f>IFERROR(IF(AND(Q52="Impacto",Q53="Impacto"),(AB52-(+AB52*T53)),IF(Q53="Impacto",(M52-(+M52*T53)),IF(Q53="Probabilidad",AB52,""))),"")</f>
        <v/>
      </c>
      <c r="AC53" s="487" t="str">
        <f t="shared" si="12"/>
        <v/>
      </c>
      <c r="AD53" s="488"/>
      <c r="AE53" s="501"/>
      <c r="AF53" s="497"/>
      <c r="AG53" s="499"/>
      <c r="AH53" s="499"/>
      <c r="AI53" s="664"/>
      <c r="AJ53" s="660"/>
      <c r="AK53" s="728"/>
      <c r="AL53" s="737"/>
    </row>
    <row r="54" spans="1:38">
      <c r="A54" s="1270"/>
      <c r="B54" s="1249"/>
      <c r="C54" s="1249"/>
      <c r="D54" s="1249"/>
      <c r="E54" s="1249"/>
      <c r="F54" s="1249"/>
      <c r="G54" s="1307"/>
      <c r="H54" s="1258"/>
      <c r="I54" s="1237"/>
      <c r="J54" s="1261"/>
      <c r="K54" s="1264">
        <f t="shared" si="17"/>
        <v>0</v>
      </c>
      <c r="L54" s="1267"/>
      <c r="M54" s="1237"/>
      <c r="N54" s="1240"/>
      <c r="O54" s="480">
        <v>3</v>
      </c>
      <c r="P54" s="1040"/>
      <c r="Q54" s="481" t="str">
        <f t="shared" si="0"/>
        <v/>
      </c>
      <c r="R54" s="482"/>
      <c r="S54" s="482"/>
      <c r="T54" s="483" t="str">
        <f t="shared" si="1"/>
        <v/>
      </c>
      <c r="U54" s="482"/>
      <c r="V54" s="482"/>
      <c r="W54" s="482"/>
      <c r="X54" s="484" t="str">
        <f t="shared" si="15"/>
        <v/>
      </c>
      <c r="Y54" s="485" t="str">
        <f t="shared" si="5"/>
        <v/>
      </c>
      <c r="Z54" s="486" t="str">
        <f t="shared" si="6"/>
        <v/>
      </c>
      <c r="AA54" s="485" t="str">
        <f t="shared" si="2"/>
        <v/>
      </c>
      <c r="AB54" s="486" t="str">
        <f>IFERROR(IF(AND(Q53="Impacto",Q54="Impacto"),(AB53-(+AB53*T54)),IF(AND(Q53="Probabilidad",Q54="Impacto"),(AB52-(+AB52*T54)),IF(Q54="Probabilidad",AB53,""))),"")</f>
        <v/>
      </c>
      <c r="AC54" s="487" t="str">
        <f t="shared" si="12"/>
        <v/>
      </c>
      <c r="AD54" s="488"/>
      <c r="AE54" s="501"/>
      <c r="AF54" s="498"/>
      <c r="AG54" s="499"/>
      <c r="AH54" s="499"/>
      <c r="AI54" s="665"/>
      <c r="AJ54" s="660"/>
      <c r="AK54" s="728"/>
      <c r="AL54" s="737"/>
    </row>
    <row r="55" spans="1:38">
      <c r="A55" s="1270"/>
      <c r="B55" s="1249"/>
      <c r="C55" s="1249"/>
      <c r="D55" s="1249"/>
      <c r="E55" s="1249"/>
      <c r="F55" s="1249"/>
      <c r="G55" s="1307"/>
      <c r="H55" s="1258"/>
      <c r="I55" s="1237"/>
      <c r="J55" s="1261"/>
      <c r="K55" s="1264">
        <f t="shared" si="17"/>
        <v>0</v>
      </c>
      <c r="L55" s="1267"/>
      <c r="M55" s="1237"/>
      <c r="N55" s="1240"/>
      <c r="O55" s="480">
        <v>4</v>
      </c>
      <c r="P55" s="1040"/>
      <c r="Q55" s="481" t="str">
        <f t="shared" si="0"/>
        <v/>
      </c>
      <c r="R55" s="482"/>
      <c r="S55" s="482"/>
      <c r="T55" s="483" t="str">
        <f t="shared" si="1"/>
        <v/>
      </c>
      <c r="U55" s="482"/>
      <c r="V55" s="482"/>
      <c r="W55" s="482"/>
      <c r="X55" s="484" t="str">
        <f t="shared" si="15"/>
        <v/>
      </c>
      <c r="Y55" s="485" t="str">
        <f t="shared" si="5"/>
        <v/>
      </c>
      <c r="Z55" s="486" t="str">
        <f t="shared" si="6"/>
        <v/>
      </c>
      <c r="AA55" s="485" t="str">
        <f t="shared" si="2"/>
        <v/>
      </c>
      <c r="AB55" s="486" t="str">
        <f>IFERROR(IF(AND(Q54="Impacto",Q55="Impacto"),(AB54-(+AB54*T55)),IF(AND(Q54="Probabilidad",Q55="Impacto"),(AB53-(+AB53*T55)),IF(Q55="Probabilidad",AB54,""))),"")</f>
        <v/>
      </c>
      <c r="AC55" s="487" t="str">
        <f t="shared" si="12"/>
        <v/>
      </c>
      <c r="AD55" s="488"/>
      <c r="AE55" s="501"/>
      <c r="AF55" s="498"/>
      <c r="AG55" s="499"/>
      <c r="AH55" s="499"/>
      <c r="AI55" s="666"/>
      <c r="AJ55" s="660"/>
      <c r="AK55" s="728"/>
      <c r="AL55" s="737"/>
    </row>
    <row r="56" spans="1:38">
      <c r="A56" s="1270"/>
      <c r="B56" s="1249"/>
      <c r="C56" s="1249"/>
      <c r="D56" s="1249"/>
      <c r="E56" s="1249"/>
      <c r="F56" s="1249"/>
      <c r="G56" s="1307"/>
      <c r="H56" s="1258"/>
      <c r="I56" s="1237"/>
      <c r="J56" s="1261"/>
      <c r="K56" s="1264">
        <f t="shared" si="17"/>
        <v>0</v>
      </c>
      <c r="L56" s="1267"/>
      <c r="M56" s="1237"/>
      <c r="N56" s="1240"/>
      <c r="O56" s="480">
        <v>5</v>
      </c>
      <c r="P56" s="1040"/>
      <c r="Q56" s="481" t="str">
        <f t="shared" si="0"/>
        <v/>
      </c>
      <c r="R56" s="482"/>
      <c r="S56" s="482"/>
      <c r="T56" s="483" t="str">
        <f t="shared" si="1"/>
        <v/>
      </c>
      <c r="U56" s="482"/>
      <c r="V56" s="482"/>
      <c r="W56" s="482"/>
      <c r="X56" s="484" t="str">
        <f t="shared" si="15"/>
        <v/>
      </c>
      <c r="Y56" s="485" t="str">
        <f t="shared" si="5"/>
        <v/>
      </c>
      <c r="Z56" s="486" t="str">
        <f t="shared" si="6"/>
        <v/>
      </c>
      <c r="AA56" s="485" t="str">
        <f t="shared" si="2"/>
        <v/>
      </c>
      <c r="AB56" s="486" t="str">
        <f>IFERROR(IF(AND(Q55="Impacto",Q56="Impacto"),(AB55-(+AB55*T56)),IF(AND(Q55="Probabilidad",Q56="Impacto"),(AB54-(+AB54*T56)),IF(Q56="Probabilidad",AB55,""))),"")</f>
        <v/>
      </c>
      <c r="AC56" s="487" t="str">
        <f t="shared" si="12"/>
        <v/>
      </c>
      <c r="AD56" s="488"/>
      <c r="AE56" s="501"/>
      <c r="AF56" s="498"/>
      <c r="AG56" s="499"/>
      <c r="AH56" s="499"/>
      <c r="AI56" s="666"/>
      <c r="AJ56" s="660"/>
      <c r="AK56" s="728"/>
      <c r="AL56" s="737"/>
    </row>
    <row r="57" spans="1:38" ht="149.25" customHeight="1">
      <c r="A57" s="1271"/>
      <c r="B57" s="1250"/>
      <c r="C57" s="1250"/>
      <c r="D57" s="1250"/>
      <c r="E57" s="1250"/>
      <c r="F57" s="1250"/>
      <c r="G57" s="1308"/>
      <c r="H57" s="1259"/>
      <c r="I57" s="1238"/>
      <c r="J57" s="1262"/>
      <c r="K57" s="1265">
        <f t="shared" si="17"/>
        <v>0</v>
      </c>
      <c r="L57" s="1268"/>
      <c r="M57" s="1238"/>
      <c r="N57" s="1241"/>
      <c r="O57" s="480">
        <v>6</v>
      </c>
      <c r="P57" s="1040"/>
      <c r="Q57" s="481" t="str">
        <f t="shared" si="0"/>
        <v/>
      </c>
      <c r="R57" s="482"/>
      <c r="S57" s="482"/>
      <c r="T57" s="483" t="str">
        <f t="shared" si="1"/>
        <v/>
      </c>
      <c r="U57" s="482"/>
      <c r="V57" s="482"/>
      <c r="W57" s="482"/>
      <c r="X57" s="484" t="str">
        <f t="shared" si="15"/>
        <v/>
      </c>
      <c r="Y57" s="485" t="str">
        <f t="shared" si="5"/>
        <v/>
      </c>
      <c r="Z57" s="486" t="str">
        <f t="shared" si="6"/>
        <v/>
      </c>
      <c r="AA57" s="485" t="str">
        <f t="shared" si="2"/>
        <v/>
      </c>
      <c r="AB57" s="486" t="str">
        <f>IFERROR(IF(AND(Q56="Impacto",Q57="Impacto"),(AB56-(+AB56*T57)),IF(AND(Q56="Probabilidad",Q57="Impacto"),(AB55-(+AB55*T57)),IF(Q57="Probabilidad",AB56,""))),"")</f>
        <v/>
      </c>
      <c r="AC57" s="487" t="str">
        <f t="shared" si="12"/>
        <v/>
      </c>
      <c r="AD57" s="488"/>
      <c r="AE57" s="501"/>
      <c r="AF57" s="498"/>
      <c r="AG57" s="499"/>
      <c r="AH57" s="499"/>
      <c r="AI57" s="666"/>
      <c r="AJ57" s="660"/>
      <c r="AK57" s="728"/>
      <c r="AL57" s="737"/>
    </row>
    <row r="58" spans="1:38" ht="332.1">
      <c r="A58" s="1269">
        <v>9</v>
      </c>
      <c r="B58" s="1248" t="s">
        <v>162</v>
      </c>
      <c r="C58" s="1248" t="s">
        <v>243</v>
      </c>
      <c r="D58" s="1248" t="s">
        <v>244</v>
      </c>
      <c r="E58" s="1248" t="s">
        <v>245</v>
      </c>
      <c r="F58" s="1248" t="s">
        <v>166</v>
      </c>
      <c r="G58" s="1251">
        <v>350</v>
      </c>
      <c r="H58" s="1257" t="str">
        <f>IF(G58&lt;=0,"",IF(G58&lt;=2,"Muy Baja",IF(G58&lt;=24,"Baja",IF(G58&lt;=500,"Media",IF(G58&lt;=5000,"Alta","Muy Alta")))))</f>
        <v>Media</v>
      </c>
      <c r="I58" s="1236">
        <f>IF(H58="","",IF(H58="Muy Baja",0.2,IF(H58="Baja",0.4,IF(H58="Media",0.6,IF(H58="Alta",0.8,IF(H58="Muy Alta",1,))))))</f>
        <v>0.6</v>
      </c>
      <c r="J58" s="1260" t="s">
        <v>237</v>
      </c>
      <c r="K58" s="1263" t="str">
        <f>IF(NOT(ISERROR(MATCH(J58,'Tabla Impacto'!$B$221:$B$223,0))),'Tabla Impacto'!$F$223&amp;"Por favor no seleccionar los criterios de impacto(Afectación Económica o presupuestal y Pérdida Reputacional)",J58)</f>
        <v xml:space="preserve">     El riesgo afecta la imagen de la entidad internamente, de conocimiento general, nivel interno, de junta dircetiva y accionistas y/o de provedores</v>
      </c>
      <c r="L58" s="1266" t="str">
        <f>IF(OR(K58='Tabla Impacto'!$C$11,K58='Tabla Impacto'!$D$11),"Leve",IF(OR(K58='Tabla Impacto'!$C$12,K58='Tabla Impacto'!$D$12),"Menor",IF(OR(K58='Tabla Impacto'!$C$13,K58='Tabla Impacto'!$D$13),"Moderado",IF(OR(K58='Tabla Impacto'!$C$14,K58='Tabla Impacto'!$D$14),"Mayor",IF(OR(K58='Tabla Impacto'!$C$15,K58='Tabla Impacto'!$D$15),"Catastrófico","")))))</f>
        <v>Menor</v>
      </c>
      <c r="M58" s="1236">
        <f>IF(L58="","",IF(L58="Leve",0.2,IF(L58="Menor",0.4,IF(L58="Moderado",0.6,IF(L58="Mayor",0.8,IF(L58="Catastrófico",1,))))))</f>
        <v>0.4</v>
      </c>
      <c r="N58" s="123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Moderado</v>
      </c>
      <c r="O58" s="480">
        <v>1</v>
      </c>
      <c r="P58" s="684" t="s">
        <v>246</v>
      </c>
      <c r="Q58" s="481" t="str">
        <f t="shared" si="0"/>
        <v>Probabilidad</v>
      </c>
      <c r="R58" s="482" t="s">
        <v>169</v>
      </c>
      <c r="S58" s="482" t="s">
        <v>170</v>
      </c>
      <c r="T58" s="483" t="str">
        <f t="shared" si="1"/>
        <v>40%</v>
      </c>
      <c r="U58" s="482" t="s">
        <v>188</v>
      </c>
      <c r="V58" s="482" t="s">
        <v>172</v>
      </c>
      <c r="W58" s="482" t="s">
        <v>189</v>
      </c>
      <c r="X58" s="484">
        <f t="shared" si="15"/>
        <v>0.36</v>
      </c>
      <c r="Y58" s="485" t="str">
        <f t="shared" si="5"/>
        <v>Baja</v>
      </c>
      <c r="Z58" s="486">
        <f t="shared" si="6"/>
        <v>0.36</v>
      </c>
      <c r="AA58" s="485" t="str">
        <f t="shared" si="2"/>
        <v>Menor</v>
      </c>
      <c r="AB58" s="486">
        <f>IFERROR(IF(Q58="Impacto",(M58-(+M58*T58)),IF(Q58="Probabilidad",M58,"")),"")</f>
        <v>0.4</v>
      </c>
      <c r="AC58" s="487" t="str">
        <f t="shared" si="12"/>
        <v>Moderado</v>
      </c>
      <c r="AD58" s="488"/>
      <c r="AE58" s="503"/>
      <c r="AF58" s="497"/>
      <c r="AG58" s="499"/>
      <c r="AH58" s="499"/>
      <c r="AI58" s="666"/>
      <c r="AJ58" s="660"/>
      <c r="AK58" s="1057" t="s">
        <v>247</v>
      </c>
      <c r="AL58" s="740"/>
    </row>
    <row r="59" spans="1:38" ht="332.1">
      <c r="A59" s="1270"/>
      <c r="B59" s="1249"/>
      <c r="C59" s="1249"/>
      <c r="D59" s="1249"/>
      <c r="E59" s="1249"/>
      <c r="F59" s="1249"/>
      <c r="G59" s="1252"/>
      <c r="H59" s="1258"/>
      <c r="I59" s="1237"/>
      <c r="J59" s="1261"/>
      <c r="K59" s="1264">
        <f t="shared" ref="K59:K63" si="18">IF(NOT(ISERROR(MATCH(J59,_xlfn.ANCHORARRAY(E70),0))),I72&amp;"Por favor no seleccionar los criterios de impacto",J59)</f>
        <v>0</v>
      </c>
      <c r="L59" s="1267"/>
      <c r="M59" s="1237"/>
      <c r="N59" s="1240"/>
      <c r="O59" s="480">
        <v>2</v>
      </c>
      <c r="P59" s="684" t="s">
        <v>248</v>
      </c>
      <c r="Q59" s="481" t="str">
        <f t="shared" si="0"/>
        <v>Probabilidad</v>
      </c>
      <c r="R59" s="482" t="s">
        <v>169</v>
      </c>
      <c r="S59" s="482" t="s">
        <v>170</v>
      </c>
      <c r="T59" s="483" t="str">
        <f t="shared" si="1"/>
        <v>40%</v>
      </c>
      <c r="U59" s="482" t="s">
        <v>188</v>
      </c>
      <c r="V59" s="482" t="s">
        <v>172</v>
      </c>
      <c r="W59" s="482" t="s">
        <v>189</v>
      </c>
      <c r="X59" s="484">
        <f>IFERROR(IF(AND(Q58="Probabilidad",Q59="Probabilidad"),(Z58-(+Z58*T59)),IF(Q59="Probabilidad",(I58-(+I58*T59)),IF(Q59="Impacto",Z58,""))),"")</f>
        <v>0.216</v>
      </c>
      <c r="Y59" s="485" t="str">
        <f t="shared" si="5"/>
        <v>Baja</v>
      </c>
      <c r="Z59" s="486">
        <f>+X59</f>
        <v>0.216</v>
      </c>
      <c r="AA59" s="485" t="str">
        <f t="shared" si="2"/>
        <v>Menor</v>
      </c>
      <c r="AB59" s="486">
        <f>IFERROR(IF(AND(Q58="Impacto",Q59="Impacto"),(AB58-(+AB58*T59)),IF(Q59="Impacto",(M58-(+M58*T59)),IF(Q59="Probabilidad",AB58,""))),"")</f>
        <v>0.4</v>
      </c>
      <c r="AC59" s="487" t="str">
        <f t="shared" ref="AC59:AC130" si="19">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Moderado</v>
      </c>
      <c r="AD59" s="488" t="s">
        <v>177</v>
      </c>
      <c r="AE59" s="506" t="s">
        <v>249</v>
      </c>
      <c r="AF59" s="530" t="s">
        <v>240</v>
      </c>
      <c r="AG59" s="540">
        <v>45658</v>
      </c>
      <c r="AH59" s="718">
        <v>46203</v>
      </c>
      <c r="AI59" s="506" t="s">
        <v>250</v>
      </c>
      <c r="AJ59" s="720" t="s">
        <v>181</v>
      </c>
      <c r="AK59" s="1057" t="s">
        <v>251</v>
      </c>
      <c r="AL59" s="741"/>
    </row>
    <row r="60" spans="1:38">
      <c r="A60" s="1270"/>
      <c r="B60" s="1249"/>
      <c r="C60" s="1249"/>
      <c r="D60" s="1249"/>
      <c r="E60" s="1249"/>
      <c r="F60" s="1249"/>
      <c r="G60" s="1252"/>
      <c r="H60" s="1258"/>
      <c r="I60" s="1237"/>
      <c r="J60" s="1261"/>
      <c r="K60" s="1264">
        <f t="shared" si="18"/>
        <v>0</v>
      </c>
      <c r="L60" s="1267"/>
      <c r="M60" s="1237"/>
      <c r="N60" s="1240"/>
      <c r="O60" s="480">
        <v>3</v>
      </c>
      <c r="P60" s="1040"/>
      <c r="Q60" s="481" t="str">
        <f t="shared" si="0"/>
        <v/>
      </c>
      <c r="R60" s="482"/>
      <c r="S60" s="482"/>
      <c r="T60" s="483" t="str">
        <f t="shared" si="1"/>
        <v/>
      </c>
      <c r="U60" s="482"/>
      <c r="V60" s="482"/>
      <c r="W60" s="482"/>
      <c r="X60" s="484" t="str">
        <f>IFERROR(IF(Q60="Probabilidad",(I60-(+I60*T60)),IF(Q60="Impacto",I60,"")),"")</f>
        <v/>
      </c>
      <c r="Y60" s="485" t="str">
        <f t="shared" si="5"/>
        <v/>
      </c>
      <c r="Z60" s="486" t="str">
        <f t="shared" si="6"/>
        <v/>
      </c>
      <c r="AA60" s="485" t="str">
        <f t="shared" si="2"/>
        <v/>
      </c>
      <c r="AB60" s="486" t="str">
        <f>IFERROR(IF(AND(Q59="Impacto",Q60="Impacto"),(AB59-(+AB59*T60)),IF(AND(Q59="Probabilidad",Q60="Impacto"),(AB58-(+AB58*T60)),IF(Q60="Probabilidad",AB59,""))),"")</f>
        <v/>
      </c>
      <c r="AC60" s="487" t="str">
        <f t="shared" si="19"/>
        <v/>
      </c>
      <c r="AD60" s="488"/>
      <c r="AE60" s="501"/>
      <c r="AF60" s="497"/>
      <c r="AG60" s="499"/>
      <c r="AH60" s="499"/>
      <c r="AI60" s="666"/>
      <c r="AJ60" s="660"/>
      <c r="AK60" s="728"/>
      <c r="AL60" s="737"/>
    </row>
    <row r="61" spans="1:38">
      <c r="A61" s="1270"/>
      <c r="B61" s="1249"/>
      <c r="C61" s="1249"/>
      <c r="D61" s="1249"/>
      <c r="E61" s="1249"/>
      <c r="F61" s="1249"/>
      <c r="G61" s="1252"/>
      <c r="H61" s="1258"/>
      <c r="I61" s="1237"/>
      <c r="J61" s="1261"/>
      <c r="K61" s="1264">
        <f t="shared" si="18"/>
        <v>0</v>
      </c>
      <c r="L61" s="1267"/>
      <c r="M61" s="1237"/>
      <c r="N61" s="1240"/>
      <c r="O61" s="480">
        <v>4</v>
      </c>
      <c r="P61" s="1040"/>
      <c r="Q61" s="481" t="str">
        <f t="shared" si="0"/>
        <v/>
      </c>
      <c r="R61" s="482"/>
      <c r="S61" s="482"/>
      <c r="T61" s="483" t="str">
        <f t="shared" si="1"/>
        <v/>
      </c>
      <c r="U61" s="482"/>
      <c r="V61" s="482"/>
      <c r="W61" s="482"/>
      <c r="X61" s="484" t="str">
        <f>IFERROR(IF(Q61="Probabilidad",(I61-(+I61*T61)),IF(Q61="Impacto",I61,"")),"")</f>
        <v/>
      </c>
      <c r="Y61" s="485" t="str">
        <f t="shared" si="5"/>
        <v/>
      </c>
      <c r="Z61" s="486" t="str">
        <f t="shared" si="6"/>
        <v/>
      </c>
      <c r="AA61" s="485" t="str">
        <f t="shared" si="2"/>
        <v/>
      </c>
      <c r="AB61" s="486" t="str">
        <f>IFERROR(IF(AND(Q60="Impacto",Q61="Impacto"),(AB60-(+AB60*T61)),IF(AND(Q60="Probabilidad",Q61="Impacto"),(AB59-(+AB59*T61)),IF(Q61="Probabilidad",AB60,""))),"")</f>
        <v/>
      </c>
      <c r="AC61" s="487" t="str">
        <f t="shared" si="19"/>
        <v/>
      </c>
      <c r="AD61" s="488"/>
      <c r="AE61" s="501"/>
      <c r="AF61" s="498"/>
      <c r="AG61" s="499"/>
      <c r="AH61" s="499"/>
      <c r="AI61" s="666"/>
      <c r="AJ61" s="660"/>
      <c r="AK61" s="728"/>
      <c r="AL61" s="737"/>
    </row>
    <row r="62" spans="1:38">
      <c r="A62" s="1270"/>
      <c r="B62" s="1249"/>
      <c r="C62" s="1249"/>
      <c r="D62" s="1249"/>
      <c r="E62" s="1249"/>
      <c r="F62" s="1249"/>
      <c r="G62" s="1252"/>
      <c r="H62" s="1258"/>
      <c r="I62" s="1237"/>
      <c r="J62" s="1261"/>
      <c r="K62" s="1264">
        <f t="shared" si="18"/>
        <v>0</v>
      </c>
      <c r="L62" s="1267"/>
      <c r="M62" s="1237"/>
      <c r="N62" s="1240"/>
      <c r="O62" s="480">
        <v>5</v>
      </c>
      <c r="P62" s="1040"/>
      <c r="Q62" s="481" t="str">
        <f t="shared" si="0"/>
        <v/>
      </c>
      <c r="R62" s="482"/>
      <c r="S62" s="482"/>
      <c r="T62" s="483" t="str">
        <f t="shared" si="1"/>
        <v/>
      </c>
      <c r="U62" s="482"/>
      <c r="V62" s="482"/>
      <c r="W62" s="482"/>
      <c r="X62" s="484" t="str">
        <f>IFERROR(IF(Q62="Probabilidad",(I62-(+I62*T62)),IF(Q62="Impacto",I62,"")),"")</f>
        <v/>
      </c>
      <c r="Y62" s="485" t="str">
        <f t="shared" si="5"/>
        <v/>
      </c>
      <c r="Z62" s="486" t="str">
        <f t="shared" si="6"/>
        <v/>
      </c>
      <c r="AA62" s="485" t="str">
        <f t="shared" si="2"/>
        <v/>
      </c>
      <c r="AB62" s="486" t="str">
        <f>IFERROR(IF(AND(Q61="Impacto",Q62="Impacto"),(AB61-(+AB61*T62)),IF(AND(Q61="Probabilidad",Q62="Impacto"),(AB60-(+AB60*T62)),IF(Q62="Probabilidad",AB61,""))),"")</f>
        <v/>
      </c>
      <c r="AC62" s="487" t="str">
        <f t="shared" si="19"/>
        <v/>
      </c>
      <c r="AD62" s="488"/>
      <c r="AE62" s="501"/>
      <c r="AF62" s="498"/>
      <c r="AG62" s="499"/>
      <c r="AH62" s="499"/>
      <c r="AI62" s="666"/>
      <c r="AJ62" s="660"/>
      <c r="AK62" s="728"/>
      <c r="AL62" s="737"/>
    </row>
    <row r="63" spans="1:38">
      <c r="A63" s="1271"/>
      <c r="B63" s="1250"/>
      <c r="C63" s="1250"/>
      <c r="D63" s="1250"/>
      <c r="E63" s="1250"/>
      <c r="F63" s="1250"/>
      <c r="G63" s="1253"/>
      <c r="H63" s="1259"/>
      <c r="I63" s="1238"/>
      <c r="J63" s="1262"/>
      <c r="K63" s="1265">
        <f t="shared" si="18"/>
        <v>0</v>
      </c>
      <c r="L63" s="1268"/>
      <c r="M63" s="1238"/>
      <c r="N63" s="1241"/>
      <c r="O63" s="480">
        <v>6</v>
      </c>
      <c r="P63" s="1040"/>
      <c r="Q63" s="481" t="str">
        <f t="shared" si="0"/>
        <v/>
      </c>
      <c r="R63" s="482"/>
      <c r="S63" s="482"/>
      <c r="T63" s="483" t="str">
        <f t="shared" si="1"/>
        <v/>
      </c>
      <c r="U63" s="482"/>
      <c r="V63" s="482"/>
      <c r="W63" s="482"/>
      <c r="X63" s="484" t="str">
        <f>IFERROR(IF(Q63="Probabilidad",(I63-(+I63*T63)),IF(Q63="Impacto",I63,"")),"")</f>
        <v/>
      </c>
      <c r="Y63" s="485" t="str">
        <f t="shared" si="5"/>
        <v/>
      </c>
      <c r="Z63" s="486" t="str">
        <f t="shared" si="6"/>
        <v/>
      </c>
      <c r="AA63" s="485" t="str">
        <f t="shared" si="2"/>
        <v/>
      </c>
      <c r="AB63" s="486" t="str">
        <f>IFERROR(IF(AND(Q62="Impacto",Q63="Impacto"),(AB62-(+AB62*T63)),IF(AND(Q62="Probabilidad",Q63="Impacto"),(AB61-(+AB61*T63)),IF(Q63="Probabilidad",AB62,""))),"")</f>
        <v/>
      </c>
      <c r="AC63" s="487" t="str">
        <f t="shared" si="19"/>
        <v/>
      </c>
      <c r="AD63" s="488"/>
      <c r="AE63" s="501"/>
      <c r="AF63" s="498"/>
      <c r="AG63" s="499"/>
      <c r="AH63" s="499"/>
      <c r="AI63" s="666"/>
      <c r="AJ63" s="660"/>
      <c r="AK63" s="728"/>
      <c r="AL63" s="737"/>
    </row>
    <row r="64" spans="1:38" ht="318.95">
      <c r="A64" s="1269">
        <v>10</v>
      </c>
      <c r="B64" s="1248" t="s">
        <v>162</v>
      </c>
      <c r="C64" s="1248" t="s">
        <v>252</v>
      </c>
      <c r="D64" s="1248" t="s">
        <v>253</v>
      </c>
      <c r="E64" s="1248" t="s">
        <v>254</v>
      </c>
      <c r="F64" s="1248" t="s">
        <v>166</v>
      </c>
      <c r="G64" s="1251">
        <f>200*12</f>
        <v>2400</v>
      </c>
      <c r="H64" s="1257" t="str">
        <f>IF(G64&lt;=0,"",IF(G64&lt;=2,"Muy Baja",IF(G64&lt;=24,"Baja",IF(G64&lt;=500,"Media",IF(G64&lt;=5000,"Alta","Muy Alta")))))</f>
        <v>Alta</v>
      </c>
      <c r="I64" s="1236">
        <f>IF(H64="","",IF(H64="Muy Baja",0.2,IF(H64="Baja",0.4,IF(H64="Media",0.6,IF(H64="Alta",0.8,IF(H64="Muy Alta",1,))))))</f>
        <v>0.8</v>
      </c>
      <c r="J64" s="1260" t="s">
        <v>205</v>
      </c>
      <c r="K64" s="1263" t="str">
        <f>IF(NOT(ISERROR(MATCH(J64,'Tabla Impacto'!$B$221:$B$223,0))),'Tabla Impacto'!$F$223&amp;"Por favor no seleccionar los criterios de impacto(Afectación Económica o presupuestal y Pérdida Reputacional)",J64)</f>
        <v xml:space="preserve">     El riesgo afecta la imagen de la entidad con algunos usuarios de relevancia frente al logro de los objetivos</v>
      </c>
      <c r="L64" s="1266" t="str">
        <f>IF(OR(K64='Tabla Impacto'!$C$11,K64='Tabla Impacto'!$D$11),"Leve",IF(OR(K64='Tabla Impacto'!$C$12,K64='Tabla Impacto'!$D$12),"Menor",IF(OR(K64='Tabla Impacto'!$C$13,K64='Tabla Impacto'!$D$13),"Moderado",IF(OR(K64='Tabla Impacto'!$C$14,K64='Tabla Impacto'!$D$14),"Mayor",IF(OR(K64='Tabla Impacto'!$C$15,K64='Tabla Impacto'!$D$15),"Catastrófico","")))))</f>
        <v>Moderado</v>
      </c>
      <c r="M64" s="1236">
        <f>IF(L64="","",IF(L64="Leve",0.2,IF(L64="Menor",0.4,IF(L64="Moderado",0.6,IF(L64="Mayor",0.8,IF(L64="Catastrófico",1,))))))</f>
        <v>0.6</v>
      </c>
      <c r="N64" s="123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Alto</v>
      </c>
      <c r="O64" s="480">
        <v>1</v>
      </c>
      <c r="P64" s="684" t="s">
        <v>255</v>
      </c>
      <c r="Q64" s="481" t="str">
        <f t="shared" si="0"/>
        <v>Probabilidad</v>
      </c>
      <c r="R64" s="482" t="s">
        <v>169</v>
      </c>
      <c r="S64" s="482" t="s">
        <v>170</v>
      </c>
      <c r="T64" s="483" t="str">
        <f t="shared" si="1"/>
        <v>40%</v>
      </c>
      <c r="U64" s="482" t="s">
        <v>188</v>
      </c>
      <c r="V64" s="482" t="s">
        <v>172</v>
      </c>
      <c r="W64" s="482" t="s">
        <v>176</v>
      </c>
      <c r="X64" s="484">
        <f>IFERROR(IF(Q64="Probabilidad",(I64-(+I64*T64)),IF(Q64="Impacto",I64,"")),"")</f>
        <v>0.48</v>
      </c>
      <c r="Y64" s="485" t="str">
        <f t="shared" si="5"/>
        <v>Media</v>
      </c>
      <c r="Z64" s="486">
        <f t="shared" si="6"/>
        <v>0.48</v>
      </c>
      <c r="AA64" s="485" t="str">
        <f t="shared" si="2"/>
        <v>Moderado</v>
      </c>
      <c r="AB64" s="486">
        <f>IFERROR(IF(Q64="Impacto",(M64-(+M64*T64)),IF(Q64="Probabilidad",M64,"")),"")</f>
        <v>0.6</v>
      </c>
      <c r="AC64" s="487" t="str">
        <f t="shared" si="19"/>
        <v>Moderado</v>
      </c>
      <c r="AD64" s="488" t="s">
        <v>177</v>
      </c>
      <c r="AE64" s="506" t="s">
        <v>256</v>
      </c>
      <c r="AF64" s="530" t="s">
        <v>240</v>
      </c>
      <c r="AG64" s="540">
        <v>45658</v>
      </c>
      <c r="AH64" s="718">
        <v>46203</v>
      </c>
      <c r="AI64" s="1058" t="s">
        <v>257</v>
      </c>
      <c r="AJ64" s="660"/>
      <c r="AK64" s="1058" t="s">
        <v>258</v>
      </c>
      <c r="AL64" s="742"/>
    </row>
    <row r="65" spans="1:38">
      <c r="A65" s="1270"/>
      <c r="B65" s="1249"/>
      <c r="C65" s="1249"/>
      <c r="D65" s="1249"/>
      <c r="E65" s="1249"/>
      <c r="F65" s="1249"/>
      <c r="G65" s="1252"/>
      <c r="H65" s="1258"/>
      <c r="I65" s="1237"/>
      <c r="J65" s="1261"/>
      <c r="K65" s="1264">
        <f t="shared" ref="K65:K69" si="20">IF(NOT(ISERROR(MATCH(J65,_xlfn.ANCHORARRAY(E76),0))),I78&amp;"Por favor no seleccionar los criterios de impacto",J65)</f>
        <v>0</v>
      </c>
      <c r="L65" s="1267"/>
      <c r="M65" s="1237"/>
      <c r="N65" s="1240"/>
      <c r="O65" s="480">
        <v>2</v>
      </c>
      <c r="P65" s="1040"/>
      <c r="Q65" s="481" t="str">
        <f t="shared" si="0"/>
        <v/>
      </c>
      <c r="R65" s="482"/>
      <c r="S65" s="482"/>
      <c r="T65" s="483"/>
      <c r="U65" s="482"/>
      <c r="V65" s="482"/>
      <c r="W65" s="482"/>
      <c r="X65" s="484" t="str">
        <f>IFERROR(IF(AND(Q64="Probabilidad",Q65="Probabilidad"),(Z64-(+Z64*T65)),IF(Q65="Probabilidad",(I64-(+I64*T65)),IF(Q65="Impacto",Z64,""))),"")</f>
        <v/>
      </c>
      <c r="Y65" s="485" t="str">
        <f t="shared" si="5"/>
        <v/>
      </c>
      <c r="Z65" s="486" t="str">
        <f t="shared" si="6"/>
        <v/>
      </c>
      <c r="AA65" s="485" t="str">
        <f t="shared" si="2"/>
        <v/>
      </c>
      <c r="AB65" s="486" t="str">
        <f>IFERROR(IF(AND(Q64="Impacto",Q65="Impacto"),(AB64-(+AB64*T65)),IF(Q65="Impacto",(M64-(+M64*T65)),IF(Q65="Probabilidad",AB64,""))),"")</f>
        <v/>
      </c>
      <c r="AC65" s="487" t="str">
        <f t="shared" si="19"/>
        <v/>
      </c>
      <c r="AD65" s="488"/>
      <c r="AE65" s="503"/>
      <c r="AF65" s="497"/>
      <c r="AG65" s="499"/>
      <c r="AH65" s="499"/>
      <c r="AI65" s="666"/>
      <c r="AJ65" s="660"/>
      <c r="AK65" s="728"/>
      <c r="AL65" s="737"/>
    </row>
    <row r="66" spans="1:38">
      <c r="A66" s="1270"/>
      <c r="B66" s="1249"/>
      <c r="C66" s="1249"/>
      <c r="D66" s="1249"/>
      <c r="E66" s="1249"/>
      <c r="F66" s="1249"/>
      <c r="G66" s="1252"/>
      <c r="H66" s="1258"/>
      <c r="I66" s="1237"/>
      <c r="J66" s="1261"/>
      <c r="K66" s="1264">
        <f t="shared" si="20"/>
        <v>0</v>
      </c>
      <c r="L66" s="1267"/>
      <c r="M66" s="1237"/>
      <c r="N66" s="1240"/>
      <c r="O66" s="480">
        <v>3</v>
      </c>
      <c r="P66" s="1040"/>
      <c r="Q66" s="481" t="str">
        <f t="shared" si="0"/>
        <v/>
      </c>
      <c r="R66" s="482"/>
      <c r="S66" s="482"/>
      <c r="T66" s="483" t="str">
        <f t="shared" si="1"/>
        <v/>
      </c>
      <c r="U66" s="482"/>
      <c r="V66" s="482"/>
      <c r="W66" s="482"/>
      <c r="X66" s="484" t="str">
        <f>IFERROR(IF(Q66="Probabilidad",(I66-(+I66*T66)),IF(Q66="Impacto",I66,"")),"")</f>
        <v/>
      </c>
      <c r="Y66" s="485" t="str">
        <f t="shared" si="5"/>
        <v/>
      </c>
      <c r="Z66" s="486" t="str">
        <f t="shared" si="6"/>
        <v/>
      </c>
      <c r="AA66" s="485" t="str">
        <f t="shared" si="2"/>
        <v/>
      </c>
      <c r="AB66" s="486" t="str">
        <f>IFERROR(IF(AND(Q65="Impacto",Q66="Impacto"),(AB65-(+AB65*T66)),IF(AND(Q65="Probabilidad",Q66="Impacto"),(AB64-(+AB64*T66)),IF(Q66="Probabilidad",AB65,""))),"")</f>
        <v/>
      </c>
      <c r="AC66" s="487" t="str">
        <f t="shared" si="19"/>
        <v/>
      </c>
      <c r="AD66" s="488"/>
      <c r="AE66" s="501"/>
      <c r="AF66" s="498"/>
      <c r="AG66" s="499"/>
      <c r="AH66" s="499"/>
      <c r="AI66" s="666"/>
      <c r="AJ66" s="660"/>
      <c r="AK66" s="728"/>
      <c r="AL66" s="737"/>
    </row>
    <row r="67" spans="1:38">
      <c r="A67" s="1270"/>
      <c r="B67" s="1249"/>
      <c r="C67" s="1249"/>
      <c r="D67" s="1249"/>
      <c r="E67" s="1249"/>
      <c r="F67" s="1249"/>
      <c r="G67" s="1252"/>
      <c r="H67" s="1258"/>
      <c r="I67" s="1237"/>
      <c r="J67" s="1261"/>
      <c r="K67" s="1264">
        <f t="shared" si="20"/>
        <v>0</v>
      </c>
      <c r="L67" s="1267"/>
      <c r="M67" s="1237"/>
      <c r="N67" s="1240"/>
      <c r="O67" s="480">
        <v>4</v>
      </c>
      <c r="P67" s="1040"/>
      <c r="Q67" s="481" t="str">
        <f t="shared" si="0"/>
        <v/>
      </c>
      <c r="R67" s="482"/>
      <c r="S67" s="482"/>
      <c r="T67" s="483" t="str">
        <f t="shared" si="1"/>
        <v/>
      </c>
      <c r="U67" s="482"/>
      <c r="V67" s="482"/>
      <c r="W67" s="482"/>
      <c r="X67" s="484" t="str">
        <f>IFERROR(IF(Q67="Probabilidad",(I67-(+I67*T67)),IF(Q67="Impacto",I67,"")),"")</f>
        <v/>
      </c>
      <c r="Y67" s="485" t="str">
        <f t="shared" si="5"/>
        <v/>
      </c>
      <c r="Z67" s="486" t="str">
        <f t="shared" si="6"/>
        <v/>
      </c>
      <c r="AA67" s="485" t="str">
        <f t="shared" si="2"/>
        <v/>
      </c>
      <c r="AB67" s="486" t="str">
        <f>IFERROR(IF(AND(Q66="Impacto",Q67="Impacto"),(AB66-(+AB66*T67)),IF(AND(Q66="Probabilidad",Q67="Impacto"),(AB65-(+AB65*T67)),IF(Q67="Probabilidad",AB66,""))),"")</f>
        <v/>
      </c>
      <c r="AC67" s="487" t="str">
        <f t="shared" si="19"/>
        <v/>
      </c>
      <c r="AD67" s="488"/>
      <c r="AE67" s="501"/>
      <c r="AF67" s="498"/>
      <c r="AG67" s="499"/>
      <c r="AH67" s="499"/>
      <c r="AI67" s="666"/>
      <c r="AJ67" s="660"/>
      <c r="AK67" s="728"/>
      <c r="AL67" s="737"/>
    </row>
    <row r="68" spans="1:38">
      <c r="A68" s="1270"/>
      <c r="B68" s="1249"/>
      <c r="C68" s="1249"/>
      <c r="D68" s="1249"/>
      <c r="E68" s="1249"/>
      <c r="F68" s="1249"/>
      <c r="G68" s="1252"/>
      <c r="H68" s="1258"/>
      <c r="I68" s="1237"/>
      <c r="J68" s="1261"/>
      <c r="K68" s="1264">
        <f t="shared" si="20"/>
        <v>0</v>
      </c>
      <c r="L68" s="1267"/>
      <c r="M68" s="1237"/>
      <c r="N68" s="1240"/>
      <c r="O68" s="480">
        <v>5</v>
      </c>
      <c r="P68" s="1040"/>
      <c r="Q68" s="481" t="str">
        <f t="shared" si="0"/>
        <v/>
      </c>
      <c r="R68" s="482"/>
      <c r="S68" s="482"/>
      <c r="T68" s="483" t="str">
        <f t="shared" si="1"/>
        <v/>
      </c>
      <c r="U68" s="482"/>
      <c r="V68" s="482"/>
      <c r="W68" s="482"/>
      <c r="X68" s="484" t="str">
        <f>IFERROR(IF(Q68="Probabilidad",(I68-(+I68*T68)),IF(Q68="Impacto",I68,"")),"")</f>
        <v/>
      </c>
      <c r="Y68" s="485" t="str">
        <f t="shared" si="5"/>
        <v/>
      </c>
      <c r="Z68" s="486" t="str">
        <f t="shared" si="6"/>
        <v/>
      </c>
      <c r="AA68" s="485" t="str">
        <f t="shared" si="2"/>
        <v/>
      </c>
      <c r="AB68" s="486" t="str">
        <f>IFERROR(IF(AND(Q67="Impacto",Q68="Impacto"),(AB67-(+AB67*T68)),IF(AND(Q67="Probabilidad",Q68="Impacto"),(AB66-(+AB66*T68)),IF(Q68="Probabilidad",AB67,""))),"")</f>
        <v/>
      </c>
      <c r="AC68" s="487" t="str">
        <f t="shared" si="19"/>
        <v/>
      </c>
      <c r="AD68" s="488"/>
      <c r="AE68" s="501"/>
      <c r="AF68" s="498"/>
      <c r="AG68" s="499"/>
      <c r="AH68" s="499"/>
      <c r="AI68" s="666"/>
      <c r="AJ68" s="660"/>
      <c r="AK68" s="728"/>
      <c r="AL68" s="737"/>
    </row>
    <row r="69" spans="1:38">
      <c r="A69" s="1271"/>
      <c r="B69" s="1250"/>
      <c r="C69" s="1250"/>
      <c r="D69" s="1250"/>
      <c r="E69" s="1250"/>
      <c r="F69" s="1250"/>
      <c r="G69" s="1253"/>
      <c r="H69" s="1259"/>
      <c r="I69" s="1238"/>
      <c r="J69" s="1262"/>
      <c r="K69" s="1265">
        <f t="shared" si="20"/>
        <v>0</v>
      </c>
      <c r="L69" s="1268"/>
      <c r="M69" s="1238"/>
      <c r="N69" s="1241"/>
      <c r="O69" s="480">
        <v>6</v>
      </c>
      <c r="P69" s="1040"/>
      <c r="Q69" s="481" t="str">
        <f t="shared" si="0"/>
        <v/>
      </c>
      <c r="R69" s="482"/>
      <c r="S69" s="482"/>
      <c r="T69" s="483" t="str">
        <f t="shared" si="1"/>
        <v/>
      </c>
      <c r="U69" s="482"/>
      <c r="V69" s="482"/>
      <c r="W69" s="482"/>
      <c r="X69" s="484" t="str">
        <f>IFERROR(IF(Q69="Probabilidad",(I69-(+I69*T69)),IF(Q69="Impacto",I69,"")),"")</f>
        <v/>
      </c>
      <c r="Y69" s="485" t="str">
        <f t="shared" si="5"/>
        <v/>
      </c>
      <c r="Z69" s="486" t="str">
        <f t="shared" si="6"/>
        <v/>
      </c>
      <c r="AA69" s="485" t="str">
        <f t="shared" si="2"/>
        <v/>
      </c>
      <c r="AB69" s="486" t="str">
        <f>IFERROR(IF(AND(Q68="Impacto",Q69="Impacto"),(AB68-(+AB68*T69)),IF(AND(Q68="Probabilidad",Q69="Impacto"),(AB67-(+AB67*T69)),IF(Q69="Probabilidad",AB68,""))),"")</f>
        <v/>
      </c>
      <c r="AC69" s="487" t="str">
        <f t="shared" si="19"/>
        <v/>
      </c>
      <c r="AD69" s="488"/>
      <c r="AE69" s="501"/>
      <c r="AF69" s="498"/>
      <c r="AG69" s="499"/>
      <c r="AH69" s="499"/>
      <c r="AI69" s="666"/>
      <c r="AJ69" s="660"/>
      <c r="AK69" s="728"/>
      <c r="AL69" s="737"/>
    </row>
    <row r="70" spans="1:38" ht="96.95">
      <c r="A70" s="1269">
        <v>11</v>
      </c>
      <c r="B70" s="1248" t="s">
        <v>162</v>
      </c>
      <c r="C70" s="1248" t="s">
        <v>259</v>
      </c>
      <c r="D70" s="1248" t="s">
        <v>260</v>
      </c>
      <c r="E70" s="1248" t="s">
        <v>261</v>
      </c>
      <c r="F70" s="1248" t="s">
        <v>166</v>
      </c>
      <c r="G70" s="1251">
        <v>60000</v>
      </c>
      <c r="H70" s="1257" t="str">
        <f>IF(G70&lt;=0,"",IF(G70&lt;=2,"Muy Baja",IF(G70&lt;=24,"Baja",IF(G70&lt;=500,"Media",IF(G70&lt;=5000,"Alta","Muy Alta")))))</f>
        <v>Muy Alta</v>
      </c>
      <c r="I70" s="1236">
        <f>IF(H70="","",IF(H70="Muy Baja",0.2,IF(H70="Baja",0.4,IF(H70="Media",0.6,IF(H70="Alta",0.8,IF(H70="Muy Alta",1,))))))</f>
        <v>1</v>
      </c>
      <c r="J70" s="1260" t="s">
        <v>225</v>
      </c>
      <c r="K70" s="1263" t="str">
        <f>IF(NOT(ISERROR(MATCH(J70,'Tabla Impacto'!$B$221:$B$223,0))),'Tabla Impacto'!$F$223&amp;"Por favor no seleccionar los criterios de impacto(Afectación Económica o presupuestal y Pérdida Reputacional)",J70)</f>
        <v xml:space="preserve">     El riesgo afecta la imagen de alguna área de la organización</v>
      </c>
      <c r="L70" s="1266" t="str">
        <f>IF(OR(K70='Tabla Impacto'!$C$11,K70='Tabla Impacto'!$D$11),"Leve",IF(OR(K70='Tabla Impacto'!$C$12,K70='Tabla Impacto'!$D$12),"Menor",IF(OR(K70='Tabla Impacto'!$C$13,K70='Tabla Impacto'!$D$13),"Moderado",IF(OR(K70='Tabla Impacto'!$C$14,K70='Tabla Impacto'!$D$14),"Mayor",IF(OR(K70='Tabla Impacto'!$C$15,K70='Tabla Impacto'!$D$15),"Catastrófico","")))))</f>
        <v>Leve</v>
      </c>
      <c r="M70" s="1236">
        <f>IF(L70="","",IF(L70="Leve",0.2,IF(L70="Menor",0.4,IF(L70="Moderado",0.6,IF(L70="Mayor",0.8,IF(L70="Catastrófico",1,))))))</f>
        <v>0.2</v>
      </c>
      <c r="N70" s="1239" t="str">
        <f>IF(OR(AND(H70="Muy Baja",L70="Leve"),AND(H70="Muy Baja",L70="Menor"),AND(H70="Baja",L70="Leve")),"Bajo",IF(OR(AND(H70="Muy baja",L70="Moderado"),AND(H70="Baja",L70="Menor"),AND(H70="Baja",L70="Moderado"),AND(H70="Media",L70="Leve"),AND(H70="Media",L70="Menor"),AND(H70="Media",L70="Moderado"),AND(H70="Alta",L70="Leve"),AND(H70="Alta",L70="Menor")),"Moderado",IF(OR(AND(H70="Muy Baja",L70="Mayor"),AND(H70="Baja",L70="Mayor"),AND(H70="Media",L70="Mayor"),AND(H70="Alta",L70="Moderado"),AND(H70="Alta",L70="Mayor"),AND(H70="Muy Alta",L70="Leve"),AND(H70="Muy Alta",L70="Menor"),AND(H70="Muy Alta",L70="Moderado"),AND(H70="Muy Alta",L70="Mayor")),"Alto",IF(OR(AND(H70="Muy Baja",L70="Catastrófico"),AND(H70="Baja",L70="Catastrófico"),AND(H70="Media",L70="Catastrófico"),AND(H70="Alta",L70="Catastrófico"),AND(H70="Muy Alta",L70="Catastrófico")),"Extremo",""))))</f>
        <v>Alto</v>
      </c>
      <c r="O70" s="480">
        <v>1</v>
      </c>
      <c r="P70" s="684" t="s">
        <v>262</v>
      </c>
      <c r="Q70" s="481" t="str">
        <f t="shared" ref="Q70:Q75" si="21">IF(OR(R70="Preventivo",R70="Detectivo"),"Probabilidad",IF(R70="Correctivo","Impacto",""))</f>
        <v>Probabilidad</v>
      </c>
      <c r="R70" s="482" t="s">
        <v>169</v>
      </c>
      <c r="S70" s="482" t="s">
        <v>170</v>
      </c>
      <c r="T70" s="483" t="str">
        <f t="shared" ref="T70:T75" si="22">IF(AND(R70="Preventivo",S70="Automático"),"50%",IF(AND(R70="Preventivo",S70="Manual"),"40%",IF(AND(R70="Detectivo",S70="Automático"),"40%",IF(AND(R70="Detectivo",S70="Manual"),"30%",IF(AND(R70="Correctivo",S70="Automático"),"35%",IF(AND(R70="Correctivo",S70="Manual"),"25%",""))))))</f>
        <v>40%</v>
      </c>
      <c r="U70" s="482" t="s">
        <v>171</v>
      </c>
      <c r="V70" s="482" t="s">
        <v>198</v>
      </c>
      <c r="W70" s="482" t="s">
        <v>173</v>
      </c>
      <c r="X70" s="484">
        <f>IFERROR(IF(Q70="Probabilidad",(I70-(+I70*T70)),IF(Q70="Impacto",I70,"")),"")</f>
        <v>0.6</v>
      </c>
      <c r="Y70" s="485" t="str">
        <f t="shared" ref="Y70:Y75" si="23">IFERROR(IF(X70="","",IF(X70&lt;=0.2,"Muy Baja",IF(X70&lt;=0.4,"Baja",IF(X70&lt;=0.6,"Media",IF(X70&lt;=0.8,"Alta","Muy Alta"))))),"")</f>
        <v>Media</v>
      </c>
      <c r="Z70" s="486">
        <f t="shared" ref="Z70:Z75" si="24">+X70</f>
        <v>0.6</v>
      </c>
      <c r="AA70" s="485" t="str">
        <f t="shared" ref="AA70:AA75" si="25">IFERROR(IF(AB70="","",IF(AB70&lt;=0.2,"Leve",IF(AB70&lt;=0.4,"Menor",IF(AB70&lt;=0.6,"Moderado",IF(AB70&lt;=0.8,"Mayor","Catastrófico"))))),"")</f>
        <v>Leve</v>
      </c>
      <c r="AB70" s="486">
        <f>IFERROR(IF(Q70="Impacto",(M70-(+M70*T70)),IF(Q70="Probabilidad",M70,"")),"")</f>
        <v>0.2</v>
      </c>
      <c r="AC70" s="487" t="str">
        <f t="shared" ref="AC70:AC75" si="26">IFERROR(IF(OR(AND(Y70="Muy Baja",AA70="Leve"),AND(Y70="Muy Baja",AA70="Menor"),AND(Y70="Baja",AA70="Leve")),"Bajo",IF(OR(AND(Y70="Muy baja",AA70="Moderado"),AND(Y70="Baja",AA70="Menor"),AND(Y70="Baja",AA70="Moderado"),AND(Y70="Media",AA70="Leve"),AND(Y70="Media",AA70="Menor"),AND(Y70="Media",AA70="Moderado"),AND(Y70="Alta",AA70="Leve"),AND(Y70="Alta",AA70="Menor")),"Moderado",IF(OR(AND(Y70="Muy Baja",AA70="Mayor"),AND(Y70="Baja",AA70="Mayor"),AND(Y70="Media",AA70="Mayor"),AND(Y70="Alta",AA70="Moderado"),AND(Y70="Alta",AA70="Mayor"),AND(Y70="Muy Alta",AA70="Leve"),AND(Y70="Muy Alta",AA70="Menor"),AND(Y70="Muy Alta",AA70="Moderado"),AND(Y70="Muy Alta",AA70="Mayor")),"Alto",IF(OR(AND(Y70="Muy Baja",AA70="Catastrófico"),AND(Y70="Baja",AA70="Catastrófico"),AND(Y70="Media",AA70="Catastrófico"),AND(Y70="Alta",AA70="Catastrófico"),AND(Y70="Muy Alta",AA70="Catastrófico")),"Extremo","")))),"")</f>
        <v>Moderado</v>
      </c>
      <c r="AD70" s="488"/>
      <c r="AE70" s="504"/>
      <c r="AF70" s="503"/>
      <c r="AG70" s="499"/>
      <c r="AH70" s="499"/>
      <c r="AI70" s="666"/>
      <c r="AJ70" s="660"/>
      <c r="AK70" s="743"/>
      <c r="AL70" s="739"/>
    </row>
    <row r="71" spans="1:38" ht="293.25" customHeight="1">
      <c r="A71" s="1270"/>
      <c r="B71" s="1249"/>
      <c r="C71" s="1249"/>
      <c r="D71" s="1249"/>
      <c r="E71" s="1249"/>
      <c r="F71" s="1249"/>
      <c r="G71" s="1252"/>
      <c r="H71" s="1258"/>
      <c r="I71" s="1237"/>
      <c r="J71" s="1261"/>
      <c r="K71" s="1264">
        <f t="shared" ref="K71:K75" si="27">IF(NOT(ISERROR(MATCH(J71,_xlfn.ANCHORARRAY(E82),0))),I84&amp;"Por favor no seleccionar los criterios de impacto",J71)</f>
        <v>0</v>
      </c>
      <c r="L71" s="1267"/>
      <c r="M71" s="1237"/>
      <c r="N71" s="1240"/>
      <c r="O71" s="480">
        <v>2</v>
      </c>
      <c r="P71" s="684" t="s">
        <v>263</v>
      </c>
      <c r="Q71" s="481" t="str">
        <f t="shared" si="21"/>
        <v>Probabilidad</v>
      </c>
      <c r="R71" s="482" t="s">
        <v>169</v>
      </c>
      <c r="S71" s="482" t="s">
        <v>170</v>
      </c>
      <c r="T71" s="483" t="str">
        <f t="shared" si="22"/>
        <v>40%</v>
      </c>
      <c r="U71" s="482" t="s">
        <v>171</v>
      </c>
      <c r="V71" s="482" t="s">
        <v>172</v>
      </c>
      <c r="W71" s="482" t="s">
        <v>173</v>
      </c>
      <c r="X71" s="484">
        <f>IFERROR(IF(AND(Q70="Probabilidad",Q71="Probabilidad"),(Z70-(+Z70*T71)),IF(Q71="Probabilidad",(I70-(+I70*T71)),IF(Q71="Impacto",Z70,""))),"")</f>
        <v>0.36</v>
      </c>
      <c r="Y71" s="485" t="str">
        <f t="shared" si="23"/>
        <v>Baja</v>
      </c>
      <c r="Z71" s="486">
        <f t="shared" si="24"/>
        <v>0.36</v>
      </c>
      <c r="AA71" s="485" t="str">
        <f t="shared" si="25"/>
        <v>Leve</v>
      </c>
      <c r="AB71" s="486">
        <f>IFERROR(IF(AND(Q70="Impacto",Q71="Impacto"),(AB70-(+AB70*T71)),IF(Q71="Impacto",(M70-(+M70*T71)),IF(Q71="Probabilidad",AB70,""))),"")</f>
        <v>0.2</v>
      </c>
      <c r="AC71" s="487" t="str">
        <f t="shared" si="26"/>
        <v>Bajo</v>
      </c>
      <c r="AD71" s="488" t="s">
        <v>227</v>
      </c>
      <c r="AE71" s="684" t="s">
        <v>264</v>
      </c>
      <c r="AF71" s="530" t="s">
        <v>240</v>
      </c>
      <c r="AG71" s="540">
        <v>45658</v>
      </c>
      <c r="AH71" s="718">
        <v>46203</v>
      </c>
      <c r="AI71" s="1056" t="s">
        <v>265</v>
      </c>
      <c r="AJ71" s="660"/>
      <c r="AK71" s="1056" t="s">
        <v>266</v>
      </c>
      <c r="AL71" s="744"/>
    </row>
    <row r="72" spans="1:38">
      <c r="A72" s="1270"/>
      <c r="B72" s="1249"/>
      <c r="C72" s="1249"/>
      <c r="D72" s="1249"/>
      <c r="E72" s="1249"/>
      <c r="F72" s="1249"/>
      <c r="G72" s="1252"/>
      <c r="H72" s="1258"/>
      <c r="I72" s="1237"/>
      <c r="J72" s="1261"/>
      <c r="K72" s="1264">
        <f t="shared" si="27"/>
        <v>0</v>
      </c>
      <c r="L72" s="1267"/>
      <c r="M72" s="1237"/>
      <c r="N72" s="1240"/>
      <c r="O72" s="480">
        <v>3</v>
      </c>
      <c r="P72" s="1043"/>
      <c r="Q72" s="481" t="str">
        <f t="shared" si="21"/>
        <v/>
      </c>
      <c r="R72" s="482"/>
      <c r="S72" s="482"/>
      <c r="T72" s="483" t="str">
        <f t="shared" si="22"/>
        <v/>
      </c>
      <c r="U72" s="482"/>
      <c r="V72" s="482"/>
      <c r="W72" s="482"/>
      <c r="X72" s="484" t="str">
        <f>IFERROR(IF(Q72="Probabilidad",(I72-(+I72*T72)),IF(Q72="Impacto",I72,"")),"")</f>
        <v/>
      </c>
      <c r="Y72" s="485" t="str">
        <f t="shared" si="23"/>
        <v/>
      </c>
      <c r="Z72" s="486" t="str">
        <f t="shared" si="24"/>
        <v/>
      </c>
      <c r="AA72" s="485" t="str">
        <f t="shared" si="25"/>
        <v/>
      </c>
      <c r="AB72" s="486" t="str">
        <f>IFERROR(IF(AND(Q71="Impacto",Q72="Impacto"),(AB71-(+AB71*T72)),IF(AND(Q71="Probabilidad",Q72="Impacto"),(AB70-(+AB70*T72)),IF(Q72="Probabilidad",AB71,""))),"")</f>
        <v/>
      </c>
      <c r="AC72" s="487" t="str">
        <f t="shared" si="26"/>
        <v/>
      </c>
      <c r="AD72" s="488"/>
      <c r="AE72" s="501"/>
      <c r="AF72" s="498"/>
      <c r="AG72" s="499"/>
      <c r="AH72" s="499"/>
      <c r="AI72" s="659"/>
      <c r="AJ72" s="660"/>
      <c r="AK72" s="728"/>
      <c r="AL72" s="737"/>
    </row>
    <row r="73" spans="1:38">
      <c r="A73" s="1270"/>
      <c r="B73" s="1249"/>
      <c r="C73" s="1249"/>
      <c r="D73" s="1249"/>
      <c r="E73" s="1249"/>
      <c r="F73" s="1249"/>
      <c r="G73" s="1252"/>
      <c r="H73" s="1258"/>
      <c r="I73" s="1237"/>
      <c r="J73" s="1261"/>
      <c r="K73" s="1264">
        <f t="shared" si="27"/>
        <v>0</v>
      </c>
      <c r="L73" s="1267"/>
      <c r="M73" s="1237"/>
      <c r="N73" s="1240"/>
      <c r="O73" s="480">
        <v>4</v>
      </c>
      <c r="P73" s="684"/>
      <c r="Q73" s="481" t="str">
        <f t="shared" si="21"/>
        <v/>
      </c>
      <c r="R73" s="482"/>
      <c r="S73" s="482"/>
      <c r="T73" s="483" t="str">
        <f t="shared" si="22"/>
        <v/>
      </c>
      <c r="U73" s="482"/>
      <c r="V73" s="482"/>
      <c r="W73" s="482"/>
      <c r="X73" s="484" t="str">
        <f>IFERROR(IF(Q73="Probabilidad",(I73-(+I73*T73)),IF(Q73="Impacto",I73,"")),"")</f>
        <v/>
      </c>
      <c r="Y73" s="485" t="str">
        <f t="shared" si="23"/>
        <v/>
      </c>
      <c r="Z73" s="486" t="str">
        <f t="shared" si="24"/>
        <v/>
      </c>
      <c r="AA73" s="485" t="str">
        <f t="shared" si="25"/>
        <v/>
      </c>
      <c r="AB73" s="486" t="str">
        <f>IFERROR(IF(AND(Q72="Impacto",Q73="Impacto"),(AB72-(+AB72*T73)),IF(AND(Q72="Probabilidad",Q73="Impacto"),(AB71-(+AB71*T73)),IF(Q73="Probabilidad",AB72,""))),"")</f>
        <v/>
      </c>
      <c r="AC73" s="487" t="str">
        <f t="shared" si="26"/>
        <v/>
      </c>
      <c r="AD73" s="488"/>
      <c r="AE73" s="501"/>
      <c r="AF73" s="498"/>
      <c r="AG73" s="499"/>
      <c r="AH73" s="499"/>
      <c r="AI73" s="659"/>
      <c r="AJ73" s="660"/>
      <c r="AK73" s="728"/>
      <c r="AL73" s="737"/>
    </row>
    <row r="74" spans="1:38">
      <c r="A74" s="1270"/>
      <c r="B74" s="1249"/>
      <c r="C74" s="1249"/>
      <c r="D74" s="1249"/>
      <c r="E74" s="1249"/>
      <c r="F74" s="1249"/>
      <c r="G74" s="1252"/>
      <c r="H74" s="1258"/>
      <c r="I74" s="1237"/>
      <c r="J74" s="1261"/>
      <c r="K74" s="1264">
        <f t="shared" si="27"/>
        <v>0</v>
      </c>
      <c r="L74" s="1267"/>
      <c r="M74" s="1237"/>
      <c r="N74" s="1240"/>
      <c r="O74" s="480">
        <v>5</v>
      </c>
      <c r="P74" s="684"/>
      <c r="Q74" s="481" t="str">
        <f t="shared" si="21"/>
        <v/>
      </c>
      <c r="R74" s="482"/>
      <c r="S74" s="482"/>
      <c r="T74" s="483" t="str">
        <f t="shared" si="22"/>
        <v/>
      </c>
      <c r="U74" s="482"/>
      <c r="V74" s="482"/>
      <c r="W74" s="482"/>
      <c r="X74" s="484" t="str">
        <f>IFERROR(IF(Q74="Probabilidad",(I74-(+I74*T74)),IF(Q74="Impacto",I74,"")),"")</f>
        <v/>
      </c>
      <c r="Y74" s="485" t="str">
        <f t="shared" si="23"/>
        <v/>
      </c>
      <c r="Z74" s="486" t="str">
        <f t="shared" si="24"/>
        <v/>
      </c>
      <c r="AA74" s="485" t="str">
        <f t="shared" si="25"/>
        <v/>
      </c>
      <c r="AB74" s="486" t="str">
        <f>IFERROR(IF(AND(Q73="Impacto",Q74="Impacto"),(AB73-(+AB73*T74)),IF(AND(Q73="Probabilidad",Q74="Impacto"),(AB72-(+AB72*T74)),IF(Q74="Probabilidad",AB73,""))),"")</f>
        <v/>
      </c>
      <c r="AC74" s="487" t="str">
        <f t="shared" si="26"/>
        <v/>
      </c>
      <c r="AD74" s="488"/>
      <c r="AE74" s="501"/>
      <c r="AF74" s="498"/>
      <c r="AG74" s="499"/>
      <c r="AH74" s="499"/>
      <c r="AI74" s="659"/>
      <c r="AJ74" s="660"/>
      <c r="AK74" s="728"/>
      <c r="AL74" s="737"/>
    </row>
    <row r="75" spans="1:38">
      <c r="A75" s="1271"/>
      <c r="B75" s="1250"/>
      <c r="C75" s="1250"/>
      <c r="D75" s="1250"/>
      <c r="E75" s="1250"/>
      <c r="F75" s="1250"/>
      <c r="G75" s="1253"/>
      <c r="H75" s="1259"/>
      <c r="I75" s="1238"/>
      <c r="J75" s="1262"/>
      <c r="K75" s="1265">
        <f t="shared" si="27"/>
        <v>0</v>
      </c>
      <c r="L75" s="1268"/>
      <c r="M75" s="1238"/>
      <c r="N75" s="1241"/>
      <c r="O75" s="480">
        <v>6</v>
      </c>
      <c r="P75" s="684"/>
      <c r="Q75" s="481" t="str">
        <f t="shared" si="21"/>
        <v/>
      </c>
      <c r="R75" s="482"/>
      <c r="S75" s="482"/>
      <c r="T75" s="483" t="str">
        <f t="shared" si="22"/>
        <v/>
      </c>
      <c r="U75" s="482"/>
      <c r="V75" s="482"/>
      <c r="W75" s="482"/>
      <c r="X75" s="484" t="str">
        <f>IFERROR(IF(Q75="Probabilidad",(I75-(+I75*T75)),IF(Q75="Impacto",I75,"")),"")</f>
        <v/>
      </c>
      <c r="Y75" s="485" t="str">
        <f t="shared" si="23"/>
        <v/>
      </c>
      <c r="Z75" s="486" t="str">
        <f t="shared" si="24"/>
        <v/>
      </c>
      <c r="AA75" s="485" t="str">
        <f t="shared" si="25"/>
        <v/>
      </c>
      <c r="AB75" s="486" t="str">
        <f>IFERROR(IF(AND(Q74="Impacto",Q75="Impacto"),(AB74-(+AB74*T75)),IF(AND(Q74="Probabilidad",Q75="Impacto"),(AB73-(+AB73*T75)),IF(Q75="Probabilidad",AB74,""))),"")</f>
        <v/>
      </c>
      <c r="AC75" s="487" t="str">
        <f t="shared" si="26"/>
        <v/>
      </c>
      <c r="AD75" s="488"/>
      <c r="AE75" s="501"/>
      <c r="AF75" s="498"/>
      <c r="AG75" s="499"/>
      <c r="AH75" s="499"/>
      <c r="AI75" s="659"/>
      <c r="AJ75" s="660"/>
      <c r="AK75" s="728"/>
      <c r="AL75" s="737"/>
    </row>
    <row r="76" spans="1:38" ht="327.75" customHeight="1">
      <c r="A76" s="1269">
        <v>12</v>
      </c>
      <c r="B76" s="1248" t="s">
        <v>162</v>
      </c>
      <c r="C76" s="1248" t="s">
        <v>267</v>
      </c>
      <c r="D76" s="1248" t="s">
        <v>268</v>
      </c>
      <c r="E76" s="1248" t="s">
        <v>269</v>
      </c>
      <c r="F76" s="1248" t="s">
        <v>166</v>
      </c>
      <c r="G76" s="1251">
        <f>37.5*12</f>
        <v>450</v>
      </c>
      <c r="H76" s="1257" t="str">
        <f>IF(G76&lt;=0,"",IF(G76&lt;=2,"Muy Baja",IF(G76&lt;=24,"Baja",IF(G76&lt;=500,"Media",IF(G76&lt;=5000,"Alta","Muy Alta")))))</f>
        <v>Media</v>
      </c>
      <c r="I76" s="1236">
        <f>IF(H76="","",IF(H76="Muy Baja",0.2,IF(H76="Baja",0.4,IF(H76="Media",0.6,IF(H76="Alta",0.8,IF(H76="Muy Alta",1,))))))</f>
        <v>0.6</v>
      </c>
      <c r="J76" s="1260" t="s">
        <v>205</v>
      </c>
      <c r="K76" s="1263" t="str">
        <f>IF(NOT(ISERROR(MATCH(J76,'Tabla Impacto'!$B$221:$B$223,0))),'Tabla Impacto'!$F$223&amp;"Por favor no seleccionar los criterios de impacto(Afectación Económica o presupuestal y Pérdida Reputacional)",J76)</f>
        <v xml:space="preserve">     El riesgo afecta la imagen de la entidad con algunos usuarios de relevancia frente al logro de los objetivos</v>
      </c>
      <c r="L76" s="1266" t="str">
        <f>IF(OR(K76='Tabla Impacto'!$C$11,K76='Tabla Impacto'!$D$11),"Leve",IF(OR(K76='Tabla Impacto'!$C$12,K76='Tabla Impacto'!$D$12),"Menor",IF(OR(K76='Tabla Impacto'!$C$13,K76='Tabla Impacto'!$D$13),"Moderado",IF(OR(K76='Tabla Impacto'!$C$14,K76='Tabla Impacto'!$D$14),"Mayor",IF(OR(K76='Tabla Impacto'!$C$15,K76='Tabla Impacto'!$D$15),"Catastrófico","")))))</f>
        <v>Moderado</v>
      </c>
      <c r="M76" s="1236">
        <f>IF(L76="","",IF(L76="Leve",0.2,IF(L76="Menor",0.4,IF(L76="Moderado",0.6,IF(L76="Mayor",0.8,IF(L76="Catastrófico",1,))))))</f>
        <v>0.6</v>
      </c>
      <c r="N76" s="1239" t="str">
        <f>IF(OR(AND(H76="Muy Baja",L76="Leve"),AND(H76="Muy Baja",L76="Menor"),AND(H76="Baja",L76="Leve")),"Bajo",IF(OR(AND(H76="Muy baja",L76="Moderado"),AND(H76="Baja",L76="Menor"),AND(H76="Baja",L76="Moderado"),AND(H76="Media",L76="Leve"),AND(H76="Media",L76="Menor"),AND(H76="Media",L76="Moderado"),AND(H76="Alta",L76="Leve"),AND(H76="Alta",L76="Menor")),"Moderado",IF(OR(AND(H76="Muy Baja",L76="Mayor"),AND(H76="Baja",L76="Mayor"),AND(H76="Media",L76="Mayor"),AND(H76="Alta",L76="Moderado"),AND(H76="Alta",L76="Mayor"),AND(H76="Muy Alta",L76="Leve"),AND(H76="Muy Alta",L76="Menor"),AND(H76="Muy Alta",L76="Moderado"),AND(H76="Muy Alta",L76="Mayor")),"Alto",IF(OR(AND(H76="Muy Baja",L76="Catastrófico"),AND(H76="Baja",L76="Catastrófico"),AND(H76="Media",L76="Catastrófico"),AND(H76="Alta",L76="Catastrófico"),AND(H76="Muy Alta",L76="Catastrófico")),"Extremo",""))))</f>
        <v>Moderado</v>
      </c>
      <c r="O76" s="480">
        <v>1</v>
      </c>
      <c r="P76" s="684" t="s">
        <v>270</v>
      </c>
      <c r="Q76" s="481" t="str">
        <f t="shared" si="0"/>
        <v>Probabilidad</v>
      </c>
      <c r="R76" s="482" t="s">
        <v>169</v>
      </c>
      <c r="S76" s="482" t="s">
        <v>170</v>
      </c>
      <c r="T76" s="483" t="str">
        <f t="shared" si="1"/>
        <v>40%</v>
      </c>
      <c r="U76" s="482" t="s">
        <v>188</v>
      </c>
      <c r="V76" s="482" t="s">
        <v>172</v>
      </c>
      <c r="W76" s="482" t="s">
        <v>189</v>
      </c>
      <c r="X76" s="484">
        <f>IFERROR(IF(Q76="Probabilidad",(I76-(+I76*T76)),IF(Q76="Impacto",I76,"")),"")</f>
        <v>0.36</v>
      </c>
      <c r="Y76" s="485" t="str">
        <f t="shared" si="5"/>
        <v>Baja</v>
      </c>
      <c r="Z76" s="486">
        <f t="shared" si="6"/>
        <v>0.36</v>
      </c>
      <c r="AA76" s="485" t="str">
        <f t="shared" si="2"/>
        <v>Moderado</v>
      </c>
      <c r="AB76" s="486">
        <f>IFERROR(IF(Q76="Impacto",(M76-(+M76*T76)),IF(Q76="Probabilidad",M76,"")),"")</f>
        <v>0.6</v>
      </c>
      <c r="AC76" s="487" t="str">
        <f t="shared" si="19"/>
        <v>Moderado</v>
      </c>
      <c r="AD76" s="488"/>
      <c r="AE76" s="501"/>
      <c r="AF76" s="503"/>
      <c r="AG76" s="540"/>
      <c r="AH76" s="540"/>
      <c r="AI76" s="663"/>
      <c r="AJ76" s="667"/>
      <c r="AK76" s="738" t="s">
        <v>271</v>
      </c>
      <c r="AL76" s="728"/>
    </row>
    <row r="77" spans="1:38" ht="99.95">
      <c r="A77" s="1270"/>
      <c r="B77" s="1249"/>
      <c r="C77" s="1249"/>
      <c r="D77" s="1249"/>
      <c r="E77" s="1249"/>
      <c r="F77" s="1249"/>
      <c r="G77" s="1252"/>
      <c r="H77" s="1258"/>
      <c r="I77" s="1237"/>
      <c r="J77" s="1261"/>
      <c r="K77" s="1264">
        <f t="shared" ref="K77:K81" si="28">IF(NOT(ISERROR(MATCH(J77,_xlfn.ANCHORARRAY(E88),0))),I90&amp;"Por favor no seleccionar los criterios de impacto",J77)</f>
        <v>0</v>
      </c>
      <c r="L77" s="1267"/>
      <c r="M77" s="1237"/>
      <c r="N77" s="1240"/>
      <c r="O77" s="480">
        <v>2</v>
      </c>
      <c r="P77" s="684" t="s">
        <v>272</v>
      </c>
      <c r="Q77" s="481" t="str">
        <f t="shared" si="0"/>
        <v>Probabilidad</v>
      </c>
      <c r="R77" s="482" t="s">
        <v>169</v>
      </c>
      <c r="S77" s="482" t="s">
        <v>170</v>
      </c>
      <c r="T77" s="483" t="str">
        <f t="shared" si="1"/>
        <v>40%</v>
      </c>
      <c r="U77" s="482" t="s">
        <v>188</v>
      </c>
      <c r="V77" s="482" t="s">
        <v>172</v>
      </c>
      <c r="W77" s="482" t="s">
        <v>176</v>
      </c>
      <c r="X77" s="484">
        <f>IFERROR(IF(AND(Q76="Probabilidad",Q77="Probabilidad"),(Z76-(+Z76*T77)),IF(Q77="Probabilidad",(I76-(+I76*T77)),IF(Q77="Impacto",Z76,""))),"")</f>
        <v>0.216</v>
      </c>
      <c r="Y77" s="485" t="str">
        <f t="shared" si="5"/>
        <v>Baja</v>
      </c>
      <c r="Z77" s="486">
        <f t="shared" si="6"/>
        <v>0.216</v>
      </c>
      <c r="AA77" s="485" t="str">
        <f t="shared" si="2"/>
        <v>Moderado</v>
      </c>
      <c r="AB77" s="486">
        <f>IFERROR(IF(AND(Q76="Impacto",Q77="Impacto"),(AB76-(+AB76*T77)),IF(Q77="Impacto",(M70-(+M70*T77)),IF(Q77="Probabilidad",AB76,""))),"")</f>
        <v>0.6</v>
      </c>
      <c r="AC77" s="487" t="str">
        <f t="shared" si="19"/>
        <v>Moderado</v>
      </c>
      <c r="AD77" s="488" t="s">
        <v>177</v>
      </c>
      <c r="AE77" s="506" t="s">
        <v>273</v>
      </c>
      <c r="AF77" s="506" t="s">
        <v>274</v>
      </c>
      <c r="AG77" s="540">
        <v>46023</v>
      </c>
      <c r="AH77" s="540">
        <v>46387</v>
      </c>
      <c r="AI77" s="663"/>
      <c r="AJ77" s="661" t="s">
        <v>181</v>
      </c>
      <c r="AK77" s="738"/>
      <c r="AL77" s="738"/>
    </row>
    <row r="78" spans="1:38">
      <c r="A78" s="1270"/>
      <c r="B78" s="1249"/>
      <c r="C78" s="1249"/>
      <c r="D78" s="1249"/>
      <c r="E78" s="1249"/>
      <c r="F78" s="1249"/>
      <c r="G78" s="1252"/>
      <c r="H78" s="1258"/>
      <c r="I78" s="1237"/>
      <c r="J78" s="1261"/>
      <c r="K78" s="1264">
        <f t="shared" si="28"/>
        <v>0</v>
      </c>
      <c r="L78" s="1267"/>
      <c r="M78" s="1237"/>
      <c r="N78" s="1240"/>
      <c r="O78" s="480">
        <v>3</v>
      </c>
      <c r="P78" s="1043"/>
      <c r="Q78" s="481" t="str">
        <f t="shared" si="0"/>
        <v/>
      </c>
      <c r="R78" s="482"/>
      <c r="S78" s="482"/>
      <c r="T78" s="483" t="str">
        <f t="shared" si="1"/>
        <v/>
      </c>
      <c r="U78" s="482"/>
      <c r="V78" s="482"/>
      <c r="W78" s="482"/>
      <c r="X78" s="484" t="str">
        <f t="shared" ref="X78:X88" si="29">IFERROR(IF(Q78="Probabilidad",(I78-(+I78*T78)),IF(Q78="Impacto",I78,"")),"")</f>
        <v/>
      </c>
      <c r="Y78" s="485" t="str">
        <f t="shared" si="5"/>
        <v/>
      </c>
      <c r="Z78" s="486" t="str">
        <f t="shared" si="6"/>
        <v/>
      </c>
      <c r="AA78" s="485" t="str">
        <f t="shared" si="2"/>
        <v/>
      </c>
      <c r="AB78" s="486" t="str">
        <f>IFERROR(IF(AND(Q77="Impacto",Q78="Impacto"),(AB77-(+AB77*T78)),IF(AND(Q77="Probabilidad",Q78="Impacto"),(AB76-(+AB76*T78)),IF(Q78="Probabilidad",AB77,""))),"")</f>
        <v/>
      </c>
      <c r="AC78" s="487" t="str">
        <f t="shared" si="19"/>
        <v/>
      </c>
      <c r="AD78" s="488"/>
      <c r="AE78" s="501"/>
      <c r="AF78" s="498"/>
      <c r="AG78" s="499"/>
      <c r="AH78" s="499"/>
      <c r="AI78" s="659"/>
      <c r="AJ78" s="660"/>
      <c r="AK78" s="728"/>
      <c r="AL78" s="737"/>
    </row>
    <row r="79" spans="1:38">
      <c r="A79" s="1270"/>
      <c r="B79" s="1249"/>
      <c r="C79" s="1249"/>
      <c r="D79" s="1249"/>
      <c r="E79" s="1249"/>
      <c r="F79" s="1249"/>
      <c r="G79" s="1252"/>
      <c r="H79" s="1258"/>
      <c r="I79" s="1237"/>
      <c r="J79" s="1261"/>
      <c r="K79" s="1264">
        <f t="shared" si="28"/>
        <v>0</v>
      </c>
      <c r="L79" s="1267"/>
      <c r="M79" s="1237"/>
      <c r="N79" s="1240"/>
      <c r="O79" s="480">
        <v>4</v>
      </c>
      <c r="P79" s="684"/>
      <c r="Q79" s="481" t="str">
        <f t="shared" si="0"/>
        <v/>
      </c>
      <c r="R79" s="482"/>
      <c r="S79" s="482"/>
      <c r="T79" s="483" t="str">
        <f t="shared" si="1"/>
        <v/>
      </c>
      <c r="U79" s="482"/>
      <c r="V79" s="482"/>
      <c r="W79" s="482"/>
      <c r="X79" s="484" t="str">
        <f t="shared" si="29"/>
        <v/>
      </c>
      <c r="Y79" s="485" t="str">
        <f t="shared" si="5"/>
        <v/>
      </c>
      <c r="Z79" s="486" t="str">
        <f t="shared" si="6"/>
        <v/>
      </c>
      <c r="AA79" s="485" t="str">
        <f t="shared" si="2"/>
        <v/>
      </c>
      <c r="AB79" s="486" t="str">
        <f>IFERROR(IF(AND(Q78="Impacto",Q79="Impacto"),(AB78-(+AB78*T79)),IF(AND(Q78="Probabilidad",Q79="Impacto"),(AB77-(+AB77*T79)),IF(Q79="Probabilidad",AB78,""))),"")</f>
        <v/>
      </c>
      <c r="AC79" s="487" t="str">
        <f t="shared" si="19"/>
        <v/>
      </c>
      <c r="AD79" s="488"/>
      <c r="AE79" s="501"/>
      <c r="AF79" s="498"/>
      <c r="AG79" s="499"/>
      <c r="AH79" s="499"/>
      <c r="AI79" s="659"/>
      <c r="AJ79" s="660"/>
      <c r="AK79" s="728"/>
      <c r="AL79" s="737"/>
    </row>
    <row r="80" spans="1:38">
      <c r="A80" s="1270"/>
      <c r="B80" s="1249"/>
      <c r="C80" s="1249"/>
      <c r="D80" s="1249"/>
      <c r="E80" s="1249"/>
      <c r="F80" s="1249"/>
      <c r="G80" s="1252"/>
      <c r="H80" s="1258"/>
      <c r="I80" s="1237"/>
      <c r="J80" s="1261"/>
      <c r="K80" s="1264">
        <f t="shared" si="28"/>
        <v>0</v>
      </c>
      <c r="L80" s="1267"/>
      <c r="M80" s="1237"/>
      <c r="N80" s="1240"/>
      <c r="O80" s="480">
        <v>5</v>
      </c>
      <c r="P80" s="684"/>
      <c r="Q80" s="481" t="str">
        <f t="shared" si="0"/>
        <v/>
      </c>
      <c r="R80" s="482"/>
      <c r="S80" s="482"/>
      <c r="T80" s="483" t="str">
        <f t="shared" si="1"/>
        <v/>
      </c>
      <c r="U80" s="482"/>
      <c r="V80" s="482"/>
      <c r="W80" s="482"/>
      <c r="X80" s="484" t="str">
        <f t="shared" si="29"/>
        <v/>
      </c>
      <c r="Y80" s="485" t="str">
        <f t="shared" si="5"/>
        <v/>
      </c>
      <c r="Z80" s="486" t="str">
        <f t="shared" si="6"/>
        <v/>
      </c>
      <c r="AA80" s="485" t="str">
        <f t="shared" si="2"/>
        <v/>
      </c>
      <c r="AB80" s="486" t="str">
        <f>IFERROR(IF(AND(Q79="Impacto",Q80="Impacto"),(AB79-(+AB79*T80)),IF(AND(Q79="Probabilidad",Q80="Impacto"),(AB78-(+AB78*T80)),IF(Q80="Probabilidad",AB79,""))),"")</f>
        <v/>
      </c>
      <c r="AC80" s="487" t="str">
        <f t="shared" si="19"/>
        <v/>
      </c>
      <c r="AD80" s="488"/>
      <c r="AE80" s="501"/>
      <c r="AF80" s="498"/>
      <c r="AG80" s="499"/>
      <c r="AH80" s="499"/>
      <c r="AI80" s="659"/>
      <c r="AJ80" s="660"/>
      <c r="AK80" s="728"/>
      <c r="AL80" s="737"/>
    </row>
    <row r="81" spans="1:38">
      <c r="A81" s="1271"/>
      <c r="B81" s="1250"/>
      <c r="C81" s="1250"/>
      <c r="D81" s="1250"/>
      <c r="E81" s="1250"/>
      <c r="F81" s="1250"/>
      <c r="G81" s="1253"/>
      <c r="H81" s="1259"/>
      <c r="I81" s="1238"/>
      <c r="J81" s="1262"/>
      <c r="K81" s="1265">
        <f t="shared" si="28"/>
        <v>0</v>
      </c>
      <c r="L81" s="1268"/>
      <c r="M81" s="1238"/>
      <c r="N81" s="1241"/>
      <c r="O81" s="480">
        <v>6</v>
      </c>
      <c r="P81" s="684"/>
      <c r="Q81" s="481" t="str">
        <f t="shared" ref="Q81:Q159" si="30">IF(OR(R81="Preventivo",R81="Detectivo"),"Probabilidad",IF(R81="Correctivo","Impacto",""))</f>
        <v/>
      </c>
      <c r="R81" s="482"/>
      <c r="S81" s="482"/>
      <c r="T81" s="483" t="str">
        <f t="shared" ref="T81:T159" si="31">IF(AND(R81="Preventivo",S81="Automático"),"50%",IF(AND(R81="Preventivo",S81="Manual"),"40%",IF(AND(R81="Detectivo",S81="Automático"),"40%",IF(AND(R81="Detectivo",S81="Manual"),"30%",IF(AND(R81="Correctivo",S81="Automático"),"35%",IF(AND(R81="Correctivo",S81="Manual"),"25%",""))))))</f>
        <v/>
      </c>
      <c r="U81" s="482"/>
      <c r="V81" s="482"/>
      <c r="W81" s="482"/>
      <c r="X81" s="484" t="str">
        <f t="shared" si="29"/>
        <v/>
      </c>
      <c r="Y81" s="485" t="str">
        <f t="shared" ref="Y81:Y159" si="32">IFERROR(IF(X81="","",IF(X81&lt;=0.2,"Muy Baja",IF(X81&lt;=0.4,"Baja",IF(X81&lt;=0.6,"Media",IF(X81&lt;=0.8,"Alta","Muy Alta"))))),"")</f>
        <v/>
      </c>
      <c r="Z81" s="486" t="str">
        <f t="shared" ref="Z81:Z159" si="33">+X81</f>
        <v/>
      </c>
      <c r="AA81" s="485" t="str">
        <f t="shared" ref="AA81:AA159" si="34">IFERROR(IF(AB81="","",IF(AB81&lt;=0.2,"Leve",IF(AB81&lt;=0.4,"Menor",IF(AB81&lt;=0.6,"Moderado",IF(AB81&lt;=0.8,"Mayor","Catastrófico"))))),"")</f>
        <v/>
      </c>
      <c r="AB81" s="486" t="str">
        <f>IFERROR(IF(AND(Q80="Impacto",Q81="Impacto"),(AB80-(+AB80*T81)),IF(AND(Q80="Probabilidad",Q81="Impacto"),(AB79-(+AB79*T81)),IF(Q81="Probabilidad",AB80,""))),"")</f>
        <v/>
      </c>
      <c r="AC81" s="487" t="str">
        <f t="shared" si="19"/>
        <v/>
      </c>
      <c r="AD81" s="488"/>
      <c r="AE81" s="501"/>
      <c r="AF81" s="498"/>
      <c r="AG81" s="499"/>
      <c r="AH81" s="499"/>
      <c r="AI81" s="659"/>
      <c r="AJ81" s="660"/>
      <c r="AK81" s="728"/>
      <c r="AL81" s="737"/>
    </row>
    <row r="82" spans="1:38" ht="213.75" customHeight="1">
      <c r="A82" s="1269">
        <v>13</v>
      </c>
      <c r="B82" s="1248" t="s">
        <v>162</v>
      </c>
      <c r="C82" s="1248" t="s">
        <v>275</v>
      </c>
      <c r="D82" s="1248" t="s">
        <v>276</v>
      </c>
      <c r="E82" s="1248" t="s">
        <v>277</v>
      </c>
      <c r="F82" s="1248" t="s">
        <v>166</v>
      </c>
      <c r="G82" s="1248">
        <v>475</v>
      </c>
      <c r="H82" s="1257" t="str">
        <f>IF(G82&lt;=0,"",IF(G82&lt;=2,"Muy Baja",IF(G82&lt;=24,"Baja",IF(G82&lt;=500,"Media",IF(G82&lt;=5000,"Alta","Muy Alta")))))</f>
        <v>Media</v>
      </c>
      <c r="I82" s="1236">
        <f>IF(H82="","",IF(H82="Muy Baja",0.2,IF(H82="Baja",0.4,IF(H82="Media",0.6,IF(H82="Alta",0.8,IF(H82="Muy Alta",1,))))))</f>
        <v>0.6</v>
      </c>
      <c r="J82" s="1260" t="s">
        <v>225</v>
      </c>
      <c r="K82" s="1263" t="str">
        <f>IF(NOT(ISERROR(MATCH(J82,'Tabla Impacto'!$B$221:$B$223,0))),'Tabla Impacto'!$F$223&amp;"Por favor no seleccionar los criterios de impacto(Afectación Económica o presupuestal y Pérdida Reputacional)",J82)</f>
        <v xml:space="preserve">     El riesgo afecta la imagen de alguna área de la organización</v>
      </c>
      <c r="L82" s="1266" t="str">
        <f>IF(OR(K82='Tabla Impacto'!$C$11,K82='Tabla Impacto'!$D$11),"Leve",IF(OR(K82='Tabla Impacto'!$C$12,K82='Tabla Impacto'!$D$12),"Menor",IF(OR(K82='Tabla Impacto'!$C$13,K82='Tabla Impacto'!$D$13),"Moderado",IF(OR(K82='Tabla Impacto'!$C$14,K82='Tabla Impacto'!$D$14),"Mayor",IF(OR(K82='Tabla Impacto'!$C$15,K82='Tabla Impacto'!$D$15),"Catastrófico","")))))</f>
        <v>Leve</v>
      </c>
      <c r="M82" s="1236">
        <f>IF(L82="","",IF(L82="Leve",0.2,IF(L82="Menor",0.4,IF(L82="Moderado",0.6,IF(L82="Mayor",0.8,IF(L82="Catastrófico",1,))))))</f>
        <v>0.2</v>
      </c>
      <c r="N82" s="1239" t="str">
        <f>IF(OR(AND(H82="Muy Baja",L82="Leve"),AND(H82="Muy Baja",L82="Menor"),AND(H82="Baja",L82="Leve")),"Bajo",IF(OR(AND(H82="Muy baja",L82="Moderado"),AND(H82="Baja",L82="Menor"),AND(H82="Baja",L82="Moderado"),AND(H82="Media",L82="Leve"),AND(H82="Media",L82="Menor"),AND(H82="Media",L82="Moderado"),AND(H82="Alta",L82="Leve"),AND(H82="Alta",L82="Menor")),"Moderado",IF(OR(AND(H82="Muy Baja",L82="Mayor"),AND(H82="Baja",L82="Mayor"),AND(H82="Media",L82="Mayor"),AND(H82="Alta",L82="Moderado"),AND(H82="Alta",L82="Mayor"),AND(H82="Muy Alta",L82="Leve"),AND(H82="Muy Alta",L82="Menor"),AND(H82="Muy Alta",L82="Moderado"),AND(H82="Muy Alta",L82="Mayor")),"Alto",IF(OR(AND(H82="Muy Baja",L82="Catastrófico"),AND(H82="Baja",L82="Catastrófico"),AND(H82="Media",L82="Catastrófico"),AND(H82="Alta",L82="Catastrófico"),AND(H82="Muy Alta",L82="Catastrófico")),"Extremo",""))))</f>
        <v>Moderado</v>
      </c>
      <c r="O82" s="480">
        <v>1</v>
      </c>
      <c r="P82" s="684" t="s">
        <v>278</v>
      </c>
      <c r="Q82" s="481" t="str">
        <f t="shared" si="30"/>
        <v>Probabilidad</v>
      </c>
      <c r="R82" s="482" t="s">
        <v>169</v>
      </c>
      <c r="S82" s="482" t="s">
        <v>170</v>
      </c>
      <c r="T82" s="483" t="str">
        <f t="shared" si="31"/>
        <v>40%</v>
      </c>
      <c r="U82" s="482" t="s">
        <v>188</v>
      </c>
      <c r="V82" s="482" t="s">
        <v>172</v>
      </c>
      <c r="W82" s="482" t="s">
        <v>189</v>
      </c>
      <c r="X82" s="484">
        <f t="shared" si="29"/>
        <v>0.36</v>
      </c>
      <c r="Y82" s="485" t="str">
        <f>IFERROR(IF(X82="","",IF(X82&lt;=0.2,"Muy Baja",IF(X82&lt;=0.4,"Baja",IF(X82&lt;=0.6,"Media",IF(X82&lt;=0.8,"Alta","Muy Alta"))))),"")</f>
        <v>Baja</v>
      </c>
      <c r="Z82" s="486">
        <f t="shared" si="33"/>
        <v>0.36</v>
      </c>
      <c r="AA82" s="485" t="str">
        <f>IFERROR(IF(AB82="","",IF(AB82&lt;=0.2,"Leve",IF(AB82&lt;=0.4,"Menor",IF(AB82&lt;=0.6,"Moderado",IF(AB82&lt;=0.8,"Mayor","Catastrófico"))))),"")</f>
        <v>Leve</v>
      </c>
      <c r="AB82" s="486">
        <f>IFERROR(IF(Q82="Impacto",(M82-(+M82*T82)),IF(Q82="Probabilidad",M82,"")),"")</f>
        <v>0.2</v>
      </c>
      <c r="AC82" s="487" t="str">
        <f t="shared" si="19"/>
        <v>Bajo</v>
      </c>
      <c r="AD82" s="488" t="s">
        <v>227</v>
      </c>
      <c r="AE82" s="501"/>
      <c r="AF82" s="497"/>
      <c r="AG82" s="499"/>
      <c r="AH82" s="499"/>
      <c r="AI82" s="659"/>
      <c r="AJ82" s="660"/>
      <c r="AK82" s="1082" t="s">
        <v>279</v>
      </c>
      <c r="AL82" s="728"/>
    </row>
    <row r="83" spans="1:38">
      <c r="A83" s="1270"/>
      <c r="B83" s="1249"/>
      <c r="C83" s="1249"/>
      <c r="D83" s="1249"/>
      <c r="E83" s="1249"/>
      <c r="F83" s="1249"/>
      <c r="G83" s="1249"/>
      <c r="H83" s="1258"/>
      <c r="I83" s="1237"/>
      <c r="J83" s="1261"/>
      <c r="K83" s="1264">
        <f t="shared" ref="K83:K87" si="35">IF(NOT(ISERROR(MATCH(J83,_xlfn.ANCHORARRAY(E94),0))),I96&amp;"Por favor no seleccionar los criterios de impacto",J83)</f>
        <v>0</v>
      </c>
      <c r="L83" s="1267"/>
      <c r="M83" s="1237"/>
      <c r="N83" s="1240"/>
      <c r="O83" s="480">
        <v>2</v>
      </c>
      <c r="P83" s="684"/>
      <c r="Q83" s="481" t="str">
        <f t="shared" si="30"/>
        <v/>
      </c>
      <c r="R83" s="482"/>
      <c r="S83" s="482"/>
      <c r="T83" s="483" t="str">
        <f t="shared" si="31"/>
        <v/>
      </c>
      <c r="U83" s="482"/>
      <c r="V83" s="482"/>
      <c r="W83" s="482"/>
      <c r="X83" s="484" t="str">
        <f t="shared" si="29"/>
        <v/>
      </c>
      <c r="Y83" s="485" t="str">
        <f t="shared" si="32"/>
        <v/>
      </c>
      <c r="Z83" s="486" t="str">
        <f t="shared" si="33"/>
        <v/>
      </c>
      <c r="AA83" s="485" t="str">
        <f t="shared" si="34"/>
        <v/>
      </c>
      <c r="AB83" s="486" t="str">
        <f>IFERROR(IF(AND(Q82="Impacto",Q83="Impacto"),(AB82-(+AB82*T83)),IF(Q83="Impacto",(M82-(+M82*T83)),IF(Q83="Probabilidad",AB82,""))),"")</f>
        <v/>
      </c>
      <c r="AC83" s="487" t="str">
        <f t="shared" si="19"/>
        <v/>
      </c>
      <c r="AD83" s="488"/>
      <c r="AE83" s="501"/>
      <c r="AF83" s="497"/>
      <c r="AG83" s="499"/>
      <c r="AH83" s="499"/>
      <c r="AI83" s="659"/>
      <c r="AJ83" s="660"/>
      <c r="AK83" s="728"/>
      <c r="AL83" s="737"/>
    </row>
    <row r="84" spans="1:38">
      <c r="A84" s="1270"/>
      <c r="B84" s="1249"/>
      <c r="C84" s="1249"/>
      <c r="D84" s="1249"/>
      <c r="E84" s="1249"/>
      <c r="F84" s="1249"/>
      <c r="G84" s="1249"/>
      <c r="H84" s="1258"/>
      <c r="I84" s="1237"/>
      <c r="J84" s="1261"/>
      <c r="K84" s="1264">
        <f t="shared" si="35"/>
        <v>0</v>
      </c>
      <c r="L84" s="1267"/>
      <c r="M84" s="1237"/>
      <c r="N84" s="1240"/>
      <c r="O84" s="480">
        <v>3</v>
      </c>
      <c r="P84" s="1043"/>
      <c r="Q84" s="481" t="str">
        <f t="shared" si="30"/>
        <v/>
      </c>
      <c r="R84" s="482"/>
      <c r="S84" s="482"/>
      <c r="T84" s="483" t="str">
        <f t="shared" si="31"/>
        <v/>
      </c>
      <c r="U84" s="482"/>
      <c r="V84" s="482"/>
      <c r="W84" s="482"/>
      <c r="X84" s="484" t="str">
        <f t="shared" si="29"/>
        <v/>
      </c>
      <c r="Y84" s="485" t="str">
        <f t="shared" si="32"/>
        <v/>
      </c>
      <c r="Z84" s="486" t="str">
        <f t="shared" si="33"/>
        <v/>
      </c>
      <c r="AA84" s="485" t="str">
        <f t="shared" si="34"/>
        <v/>
      </c>
      <c r="AB84" s="486" t="str">
        <f>IFERROR(IF(AND(Q83="Impacto",Q84="Impacto"),(AB83-(+AB83*T84)),IF(AND(Q83="Probabilidad",Q84="Impacto"),(AB82-(+AB82*T84)),IF(Q84="Probabilidad",AB83,""))),"")</f>
        <v/>
      </c>
      <c r="AC84" s="487" t="str">
        <f t="shared" si="19"/>
        <v/>
      </c>
      <c r="AD84" s="488"/>
      <c r="AE84" s="501"/>
      <c r="AF84" s="498"/>
      <c r="AG84" s="499"/>
      <c r="AH84" s="499"/>
      <c r="AI84" s="659"/>
      <c r="AJ84" s="660"/>
      <c r="AK84" s="728"/>
      <c r="AL84" s="737"/>
    </row>
    <row r="85" spans="1:38">
      <c r="A85" s="1270"/>
      <c r="B85" s="1249"/>
      <c r="C85" s="1249"/>
      <c r="D85" s="1249"/>
      <c r="E85" s="1249"/>
      <c r="F85" s="1249"/>
      <c r="G85" s="1249"/>
      <c r="H85" s="1258"/>
      <c r="I85" s="1237"/>
      <c r="J85" s="1261"/>
      <c r="K85" s="1264">
        <f t="shared" si="35"/>
        <v>0</v>
      </c>
      <c r="L85" s="1267"/>
      <c r="M85" s="1237"/>
      <c r="N85" s="1240"/>
      <c r="O85" s="480">
        <v>4</v>
      </c>
      <c r="P85" s="684"/>
      <c r="Q85" s="481" t="str">
        <f t="shared" si="30"/>
        <v/>
      </c>
      <c r="R85" s="482"/>
      <c r="S85" s="482"/>
      <c r="T85" s="483" t="str">
        <f t="shared" si="31"/>
        <v/>
      </c>
      <c r="U85" s="482"/>
      <c r="V85" s="482"/>
      <c r="W85" s="482"/>
      <c r="X85" s="484" t="str">
        <f t="shared" si="29"/>
        <v/>
      </c>
      <c r="Y85" s="485" t="str">
        <f t="shared" si="32"/>
        <v/>
      </c>
      <c r="Z85" s="486" t="str">
        <f t="shared" si="33"/>
        <v/>
      </c>
      <c r="AA85" s="485" t="str">
        <f t="shared" si="34"/>
        <v/>
      </c>
      <c r="AB85" s="486" t="str">
        <f>IFERROR(IF(AND(Q84="Impacto",Q85="Impacto"),(AB84-(+AB84*T85)),IF(AND(Q84="Probabilidad",Q85="Impacto"),(AB83-(+AB83*T85)),IF(Q85="Probabilidad",AB84,""))),"")</f>
        <v/>
      </c>
      <c r="AC85" s="487" t="str">
        <f t="shared" si="19"/>
        <v/>
      </c>
      <c r="AD85" s="488"/>
      <c r="AE85" s="501"/>
      <c r="AF85" s="498"/>
      <c r="AG85" s="499"/>
      <c r="AH85" s="499"/>
      <c r="AI85" s="659"/>
      <c r="AJ85" s="660"/>
      <c r="AK85" s="728"/>
      <c r="AL85" s="737"/>
    </row>
    <row r="86" spans="1:38">
      <c r="A86" s="1270"/>
      <c r="B86" s="1249"/>
      <c r="C86" s="1249"/>
      <c r="D86" s="1249"/>
      <c r="E86" s="1249"/>
      <c r="F86" s="1249"/>
      <c r="G86" s="1249"/>
      <c r="H86" s="1258"/>
      <c r="I86" s="1237"/>
      <c r="J86" s="1261"/>
      <c r="K86" s="1264">
        <f t="shared" si="35"/>
        <v>0</v>
      </c>
      <c r="L86" s="1267"/>
      <c r="M86" s="1237"/>
      <c r="N86" s="1240"/>
      <c r="O86" s="480">
        <v>5</v>
      </c>
      <c r="P86" s="684"/>
      <c r="Q86" s="481" t="str">
        <f t="shared" si="30"/>
        <v/>
      </c>
      <c r="R86" s="482"/>
      <c r="S86" s="482"/>
      <c r="T86" s="483" t="str">
        <f t="shared" si="31"/>
        <v/>
      </c>
      <c r="U86" s="482"/>
      <c r="V86" s="482"/>
      <c r="W86" s="482"/>
      <c r="X86" s="484" t="str">
        <f t="shared" si="29"/>
        <v/>
      </c>
      <c r="Y86" s="485" t="str">
        <f t="shared" si="32"/>
        <v/>
      </c>
      <c r="Z86" s="486" t="str">
        <f t="shared" si="33"/>
        <v/>
      </c>
      <c r="AA86" s="485" t="str">
        <f t="shared" si="34"/>
        <v/>
      </c>
      <c r="AB86" s="486" t="str">
        <f>IFERROR(IF(AND(Q85="Impacto",Q86="Impacto"),(AB85-(+AB85*T86)),IF(AND(Q85="Probabilidad",Q86="Impacto"),(AB84-(+AB84*T86)),IF(Q86="Probabilidad",AB85,""))),"")</f>
        <v/>
      </c>
      <c r="AC86" s="487" t="str">
        <f t="shared" si="19"/>
        <v/>
      </c>
      <c r="AD86" s="488"/>
      <c r="AE86" s="501"/>
      <c r="AF86" s="498"/>
      <c r="AG86" s="499"/>
      <c r="AH86" s="499"/>
      <c r="AI86" s="659"/>
      <c r="AJ86" s="660"/>
      <c r="AK86" s="728"/>
      <c r="AL86" s="737"/>
    </row>
    <row r="87" spans="1:38">
      <c r="A87" s="1271"/>
      <c r="B87" s="1250"/>
      <c r="C87" s="1250"/>
      <c r="D87" s="1250"/>
      <c r="E87" s="1250"/>
      <c r="F87" s="1250"/>
      <c r="G87" s="1250"/>
      <c r="H87" s="1259"/>
      <c r="I87" s="1238"/>
      <c r="J87" s="1262"/>
      <c r="K87" s="1265">
        <f t="shared" si="35"/>
        <v>0</v>
      </c>
      <c r="L87" s="1268"/>
      <c r="M87" s="1238"/>
      <c r="N87" s="1241"/>
      <c r="O87" s="480">
        <v>6</v>
      </c>
      <c r="P87" s="684"/>
      <c r="Q87" s="481" t="str">
        <f t="shared" si="30"/>
        <v/>
      </c>
      <c r="R87" s="482"/>
      <c r="S87" s="482"/>
      <c r="T87" s="483" t="str">
        <f t="shared" si="31"/>
        <v/>
      </c>
      <c r="U87" s="482"/>
      <c r="V87" s="482"/>
      <c r="W87" s="482"/>
      <c r="X87" s="484" t="str">
        <f t="shared" si="29"/>
        <v/>
      </c>
      <c r="Y87" s="485" t="str">
        <f t="shared" si="32"/>
        <v/>
      </c>
      <c r="Z87" s="486" t="str">
        <f t="shared" si="33"/>
        <v/>
      </c>
      <c r="AA87" s="485" t="str">
        <f t="shared" si="34"/>
        <v/>
      </c>
      <c r="AB87" s="486" t="str">
        <f>IFERROR(IF(AND(Q86="Impacto",Q87="Impacto"),(AB86-(+AB86*T87)),IF(AND(Q86="Probabilidad",Q87="Impacto"),(AB85-(+AB85*T87)),IF(Q87="Probabilidad",AB86,""))),"")</f>
        <v/>
      </c>
      <c r="AC87" s="487" t="str">
        <f t="shared" si="19"/>
        <v/>
      </c>
      <c r="AD87" s="488"/>
      <c r="AE87" s="501"/>
      <c r="AF87" s="498"/>
      <c r="AG87" s="499"/>
      <c r="AH87" s="499"/>
      <c r="AI87" s="659"/>
      <c r="AJ87" s="660"/>
      <c r="AK87" s="728"/>
      <c r="AL87" s="737"/>
    </row>
    <row r="88" spans="1:38" ht="168">
      <c r="A88" s="1269">
        <v>14</v>
      </c>
      <c r="B88" s="1248" t="s">
        <v>162</v>
      </c>
      <c r="C88" s="1248" t="s">
        <v>280</v>
      </c>
      <c r="D88" s="1248" t="s">
        <v>281</v>
      </c>
      <c r="E88" s="1248" t="s">
        <v>282</v>
      </c>
      <c r="F88" s="1248" t="s">
        <v>166</v>
      </c>
      <c r="G88" s="1251">
        <v>920</v>
      </c>
      <c r="H88" s="1257" t="str">
        <f>IF(G88&lt;=0,"",IF(G88&lt;=2,"Muy Baja",IF(G88&lt;=24,"Baja",IF(G88&lt;=500,"Media",IF(G88&lt;=5000,"Alta","Muy Alta")))))</f>
        <v>Alta</v>
      </c>
      <c r="I88" s="1236">
        <f>IF(H88="","",IF(H88="Muy Baja",0.2,IF(H88="Baja",0.4,IF(H88="Media",0.6,IF(H88="Alta",0.8,IF(H88="Muy Alta",1,))))))</f>
        <v>0.8</v>
      </c>
      <c r="J88" s="1260" t="s">
        <v>205</v>
      </c>
      <c r="K88" s="1263" t="str">
        <f>IF(NOT(ISERROR(MATCH(J88,'Tabla Impacto'!$B$221:$B$223,0))),'Tabla Impacto'!$F$223&amp;"Por favor no seleccionar los criterios de impacto(Afectación Económica o presupuestal y Pérdida Reputacional)",J88)</f>
        <v xml:space="preserve">     El riesgo afecta la imagen de la entidad con algunos usuarios de relevancia frente al logro de los objetivos</v>
      </c>
      <c r="L88" s="1266" t="str">
        <f>IF(OR(K88='Tabla Impacto'!$C$11,K88='Tabla Impacto'!$D$11),"Leve",IF(OR(K88='Tabla Impacto'!$C$12,K88='Tabla Impacto'!$D$12),"Menor",IF(OR(K88='Tabla Impacto'!$C$13,K88='Tabla Impacto'!$D$13),"Moderado",IF(OR(K88='Tabla Impacto'!$C$14,K88='Tabla Impacto'!$D$14),"Mayor",IF(OR(K88='Tabla Impacto'!$C$15,K88='Tabla Impacto'!$D$15),"Catastrófico","")))))</f>
        <v>Moderado</v>
      </c>
      <c r="M88" s="1236">
        <f>IF(L88="","",IF(L88="Leve",0.2,IF(L88="Menor",0.4,IF(L88="Moderado",0.6,IF(L88="Mayor",0.8,IF(L88="Catastrófico",1,))))))</f>
        <v>0.6</v>
      </c>
      <c r="N88" s="1239" t="str">
        <f>IF(OR(AND(H88="Muy Baja",L88="Leve"),AND(H88="Muy Baja",L88="Menor"),AND(H88="Baja",L88="Leve")),"Bajo",IF(OR(AND(H88="Muy baja",L88="Moderado"),AND(H88="Baja",L88="Menor"),AND(H88="Baja",L88="Moderado"),AND(H88="Media",L88="Leve"),AND(H88="Media",L88="Menor"),AND(H88="Media",L88="Moderado"),AND(H88="Alta",L88="Leve"),AND(H88="Alta",L88="Menor")),"Moderado",IF(OR(AND(H88="Muy Baja",L88="Mayor"),AND(H88="Baja",L88="Mayor"),AND(H88="Media",L88="Mayor"),AND(H88="Alta",L88="Moderado"),AND(H88="Alta",L88="Mayor"),AND(H88="Muy Alta",L88="Leve"),AND(H88="Muy Alta",L88="Menor"),AND(H88="Muy Alta",L88="Moderado"),AND(H88="Muy Alta",L88="Mayor")),"Alto",IF(OR(AND(H88="Muy Baja",L88="Catastrófico"),AND(H88="Baja",L88="Catastrófico"),AND(H88="Media",L88="Catastrófico"),AND(H88="Alta",L88="Catastrófico"),AND(H88="Muy Alta",L88="Catastrófico")),"Extremo",""))))</f>
        <v>Alto</v>
      </c>
      <c r="O88" s="480">
        <v>1</v>
      </c>
      <c r="P88" s="684" t="s">
        <v>283</v>
      </c>
      <c r="Q88" s="481" t="s">
        <v>284</v>
      </c>
      <c r="R88" s="482" t="s">
        <v>169</v>
      </c>
      <c r="S88" s="482" t="s">
        <v>170</v>
      </c>
      <c r="T88" s="483" t="str">
        <f t="shared" si="31"/>
        <v>40%</v>
      </c>
      <c r="U88" s="482" t="s">
        <v>188</v>
      </c>
      <c r="V88" s="482" t="s">
        <v>172</v>
      </c>
      <c r="W88" s="482" t="s">
        <v>176</v>
      </c>
      <c r="X88" s="484">
        <f t="shared" si="29"/>
        <v>0.48</v>
      </c>
      <c r="Y88" s="485" t="str">
        <f t="shared" si="32"/>
        <v>Media</v>
      </c>
      <c r="Z88" s="486">
        <f t="shared" si="33"/>
        <v>0.48</v>
      </c>
      <c r="AA88" s="485" t="str">
        <f t="shared" si="34"/>
        <v>Moderado</v>
      </c>
      <c r="AB88" s="486">
        <v>0.6</v>
      </c>
      <c r="AC88" s="487" t="str">
        <f t="shared" si="19"/>
        <v>Moderado</v>
      </c>
      <c r="AD88" s="488" t="s">
        <v>227</v>
      </c>
      <c r="AE88" s="506"/>
      <c r="AF88" s="506" t="s">
        <v>285</v>
      </c>
      <c r="AG88" s="540"/>
      <c r="AH88" s="540"/>
      <c r="AI88" s="663"/>
      <c r="AJ88" s="661"/>
      <c r="AK88" s="1083" t="s">
        <v>286</v>
      </c>
      <c r="AL88" s="745"/>
    </row>
    <row r="89" spans="1:38">
      <c r="A89" s="1270"/>
      <c r="B89" s="1249"/>
      <c r="C89" s="1249"/>
      <c r="D89" s="1249"/>
      <c r="E89" s="1249"/>
      <c r="F89" s="1249"/>
      <c r="G89" s="1252"/>
      <c r="H89" s="1258"/>
      <c r="I89" s="1237"/>
      <c r="J89" s="1261"/>
      <c r="K89" s="1264">
        <f t="shared" ref="K89:K93" si="36">IF(NOT(ISERROR(MATCH(J89,_xlfn.ANCHORARRAY(E100),0))),I102&amp;"Por favor no seleccionar los criterios de impacto",J89)</f>
        <v>0</v>
      </c>
      <c r="L89" s="1267"/>
      <c r="M89" s="1237"/>
      <c r="N89" s="1240"/>
      <c r="O89" s="480">
        <v>2</v>
      </c>
      <c r="P89" s="684"/>
      <c r="Q89" s="481" t="str">
        <f t="shared" si="30"/>
        <v/>
      </c>
      <c r="R89" s="482"/>
      <c r="S89" s="482"/>
      <c r="T89" s="483" t="str">
        <f t="shared" si="31"/>
        <v/>
      </c>
      <c r="U89" s="482"/>
      <c r="V89" s="482"/>
      <c r="W89" s="482"/>
      <c r="X89" s="484" t="str">
        <f>IFERROR(IF(AND(Q88="Probabilidad",Q89="Probabilidad"),(Z88-(+Z88*T89)),IF(Q89="Probabilidad",(I88-(+I88*T89)),IF(Q89="Impacto",Z88,""))),"")</f>
        <v/>
      </c>
      <c r="Y89" s="485" t="str">
        <f t="shared" si="32"/>
        <v/>
      </c>
      <c r="Z89" s="486" t="str">
        <f t="shared" si="33"/>
        <v/>
      </c>
      <c r="AA89" s="485" t="str">
        <f t="shared" si="34"/>
        <v/>
      </c>
      <c r="AB89" s="486"/>
      <c r="AC89" s="487" t="str">
        <f t="shared" si="19"/>
        <v/>
      </c>
      <c r="AD89" s="488"/>
      <c r="AE89" s="504"/>
      <c r="AF89" s="497"/>
      <c r="AG89" s="540"/>
      <c r="AH89" s="499"/>
      <c r="AI89" s="668"/>
      <c r="AJ89" s="661"/>
      <c r="AK89" s="728"/>
      <c r="AL89" s="632"/>
    </row>
    <row r="90" spans="1:38">
      <c r="A90" s="1270"/>
      <c r="B90" s="1249"/>
      <c r="C90" s="1249"/>
      <c r="D90" s="1249"/>
      <c r="E90" s="1249"/>
      <c r="F90" s="1249"/>
      <c r="G90" s="1252"/>
      <c r="H90" s="1258"/>
      <c r="I90" s="1237"/>
      <c r="J90" s="1261"/>
      <c r="K90" s="1264">
        <f t="shared" si="36"/>
        <v>0</v>
      </c>
      <c r="L90" s="1267"/>
      <c r="M90" s="1237"/>
      <c r="N90" s="1240"/>
      <c r="O90" s="480">
        <v>3</v>
      </c>
      <c r="P90" s="1040"/>
      <c r="Q90" s="481" t="str">
        <f t="shared" si="30"/>
        <v/>
      </c>
      <c r="R90" s="482"/>
      <c r="S90" s="482"/>
      <c r="T90" s="483" t="str">
        <f t="shared" si="31"/>
        <v/>
      </c>
      <c r="U90" s="482"/>
      <c r="V90" s="482"/>
      <c r="W90" s="482"/>
      <c r="X90" s="484" t="str">
        <f>IFERROR(IF(Q90="Probabilidad",(I90-(+I90*T90)),IF(Q90="Impacto",I90,"")),"")</f>
        <v/>
      </c>
      <c r="Y90" s="485" t="str">
        <f t="shared" si="32"/>
        <v/>
      </c>
      <c r="Z90" s="486" t="str">
        <f t="shared" si="33"/>
        <v/>
      </c>
      <c r="AA90" s="485" t="str">
        <f t="shared" si="34"/>
        <v/>
      </c>
      <c r="AB90" s="486" t="str">
        <f>IFERROR(IF(AND(Q89="Impacto",Q90="Impacto"),(AB89-(+AB89*T90)),IF(AND(Q89="Probabilidad",Q90="Impacto"),(AB88-(+AB88*T90)),IF(Q90="Probabilidad",AB89,""))),"")</f>
        <v/>
      </c>
      <c r="AC90" s="487" t="str">
        <f t="shared" si="19"/>
        <v/>
      </c>
      <c r="AD90" s="488"/>
      <c r="AE90" s="501"/>
      <c r="AF90" s="498"/>
      <c r="AG90" s="499"/>
      <c r="AH90" s="499"/>
      <c r="AI90" s="659"/>
      <c r="AJ90" s="660"/>
      <c r="AK90" s="728"/>
      <c r="AL90" s="737"/>
    </row>
    <row r="91" spans="1:38">
      <c r="A91" s="1270"/>
      <c r="B91" s="1249"/>
      <c r="C91" s="1249"/>
      <c r="D91" s="1249"/>
      <c r="E91" s="1249"/>
      <c r="F91" s="1249"/>
      <c r="G91" s="1252"/>
      <c r="H91" s="1258"/>
      <c r="I91" s="1237"/>
      <c r="J91" s="1261"/>
      <c r="K91" s="1264">
        <f t="shared" si="36"/>
        <v>0</v>
      </c>
      <c r="L91" s="1267"/>
      <c r="M91" s="1237"/>
      <c r="N91" s="1240"/>
      <c r="O91" s="480">
        <v>4</v>
      </c>
      <c r="P91" s="1040"/>
      <c r="Q91" s="481" t="str">
        <f t="shared" si="30"/>
        <v/>
      </c>
      <c r="R91" s="482"/>
      <c r="S91" s="482"/>
      <c r="T91" s="483" t="str">
        <f t="shared" si="31"/>
        <v/>
      </c>
      <c r="U91" s="482"/>
      <c r="V91" s="482"/>
      <c r="W91" s="482"/>
      <c r="X91" s="484" t="str">
        <f>IFERROR(IF(Q91="Probabilidad",(I91-(+I91*T91)),IF(Q91="Impacto",I91,"")),"")</f>
        <v/>
      </c>
      <c r="Y91" s="485" t="str">
        <f t="shared" si="32"/>
        <v/>
      </c>
      <c r="Z91" s="486" t="str">
        <f t="shared" si="33"/>
        <v/>
      </c>
      <c r="AA91" s="485" t="str">
        <f t="shared" si="34"/>
        <v/>
      </c>
      <c r="AB91" s="486" t="str">
        <f>IFERROR(IF(AND(Q90="Impacto",Q91="Impacto"),(AB90-(+AB90*T91)),IF(AND(Q90="Probabilidad",Q91="Impacto"),(AB89-(+AB89*T91)),IF(Q91="Probabilidad",AB90,""))),"")</f>
        <v/>
      </c>
      <c r="AC91" s="487" t="str">
        <f t="shared" si="19"/>
        <v/>
      </c>
      <c r="AD91" s="488"/>
      <c r="AE91" s="501"/>
      <c r="AF91" s="498"/>
      <c r="AG91" s="499"/>
      <c r="AH91" s="499"/>
      <c r="AI91" s="659"/>
      <c r="AJ91" s="660"/>
      <c r="AK91" s="728"/>
      <c r="AL91" s="737"/>
    </row>
    <row r="92" spans="1:38">
      <c r="A92" s="1270"/>
      <c r="B92" s="1249"/>
      <c r="C92" s="1249"/>
      <c r="D92" s="1249"/>
      <c r="E92" s="1249"/>
      <c r="F92" s="1249"/>
      <c r="G92" s="1252"/>
      <c r="H92" s="1258"/>
      <c r="I92" s="1237"/>
      <c r="J92" s="1261"/>
      <c r="K92" s="1264">
        <f t="shared" si="36"/>
        <v>0</v>
      </c>
      <c r="L92" s="1267"/>
      <c r="M92" s="1237"/>
      <c r="N92" s="1240"/>
      <c r="O92" s="480">
        <v>5</v>
      </c>
      <c r="P92" s="1040"/>
      <c r="Q92" s="481" t="str">
        <f t="shared" si="30"/>
        <v/>
      </c>
      <c r="R92" s="482"/>
      <c r="S92" s="482"/>
      <c r="T92" s="483" t="str">
        <f t="shared" si="31"/>
        <v/>
      </c>
      <c r="U92" s="482"/>
      <c r="V92" s="482"/>
      <c r="W92" s="482"/>
      <c r="X92" s="484" t="str">
        <f>IFERROR(IF(Q92="Probabilidad",(I92-(+I92*T92)),IF(Q92="Impacto",I92,"")),"")</f>
        <v/>
      </c>
      <c r="Y92" s="485" t="str">
        <f t="shared" si="32"/>
        <v/>
      </c>
      <c r="Z92" s="486" t="str">
        <f t="shared" si="33"/>
        <v/>
      </c>
      <c r="AA92" s="485" t="str">
        <f t="shared" si="34"/>
        <v/>
      </c>
      <c r="AB92" s="486" t="str">
        <f>IFERROR(IF(AND(Q91="Impacto",Q92="Impacto"),(AB91-(+AB91*T92)),IF(AND(Q91="Probabilidad",Q92="Impacto"),(AB90-(+AB90*T92)),IF(Q92="Probabilidad",AB91,""))),"")</f>
        <v/>
      </c>
      <c r="AC92" s="487" t="str">
        <f t="shared" si="19"/>
        <v/>
      </c>
      <c r="AD92" s="488"/>
      <c r="AE92" s="501"/>
      <c r="AF92" s="498"/>
      <c r="AG92" s="499"/>
      <c r="AH92" s="499"/>
      <c r="AI92" s="659"/>
      <c r="AJ92" s="660"/>
      <c r="AK92" s="728"/>
      <c r="AL92" s="737"/>
    </row>
    <row r="93" spans="1:38">
      <c r="A93" s="1271"/>
      <c r="B93" s="1250"/>
      <c r="C93" s="1250"/>
      <c r="D93" s="1250"/>
      <c r="E93" s="1250"/>
      <c r="F93" s="1250"/>
      <c r="G93" s="1253"/>
      <c r="H93" s="1259"/>
      <c r="I93" s="1238"/>
      <c r="J93" s="1262"/>
      <c r="K93" s="1265">
        <f t="shared" si="36"/>
        <v>0</v>
      </c>
      <c r="L93" s="1268"/>
      <c r="M93" s="1238"/>
      <c r="N93" s="1241"/>
      <c r="O93" s="480">
        <v>6</v>
      </c>
      <c r="P93" s="1040"/>
      <c r="Q93" s="481" t="str">
        <f t="shared" si="30"/>
        <v/>
      </c>
      <c r="R93" s="482"/>
      <c r="S93" s="482"/>
      <c r="T93" s="483" t="str">
        <f t="shared" si="31"/>
        <v/>
      </c>
      <c r="U93" s="482"/>
      <c r="V93" s="482"/>
      <c r="W93" s="482"/>
      <c r="X93" s="484" t="str">
        <f>IFERROR(IF(Q93="Probabilidad",(I93-(+I93*T93)),IF(Q93="Impacto",I93,"")),"")</f>
        <v/>
      </c>
      <c r="Y93" s="485" t="str">
        <f t="shared" si="32"/>
        <v/>
      </c>
      <c r="Z93" s="486" t="str">
        <f t="shared" si="33"/>
        <v/>
      </c>
      <c r="AA93" s="485" t="str">
        <f t="shared" si="34"/>
        <v/>
      </c>
      <c r="AB93" s="486" t="str">
        <f>IFERROR(IF(AND(Q92="Impacto",Q93="Impacto"),(AB92-(+AB92*T93)),IF(AND(Q92="Probabilidad",Q93="Impacto"),(AB91-(+AB91*T93)),IF(Q93="Probabilidad",AB92,""))),"")</f>
        <v/>
      </c>
      <c r="AC93" s="487" t="str">
        <f t="shared" si="19"/>
        <v/>
      </c>
      <c r="AD93" s="488"/>
      <c r="AE93" s="501"/>
      <c r="AF93" s="498"/>
      <c r="AG93" s="499"/>
      <c r="AH93" s="499"/>
      <c r="AI93" s="659"/>
      <c r="AJ93" s="660"/>
      <c r="AK93" s="728"/>
      <c r="AL93" s="737"/>
    </row>
    <row r="94" spans="1:38" s="1069" customFormat="1" ht="98.1">
      <c r="A94" s="1242">
        <v>15</v>
      </c>
      <c r="B94" s="1245" t="s">
        <v>287</v>
      </c>
      <c r="C94" s="1277" t="s">
        <v>288</v>
      </c>
      <c r="D94" s="1277" t="s">
        <v>289</v>
      </c>
      <c r="E94" s="1277" t="s">
        <v>290</v>
      </c>
      <c r="F94" s="1245" t="s">
        <v>166</v>
      </c>
      <c r="G94" s="1280">
        <v>130</v>
      </c>
      <c r="H94" s="1254" t="str">
        <f>IF(G94&lt;=0,"",IF(G94&lt;=2,"Muy Baja",IF(G94&lt;=24,"Baja",IF(G94&lt;=500,"Media",IF(G94&lt;=5000,"Alta","Muy Alta")))))</f>
        <v>Media</v>
      </c>
      <c r="I94" s="1263">
        <f>IF(H94="","",IF(H94="Muy Baja",0.2,IF(H94="Baja",0.4,IF(H94="Media",0.6,IF(H94="Alta",0.8,IF(H94="Muy Alta",1,))))))</f>
        <v>0.6</v>
      </c>
      <c r="J94" s="1272" t="s">
        <v>225</v>
      </c>
      <c r="K94" s="1263" t="str">
        <f>IF(NOT(ISERROR(MATCH(J94,'Tabla Impacto'!$B$221:$B$223,0))),'Tabla Impacto'!$F$223&amp;"Por favor no seleccionar los criterios de impacto(Afectación Económica o presupuestal y Pérdida Reputacional)",J94)</f>
        <v xml:space="preserve">     El riesgo afecta la imagen de alguna área de la organización</v>
      </c>
      <c r="L94" s="1309" t="str">
        <f>IF(OR(K94='Tabla Impacto'!$C$11,K94='Tabla Impacto'!$D$11),"Leve",IF(OR(K94='Tabla Impacto'!$C$12,K94='Tabla Impacto'!$D$12),"Menor",IF(OR(K94='Tabla Impacto'!$C$13,K94='Tabla Impacto'!$D$13),"Moderado",IF(OR(K94='Tabla Impacto'!$C$14,K94='Tabla Impacto'!$D$14),"Mayor",IF(OR(K94='Tabla Impacto'!$C$15,K94='Tabla Impacto'!$D$15),"Catastrófico","")))))</f>
        <v>Leve</v>
      </c>
      <c r="M94" s="1263">
        <f>IF(L94="","",IF(L94="Leve",0.2,IF(L94="Menor",0.4,IF(L94="Moderado",0.6,IF(L94="Mayor",0.8,IF(L94="Catastrófico",1,))))))</f>
        <v>0.2</v>
      </c>
      <c r="N94" s="1233" t="str">
        <f>IF(OR(AND(H94="Muy Baja",L94="Leve"),AND(H94="Muy Baja",L94="Menor"),AND(H94="Baja",L94="Leve")),"Bajo",IF(OR(AND(H94="Muy baja",L94="Moderado"),AND(H94="Baja",L94="Menor"),AND(H94="Baja",L94="Moderado"),AND(H94="Media",L94="Leve"),AND(H94="Media",L94="Menor"),AND(H94="Media",L94="Moderado"),AND(H94="Alta",L94="Leve"),AND(H94="Alta",L94="Menor")),"Moderado",IF(OR(AND(H94="Muy Baja",L94="Mayor"),AND(H94="Baja",L94="Mayor"),AND(H94="Media",L94="Mayor"),AND(H94="Alta",L94="Moderado"),AND(H94="Alta",L94="Mayor"),AND(H94="Muy Alta",L94="Leve"),AND(H94="Muy Alta",L94="Menor"),AND(H94="Muy Alta",L94="Moderado"),AND(H94="Muy Alta",L94="Mayor")),"Alto",IF(OR(AND(H94="Muy Baja",L94="Catastrófico"),AND(H94="Baja",L94="Catastrófico"),AND(H94="Media",L94="Catastrófico"),AND(H94="Alta",L94="Catastrófico"),AND(H94="Muy Alta",L94="Catastrófico")),"Extremo",""))))</f>
        <v>Moderado</v>
      </c>
      <c r="O94" s="455">
        <v>1</v>
      </c>
      <c r="P94" s="1050" t="s">
        <v>291</v>
      </c>
      <c r="Q94" s="457" t="str">
        <f t="shared" si="30"/>
        <v>Impacto</v>
      </c>
      <c r="R94" s="458" t="s">
        <v>292</v>
      </c>
      <c r="S94" s="458" t="s">
        <v>170</v>
      </c>
      <c r="T94" s="459" t="str">
        <f t="shared" si="31"/>
        <v>25%</v>
      </c>
      <c r="U94" s="458" t="s">
        <v>188</v>
      </c>
      <c r="V94" s="458" t="s">
        <v>172</v>
      </c>
      <c r="W94" s="458" t="s">
        <v>173</v>
      </c>
      <c r="X94" s="460">
        <f>IFERROR(IF(Q94="Probabilidad",(I94-(+I94*T94)),IF(Q94="Impacto",I94,"")),"")</f>
        <v>0.6</v>
      </c>
      <c r="Y94" s="461" t="str">
        <f t="shared" si="32"/>
        <v>Media</v>
      </c>
      <c r="Z94" s="462">
        <f t="shared" si="33"/>
        <v>0.6</v>
      </c>
      <c r="AA94" s="461" t="str">
        <f t="shared" si="34"/>
        <v>Leve</v>
      </c>
      <c r="AB94" s="462">
        <f>IFERROR(IF(Q94="Impacto",(M94-(+M94*T94)),IF(Q94="Probabilidad",M94,"")),"")</f>
        <v>0.15000000000000002</v>
      </c>
      <c r="AC94" s="463" t="str">
        <f t="shared" si="19"/>
        <v>Moderado</v>
      </c>
      <c r="AD94" s="464"/>
      <c r="AE94" s="509"/>
      <c r="AF94" s="475"/>
      <c r="AG94" s="476"/>
      <c r="AH94" s="476"/>
      <c r="AI94" s="766"/>
      <c r="AJ94" s="670"/>
      <c r="AK94" s="769" t="s">
        <v>293</v>
      </c>
      <c r="AL94" s="771"/>
    </row>
    <row r="95" spans="1:38" s="1069" customFormat="1" ht="105">
      <c r="A95" s="1243"/>
      <c r="B95" s="1246"/>
      <c r="C95" s="1278"/>
      <c r="D95" s="1278"/>
      <c r="E95" s="1278"/>
      <c r="F95" s="1246"/>
      <c r="G95" s="1281"/>
      <c r="H95" s="1255"/>
      <c r="I95" s="1264"/>
      <c r="J95" s="1273"/>
      <c r="K95" s="1264">
        <f t="shared" ref="K95:K99" si="37">IF(NOT(ISERROR(MATCH(J95,_xlfn.ANCHORARRAY(E106),0))),I108&amp;"Por favor no seleccionar los criterios de impacto",J95)</f>
        <v>0</v>
      </c>
      <c r="L95" s="1310"/>
      <c r="M95" s="1264"/>
      <c r="N95" s="1234"/>
      <c r="O95" s="455">
        <v>2</v>
      </c>
      <c r="P95" s="1050" t="s">
        <v>294</v>
      </c>
      <c r="Q95" s="457" t="str">
        <f t="shared" si="30"/>
        <v>Impacto</v>
      </c>
      <c r="R95" s="458" t="s">
        <v>292</v>
      </c>
      <c r="S95" s="458" t="s">
        <v>170</v>
      </c>
      <c r="T95" s="459" t="str">
        <f t="shared" si="31"/>
        <v>25%</v>
      </c>
      <c r="U95" s="458" t="s">
        <v>188</v>
      </c>
      <c r="V95" s="458" t="s">
        <v>172</v>
      </c>
      <c r="W95" s="458" t="s">
        <v>176</v>
      </c>
      <c r="X95" s="460">
        <f>IFERROR(IF(AND(Q94="Probabilidad",Q95="Probabilidad"),(Z94-(+Z94*T95)),IF(Q95="Probabilidad",(I94-(+I94*T95)),IF(Q95="Impacto",Z94,""))),"")</f>
        <v>0.6</v>
      </c>
      <c r="Y95" s="461" t="str">
        <f t="shared" si="32"/>
        <v>Media</v>
      </c>
      <c r="Z95" s="462">
        <f t="shared" si="33"/>
        <v>0.6</v>
      </c>
      <c r="AA95" s="461" t="str">
        <f t="shared" si="34"/>
        <v>Leve</v>
      </c>
      <c r="AB95" s="462">
        <f>IFERROR(IF(AND(Q94="Impacto",Q95="Impacto"),(AB94-(+AB94*T95)),IF(Q95="Impacto",(M94-(+M94*T95)),IF(Q95="Probabilidad",AB94,""))),"")</f>
        <v>0.11250000000000002</v>
      </c>
      <c r="AC95" s="463" t="str">
        <f t="shared" si="19"/>
        <v>Moderado</v>
      </c>
      <c r="AD95" s="464" t="s">
        <v>177</v>
      </c>
      <c r="AE95" s="456" t="s">
        <v>295</v>
      </c>
      <c r="AF95" s="546" t="s">
        <v>296</v>
      </c>
      <c r="AG95" s="563">
        <v>46023</v>
      </c>
      <c r="AH95" s="772">
        <v>46203</v>
      </c>
      <c r="AI95" s="1084" t="s">
        <v>297</v>
      </c>
      <c r="AJ95" s="773" t="s">
        <v>181</v>
      </c>
      <c r="AK95" s="1085" t="s">
        <v>298</v>
      </c>
      <c r="AL95" s="774"/>
    </row>
    <row r="96" spans="1:38" s="1069" customFormat="1">
      <c r="A96" s="1243"/>
      <c r="B96" s="1246"/>
      <c r="C96" s="1278"/>
      <c r="D96" s="1278"/>
      <c r="E96" s="1278"/>
      <c r="F96" s="1246"/>
      <c r="G96" s="1281"/>
      <c r="H96" s="1255"/>
      <c r="I96" s="1264"/>
      <c r="J96" s="1273"/>
      <c r="K96" s="1264">
        <f t="shared" si="37"/>
        <v>0</v>
      </c>
      <c r="L96" s="1310"/>
      <c r="M96" s="1264"/>
      <c r="N96" s="1234"/>
      <c r="O96" s="455">
        <v>3</v>
      </c>
      <c r="P96" s="1051"/>
      <c r="Q96" s="457" t="str">
        <f t="shared" si="30"/>
        <v/>
      </c>
      <c r="R96" s="458"/>
      <c r="S96" s="458"/>
      <c r="T96" s="459" t="str">
        <f t="shared" si="31"/>
        <v/>
      </c>
      <c r="U96" s="458"/>
      <c r="V96" s="458"/>
      <c r="W96" s="458"/>
      <c r="X96" s="460" t="str">
        <f>IFERROR(IF(AND(Q95="Probabilidad",Q96="Probabilidad"),(Z95-(+Z95*T96)),IF(AND(Q95="Impacto",Q96="Probabilidad"),(Z94-(+Z94*T96)),IF(Q96="Impacto",Z95,""))),"")</f>
        <v/>
      </c>
      <c r="Y96" s="461" t="str">
        <f t="shared" si="32"/>
        <v/>
      </c>
      <c r="Z96" s="462" t="str">
        <f t="shared" si="33"/>
        <v/>
      </c>
      <c r="AA96" s="461" t="str">
        <f t="shared" si="34"/>
        <v/>
      </c>
      <c r="AB96" s="462" t="str">
        <f>IFERROR(IF(AND(Q95="Impacto",Q96="Impacto"),(AB95-(+AB95*T96)),IF(AND(Q95="Probabilidad",Q96="Impacto"),(AB94-(+AB94*T96)),IF(Q96="Probabilidad",AB95,""))),"")</f>
        <v/>
      </c>
      <c r="AC96" s="463" t="str">
        <f t="shared" si="19"/>
        <v/>
      </c>
      <c r="AD96" s="464"/>
      <c r="AE96" s="456"/>
      <c r="AF96" s="546"/>
      <c r="AG96" s="563"/>
      <c r="AH96" s="767"/>
      <c r="AI96" s="680"/>
      <c r="AJ96" s="768"/>
      <c r="AK96" s="746"/>
      <c r="AL96" s="654"/>
    </row>
    <row r="97" spans="1:39" s="1069" customFormat="1">
      <c r="A97" s="1243"/>
      <c r="B97" s="1246"/>
      <c r="C97" s="1278"/>
      <c r="D97" s="1278"/>
      <c r="E97" s="1278"/>
      <c r="F97" s="1246"/>
      <c r="G97" s="1281"/>
      <c r="H97" s="1255"/>
      <c r="I97" s="1264"/>
      <c r="J97" s="1273"/>
      <c r="K97" s="1264">
        <f t="shared" si="37"/>
        <v>0</v>
      </c>
      <c r="L97" s="1310"/>
      <c r="M97" s="1264"/>
      <c r="N97" s="1234"/>
      <c r="O97" s="455">
        <v>4</v>
      </c>
      <c r="P97" s="1042"/>
      <c r="Q97" s="457" t="str">
        <f t="shared" si="30"/>
        <v/>
      </c>
      <c r="R97" s="458"/>
      <c r="S97" s="458"/>
      <c r="T97" s="459" t="str">
        <f t="shared" si="31"/>
        <v/>
      </c>
      <c r="U97" s="458"/>
      <c r="V97" s="458"/>
      <c r="W97" s="458"/>
      <c r="X97" s="460" t="str">
        <f>IFERROR(IF(Q97="Probabilidad",(I97-(+I97*T97)),IF(Q97="Impacto",I97,"")),"")</f>
        <v/>
      </c>
      <c r="Y97" s="461" t="str">
        <f t="shared" si="32"/>
        <v/>
      </c>
      <c r="Z97" s="462" t="str">
        <f t="shared" si="33"/>
        <v/>
      </c>
      <c r="AA97" s="461" t="str">
        <f t="shared" si="34"/>
        <v/>
      </c>
      <c r="AB97" s="462" t="str">
        <f>IFERROR(IF(AND(Q96="Impacto",Q97="Impacto"),(AB96-(+AB96*T97)),IF(AND(Q96="Probabilidad",Q97="Impacto"),(AB95-(+AB95*T97)),IF(Q97="Probabilidad",AB96,""))),"")</f>
        <v/>
      </c>
      <c r="AC97" s="463" t="str">
        <f t="shared" si="19"/>
        <v/>
      </c>
      <c r="AD97" s="464"/>
      <c r="AE97" s="509"/>
      <c r="AF97" s="475"/>
      <c r="AG97" s="474"/>
      <c r="AH97" s="474"/>
      <c r="AI97" s="766"/>
      <c r="AJ97" s="670"/>
      <c r="AK97" s="769"/>
      <c r="AL97" s="775"/>
    </row>
    <row r="98" spans="1:39" s="1069" customFormat="1">
      <c r="A98" s="1243"/>
      <c r="B98" s="1246"/>
      <c r="C98" s="1278"/>
      <c r="D98" s="1278"/>
      <c r="E98" s="1278"/>
      <c r="F98" s="1246"/>
      <c r="G98" s="1281"/>
      <c r="H98" s="1255"/>
      <c r="I98" s="1264"/>
      <c r="J98" s="1273"/>
      <c r="K98" s="1264">
        <f t="shared" si="37"/>
        <v>0</v>
      </c>
      <c r="L98" s="1310"/>
      <c r="M98" s="1264"/>
      <c r="N98" s="1234"/>
      <c r="O98" s="455">
        <v>5</v>
      </c>
      <c r="P98" s="1042"/>
      <c r="Q98" s="457" t="str">
        <f t="shared" si="30"/>
        <v/>
      </c>
      <c r="R98" s="458"/>
      <c r="S98" s="458"/>
      <c r="T98" s="459" t="str">
        <f t="shared" si="31"/>
        <v/>
      </c>
      <c r="U98" s="458"/>
      <c r="V98" s="458"/>
      <c r="W98" s="458"/>
      <c r="X98" s="460" t="str">
        <f>IFERROR(IF(Q98="Probabilidad",(I98-(+I98*T98)),IF(Q98="Impacto",I98,"")),"")</f>
        <v/>
      </c>
      <c r="Y98" s="461" t="str">
        <f t="shared" si="32"/>
        <v/>
      </c>
      <c r="Z98" s="462" t="str">
        <f t="shared" si="33"/>
        <v/>
      </c>
      <c r="AA98" s="461" t="str">
        <f t="shared" si="34"/>
        <v/>
      </c>
      <c r="AB98" s="462" t="str">
        <f>IFERROR(IF(AND(Q97="Impacto",Q98="Impacto"),(AB97-(+AB97*T98)),IF(AND(Q97="Probabilidad",Q98="Impacto"),(AB96-(+AB96*T98)),IF(Q98="Probabilidad",AB97,""))),"")</f>
        <v/>
      </c>
      <c r="AC98" s="463" t="str">
        <f t="shared" si="19"/>
        <v/>
      </c>
      <c r="AD98" s="464"/>
      <c r="AE98" s="509"/>
      <c r="AF98" s="475"/>
      <c r="AG98" s="474"/>
      <c r="AH98" s="474"/>
      <c r="AI98" s="770"/>
      <c r="AJ98" s="670"/>
      <c r="AK98" s="769"/>
      <c r="AL98" s="775"/>
    </row>
    <row r="99" spans="1:39" s="1069" customFormat="1">
      <c r="A99" s="1244"/>
      <c r="B99" s="1247"/>
      <c r="C99" s="1279"/>
      <c r="D99" s="1279"/>
      <c r="E99" s="1279"/>
      <c r="F99" s="1247"/>
      <c r="G99" s="1282"/>
      <c r="H99" s="1256"/>
      <c r="I99" s="1265"/>
      <c r="J99" s="1274"/>
      <c r="K99" s="1265">
        <f t="shared" si="37"/>
        <v>0</v>
      </c>
      <c r="L99" s="1311"/>
      <c r="M99" s="1265"/>
      <c r="N99" s="1235"/>
      <c r="O99" s="455">
        <v>6</v>
      </c>
      <c r="P99" s="1042"/>
      <c r="Q99" s="457" t="str">
        <f t="shared" si="30"/>
        <v/>
      </c>
      <c r="R99" s="458"/>
      <c r="S99" s="458"/>
      <c r="T99" s="459" t="str">
        <f t="shared" si="31"/>
        <v/>
      </c>
      <c r="U99" s="458"/>
      <c r="V99" s="458"/>
      <c r="W99" s="458"/>
      <c r="X99" s="460" t="str">
        <f>IFERROR(IF(Q99="Probabilidad",(I99-(+I99*T99)),IF(Q99="Impacto",I99,"")),"")</f>
        <v/>
      </c>
      <c r="Y99" s="461" t="str">
        <f t="shared" si="32"/>
        <v/>
      </c>
      <c r="Z99" s="462" t="str">
        <f t="shared" si="33"/>
        <v/>
      </c>
      <c r="AA99" s="461" t="str">
        <f t="shared" si="34"/>
        <v/>
      </c>
      <c r="AB99" s="462" t="str">
        <f>IFERROR(IF(AND(Q98="Impacto",Q99="Impacto"),(AB98-(+AB98*T99)),IF(AND(Q98="Probabilidad",Q99="Impacto"),(AB97-(+AB97*T99)),IF(Q99="Probabilidad",AB98,""))),"")</f>
        <v/>
      </c>
      <c r="AC99" s="463" t="str">
        <f t="shared" si="19"/>
        <v/>
      </c>
      <c r="AD99" s="464"/>
      <c r="AE99" s="509"/>
      <c r="AF99" s="475"/>
      <c r="AG99" s="474"/>
      <c r="AH99" s="474"/>
      <c r="AI99" s="770"/>
      <c r="AJ99" s="670"/>
      <c r="AK99" s="769"/>
      <c r="AL99" s="775"/>
    </row>
    <row r="100" spans="1:39" s="1067" customFormat="1" ht="105">
      <c r="A100" s="1242">
        <v>16</v>
      </c>
      <c r="B100" s="1245" t="s">
        <v>287</v>
      </c>
      <c r="C100" s="1245" t="s">
        <v>299</v>
      </c>
      <c r="D100" s="1245" t="s">
        <v>300</v>
      </c>
      <c r="E100" s="1245" t="s">
        <v>301</v>
      </c>
      <c r="F100" s="1245" t="s">
        <v>302</v>
      </c>
      <c r="G100" s="1280">
        <v>5</v>
      </c>
      <c r="H100" s="1254" t="str">
        <f>IF(G100&lt;=0,"",IF(G100&lt;=2,"Muy Baja",IF(G100&lt;=24,"Baja",IF(G100&lt;=500,"Media",IF(G100&lt;=5000,"Alta","Muy Alta")))))</f>
        <v>Baja</v>
      </c>
      <c r="I100" s="1263">
        <f>IF(H100="","",IF(H100="Muy Baja",0.2,IF(H100="Baja",0.4,IF(H100="Media",0.6,IF(H100="Alta",0.8,IF(H100="Muy Alta",1,))))))</f>
        <v>0.4</v>
      </c>
      <c r="J100" s="1272" t="s">
        <v>225</v>
      </c>
      <c r="K100" s="1263" t="str">
        <f>IF(NOT(ISERROR(MATCH(J100,'Tabla Impacto'!$B$221:$B$223,0))),'Tabla Impacto'!$F$223&amp;"Por favor no seleccionar los criterios de impacto(Afectación Económica o presupuestal y Pérdida Reputacional)",J100)</f>
        <v xml:space="preserve">     El riesgo afecta la imagen de alguna área de la organización</v>
      </c>
      <c r="L100" s="1266" t="str">
        <f>IF(OR(K100='Tabla Impacto'!$C$11,K100='Tabla Impacto'!$D$11),"Leve",IF(OR(K100='Tabla Impacto'!$C$12,K100='Tabla Impacto'!$D$12),"Menor",IF(OR(K100='Tabla Impacto'!$C$13,K100='Tabla Impacto'!$D$13),"Moderado",IF(OR(K100='Tabla Impacto'!$C$14,K100='Tabla Impacto'!$D$14),"Mayor",IF(OR(K100='Tabla Impacto'!$C$15,K100='Tabla Impacto'!$D$15),"Catastrófico","")))))</f>
        <v>Leve</v>
      </c>
      <c r="M100" s="1263">
        <f>IF(L100="","",IF(L100="Leve",0.2,IF(L100="Menor",0.4,IF(L100="Moderado",0.6,IF(L100="Mayor",0.8,IF(L100="Catastrófico",1,))))))</f>
        <v>0.2</v>
      </c>
      <c r="N100" s="1233" t="str">
        <f>IF(OR(AND(H100="Muy Baja",L100="Leve"),AND(H100="Muy Baja",L100="Menor"),AND(H100="Baja",L100="Leve")),"Bajo",IF(OR(AND(H100="Muy baja",L100="Moderado"),AND(H100="Baja",L100="Menor"),AND(H100="Baja",L100="Moderado"),AND(H100="Media",L100="Leve"),AND(H100="Media",L100="Menor"),AND(H100="Media",L100="Moderado"),AND(H100="Alta",L100="Leve"),AND(H100="Alta",L100="Menor")),"Moderado",IF(OR(AND(H100="Muy Baja",L100="Mayor"),AND(H100="Baja",L100="Mayor"),AND(H100="Media",L100="Mayor"),AND(H100="Alta",L100="Moderado"),AND(H100="Alta",L100="Mayor"),AND(H100="Muy Alta",L100="Leve"),AND(H100="Muy Alta",L100="Menor"),AND(H100="Muy Alta",L100="Moderado"),AND(H100="Muy Alta",L100="Mayor")),"Alto",IF(OR(AND(H100="Muy Baja",L100="Catastrófico"),AND(H100="Baja",L100="Catastrófico"),AND(H100="Media",L100="Catastrófico"),AND(H100="Alta",L100="Catastrófico"),AND(H100="Muy Alta",L100="Catastrófico")),"Extremo",""))))</f>
        <v>Bajo</v>
      </c>
      <c r="O100" s="455">
        <v>1</v>
      </c>
      <c r="P100" s="1050" t="s">
        <v>303</v>
      </c>
      <c r="Q100" s="457" t="str">
        <f t="shared" si="30"/>
        <v>Probabilidad</v>
      </c>
      <c r="R100" s="458" t="s">
        <v>169</v>
      </c>
      <c r="S100" s="458" t="s">
        <v>170</v>
      </c>
      <c r="T100" s="459" t="str">
        <f t="shared" si="31"/>
        <v>40%</v>
      </c>
      <c r="U100" s="458" t="s">
        <v>188</v>
      </c>
      <c r="V100" s="458" t="s">
        <v>198</v>
      </c>
      <c r="W100" s="458" t="s">
        <v>189</v>
      </c>
      <c r="X100" s="460">
        <f>IFERROR(IF(Q100="Probabilidad",(I100-(+I100*T100)),IF(Q100="Impacto",I100,"")),"")</f>
        <v>0.24</v>
      </c>
      <c r="Y100" s="461" t="str">
        <f t="shared" si="32"/>
        <v>Baja</v>
      </c>
      <c r="Z100" s="462">
        <f t="shared" si="33"/>
        <v>0.24</v>
      </c>
      <c r="AA100" s="461" t="str">
        <f t="shared" si="34"/>
        <v>Leve</v>
      </c>
      <c r="AB100" s="462">
        <f>IFERROR(IF(Q100="Impacto",(M100-(+M100*T100)),IF(Q100="Probabilidad",M100,"")),"")</f>
        <v>0.2</v>
      </c>
      <c r="AC100" s="463" t="str">
        <f t="shared" si="19"/>
        <v>Bajo</v>
      </c>
      <c r="AD100" s="464"/>
      <c r="AE100" s="441"/>
      <c r="AF100" s="441"/>
      <c r="AG100" s="443"/>
      <c r="AH100" s="452"/>
      <c r="AI100" s="669"/>
      <c r="AJ100" s="671"/>
      <c r="AK100" s="728" t="s">
        <v>304</v>
      </c>
      <c r="AL100" s="748"/>
    </row>
    <row r="101" spans="1:39" s="1067" customFormat="1" ht="98.1">
      <c r="A101" s="1243"/>
      <c r="B101" s="1246"/>
      <c r="C101" s="1246"/>
      <c r="D101" s="1246"/>
      <c r="E101" s="1246"/>
      <c r="F101" s="1246"/>
      <c r="G101" s="1281"/>
      <c r="H101" s="1255"/>
      <c r="I101" s="1264"/>
      <c r="J101" s="1273"/>
      <c r="K101" s="1264">
        <f t="shared" ref="K101:K105" si="38">IF(NOT(ISERROR(MATCH(J101,_xlfn.ANCHORARRAY(E112),0))),I114&amp;"Por favor no seleccionar los criterios de impacto",J101)</f>
        <v>0</v>
      </c>
      <c r="L101" s="1267"/>
      <c r="M101" s="1264"/>
      <c r="N101" s="1234"/>
      <c r="O101" s="455">
        <v>2</v>
      </c>
      <c r="P101" s="1050" t="s">
        <v>305</v>
      </c>
      <c r="Q101" s="457" t="str">
        <f t="shared" si="30"/>
        <v>Probabilidad</v>
      </c>
      <c r="R101" s="458" t="s">
        <v>169</v>
      </c>
      <c r="S101" s="458" t="s">
        <v>170</v>
      </c>
      <c r="T101" s="459" t="str">
        <f t="shared" si="31"/>
        <v>40%</v>
      </c>
      <c r="U101" s="458" t="s">
        <v>188</v>
      </c>
      <c r="V101" s="458" t="s">
        <v>198</v>
      </c>
      <c r="W101" s="458" t="s">
        <v>189</v>
      </c>
      <c r="X101" s="460">
        <f>IFERROR(IF(AND(Q100="Probabilidad",Q101="Probabilidad"),(Z100-(+Z100*T101)),IF(Q101="Probabilidad",(I100-(+I100*T101)),IF(Q101="Impacto",Z100,""))),"")</f>
        <v>0.14399999999999999</v>
      </c>
      <c r="Y101" s="461" t="str">
        <f t="shared" si="32"/>
        <v>Muy Baja</v>
      </c>
      <c r="Z101" s="462">
        <f t="shared" si="33"/>
        <v>0.14399999999999999</v>
      </c>
      <c r="AA101" s="461" t="str">
        <f t="shared" si="34"/>
        <v>Leve</v>
      </c>
      <c r="AB101" s="462">
        <f>IFERROR(IF(AND(Q100="Impacto",Q101="Impacto"),(AB100-(+AB100*T101)),IF(Q101="Impacto",(M100-(+M100*T101)),IF(Q101="Probabilidad",AB100,""))),"")</f>
        <v>0.2</v>
      </c>
      <c r="AC101" s="463" t="str">
        <f t="shared" si="19"/>
        <v>Bajo</v>
      </c>
      <c r="AD101" s="464"/>
      <c r="AE101" s="441"/>
      <c r="AF101" s="441"/>
      <c r="AG101" s="443"/>
      <c r="AH101" s="452"/>
      <c r="AI101" s="669"/>
      <c r="AJ101" s="671"/>
      <c r="AK101" s="1086" t="s">
        <v>306</v>
      </c>
      <c r="AL101" s="749"/>
    </row>
    <row r="102" spans="1:39" s="1067" customFormat="1" ht="84.95">
      <c r="A102" s="1243"/>
      <c r="B102" s="1246"/>
      <c r="C102" s="1246"/>
      <c r="D102" s="1246"/>
      <c r="E102" s="1246"/>
      <c r="F102" s="1246"/>
      <c r="G102" s="1281"/>
      <c r="H102" s="1255"/>
      <c r="I102" s="1264"/>
      <c r="J102" s="1273"/>
      <c r="K102" s="1264">
        <f t="shared" si="38"/>
        <v>0</v>
      </c>
      <c r="L102" s="1267"/>
      <c r="M102" s="1264"/>
      <c r="N102" s="1234"/>
      <c r="O102" s="455">
        <v>3</v>
      </c>
      <c r="P102" s="1050" t="s">
        <v>307</v>
      </c>
      <c r="Q102" s="457" t="str">
        <f t="shared" si="30"/>
        <v>Probabilidad</v>
      </c>
      <c r="R102" s="458" t="s">
        <v>169</v>
      </c>
      <c r="S102" s="458" t="s">
        <v>170</v>
      </c>
      <c r="T102" s="459" t="str">
        <f t="shared" si="31"/>
        <v>40%</v>
      </c>
      <c r="U102" s="458" t="s">
        <v>188</v>
      </c>
      <c r="V102" s="458" t="s">
        <v>198</v>
      </c>
      <c r="W102" s="458" t="s">
        <v>189</v>
      </c>
      <c r="X102" s="460">
        <f>IFERROR(IF(AND(Q101="Probabilidad",Q102="Probabilidad"),(Z101-(+Z101*T102)),IF(AND(Q101="Impacto",Q102="Probabilidad"),(Z100-(+Z100*T102)),IF(Q102="Impacto",Z101,""))),"")</f>
        <v>8.6399999999999991E-2</v>
      </c>
      <c r="Y102" s="461" t="str">
        <f t="shared" si="32"/>
        <v>Muy Baja</v>
      </c>
      <c r="Z102" s="462">
        <f t="shared" si="33"/>
        <v>8.6399999999999991E-2</v>
      </c>
      <c r="AA102" s="461" t="str">
        <f t="shared" si="34"/>
        <v>Leve</v>
      </c>
      <c r="AB102" s="462">
        <f>IFERROR(IF(AND(Q101="Impacto",Q102="Impacto"),(AB101-(+AB101*T102)),IF(AND(Q101="Probabilidad",Q102="Impacto"),(AB100-(+AB100*T102)),IF(Q102="Probabilidad",AB101,""))),"")</f>
        <v>0.2</v>
      </c>
      <c r="AC102" s="463" t="str">
        <f t="shared" si="19"/>
        <v>Bajo</v>
      </c>
      <c r="AD102" s="464" t="s">
        <v>227</v>
      </c>
      <c r="AE102" s="441"/>
      <c r="AF102" s="441"/>
      <c r="AG102" s="443"/>
      <c r="AH102" s="452"/>
      <c r="AI102" s="669"/>
      <c r="AJ102" s="671"/>
      <c r="AK102" s="1074" t="s">
        <v>308</v>
      </c>
      <c r="AL102" s="750"/>
      <c r="AM102" s="1087"/>
    </row>
    <row r="103" spans="1:39" s="1067" customFormat="1">
      <c r="A103" s="1243"/>
      <c r="B103" s="1246"/>
      <c r="C103" s="1246"/>
      <c r="D103" s="1246"/>
      <c r="E103" s="1246"/>
      <c r="F103" s="1246"/>
      <c r="G103" s="1281"/>
      <c r="H103" s="1255"/>
      <c r="I103" s="1264"/>
      <c r="J103" s="1273"/>
      <c r="K103" s="1264">
        <f t="shared" si="38"/>
        <v>0</v>
      </c>
      <c r="L103" s="1267"/>
      <c r="M103" s="1264"/>
      <c r="N103" s="1234"/>
      <c r="O103" s="455">
        <v>4</v>
      </c>
      <c r="P103" s="1052"/>
      <c r="Q103" s="457" t="str">
        <f t="shared" si="30"/>
        <v/>
      </c>
      <c r="R103" s="458"/>
      <c r="S103" s="458"/>
      <c r="T103" s="459" t="str">
        <f t="shared" si="31"/>
        <v/>
      </c>
      <c r="U103" s="458"/>
      <c r="V103" s="458"/>
      <c r="W103" s="458"/>
      <c r="X103" s="460" t="str">
        <f>IFERROR(IF(AND(Q102="Probabilidad",Q103="Probabilidad"),(Z102-(+Z102*T103)),IF(AND(Q102="Impacto",Q103="Probabilidad"),(Z101-(+Z101*T103)),IF(Q103="Impacto",Z102,""))),"")</f>
        <v/>
      </c>
      <c r="Y103" s="461" t="str">
        <f t="shared" si="32"/>
        <v/>
      </c>
      <c r="Z103" s="462" t="str">
        <f t="shared" si="33"/>
        <v/>
      </c>
      <c r="AA103" s="461" t="str">
        <f t="shared" si="34"/>
        <v/>
      </c>
      <c r="AB103" s="462" t="str">
        <f>IFERROR(IF(AND(Q102="Impacto",Q103="Impacto"),(AB102-(+AB102*T103)),IF(AND(Q102="Probabilidad",Q103="Impacto"),(AB101-(+AB101*T103)),IF(Q103="Probabilidad",AB102,""))),"")</f>
        <v/>
      </c>
      <c r="AC103" s="463" t="str">
        <f t="shared" si="19"/>
        <v/>
      </c>
      <c r="AD103" s="464"/>
      <c r="AE103" s="441"/>
      <c r="AF103" s="441"/>
      <c r="AG103" s="443"/>
      <c r="AH103" s="452"/>
      <c r="AI103" s="669"/>
      <c r="AJ103" s="671"/>
      <c r="AK103" s="747"/>
      <c r="AL103" s="751"/>
    </row>
    <row r="104" spans="1:39" s="1067" customFormat="1">
      <c r="A104" s="1243"/>
      <c r="B104" s="1246"/>
      <c r="C104" s="1246"/>
      <c r="D104" s="1246"/>
      <c r="E104" s="1246"/>
      <c r="F104" s="1246"/>
      <c r="G104" s="1281"/>
      <c r="H104" s="1255"/>
      <c r="I104" s="1264"/>
      <c r="J104" s="1273"/>
      <c r="K104" s="1264">
        <f t="shared" si="38"/>
        <v>0</v>
      </c>
      <c r="L104" s="1267"/>
      <c r="M104" s="1264"/>
      <c r="N104" s="1234"/>
      <c r="O104" s="455">
        <v>5</v>
      </c>
      <c r="P104" s="569"/>
      <c r="Q104" s="457" t="str">
        <f t="shared" si="30"/>
        <v/>
      </c>
      <c r="R104" s="458"/>
      <c r="S104" s="458"/>
      <c r="T104" s="459" t="str">
        <f t="shared" si="31"/>
        <v/>
      </c>
      <c r="U104" s="458"/>
      <c r="V104" s="458"/>
      <c r="W104" s="458"/>
      <c r="X104" s="460" t="str">
        <f>IFERROR(IF(Q104="Probabilidad",(I104-(+I104*T104)),IF(Q104="Impacto",I104,"")),"")</f>
        <v/>
      </c>
      <c r="Y104" s="461" t="str">
        <f t="shared" si="32"/>
        <v/>
      </c>
      <c r="Z104" s="462" t="str">
        <f t="shared" si="33"/>
        <v/>
      </c>
      <c r="AA104" s="461" t="str">
        <f t="shared" si="34"/>
        <v/>
      </c>
      <c r="AB104" s="462" t="str">
        <f>IFERROR(IF(AND(Q103="Impacto",Q104="Impacto"),(AB103-(+AB103*T104)),IF(AND(Q103="Probabilidad",Q104="Impacto"),(AB102-(+AB102*T104)),IF(Q104="Probabilidad",AB103,""))),"")</f>
        <v/>
      </c>
      <c r="AC104" s="463" t="str">
        <f t="shared" si="19"/>
        <v/>
      </c>
      <c r="AD104" s="464"/>
      <c r="AE104" s="441"/>
      <c r="AF104" s="442"/>
      <c r="AG104" s="443"/>
      <c r="AH104" s="443"/>
      <c r="AI104" s="659"/>
      <c r="AJ104" s="662"/>
      <c r="AK104" s="728"/>
      <c r="AL104" s="737"/>
    </row>
    <row r="105" spans="1:39" s="1067" customFormat="1">
      <c r="A105" s="1244"/>
      <c r="B105" s="1247"/>
      <c r="C105" s="1247"/>
      <c r="D105" s="1247"/>
      <c r="E105" s="1247"/>
      <c r="F105" s="1247"/>
      <c r="G105" s="1282"/>
      <c r="H105" s="1256"/>
      <c r="I105" s="1265"/>
      <c r="J105" s="1274"/>
      <c r="K105" s="1265">
        <f t="shared" si="38"/>
        <v>0</v>
      </c>
      <c r="L105" s="1268"/>
      <c r="M105" s="1265"/>
      <c r="N105" s="1235"/>
      <c r="O105" s="455">
        <v>6</v>
      </c>
      <c r="P105" s="569"/>
      <c r="Q105" s="457" t="str">
        <f t="shared" si="30"/>
        <v/>
      </c>
      <c r="R105" s="458"/>
      <c r="S105" s="458"/>
      <c r="T105" s="459" t="str">
        <f t="shared" si="31"/>
        <v/>
      </c>
      <c r="U105" s="458"/>
      <c r="V105" s="458"/>
      <c r="W105" s="458"/>
      <c r="X105" s="460" t="str">
        <f>IFERROR(IF(Q105="Probabilidad",(I105-(+I105*T105)),IF(Q105="Impacto",I105,"")),"")</f>
        <v/>
      </c>
      <c r="Y105" s="461" t="str">
        <f t="shared" si="32"/>
        <v/>
      </c>
      <c r="Z105" s="462" t="str">
        <f t="shared" si="33"/>
        <v/>
      </c>
      <c r="AA105" s="461" t="str">
        <f t="shared" si="34"/>
        <v/>
      </c>
      <c r="AB105" s="462" t="str">
        <f>IFERROR(IF(AND(Q104="Impacto",Q105="Impacto"),(AB104-(+AB104*T105)),IF(AND(Q104="Probabilidad",Q105="Impacto"),(AB103-(+AB103*T105)),IF(Q105="Probabilidad",AB104,""))),"")</f>
        <v/>
      </c>
      <c r="AC105" s="463" t="str">
        <f t="shared" si="19"/>
        <v/>
      </c>
      <c r="AD105" s="464"/>
      <c r="AE105" s="441"/>
      <c r="AF105" s="442"/>
      <c r="AG105" s="443"/>
      <c r="AH105" s="443"/>
      <c r="AI105" s="659"/>
      <c r="AJ105" s="662"/>
      <c r="AK105" s="728"/>
      <c r="AL105" s="737"/>
    </row>
    <row r="106" spans="1:39" s="1067" customFormat="1" ht="135">
      <c r="A106" s="1242">
        <v>17</v>
      </c>
      <c r="B106" s="1245" t="s">
        <v>287</v>
      </c>
      <c r="C106" s="1277" t="s">
        <v>309</v>
      </c>
      <c r="D106" s="1277" t="s">
        <v>310</v>
      </c>
      <c r="E106" s="1277" t="s">
        <v>311</v>
      </c>
      <c r="F106" s="1248" t="s">
        <v>166</v>
      </c>
      <c r="G106" s="1280">
        <v>1</v>
      </c>
      <c r="H106" s="1254" t="str">
        <f>IF(G106&lt;=0,"",IF(G106&lt;=2,"Muy Baja",IF(G106&lt;=24,"Baja",IF(G106&lt;=500,"Media",IF(G106&lt;=5000,"Alta","Muy Alta")))))</f>
        <v>Muy Baja</v>
      </c>
      <c r="I106" s="1263">
        <f>IF(H106="","",IF(H106="Muy Baja",0.2,IF(H106="Baja",0.4,IF(H106="Media",0.6,IF(H106="Alta",0.8,IF(H106="Muy Alta",1,))))))</f>
        <v>0.2</v>
      </c>
      <c r="J106" s="1272" t="s">
        <v>225</v>
      </c>
      <c r="K106" s="1263" t="str">
        <f>IF(NOT(ISERROR(MATCH(J106,'Tabla Impacto'!$B$221:$B$223,0))),'Tabla Impacto'!$F$223&amp;"Por favor no seleccionar los criterios de impacto(Afectación Económica o presupuestal y Pérdida Reputacional)",J106)</f>
        <v xml:space="preserve">     El riesgo afecta la imagen de alguna área de la organización</v>
      </c>
      <c r="L106" s="1266" t="str">
        <f>IF(OR(K106='Tabla Impacto'!$C$11,K106='Tabla Impacto'!$D$11),"Leve",IF(OR(K106='Tabla Impacto'!$C$12,K106='Tabla Impacto'!$D$12),"Menor",IF(OR(K106='Tabla Impacto'!$C$13,K106='Tabla Impacto'!$D$13),"Moderado",IF(OR(K106='Tabla Impacto'!$C$14,K106='Tabla Impacto'!$D$14),"Mayor",IF(OR(K106='Tabla Impacto'!$C$15,K106='Tabla Impacto'!$D$15),"Catastrófico","")))))</f>
        <v>Leve</v>
      </c>
      <c r="M106" s="1263">
        <f>IF(L106="","",IF(L106="Leve",0.2,IF(L106="Menor",0.4,IF(L106="Moderado",0.6,IF(L106="Mayor",0.8,IF(L106="Catastrófico",1,))))))</f>
        <v>0.2</v>
      </c>
      <c r="N106" s="1233" t="str">
        <f>IF(OR(AND(H106="Muy Baja",L106="Leve"),AND(H106="Muy Baja",L106="Menor"),AND(H106="Baja",L106="Leve")),"Bajo",IF(OR(AND(H106="Muy baja",L106="Moderado"),AND(H106="Baja",L106="Menor"),AND(H106="Baja",L106="Moderado"),AND(H106="Media",L106="Leve"),AND(H106="Media",L106="Menor"),AND(H106="Media",L106="Moderado"),AND(H106="Alta",L106="Leve"),AND(H106="Alta",L106="Menor")),"Moderado",IF(OR(AND(H106="Muy Baja",L106="Mayor"),AND(H106="Baja",L106="Mayor"),AND(H106="Media",L106="Mayor"),AND(H106="Alta",L106="Moderado"),AND(H106="Alta",L106="Mayor"),AND(H106="Muy Alta",L106="Leve"),AND(H106="Muy Alta",L106="Menor"),AND(H106="Muy Alta",L106="Moderado"),AND(H106="Muy Alta",L106="Mayor")),"Alto",IF(OR(AND(H106="Muy Baja",L106="Catastrófico"),AND(H106="Baja",L106="Catastrófico"),AND(H106="Media",L106="Catastrófico"),AND(H106="Alta",L106="Catastrófico"),AND(H106="Muy Alta",L106="Catastrófico")),"Extremo",""))))</f>
        <v>Bajo</v>
      </c>
      <c r="O106" s="455">
        <v>1</v>
      </c>
      <c r="P106" s="1050" t="s">
        <v>312</v>
      </c>
      <c r="Q106" s="457" t="str">
        <f t="shared" si="30"/>
        <v>Probabilidad</v>
      </c>
      <c r="R106" s="458" t="s">
        <v>169</v>
      </c>
      <c r="S106" s="458" t="s">
        <v>170</v>
      </c>
      <c r="T106" s="459" t="str">
        <f>IF(AND(R106="Preventivo",S106="Automático"),"50%",IF(AND(R106="Preventivo",S106="Manual"),"40%",IF(AND(R106="Detectivo",S106="Automático"),"40%",IF(AND(R106="Detectivo",S106="Manual"),"30%",IF(AND(R106="Correctivo",S106="Automático"),"35%",IF(AND(R106="Correctivo",S106="Manual"),"25%",""))))))</f>
        <v>40%</v>
      </c>
      <c r="U106" s="458" t="s">
        <v>188</v>
      </c>
      <c r="V106" s="482" t="s">
        <v>172</v>
      </c>
      <c r="W106" s="458" t="s">
        <v>189</v>
      </c>
      <c r="X106" s="460">
        <f>IFERROR(IF(Q106="Probabilidad",(I106-(+I106*T106)),IF(Q106="Impacto",I106,"")),"")</f>
        <v>0.12</v>
      </c>
      <c r="Y106" s="461" t="str">
        <f>IFERROR(IF(X106="","",IF(X106&lt;=0.2,"Muy Baja",IF(X106&lt;=0.4,"Baja",IF(X106&lt;=0.6,"Media",IF(X106&lt;=0.8,"Alta","Muy Alta"))))),"")</f>
        <v>Muy Baja</v>
      </c>
      <c r="Z106" s="462">
        <f>+X106</f>
        <v>0.12</v>
      </c>
      <c r="AA106" s="461" t="str">
        <f>IFERROR(IF(AB106="","",IF(AB106&lt;=0.2,"Leve",IF(AB106&lt;=0.4,"Menor",IF(AB106&lt;=0.6,"Moderado",IF(AB106&lt;=0.8,"Mayor","Catastrófico"))))),"")</f>
        <v>Leve</v>
      </c>
      <c r="AB106" s="462">
        <f>IFERROR(IF(Q106="Impacto",(M106-(+M106*T106)),IF(Q106="Probabilidad",M106,"")),"")</f>
        <v>0.2</v>
      </c>
      <c r="AC106" s="463" t="str">
        <f>IFERROR(IF(OR(AND(Y106="Muy Baja",AA106="Leve"),AND(Y106="Muy Baja",AA106="Menor"),AND(Y106="Baja",AA106="Leve")),"Bajo",IF(OR(AND(Y106="Muy baja",AA106="Moderado"),AND(Y106="Baja",AA106="Menor"),AND(Y106="Baja",AA106="Moderado"),AND(Y106="Media",AA106="Leve"),AND(Y106="Media",AA106="Menor"),AND(Y106="Media",AA106="Moderado"),AND(Y106="Alta",AA106="Leve"),AND(Y106="Alta",AA106="Menor")),"Moderado",IF(OR(AND(Y106="Muy Baja",AA106="Mayor"),AND(Y106="Baja",AA106="Mayor"),AND(Y106="Media",AA106="Mayor"),AND(Y106="Alta",AA106="Moderado"),AND(Y106="Alta",AA106="Mayor"),AND(Y106="Muy Alta",AA106="Leve"),AND(Y106="Muy Alta",AA106="Menor"),AND(Y106="Muy Alta",AA106="Moderado"),AND(Y106="Muy Alta",AA106="Mayor")),"Alto",IF(OR(AND(Y106="Muy Baja",AA106="Catastrófico"),AND(Y106="Baja",AA106="Catastrófico"),AND(Y106="Media",AA106="Catastrófico"),AND(Y106="Alta",AA106="Catastrófico"),AND(Y106="Muy Alta",AA106="Catastrófico")),"Extremo","")))),"")</f>
        <v>Bajo</v>
      </c>
      <c r="AD106" s="464" t="s">
        <v>227</v>
      </c>
      <c r="AE106" s="441"/>
      <c r="AF106" s="441"/>
      <c r="AG106" s="443"/>
      <c r="AH106" s="452"/>
      <c r="AI106" s="669"/>
      <c r="AJ106" s="671"/>
      <c r="AK106" s="1088" t="s">
        <v>313</v>
      </c>
      <c r="AL106" s="831"/>
    </row>
    <row r="107" spans="1:39" s="1067" customFormat="1">
      <c r="A107" s="1243"/>
      <c r="B107" s="1246"/>
      <c r="C107" s="1278"/>
      <c r="D107" s="1278"/>
      <c r="E107" s="1278"/>
      <c r="F107" s="1249"/>
      <c r="G107" s="1281"/>
      <c r="H107" s="1255"/>
      <c r="I107" s="1264"/>
      <c r="J107" s="1273"/>
      <c r="K107" s="1264">
        <f t="shared" ref="K107:K111" si="39">IF(NOT(ISERROR(MATCH(J107,_xlfn.ANCHORARRAY(E118),0))),I120&amp;"Por favor no seleccionar los criterios de impacto",J107)</f>
        <v>0</v>
      </c>
      <c r="L107" s="1267"/>
      <c r="M107" s="1264"/>
      <c r="N107" s="1234"/>
      <c r="O107" s="455">
        <v>2</v>
      </c>
      <c r="P107" s="684"/>
      <c r="Q107" s="457" t="str">
        <f t="shared" si="30"/>
        <v/>
      </c>
      <c r="R107" s="458"/>
      <c r="S107" s="458"/>
      <c r="T107" s="459" t="str">
        <f t="shared" si="31"/>
        <v/>
      </c>
      <c r="U107" s="458"/>
      <c r="V107" s="458"/>
      <c r="W107" s="458"/>
      <c r="X107" s="460" t="str">
        <f>IFERROR(IF(AND(Q106="Probabilidad",Q107="Probabilidad"),(Z106-(+Z106*T107)),IF(Q107="Probabilidad",(I106-(+I106*T107)),IF(Q107="Impacto",Z106,""))),"")</f>
        <v/>
      </c>
      <c r="Y107" s="461" t="str">
        <f t="shared" si="32"/>
        <v/>
      </c>
      <c r="Z107" s="462" t="str">
        <f t="shared" si="33"/>
        <v/>
      </c>
      <c r="AA107" s="461" t="str">
        <f t="shared" si="34"/>
        <v/>
      </c>
      <c r="AB107" s="462" t="str">
        <f>IFERROR(IF(AND(Q106="Impacto",Q107="Impacto"),(AB106-(+AB106*T107)),IF(Q107="Impacto",(M106-(+M106*T107)),IF(Q107="Probabilidad",AB106,""))),"")</f>
        <v/>
      </c>
      <c r="AC107" s="463" t="str">
        <f t="shared" si="19"/>
        <v/>
      </c>
      <c r="AD107" s="464"/>
      <c r="AE107" s="441"/>
      <c r="AF107" s="441"/>
      <c r="AG107" s="443"/>
      <c r="AH107" s="452"/>
      <c r="AI107" s="659"/>
      <c r="AJ107" s="662"/>
      <c r="AK107" s="2"/>
      <c r="AL107" s="504"/>
    </row>
    <row r="108" spans="1:39" s="1067" customFormat="1">
      <c r="A108" s="1243"/>
      <c r="B108" s="1246"/>
      <c r="C108" s="1278"/>
      <c r="D108" s="1278"/>
      <c r="E108" s="1278"/>
      <c r="F108" s="1249"/>
      <c r="G108" s="1281"/>
      <c r="H108" s="1255"/>
      <c r="I108" s="1264"/>
      <c r="J108" s="1273"/>
      <c r="K108" s="1264">
        <f t="shared" si="39"/>
        <v>0</v>
      </c>
      <c r="L108" s="1267"/>
      <c r="M108" s="1264"/>
      <c r="N108" s="1234"/>
      <c r="O108" s="455">
        <v>3</v>
      </c>
      <c r="P108" s="1044"/>
      <c r="Q108" s="445" t="str">
        <f t="shared" si="30"/>
        <v/>
      </c>
      <c r="R108" s="446"/>
      <c r="S108" s="446"/>
      <c r="T108" s="447" t="str">
        <f t="shared" si="31"/>
        <v/>
      </c>
      <c r="U108" s="446"/>
      <c r="V108" s="446"/>
      <c r="W108" s="446"/>
      <c r="X108" s="448" t="str">
        <f>IFERROR(IF(Q108="Probabilidad",(I108-(+I108*T108)),IF(Q108="Impacto",I108,"")),"")</f>
        <v/>
      </c>
      <c r="Y108" s="449" t="str">
        <f t="shared" si="32"/>
        <v/>
      </c>
      <c r="Z108" s="450" t="str">
        <f t="shared" si="33"/>
        <v/>
      </c>
      <c r="AA108" s="449" t="str">
        <f t="shared" si="34"/>
        <v/>
      </c>
      <c r="AB108" s="450" t="str">
        <f>IFERROR(IF(AND(Q107="Impacto",Q108="Impacto"),(AB107-(+AB107*T108)),IF(AND(Q107="Probabilidad",Q108="Impacto"),(AB106-(+AB106*T108)),IF(Q108="Probabilidad",AB107,""))),"")</f>
        <v/>
      </c>
      <c r="AC108" s="451" t="str">
        <f t="shared" si="19"/>
        <v/>
      </c>
      <c r="AD108" s="440"/>
      <c r="AE108" s="444"/>
      <c r="AF108" s="442"/>
      <c r="AG108" s="443"/>
      <c r="AH108" s="443"/>
      <c r="AI108" s="659"/>
      <c r="AJ108" s="662"/>
      <c r="AK108" s="1088"/>
      <c r="AL108" s="737"/>
    </row>
    <row r="109" spans="1:39" s="1067" customFormat="1">
      <c r="A109" s="1243"/>
      <c r="B109" s="1246"/>
      <c r="C109" s="1278"/>
      <c r="D109" s="1278"/>
      <c r="E109" s="1278"/>
      <c r="F109" s="1249"/>
      <c r="G109" s="1281"/>
      <c r="H109" s="1255"/>
      <c r="I109" s="1264"/>
      <c r="J109" s="1273"/>
      <c r="K109" s="1264">
        <f t="shared" si="39"/>
        <v>0</v>
      </c>
      <c r="L109" s="1267"/>
      <c r="M109" s="1264"/>
      <c r="N109" s="1234"/>
      <c r="O109" s="455">
        <v>4</v>
      </c>
      <c r="P109" s="1044"/>
      <c r="Q109" s="445" t="str">
        <f t="shared" si="30"/>
        <v/>
      </c>
      <c r="R109" s="446"/>
      <c r="S109" s="446"/>
      <c r="T109" s="447" t="str">
        <f t="shared" si="31"/>
        <v/>
      </c>
      <c r="U109" s="446"/>
      <c r="V109" s="446"/>
      <c r="W109" s="446"/>
      <c r="X109" s="448" t="str">
        <f>IFERROR(IF(Q109="Probabilidad",(I109-(+I109*T109)),IF(Q109="Impacto",I109,"")),"")</f>
        <v/>
      </c>
      <c r="Y109" s="449" t="str">
        <f t="shared" si="32"/>
        <v/>
      </c>
      <c r="Z109" s="450" t="str">
        <f t="shared" si="33"/>
        <v/>
      </c>
      <c r="AA109" s="449" t="str">
        <f t="shared" si="34"/>
        <v/>
      </c>
      <c r="AB109" s="450" t="str">
        <f>IFERROR(IF(AND(Q108="Impacto",Q109="Impacto"),(AB108-(+AB108*T109)),IF(AND(Q108="Probabilidad",Q109="Impacto"),(AB107-(+AB107*T109)),IF(Q109="Probabilidad",AB108,""))),"")</f>
        <v/>
      </c>
      <c r="AC109" s="451" t="str">
        <f t="shared" si="19"/>
        <v/>
      </c>
      <c r="AD109" s="440"/>
      <c r="AE109" s="444"/>
      <c r="AF109" s="442"/>
      <c r="AG109" s="443"/>
      <c r="AH109" s="443"/>
      <c r="AI109" s="659"/>
      <c r="AJ109" s="662"/>
      <c r="AK109" s="728"/>
      <c r="AL109" s="737"/>
    </row>
    <row r="110" spans="1:39" s="1067" customFormat="1">
      <c r="A110" s="1243"/>
      <c r="B110" s="1246"/>
      <c r="C110" s="1278"/>
      <c r="D110" s="1278"/>
      <c r="E110" s="1278"/>
      <c r="F110" s="1249"/>
      <c r="G110" s="1281"/>
      <c r="H110" s="1255"/>
      <c r="I110" s="1264"/>
      <c r="J110" s="1273"/>
      <c r="K110" s="1264">
        <f t="shared" si="39"/>
        <v>0</v>
      </c>
      <c r="L110" s="1267"/>
      <c r="M110" s="1264"/>
      <c r="N110" s="1234"/>
      <c r="O110" s="455">
        <v>5</v>
      </c>
      <c r="P110" s="1044"/>
      <c r="Q110" s="445" t="str">
        <f t="shared" si="30"/>
        <v/>
      </c>
      <c r="R110" s="446"/>
      <c r="S110" s="446"/>
      <c r="T110" s="447" t="str">
        <f t="shared" si="31"/>
        <v/>
      </c>
      <c r="U110" s="446"/>
      <c r="V110" s="446"/>
      <c r="W110" s="446"/>
      <c r="X110" s="448" t="str">
        <f>IFERROR(IF(Q110="Probabilidad",(I110-(+I110*T110)),IF(Q110="Impacto",I110,"")),"")</f>
        <v/>
      </c>
      <c r="Y110" s="449" t="str">
        <f t="shared" si="32"/>
        <v/>
      </c>
      <c r="Z110" s="450" t="str">
        <f t="shared" si="33"/>
        <v/>
      </c>
      <c r="AA110" s="449" t="str">
        <f t="shared" si="34"/>
        <v/>
      </c>
      <c r="AB110" s="450" t="str">
        <f>IFERROR(IF(AND(Q109="Impacto",Q110="Impacto"),(AB109-(+AB109*T110)),IF(AND(Q109="Probabilidad",Q110="Impacto"),(AB108-(+AB108*T110)),IF(Q110="Probabilidad",AB109,""))),"")</f>
        <v/>
      </c>
      <c r="AC110" s="451" t="str">
        <f t="shared" si="19"/>
        <v/>
      </c>
      <c r="AD110" s="440"/>
      <c r="AE110" s="444"/>
      <c r="AF110" s="442"/>
      <c r="AG110" s="443"/>
      <c r="AH110" s="443"/>
      <c r="AI110" s="659"/>
      <c r="AJ110" s="662"/>
      <c r="AK110" s="728"/>
      <c r="AL110" s="737"/>
    </row>
    <row r="111" spans="1:39" s="1067" customFormat="1">
      <c r="A111" s="1244"/>
      <c r="B111" s="1247"/>
      <c r="C111" s="1279"/>
      <c r="D111" s="1279"/>
      <c r="E111" s="1279"/>
      <c r="F111" s="1250"/>
      <c r="G111" s="1282"/>
      <c r="H111" s="1256"/>
      <c r="I111" s="1265"/>
      <c r="J111" s="1274"/>
      <c r="K111" s="1265">
        <f t="shared" si="39"/>
        <v>0</v>
      </c>
      <c r="L111" s="1268"/>
      <c r="M111" s="1265"/>
      <c r="N111" s="1235"/>
      <c r="O111" s="455">
        <v>6</v>
      </c>
      <c r="P111" s="1044"/>
      <c r="Q111" s="445" t="str">
        <f t="shared" si="30"/>
        <v/>
      </c>
      <c r="R111" s="446"/>
      <c r="S111" s="446"/>
      <c r="T111" s="447" t="str">
        <f t="shared" si="31"/>
        <v/>
      </c>
      <c r="U111" s="446"/>
      <c r="V111" s="446"/>
      <c r="W111" s="446"/>
      <c r="X111" s="448" t="str">
        <f>IFERROR(IF(Q111="Probabilidad",(I111-(+I111*T111)),IF(Q111="Impacto",I111,"")),"")</f>
        <v/>
      </c>
      <c r="Y111" s="449" t="str">
        <f t="shared" si="32"/>
        <v/>
      </c>
      <c r="Z111" s="450" t="str">
        <f t="shared" si="33"/>
        <v/>
      </c>
      <c r="AA111" s="449" t="str">
        <f t="shared" si="34"/>
        <v/>
      </c>
      <c r="AB111" s="450" t="str">
        <f>IFERROR(IF(AND(Q110="Impacto",Q111="Impacto"),(AB110-(+AB110*T111)),IF(AND(Q110="Probabilidad",Q111="Impacto"),(AB109-(+AB109*T111)),IF(Q111="Probabilidad",AB110,""))),"")</f>
        <v/>
      </c>
      <c r="AC111" s="451" t="str">
        <f t="shared" si="19"/>
        <v/>
      </c>
      <c r="AD111" s="440"/>
      <c r="AE111" s="444"/>
      <c r="AF111" s="442"/>
      <c r="AG111" s="443"/>
      <c r="AH111" s="443"/>
      <c r="AI111" s="659"/>
      <c r="AJ111" s="662"/>
      <c r="AK111" s="728"/>
      <c r="AL111" s="737"/>
    </row>
    <row r="112" spans="1:39" ht="315.75" customHeight="1">
      <c r="A112" s="1269">
        <v>18</v>
      </c>
      <c r="B112" s="1248" t="s">
        <v>287</v>
      </c>
      <c r="C112" s="1248" t="s">
        <v>314</v>
      </c>
      <c r="D112" s="1248" t="s">
        <v>315</v>
      </c>
      <c r="E112" s="1248" t="s">
        <v>316</v>
      </c>
      <c r="F112" s="1248" t="s">
        <v>166</v>
      </c>
      <c r="G112" s="1251">
        <v>12</v>
      </c>
      <c r="H112" s="1257" t="str">
        <f>IF(G112&lt;=0,"",IF(G112&lt;=2,"Muy Baja",IF(G112&lt;=24,"Baja",IF(G112&lt;=500,"Media",IF(G112&lt;=5000,"Alta","Muy Alta")))))</f>
        <v>Baja</v>
      </c>
      <c r="I112" s="1236">
        <f>IF(H112="","",IF(H112="Muy Baja",0.2,IF(H112="Baja",0.4,IF(H112="Media",0.6,IF(H112="Alta",0.8,IF(H112="Muy Alta",1,))))))</f>
        <v>0.4</v>
      </c>
      <c r="J112" s="1260" t="s">
        <v>237</v>
      </c>
      <c r="K112" s="1263" t="str">
        <f>IF(NOT(ISERROR(MATCH(J112,'Tabla Impacto'!$B$221:$B$223,0))),'Tabla Impacto'!$F$223&amp;"Por favor no seleccionar los criterios de impacto(Afectación Económica o presupuestal y Pérdida Reputacional)",J112)</f>
        <v xml:space="preserve">     El riesgo afecta la imagen de la entidad internamente, de conocimiento general, nivel interno, de junta dircetiva y accionistas y/o de provedores</v>
      </c>
      <c r="L112" s="1266" t="str">
        <f>IF(OR(K112='Tabla Impacto'!$C$11,K112='Tabla Impacto'!$D$11),"Leve",IF(OR(K112='Tabla Impacto'!$C$12,K112='Tabla Impacto'!$D$12),"Menor",IF(OR(K112='Tabla Impacto'!$C$13,K112='Tabla Impacto'!$D$13),"Moderado",IF(OR(K112='Tabla Impacto'!$C$14,K112='Tabla Impacto'!$D$14),"Mayor",IF(OR(K112='Tabla Impacto'!$C$15,K112='Tabla Impacto'!$D$15),"Catastrófico","")))))</f>
        <v>Menor</v>
      </c>
      <c r="M112" s="1236">
        <f>IF(L112="","",IF(L112="Leve",0.2,IF(L112="Menor",0.4,IF(L112="Moderado",0.6,IF(L112="Mayor",0.8,IF(L112="Catastrófico",1,))))))</f>
        <v>0.4</v>
      </c>
      <c r="N112" s="1239" t="str">
        <f>IF(OR(AND(H112="Muy Baja",L112="Leve"),AND(H112="Muy Baja",L112="Menor"),AND(H112="Baja",L112="Leve")),"Bajo",IF(OR(AND(H112="Muy baja",L112="Moderado"),AND(H112="Baja",L112="Menor"),AND(H112="Baja",L112="Moderado"),AND(H112="Media",L112="Leve"),AND(H112="Media",L112="Menor"),AND(H112="Media",L112="Moderado"),AND(H112="Alta",L112="Leve"),AND(H112="Alta",L112="Menor")),"Moderado",IF(OR(AND(H112="Muy Baja",L112="Mayor"),AND(H112="Baja",L112="Mayor"),AND(H112="Media",L112="Mayor"),AND(H112="Alta",L112="Moderado"),AND(H112="Alta",L112="Mayor"),AND(H112="Muy Alta",L112="Leve"),AND(H112="Muy Alta",L112="Menor"),AND(H112="Muy Alta",L112="Moderado"),AND(H112="Muy Alta",L112="Mayor")),"Alto",IF(OR(AND(H112="Muy Baja",L112="Catastrófico"),AND(H112="Baja",L112="Catastrófico"),AND(H112="Media",L112="Catastrófico"),AND(H112="Alta",L112="Catastrófico"),AND(H112="Muy Alta",L112="Catastrófico")),"Extremo",""))))</f>
        <v>Moderado</v>
      </c>
      <c r="O112" s="480">
        <v>1</v>
      </c>
      <c r="P112" s="1053" t="s">
        <v>317</v>
      </c>
      <c r="Q112" s="481" t="str">
        <f t="shared" si="30"/>
        <v>Impacto</v>
      </c>
      <c r="R112" s="482" t="s">
        <v>292</v>
      </c>
      <c r="S112" s="482" t="s">
        <v>170</v>
      </c>
      <c r="T112" s="483" t="str">
        <f t="shared" si="31"/>
        <v>25%</v>
      </c>
      <c r="U112" s="482" t="s">
        <v>188</v>
      </c>
      <c r="V112" s="482" t="s">
        <v>172</v>
      </c>
      <c r="W112" s="482" t="s">
        <v>189</v>
      </c>
      <c r="X112" s="484">
        <f>IFERROR(IF(Q112="Probabilidad",(I112-(+I112*T112)),IF(Q112="Impacto",I112,"")),"")</f>
        <v>0.4</v>
      </c>
      <c r="Y112" s="485" t="str">
        <f t="shared" si="32"/>
        <v>Baja</v>
      </c>
      <c r="Z112" s="486">
        <f t="shared" si="33"/>
        <v>0.4</v>
      </c>
      <c r="AA112" s="485" t="str">
        <f t="shared" si="34"/>
        <v>Menor</v>
      </c>
      <c r="AB112" s="486">
        <f>IFERROR(IF(Q112="Impacto",(M112-(+M112*T112)),IF(Q112="Probabilidad",M112,"")),"")</f>
        <v>0.30000000000000004</v>
      </c>
      <c r="AC112" s="487" t="str">
        <f t="shared" si="19"/>
        <v>Moderado</v>
      </c>
      <c r="AD112" s="488" t="s">
        <v>177</v>
      </c>
      <c r="AE112" s="501" t="s">
        <v>318</v>
      </c>
      <c r="AF112" s="503" t="s">
        <v>319</v>
      </c>
      <c r="AG112" s="508">
        <v>46023</v>
      </c>
      <c r="AH112" s="508" t="s">
        <v>320</v>
      </c>
      <c r="AI112" s="659" t="s">
        <v>321</v>
      </c>
      <c r="AJ112" s="1034" t="s">
        <v>181</v>
      </c>
      <c r="AK112" s="1089" t="s">
        <v>322</v>
      </c>
      <c r="AL112" s="659"/>
    </row>
    <row r="113" spans="1:38" ht="99.95">
      <c r="A113" s="1270"/>
      <c r="B113" s="1249"/>
      <c r="C113" s="1249"/>
      <c r="D113" s="1249"/>
      <c r="E113" s="1249"/>
      <c r="F113" s="1249"/>
      <c r="G113" s="1252"/>
      <c r="H113" s="1258"/>
      <c r="I113" s="1237"/>
      <c r="J113" s="1261"/>
      <c r="K113" s="1264">
        <f t="shared" ref="K113:K117" si="40">IF(NOT(ISERROR(MATCH(J113,_xlfn.ANCHORARRAY(E124),0))),I126&amp;"Por favor no seleccionar los criterios de impacto",J113)</f>
        <v>0</v>
      </c>
      <c r="L113" s="1267"/>
      <c r="M113" s="1237"/>
      <c r="N113" s="1240"/>
      <c r="O113" s="480"/>
      <c r="P113" s="1054"/>
      <c r="Q113" s="481" t="str">
        <f t="shared" si="30"/>
        <v>Probabilidad</v>
      </c>
      <c r="R113" s="482" t="s">
        <v>169</v>
      </c>
      <c r="S113" s="482" t="s">
        <v>170</v>
      </c>
      <c r="T113" s="483" t="str">
        <f t="shared" si="31"/>
        <v>40%</v>
      </c>
      <c r="U113" s="482" t="s">
        <v>188</v>
      </c>
      <c r="V113" s="482" t="s">
        <v>172</v>
      </c>
      <c r="W113" s="482" t="s">
        <v>189</v>
      </c>
      <c r="X113" s="484">
        <f>IFERROR(IF(AND(Q112="Probabilidad",Q113="Probabilidad"),(Z112-(+Z112*T113)),IF(Q113="Probabilidad",(I112-(+I112*T113)),IF(Q113="Impacto",Z112,""))),"")</f>
        <v>0.24</v>
      </c>
      <c r="Y113" s="485" t="str">
        <f t="shared" si="32"/>
        <v>Baja</v>
      </c>
      <c r="Z113" s="486">
        <f t="shared" si="33"/>
        <v>0.24</v>
      </c>
      <c r="AA113" s="485" t="str">
        <f t="shared" si="34"/>
        <v>Menor</v>
      </c>
      <c r="AB113" s="486">
        <f>IFERROR(IF(AND(Q112="Impacto",Q113="Impacto"),(AB112-(+AB112*T113)),IF(Q113="Impacto",(M112-(+M112*T113)),IF(Q113="Probabilidad",AB112,""))),"")</f>
        <v>0.30000000000000004</v>
      </c>
      <c r="AC113" s="487" t="str">
        <f t="shared" si="19"/>
        <v>Moderado</v>
      </c>
      <c r="AD113" s="488" t="s">
        <v>177</v>
      </c>
      <c r="AE113" s="501"/>
      <c r="AF113" s="497"/>
      <c r="AG113" s="508"/>
      <c r="AH113" s="508"/>
      <c r="AI113" s="678"/>
      <c r="AJ113" s="660"/>
      <c r="AK113"/>
      <c r="AL113" s="659"/>
    </row>
    <row r="114" spans="1:38">
      <c r="A114" s="1270"/>
      <c r="B114" s="1249"/>
      <c r="C114" s="1249"/>
      <c r="D114" s="1249"/>
      <c r="E114" s="1249"/>
      <c r="F114" s="1249"/>
      <c r="G114" s="1252"/>
      <c r="H114" s="1258"/>
      <c r="I114" s="1237"/>
      <c r="J114" s="1261"/>
      <c r="K114" s="1264">
        <f t="shared" si="40"/>
        <v>0</v>
      </c>
      <c r="L114" s="1267"/>
      <c r="M114" s="1237"/>
      <c r="N114" s="1240"/>
      <c r="O114" s="480">
        <v>3</v>
      </c>
      <c r="P114" s="1040"/>
      <c r="Q114" s="481" t="str">
        <f t="shared" si="30"/>
        <v/>
      </c>
      <c r="R114" s="482"/>
      <c r="S114" s="482"/>
      <c r="T114" s="483" t="str">
        <f t="shared" si="31"/>
        <v/>
      </c>
      <c r="U114" s="482"/>
      <c r="V114" s="482"/>
      <c r="W114" s="482"/>
      <c r="X114" s="484" t="str">
        <f>IFERROR(IF(Q114="Probabilidad",(I114-(+I114*T114)),IF(Q114="Impacto",I114,"")),"")</f>
        <v/>
      </c>
      <c r="Y114" s="485" t="str">
        <f t="shared" si="32"/>
        <v/>
      </c>
      <c r="Z114" s="486" t="str">
        <f t="shared" si="33"/>
        <v/>
      </c>
      <c r="AA114" s="485" t="str">
        <f t="shared" si="34"/>
        <v/>
      </c>
      <c r="AB114" s="486" t="str">
        <f>IFERROR(IF(AND(Q113="Impacto",Q114="Impacto"),(AB113-(+AB113*T114)),IF(AND(Q113="Probabilidad",Q114="Impacto"),(AB112-(+AB112*T114)),IF(Q114="Probabilidad",AB113,""))),"")</f>
        <v/>
      </c>
      <c r="AC114" s="487" t="str">
        <f t="shared" si="19"/>
        <v/>
      </c>
      <c r="AD114" s="488"/>
      <c r="AE114" s="501"/>
      <c r="AF114" s="498"/>
      <c r="AG114" s="499"/>
      <c r="AH114" s="499"/>
      <c r="AI114" s="659"/>
      <c r="AJ114" s="660"/>
      <c r="AK114" s="1090" t="s">
        <v>323</v>
      </c>
      <c r="AL114" s="737"/>
    </row>
    <row r="115" spans="1:38">
      <c r="A115" s="1270"/>
      <c r="B115" s="1249"/>
      <c r="C115" s="1249"/>
      <c r="D115" s="1249"/>
      <c r="E115" s="1249"/>
      <c r="F115" s="1249"/>
      <c r="G115" s="1252"/>
      <c r="H115" s="1258"/>
      <c r="I115" s="1237"/>
      <c r="J115" s="1261"/>
      <c r="K115" s="1264">
        <f t="shared" si="40"/>
        <v>0</v>
      </c>
      <c r="L115" s="1267"/>
      <c r="M115" s="1237"/>
      <c r="N115" s="1240"/>
      <c r="O115" s="480">
        <v>4</v>
      </c>
      <c r="P115" s="1040"/>
      <c r="Q115" s="481" t="str">
        <f t="shared" si="30"/>
        <v/>
      </c>
      <c r="R115" s="482"/>
      <c r="S115" s="482"/>
      <c r="T115" s="483" t="str">
        <f t="shared" si="31"/>
        <v/>
      </c>
      <c r="U115" s="482"/>
      <c r="V115" s="482"/>
      <c r="W115" s="482"/>
      <c r="X115" s="484" t="str">
        <f>IFERROR(IF(AND(Q114="Probabilidad",Q115="Probabilidad"),(Z114-(+Z114*T115)),IF(Q115="Probabilidad",(I114-(+I114*T115)),IF(Q115="Impacto",Z114,""))),"")</f>
        <v/>
      </c>
      <c r="Y115" s="485" t="str">
        <f t="shared" si="32"/>
        <v/>
      </c>
      <c r="Z115" s="486" t="str">
        <f t="shared" si="33"/>
        <v/>
      </c>
      <c r="AA115" s="485" t="str">
        <f t="shared" si="34"/>
        <v/>
      </c>
      <c r="AB115" s="486" t="str">
        <f>IFERROR(IF(AND(Q114="Impacto",Q115="Impacto"),(AB114-(+AB114*T115)),IF(AND(Q114="Probabilidad",Q115="Impacto"),(AB113-(+AB113*T115)),IF(Q115="Probabilidad",AB114,""))),"")</f>
        <v/>
      </c>
      <c r="AC115" s="487" t="str">
        <f t="shared" si="19"/>
        <v/>
      </c>
      <c r="AD115" s="488"/>
      <c r="AE115" s="501"/>
      <c r="AF115" s="498"/>
      <c r="AG115" s="499"/>
      <c r="AH115" s="499"/>
      <c r="AI115" s="659"/>
      <c r="AJ115" s="660"/>
      <c r="AK115" s="752"/>
      <c r="AL115" s="737"/>
    </row>
    <row r="116" spans="1:38">
      <c r="A116" s="1270"/>
      <c r="B116" s="1249"/>
      <c r="C116" s="1249"/>
      <c r="D116" s="1249"/>
      <c r="E116" s="1249"/>
      <c r="F116" s="1249"/>
      <c r="G116" s="1252"/>
      <c r="H116" s="1258"/>
      <c r="I116" s="1237"/>
      <c r="J116" s="1261"/>
      <c r="K116" s="1264">
        <f t="shared" si="40"/>
        <v>0</v>
      </c>
      <c r="L116" s="1267"/>
      <c r="M116" s="1237"/>
      <c r="N116" s="1240"/>
      <c r="O116" s="480">
        <v>5</v>
      </c>
      <c r="P116" s="1040"/>
      <c r="Q116" s="481" t="str">
        <f t="shared" si="30"/>
        <v/>
      </c>
      <c r="R116" s="482"/>
      <c r="S116" s="482"/>
      <c r="T116" s="483" t="str">
        <f t="shared" si="31"/>
        <v/>
      </c>
      <c r="U116" s="482"/>
      <c r="V116" s="482"/>
      <c r="W116" s="482"/>
      <c r="X116" s="484" t="str">
        <f>IFERROR(IF(Q116="Probabilidad",(I116-(+I116*T116)),IF(Q116="Impacto",I116,"")),"")</f>
        <v/>
      </c>
      <c r="Y116" s="485" t="str">
        <f t="shared" si="32"/>
        <v/>
      </c>
      <c r="Z116" s="486" t="str">
        <f t="shared" si="33"/>
        <v/>
      </c>
      <c r="AA116" s="485" t="str">
        <f t="shared" si="34"/>
        <v/>
      </c>
      <c r="AB116" s="486" t="str">
        <f>IFERROR(IF(AND(Q115="Impacto",Q116="Impacto"),(AB115-(+AB115*T116)),IF(AND(Q115="Probabilidad",Q116="Impacto"),(AB114-(+AB114*T116)),IF(Q116="Probabilidad",AB115,""))),"")</f>
        <v/>
      </c>
      <c r="AC116" s="487" t="str">
        <f t="shared" si="19"/>
        <v/>
      </c>
      <c r="AD116" s="488"/>
      <c r="AE116" s="501"/>
      <c r="AF116" s="498"/>
      <c r="AG116" s="499"/>
      <c r="AH116" s="499"/>
      <c r="AI116" s="659"/>
      <c r="AJ116" s="660"/>
      <c r="AK116" s="752"/>
      <c r="AL116" s="737"/>
    </row>
    <row r="117" spans="1:38">
      <c r="A117" s="1271"/>
      <c r="B117" s="1250"/>
      <c r="C117" s="1250"/>
      <c r="D117" s="1250"/>
      <c r="E117" s="1250"/>
      <c r="F117" s="1250"/>
      <c r="G117" s="1253"/>
      <c r="H117" s="1259"/>
      <c r="I117" s="1238"/>
      <c r="J117" s="1262"/>
      <c r="K117" s="1265">
        <f t="shared" si="40"/>
        <v>0</v>
      </c>
      <c r="L117" s="1268"/>
      <c r="M117" s="1238"/>
      <c r="N117" s="1241"/>
      <c r="O117" s="480">
        <v>6</v>
      </c>
      <c r="P117" s="1040"/>
      <c r="Q117" s="481" t="str">
        <f t="shared" si="30"/>
        <v/>
      </c>
      <c r="R117" s="482"/>
      <c r="S117" s="482"/>
      <c r="T117" s="483" t="str">
        <f t="shared" si="31"/>
        <v/>
      </c>
      <c r="U117" s="482"/>
      <c r="V117" s="482"/>
      <c r="W117" s="482"/>
      <c r="X117" s="484" t="str">
        <f>IFERROR(IF(AND(Q116="Probabilidad",Q117="Probabilidad"),(Z116-(+Z116*T117)),IF(Q117="Probabilidad",(I116-(+I116*T117)),IF(Q117="Impacto",Z116,""))),"")</f>
        <v/>
      </c>
      <c r="Y117" s="485" t="str">
        <f t="shared" si="32"/>
        <v/>
      </c>
      <c r="Z117" s="486" t="str">
        <f t="shared" si="33"/>
        <v/>
      </c>
      <c r="AA117" s="485" t="str">
        <f t="shared" si="34"/>
        <v/>
      </c>
      <c r="AB117" s="486" t="str">
        <f>IFERROR(IF(AND(Q116="Impacto",Q117="Impacto"),(AB116-(+AB116*T117)),IF(AND(Q116="Probabilidad",Q117="Impacto"),(AB115-(+AB115*T117)),IF(Q117="Probabilidad",AB116,""))),"")</f>
        <v/>
      </c>
      <c r="AC117" s="487" t="str">
        <f t="shared" si="19"/>
        <v/>
      </c>
      <c r="AD117" s="488"/>
      <c r="AE117" s="501"/>
      <c r="AF117" s="498"/>
      <c r="AG117" s="499"/>
      <c r="AH117" s="499"/>
      <c r="AI117" s="659"/>
      <c r="AJ117" s="660"/>
      <c r="AK117" s="752"/>
      <c r="AL117" s="737"/>
    </row>
    <row r="118" spans="1:38" s="1067" customFormat="1" ht="98.1">
      <c r="A118" s="1242">
        <v>19</v>
      </c>
      <c r="B118" s="1245" t="s">
        <v>162</v>
      </c>
      <c r="C118" s="1248" t="s">
        <v>324</v>
      </c>
      <c r="D118" s="1248" t="s">
        <v>325</v>
      </c>
      <c r="E118" s="1277" t="s">
        <v>326</v>
      </c>
      <c r="F118" s="1248" t="s">
        <v>166</v>
      </c>
      <c r="G118" s="1251">
        <v>30</v>
      </c>
      <c r="H118" s="1254" t="str">
        <f>IF(G118&lt;=0,"",IF(G118&lt;=2,"Muy Baja",IF(G118&lt;=24,"Baja",IF(G118&lt;=500,"Media",IF(G118&lt;=5000,"Alta","Muy Alta")))))</f>
        <v>Media</v>
      </c>
      <c r="I118" s="1263">
        <f>IF(H118="","",IF(H118="Muy Baja",0.2,IF(H118="Baja",0.4,IF(H118="Media",0.6,IF(H118="Alta",0.8,IF(H118="Muy Alta",1,))))))</f>
        <v>0.6</v>
      </c>
      <c r="J118" s="1260" t="s">
        <v>205</v>
      </c>
      <c r="K118" s="1263" t="str">
        <f>IF(NOT(ISERROR(MATCH(J118,'Tabla Impacto'!$B$221:$B$223,0))),'Tabla Impacto'!$F$223&amp;"Por favor no seleccionar los criterios de impacto(Afectación Económica o presupuestal y Pérdida Reputacional)",J118)</f>
        <v xml:space="preserve">     El riesgo afecta la imagen de la entidad con algunos usuarios de relevancia frente al logro de los objetivos</v>
      </c>
      <c r="L118" s="1266" t="str">
        <f>IF(OR(K118='Tabla Impacto'!$C$11,K118='Tabla Impacto'!$D$11),"Leve",IF(OR(K118='Tabla Impacto'!$C$12,K118='Tabla Impacto'!$D$12),"Menor",IF(OR(K118='Tabla Impacto'!$C$13,K118='Tabla Impacto'!$D$13),"Moderado",IF(OR(K118='Tabla Impacto'!$C$14,K118='Tabla Impacto'!$D$14),"Mayor",IF(OR(K118='Tabla Impacto'!$C$15,K118='Tabla Impacto'!$D$15),"Catastrófico","")))))</f>
        <v>Moderado</v>
      </c>
      <c r="M118" s="1263">
        <f>IF(L118="","",IF(L118="Leve",0.2,IF(L118="Menor",0.4,IF(L118="Moderado",0.6,IF(L118="Mayor",0.8,IF(L118="Catastrófico",1,))))))</f>
        <v>0.6</v>
      </c>
      <c r="N118" s="1233" t="str">
        <f>IF(OR(AND(H118="Muy Baja",L118="Leve"),AND(H118="Muy Baja",L118="Menor"),AND(H118="Baja",L118="Leve")),"Bajo",IF(OR(AND(H118="Muy baja",L118="Moderado"),AND(H118="Baja",L118="Menor"),AND(H118="Baja",L118="Moderado"),AND(H118="Media",L118="Leve"),AND(H118="Media",L118="Menor"),AND(H118="Media",L118="Moderado"),AND(H118="Alta",L118="Leve"),AND(H118="Alta",L118="Menor")),"Moderado",IF(OR(AND(H118="Muy Baja",L118="Mayor"),AND(H118="Baja",L118="Mayor"),AND(H118="Media",L118="Mayor"),AND(H118="Alta",L118="Moderado"),AND(H118="Alta",L118="Mayor"),AND(H118="Muy Alta",L118="Leve"),AND(H118="Muy Alta",L118="Menor"),AND(H118="Muy Alta",L118="Moderado"),AND(H118="Muy Alta",L118="Mayor")),"Alto",IF(OR(AND(H118="Muy Baja",L118="Catastrófico"),AND(H118="Baja",L118="Catastrófico"),AND(H118="Media",L118="Catastrófico"),AND(H118="Alta",L118="Catastrófico"),AND(H118="Muy Alta",L118="Catastrófico")),"Extremo",""))))</f>
        <v>Moderado</v>
      </c>
      <c r="O118" s="455">
        <v>1</v>
      </c>
      <c r="P118" s="1050" t="s">
        <v>327</v>
      </c>
      <c r="Q118" s="457" t="str">
        <f t="shared" si="30"/>
        <v>Probabilidad</v>
      </c>
      <c r="R118" s="458" t="s">
        <v>169</v>
      </c>
      <c r="S118" s="458" t="s">
        <v>170</v>
      </c>
      <c r="T118" s="459" t="str">
        <f t="shared" si="31"/>
        <v>40%</v>
      </c>
      <c r="U118" s="482" t="s">
        <v>188</v>
      </c>
      <c r="V118" s="482" t="s">
        <v>172</v>
      </c>
      <c r="W118" s="482" t="s">
        <v>189</v>
      </c>
      <c r="X118" s="484">
        <f t="shared" ref="X118:X134" si="41">IFERROR(IF(Q118="Probabilidad",(I118-(+I118*T118)),IF(Q118="Impacto",I118,"")),"")</f>
        <v>0.36</v>
      </c>
      <c r="Y118" s="461" t="str">
        <f t="shared" si="32"/>
        <v>Baja</v>
      </c>
      <c r="Z118" s="462">
        <f t="shared" si="33"/>
        <v>0.36</v>
      </c>
      <c r="AA118" s="461" t="str">
        <f t="shared" si="34"/>
        <v>Moderado</v>
      </c>
      <c r="AB118" s="462">
        <f>IFERROR(IF(Q118="Impacto",(M118-(+M118*T118)),IF(Q118="Probabilidad",M118,"")),"")</f>
        <v>0.6</v>
      </c>
      <c r="AC118" s="463" t="str">
        <f t="shared" si="19"/>
        <v>Moderado</v>
      </c>
      <c r="AD118" s="488"/>
      <c r="AE118" s="549"/>
      <c r="AF118" s="542"/>
      <c r="AG118" s="453"/>
      <c r="AH118" s="443"/>
      <c r="AI118" s="659"/>
      <c r="AJ118" s="662"/>
      <c r="AK118" s="1074" t="s">
        <v>328</v>
      </c>
      <c r="AL118" s="753"/>
    </row>
    <row r="119" spans="1:38" ht="105">
      <c r="A119" s="1243"/>
      <c r="B119" s="1246"/>
      <c r="C119" s="1249"/>
      <c r="D119" s="1249"/>
      <c r="E119" s="1278"/>
      <c r="F119" s="1249"/>
      <c r="G119" s="1252"/>
      <c r="H119" s="1255"/>
      <c r="I119" s="1264"/>
      <c r="J119" s="1261"/>
      <c r="K119" s="1264">
        <f t="shared" ref="K119:K123" si="42">IF(NOT(ISERROR(MATCH(J119,_xlfn.ANCHORARRAY(E130),0))),I132&amp;"Por favor no seleccionar los criterios de impacto",J119)</f>
        <v>0</v>
      </c>
      <c r="L119" s="1267"/>
      <c r="M119" s="1264"/>
      <c r="N119" s="1234"/>
      <c r="O119" s="455">
        <v>2</v>
      </c>
      <c r="P119" s="1050" t="s">
        <v>329</v>
      </c>
      <c r="Q119" s="457" t="str">
        <f t="shared" si="30"/>
        <v>Probabilidad</v>
      </c>
      <c r="R119" s="458" t="s">
        <v>169</v>
      </c>
      <c r="S119" s="458" t="s">
        <v>170</v>
      </c>
      <c r="T119" s="459" t="str">
        <f t="shared" si="31"/>
        <v>40%</v>
      </c>
      <c r="U119" s="482" t="s">
        <v>188</v>
      </c>
      <c r="V119" s="482" t="s">
        <v>172</v>
      </c>
      <c r="W119" s="482" t="s">
        <v>189</v>
      </c>
      <c r="X119" s="484">
        <f t="shared" ref="X119:X135" si="43">IFERROR(IF(AND(Q118="Probabilidad",Q119="Probabilidad"),(Z118-(+Z118*T119)),IF(Q119="Probabilidad",(I118-(+I118*T119)),IF(Q119="Impacto",Z118,""))),"")</f>
        <v>0.216</v>
      </c>
      <c r="Y119" s="461" t="str">
        <f t="shared" si="32"/>
        <v>Baja</v>
      </c>
      <c r="Z119" s="462">
        <f>+X119</f>
        <v>0.216</v>
      </c>
      <c r="AA119" s="461" t="str">
        <f>IFERROR(IF(AB119="","",IF(AB119&lt;=0.2,"Leve",IF(AB119&lt;=0.4,"Menor",IF(AB119&lt;=0.6,"Moderado",IF(AB119&lt;=0.8,"Mayor","Catastrófico"))))),"")</f>
        <v>Moderado</v>
      </c>
      <c r="AB119" s="462">
        <f>IFERROR(IF(AND(Q118="Impacto",Q119="Impacto"),(AB118-(+AB118*T119)),IF(Q119="Impacto",(M118-(+M118*T119)),IF(Q119="Probabilidad",AB118,""))),"")</f>
        <v>0.6</v>
      </c>
      <c r="AC119" s="463" t="str">
        <f t="shared" si="19"/>
        <v>Moderado</v>
      </c>
      <c r="AD119" s="488" t="s">
        <v>177</v>
      </c>
      <c r="AE119" s="456" t="s">
        <v>330</v>
      </c>
      <c r="AF119" s="546" t="s">
        <v>331</v>
      </c>
      <c r="AG119" s="540">
        <v>46023</v>
      </c>
      <c r="AH119" s="705">
        <v>46203</v>
      </c>
      <c r="AI119" s="1091" t="s">
        <v>332</v>
      </c>
      <c r="AJ119" s="713" t="s">
        <v>181</v>
      </c>
      <c r="AK119" s="1074" t="s">
        <v>333</v>
      </c>
      <c r="AL119" s="754"/>
    </row>
    <row r="120" spans="1:38">
      <c r="A120" s="1243"/>
      <c r="B120" s="1246"/>
      <c r="C120" s="1249"/>
      <c r="D120" s="1249"/>
      <c r="E120" s="1278"/>
      <c r="F120" s="1249"/>
      <c r="G120" s="1252"/>
      <c r="H120" s="1255"/>
      <c r="I120" s="1264"/>
      <c r="J120" s="1261"/>
      <c r="K120" s="1264">
        <f t="shared" si="42"/>
        <v>0</v>
      </c>
      <c r="L120" s="1267"/>
      <c r="M120" s="1264"/>
      <c r="N120" s="1234"/>
      <c r="O120" s="455">
        <v>3</v>
      </c>
      <c r="P120" s="1044"/>
      <c r="Q120" s="457" t="str">
        <f t="shared" si="30"/>
        <v/>
      </c>
      <c r="R120" s="458"/>
      <c r="S120" s="458"/>
      <c r="T120" s="459" t="str">
        <f t="shared" si="31"/>
        <v/>
      </c>
      <c r="U120" s="446"/>
      <c r="V120" s="446"/>
      <c r="W120" s="446"/>
      <c r="X120" s="484" t="str">
        <f t="shared" si="41"/>
        <v/>
      </c>
      <c r="Y120" s="449" t="str">
        <f t="shared" si="32"/>
        <v/>
      </c>
      <c r="Z120" s="450" t="str">
        <f t="shared" si="33"/>
        <v/>
      </c>
      <c r="AA120" s="461" t="str">
        <f t="shared" si="34"/>
        <v/>
      </c>
      <c r="AB120" s="462" t="str">
        <f>IFERROR(IF(Q120="Impacto",(M120-(+M120*T120)),IF(Q120="Probabilidad",M120,"")),"")</f>
        <v/>
      </c>
      <c r="AC120" s="463" t="str">
        <f t="shared" si="19"/>
        <v/>
      </c>
      <c r="AD120" s="488"/>
      <c r="AE120" s="518"/>
      <c r="AF120" s="542"/>
      <c r="AG120" s="453"/>
      <c r="AH120" s="443"/>
      <c r="AI120" s="659"/>
      <c r="AJ120" s="662"/>
      <c r="AK120" s="755"/>
      <c r="AL120" s="737"/>
    </row>
    <row r="121" spans="1:38">
      <c r="A121" s="1243"/>
      <c r="B121" s="1246"/>
      <c r="C121" s="1249"/>
      <c r="D121" s="1249"/>
      <c r="E121" s="1278"/>
      <c r="F121" s="1249"/>
      <c r="G121" s="1252"/>
      <c r="H121" s="1255"/>
      <c r="I121" s="1264"/>
      <c r="J121" s="1261"/>
      <c r="K121" s="1264">
        <f t="shared" si="42"/>
        <v>0</v>
      </c>
      <c r="L121" s="1267"/>
      <c r="M121" s="1264"/>
      <c r="N121" s="1234"/>
      <c r="O121" s="455">
        <v>4</v>
      </c>
      <c r="P121" s="1044"/>
      <c r="Q121" s="445" t="str">
        <f t="shared" si="30"/>
        <v/>
      </c>
      <c r="R121" s="458"/>
      <c r="S121" s="458"/>
      <c r="T121" s="447" t="str">
        <f t="shared" si="31"/>
        <v/>
      </c>
      <c r="U121" s="446"/>
      <c r="V121" s="446"/>
      <c r="W121" s="446"/>
      <c r="X121" s="484" t="str">
        <f t="shared" si="43"/>
        <v/>
      </c>
      <c r="Y121" s="449" t="str">
        <f t="shared" si="32"/>
        <v/>
      </c>
      <c r="Z121" s="450" t="str">
        <f t="shared" si="33"/>
        <v/>
      </c>
      <c r="AA121" s="461" t="str">
        <f t="shared" si="34"/>
        <v/>
      </c>
      <c r="AB121" s="462" t="str">
        <f>IFERROR(IF(AND(Q120="Impacto",Q121="Impacto"),(AB120-(+AB120*T121)),IF(Q121="Impacto",(M120-(+M120*T121)),IF(Q121="Probabilidad",AB120,""))),"")</f>
        <v/>
      </c>
      <c r="AC121" s="463" t="str">
        <f t="shared" si="19"/>
        <v/>
      </c>
      <c r="AD121" s="488"/>
      <c r="AE121" s="518"/>
      <c r="AF121" s="542"/>
      <c r="AG121" s="453"/>
      <c r="AH121" s="443"/>
      <c r="AI121" s="659"/>
      <c r="AJ121" s="662"/>
      <c r="AK121" s="755"/>
      <c r="AL121" s="737"/>
    </row>
    <row r="122" spans="1:38">
      <c r="A122" s="1243"/>
      <c r="B122" s="1246"/>
      <c r="C122" s="1249"/>
      <c r="D122" s="1249"/>
      <c r="E122" s="1278"/>
      <c r="F122" s="1249"/>
      <c r="G122" s="1252"/>
      <c r="H122" s="1255"/>
      <c r="I122" s="1264"/>
      <c r="J122" s="1261"/>
      <c r="K122" s="1264">
        <f t="shared" si="42"/>
        <v>0</v>
      </c>
      <c r="L122" s="1267"/>
      <c r="M122" s="1264"/>
      <c r="N122" s="1234"/>
      <c r="O122" s="455">
        <v>5</v>
      </c>
      <c r="P122" s="1044"/>
      <c r="Q122" s="445" t="str">
        <f t="shared" si="30"/>
        <v/>
      </c>
      <c r="R122" s="458"/>
      <c r="S122" s="458"/>
      <c r="T122" s="447" t="str">
        <f t="shared" si="31"/>
        <v/>
      </c>
      <c r="U122" s="446"/>
      <c r="V122" s="446"/>
      <c r="W122" s="446"/>
      <c r="X122" s="484" t="str">
        <f t="shared" si="41"/>
        <v/>
      </c>
      <c r="Y122" s="449" t="str">
        <f t="shared" si="32"/>
        <v/>
      </c>
      <c r="Z122" s="450" t="str">
        <f t="shared" si="33"/>
        <v/>
      </c>
      <c r="AA122" s="461" t="str">
        <f t="shared" si="34"/>
        <v/>
      </c>
      <c r="AB122" s="462" t="str">
        <f>IFERROR(IF(Q122="Impacto",(M122-(+M122*T122)),IF(Q122="Probabilidad",M122,"")),"")</f>
        <v/>
      </c>
      <c r="AC122" s="463" t="str">
        <f t="shared" si="19"/>
        <v/>
      </c>
      <c r="AD122" s="488"/>
      <c r="AE122" s="518"/>
      <c r="AF122" s="542"/>
      <c r="AG122" s="453"/>
      <c r="AH122" s="443"/>
      <c r="AI122" s="659"/>
      <c r="AJ122" s="662"/>
      <c r="AK122" s="755"/>
      <c r="AL122" s="737"/>
    </row>
    <row r="123" spans="1:38">
      <c r="A123" s="1244"/>
      <c r="B123" s="1247"/>
      <c r="C123" s="1250"/>
      <c r="D123" s="1250"/>
      <c r="E123" s="1279"/>
      <c r="F123" s="1250"/>
      <c r="G123" s="1253"/>
      <c r="H123" s="1256"/>
      <c r="I123" s="1265"/>
      <c r="J123" s="1262"/>
      <c r="K123" s="1265">
        <f t="shared" si="42"/>
        <v>0</v>
      </c>
      <c r="L123" s="1268"/>
      <c r="M123" s="1265"/>
      <c r="N123" s="1235"/>
      <c r="O123" s="455">
        <v>6</v>
      </c>
      <c r="P123" s="1044"/>
      <c r="Q123" s="445" t="str">
        <f t="shared" si="30"/>
        <v/>
      </c>
      <c r="R123" s="458"/>
      <c r="S123" s="458"/>
      <c r="T123" s="447" t="str">
        <f t="shared" si="31"/>
        <v/>
      </c>
      <c r="U123" s="446"/>
      <c r="V123" s="446"/>
      <c r="W123" s="446"/>
      <c r="X123" s="484" t="str">
        <f t="shared" si="43"/>
        <v/>
      </c>
      <c r="Y123" s="449" t="str">
        <f t="shared" si="32"/>
        <v/>
      </c>
      <c r="Z123" s="450" t="str">
        <f t="shared" si="33"/>
        <v/>
      </c>
      <c r="AA123" s="461" t="str">
        <f t="shared" si="34"/>
        <v/>
      </c>
      <c r="AB123" s="462" t="str">
        <f>IFERROR(IF(AND(Q122="Impacto",Q123="Impacto"),(AB122-(+AB122*T123)),IF(Q123="Impacto",(M122-(+M122*T123)),IF(Q123="Probabilidad",AB122,""))),"")</f>
        <v/>
      </c>
      <c r="AC123" s="463" t="str">
        <f t="shared" si="19"/>
        <v/>
      </c>
      <c r="AD123" s="488"/>
      <c r="AE123" s="518"/>
      <c r="AF123" s="542"/>
      <c r="AG123" s="453"/>
      <c r="AH123" s="443"/>
      <c r="AI123" s="659"/>
      <c r="AJ123" s="662"/>
      <c r="AK123" s="755"/>
      <c r="AL123" s="737"/>
    </row>
    <row r="124" spans="1:38" ht="90">
      <c r="A124" s="1242">
        <v>20</v>
      </c>
      <c r="B124" s="1245" t="s">
        <v>162</v>
      </c>
      <c r="C124" s="1346" t="s">
        <v>334</v>
      </c>
      <c r="D124" s="1277" t="s">
        <v>335</v>
      </c>
      <c r="E124" s="1277" t="s">
        <v>336</v>
      </c>
      <c r="F124" s="1248" t="s">
        <v>166</v>
      </c>
      <c r="G124" s="1251">
        <v>400</v>
      </c>
      <c r="H124" s="1254" t="str">
        <f>IF(G124&lt;=0,"",IF(G124&lt;=2,"Muy Baja",IF(G124&lt;=24,"Baja",IF(G124&lt;=500,"Media",IF(G124&lt;=5000,"Alta","Muy Alta")))))</f>
        <v>Media</v>
      </c>
      <c r="I124" s="1263">
        <f>IF(H124="","",IF(H124="Muy Baja",0.2,IF(H124="Baja",0.4,IF(H124="Media",0.6,IF(H124="Alta",0.8,IF(H124="Muy Alta",1,))))))</f>
        <v>0.6</v>
      </c>
      <c r="J124" s="1272" t="s">
        <v>337</v>
      </c>
      <c r="K124" s="1263" t="str">
        <f>IF(NOT(ISERROR(MATCH(J124,'Tabla Impacto'!$B$221:$B$223,0))),'Tabla Impacto'!$F$223&amp;"Por favor no seleccionar los criterios de impacto(Afectación Económica o presupuestal y Pérdida Reputacional)",J124)</f>
        <v xml:space="preserve">     El riesgo afecta la imagen de la entidad a nivel nacional, con efecto publicitarios sostenible a nivel país</v>
      </c>
      <c r="L124" s="1266" t="str">
        <f>IF(OR(K124='Tabla Impacto'!$C$11,K124='Tabla Impacto'!$D$11),"Leve",IF(OR(K124='Tabla Impacto'!$C$12,K124='Tabla Impacto'!$D$12),"Menor",IF(OR(K124='Tabla Impacto'!$C$13,K124='Tabla Impacto'!$D$13),"Moderado",IF(OR(K124='Tabla Impacto'!$C$14,K124='Tabla Impacto'!$D$14),"Mayor",IF(OR(K124='Tabla Impacto'!$C$15,K124='Tabla Impacto'!$D$15),"Catastrófico","")))))</f>
        <v>Catastrófico</v>
      </c>
      <c r="M124" s="1263">
        <f>IF(L124="","",IF(L124="Leve",0.2,IF(L124="Menor",0.4,IF(L124="Moderado",0.6,IF(L124="Mayor",0.8,IF(L124="Catastrófico",1,))))))</f>
        <v>1</v>
      </c>
      <c r="N124" s="1233" t="str">
        <f>IF(OR(AND(H124="Muy Baja",L124="Leve"),AND(H124="Muy Baja",L124="Menor"),AND(H124="Baja",L124="Leve")),"Bajo",IF(OR(AND(H124="Muy baja",L124="Moderado"),AND(H124="Baja",L124="Menor"),AND(H124="Baja",L124="Moderado"),AND(H124="Media",L124="Leve"),AND(H124="Media",L124="Menor"),AND(H124="Media",L124="Moderado"),AND(H124="Alta",L124="Leve"),AND(H124="Alta",L124="Menor")),"Moderado",IF(OR(AND(H124="Muy Baja",L124="Mayor"),AND(H124="Baja",L124="Mayor"),AND(H124="Media",L124="Mayor"),AND(H124="Alta",L124="Moderado"),AND(H124="Alta",L124="Mayor"),AND(H124="Muy Alta",L124="Leve"),AND(H124="Muy Alta",L124="Menor"),AND(H124="Muy Alta",L124="Moderado"),AND(H124="Muy Alta",L124="Mayor")),"Alto",IF(OR(AND(H124="Muy Baja",L124="Catastrófico"),AND(H124="Baja",L124="Catastrófico"),AND(H124="Media",L124="Catastrófico"),AND(H124="Alta",L124="Catastrófico"),AND(H124="Muy Alta",L124="Catastrófico")),"Extremo",""))))</f>
        <v>Extremo</v>
      </c>
      <c r="O124" s="455">
        <v>1</v>
      </c>
      <c r="P124" s="1050" t="s">
        <v>338</v>
      </c>
      <c r="Q124" s="457" t="str">
        <f t="shared" ref="Q124:Q137" si="44">IF(OR(R124="Preventivo",R124="Detectivo"),"Probabilidad",IF(R124="Correctivo","Impacto",""))</f>
        <v>Probabilidad</v>
      </c>
      <c r="R124" s="458" t="s">
        <v>169</v>
      </c>
      <c r="S124" s="458" t="s">
        <v>170</v>
      </c>
      <c r="T124" s="459" t="str">
        <f t="shared" ref="T124:T137" si="45">IF(AND(R124="Preventivo",S124="Automático"),"50%",IF(AND(R124="Preventivo",S124="Manual"),"40%",IF(AND(R124="Detectivo",S124="Automático"),"40%",IF(AND(R124="Detectivo",S124="Manual"),"30%",IF(AND(R124="Correctivo",S124="Automático"),"35%",IF(AND(R124="Correctivo",S124="Manual"),"25%",""))))))</f>
        <v>40%</v>
      </c>
      <c r="U124" s="458" t="s">
        <v>188</v>
      </c>
      <c r="V124" s="458" t="s">
        <v>172</v>
      </c>
      <c r="W124" s="458" t="s">
        <v>176</v>
      </c>
      <c r="X124" s="460">
        <f t="shared" si="41"/>
        <v>0.36</v>
      </c>
      <c r="Y124" s="461" t="str">
        <f t="shared" ref="Y124:Y135" si="46">IFERROR(IF(X124="","",IF(X124&lt;=0.2,"Muy Baja",IF(X124&lt;=0.4,"Baja",IF(X124&lt;=0.6,"Media",IF(X124&lt;=0.8,"Alta","Muy Alta"))))),"")</f>
        <v>Baja</v>
      </c>
      <c r="Z124" s="462">
        <f t="shared" ref="Z124:Z137" si="47">+X124</f>
        <v>0.36</v>
      </c>
      <c r="AA124" s="461" t="str">
        <f t="shared" si="34"/>
        <v>Catastrófico</v>
      </c>
      <c r="AB124" s="462">
        <f>IFERROR(IF(Q124="Impacto",(M124-(+M124*T124)),IF(Q124="Probabilidad",M124,"")),"")</f>
        <v>1</v>
      </c>
      <c r="AC124" s="463" t="str">
        <f>IFERROR(IF(OR(AND(Y124="Muy Baja",AA124="Leve"),AND(Y124="Muy Baja",AA124="Menor"),AND(Y124="Baja",AA124="Leve")),"Bajo",IF(OR(AND(Y124="Muy baja",AA124="Moderado"),AND(Y124="Baja",AA124="Menor"),AND(Y124="Baja",AA124="Moderado"),AND(Y124="Media",AA124="Leve"),AND(Y124="Media",AA124="Menor"),AND(Y124="Media",AA124="Moderado"),AND(Y124="Alta",AA124="Leve"),AND(Y124="Alta",AA124="Menor")),"Moderado",IF(OR(AND(Y124="Muy Baja",AA124="Mayor"),AND(Y124="Baja",AA124="Mayor"),AND(Y124="Media",AA124="Mayor"),AND(Y124="Alta",AA124="Moderado"),AND(Y124="Alta",AA124="Mayor"),AND(Y124="Muy Alta",AA124="Leve"),AND(Y124="Muy Alta",AA124="Menor"),AND(Y124="Muy Alta",AA124="Moderado"),AND(Y124="Muy Alta",AA124="Mayor")),"Alto",IF(OR(AND(Y124="Muy Baja",AA124="Catastrófico"),AND(Y124="Baja",AA124="Catastrófico"),AND(Y124="Media",AA124="Catastrófico"),AND(Y124="Alta",AA124="Catastrófico"),AND(Y124="Muy Alta",AA124="Catastrófico")),"Extremo","")))),"")</f>
        <v>Extremo</v>
      </c>
      <c r="AD124" s="488"/>
      <c r="AE124" s="518"/>
      <c r="AF124" s="542"/>
      <c r="AG124" s="453"/>
      <c r="AH124" s="443"/>
      <c r="AI124" s="659"/>
      <c r="AJ124" s="662"/>
      <c r="AK124" s="1074" t="s">
        <v>339</v>
      </c>
      <c r="AL124" s="753"/>
    </row>
    <row r="125" spans="1:38" ht="102">
      <c r="A125" s="1243"/>
      <c r="B125" s="1246"/>
      <c r="C125" s="1347"/>
      <c r="D125" s="1278"/>
      <c r="E125" s="1278"/>
      <c r="F125" s="1249"/>
      <c r="G125" s="1252"/>
      <c r="H125" s="1255"/>
      <c r="I125" s="1264"/>
      <c r="J125" s="1273"/>
      <c r="K125" s="1264">
        <f t="shared" ref="K125:K129" si="48">IF(NOT(ISERROR(MATCH(J125,_xlfn.ANCHORARRAY(E136),0))),I138&amp;"Por favor no seleccionar los criterios de impacto",J125)</f>
        <v>0</v>
      </c>
      <c r="L125" s="1267"/>
      <c r="M125" s="1264"/>
      <c r="N125" s="1234"/>
      <c r="O125" s="455">
        <v>2</v>
      </c>
      <c r="P125" s="1050" t="s">
        <v>340</v>
      </c>
      <c r="Q125" s="457" t="str">
        <f t="shared" si="44"/>
        <v>Probabilidad</v>
      </c>
      <c r="R125" s="458" t="s">
        <v>187</v>
      </c>
      <c r="S125" s="458" t="s">
        <v>170</v>
      </c>
      <c r="T125" s="459" t="str">
        <f t="shared" si="45"/>
        <v>30%</v>
      </c>
      <c r="U125" s="458" t="s">
        <v>188</v>
      </c>
      <c r="V125" s="458" t="s">
        <v>172</v>
      </c>
      <c r="W125" s="458" t="s">
        <v>176</v>
      </c>
      <c r="X125" s="460">
        <f t="shared" si="43"/>
        <v>0.252</v>
      </c>
      <c r="Y125" s="461" t="str">
        <f t="shared" si="46"/>
        <v>Baja</v>
      </c>
      <c r="Z125" s="462">
        <f t="shared" si="47"/>
        <v>0.252</v>
      </c>
      <c r="AA125" s="461" t="str">
        <f t="shared" si="34"/>
        <v>Catastrófico</v>
      </c>
      <c r="AB125" s="462">
        <f>IFERROR(IF(AND(Q124="Impacto",Q125="Impacto"),(AB124-(+AB124*T125)),IF(Q125="Impacto",(M124-(+M124*T125)),IF(Q125="Probabilidad",AB124,""))),"")</f>
        <v>1</v>
      </c>
      <c r="AC125" s="463" t="str">
        <f>IFERROR(IF(OR(AND(Y125="Muy Baja",AA125="Leve"),AND(Y125="Muy Baja",AA125="Menor"),AND(Y125="Baja",AA125="Leve")),"Bajo",IF(OR(AND(Y125="Muy baja",AA125="Moderado"),AND(Y125="Baja",AA125="Menor"),AND(Y125="Baja",AA125="Moderado"),AND(Y125="Media",AA125="Leve"),AND(Y125="Media",AA125="Menor"),AND(Y125="Media",AA125="Moderado"),AND(Y125="Alta",AA125="Leve"),AND(Y125="Alta",AA125="Menor")),"Moderado",IF(OR(AND(Y125="Muy Baja",AA125="Mayor"),AND(Y125="Baja",AA125="Mayor"),AND(Y125="Media",AA125="Mayor"),AND(Y125="Alta",AA125="Moderado"),AND(Y125="Alta",AA125="Mayor"),AND(Y125="Muy Alta",AA125="Leve"),AND(Y125="Muy Alta",AA125="Menor"),AND(Y125="Muy Alta",AA125="Moderado"),AND(Y125="Muy Alta",AA125="Mayor")),"Alto",IF(OR(AND(Y125="Muy Baja",AA125="Catastrófico"),AND(Y125="Baja",AA125="Catastrófico"),AND(Y125="Media",AA125="Catastrófico"),AND(Y125="Alta",AA125="Catastrófico"),AND(Y125="Muy Alta",AA125="Catastrófico")),"Extremo","")))),"")</f>
        <v>Extremo</v>
      </c>
      <c r="AD125" s="488" t="s">
        <v>177</v>
      </c>
      <c r="AE125" s="456" t="s">
        <v>341</v>
      </c>
      <c r="AF125" s="546" t="s">
        <v>296</v>
      </c>
      <c r="AG125" s="540">
        <v>46023</v>
      </c>
      <c r="AH125" s="540">
        <v>46203</v>
      </c>
      <c r="AI125" s="706" t="s">
        <v>342</v>
      </c>
      <c r="AJ125" s="707" t="s">
        <v>181</v>
      </c>
      <c r="AK125" s="1074" t="s">
        <v>343</v>
      </c>
      <c r="AL125" s="754"/>
    </row>
    <row r="126" spans="1:38">
      <c r="A126" s="1243"/>
      <c r="B126" s="1246"/>
      <c r="C126" s="1347"/>
      <c r="D126" s="1278"/>
      <c r="E126" s="1278"/>
      <c r="F126" s="1249"/>
      <c r="G126" s="1252"/>
      <c r="H126" s="1255"/>
      <c r="I126" s="1264"/>
      <c r="J126" s="1273"/>
      <c r="K126" s="1264">
        <f t="shared" si="48"/>
        <v>0</v>
      </c>
      <c r="L126" s="1267"/>
      <c r="M126" s="1264"/>
      <c r="N126" s="1234"/>
      <c r="O126" s="455">
        <v>3</v>
      </c>
      <c r="P126" s="1044"/>
      <c r="Q126" s="445" t="str">
        <f t="shared" si="44"/>
        <v/>
      </c>
      <c r="R126" s="446"/>
      <c r="S126" s="446"/>
      <c r="T126" s="447" t="str">
        <f t="shared" si="45"/>
        <v/>
      </c>
      <c r="U126" s="446"/>
      <c r="V126" s="446"/>
      <c r="W126" s="446"/>
      <c r="X126" s="460" t="str">
        <f t="shared" si="41"/>
        <v/>
      </c>
      <c r="Y126" s="449" t="str">
        <f t="shared" si="46"/>
        <v/>
      </c>
      <c r="Z126" s="462" t="str">
        <f t="shared" si="47"/>
        <v/>
      </c>
      <c r="AA126" s="461" t="str">
        <f t="shared" si="34"/>
        <v/>
      </c>
      <c r="AB126" s="462" t="str">
        <f>IFERROR(IF(Q126="Impacto",(M126-(+M126*T126)),IF(Q126="Probabilidad",M126,"")),"")</f>
        <v/>
      </c>
      <c r="AC126" s="463" t="str">
        <f t="shared" si="19"/>
        <v/>
      </c>
      <c r="AD126" s="440"/>
      <c r="AE126" s="518"/>
      <c r="AF126" s="542"/>
      <c r="AG126" s="453"/>
      <c r="AH126" s="443"/>
      <c r="AI126" s="659"/>
      <c r="AJ126" s="662"/>
      <c r="AK126" s="755"/>
      <c r="AL126" s="737"/>
    </row>
    <row r="127" spans="1:38">
      <c r="A127" s="1243"/>
      <c r="B127" s="1246"/>
      <c r="C127" s="1347"/>
      <c r="D127" s="1278"/>
      <c r="E127" s="1278"/>
      <c r="F127" s="1249"/>
      <c r="G127" s="1252"/>
      <c r="H127" s="1255"/>
      <c r="I127" s="1264"/>
      <c r="J127" s="1273"/>
      <c r="K127" s="1264">
        <f t="shared" si="48"/>
        <v>0</v>
      </c>
      <c r="L127" s="1267"/>
      <c r="M127" s="1264"/>
      <c r="N127" s="1234"/>
      <c r="O127" s="455">
        <v>4</v>
      </c>
      <c r="P127" s="1044"/>
      <c r="Q127" s="445" t="str">
        <f t="shared" si="44"/>
        <v/>
      </c>
      <c r="R127" s="446"/>
      <c r="S127" s="446"/>
      <c r="T127" s="447" t="str">
        <f t="shared" si="45"/>
        <v/>
      </c>
      <c r="U127" s="446"/>
      <c r="V127" s="446"/>
      <c r="W127" s="446"/>
      <c r="X127" s="460" t="str">
        <f t="shared" si="43"/>
        <v/>
      </c>
      <c r="Y127" s="449" t="str">
        <f t="shared" si="46"/>
        <v/>
      </c>
      <c r="Z127" s="462" t="str">
        <f t="shared" si="47"/>
        <v/>
      </c>
      <c r="AA127" s="461" t="str">
        <f t="shared" si="34"/>
        <v/>
      </c>
      <c r="AB127" s="462" t="str">
        <f>IFERROR(IF(AND(Q126="Impacto",Q127="Impacto"),(AB126-(+AB126*T127)),IF(Q127="Impacto",(M126-(+M126*T127)),IF(Q127="Probabilidad",AB126,""))),"")</f>
        <v/>
      </c>
      <c r="AC127" s="463" t="str">
        <f t="shared" si="19"/>
        <v/>
      </c>
      <c r="AD127" s="440"/>
      <c r="AE127" s="518"/>
      <c r="AF127" s="542"/>
      <c r="AG127" s="453"/>
      <c r="AH127" s="443"/>
      <c r="AI127" s="659"/>
      <c r="AJ127" s="662"/>
      <c r="AK127" s="755"/>
      <c r="AL127" s="737"/>
    </row>
    <row r="128" spans="1:38">
      <c r="A128" s="1243"/>
      <c r="B128" s="1246"/>
      <c r="C128" s="1347"/>
      <c r="D128" s="1278"/>
      <c r="E128" s="1278"/>
      <c r="F128" s="1249"/>
      <c r="G128" s="1252"/>
      <c r="H128" s="1255"/>
      <c r="I128" s="1264"/>
      <c r="J128" s="1273"/>
      <c r="K128" s="1264">
        <f t="shared" si="48"/>
        <v>0</v>
      </c>
      <c r="L128" s="1267"/>
      <c r="M128" s="1264"/>
      <c r="N128" s="1234"/>
      <c r="O128" s="455">
        <v>5</v>
      </c>
      <c r="P128" s="1044"/>
      <c r="Q128" s="445" t="str">
        <f t="shared" si="44"/>
        <v/>
      </c>
      <c r="R128" s="446"/>
      <c r="S128" s="446"/>
      <c r="T128" s="447" t="str">
        <f t="shared" si="45"/>
        <v/>
      </c>
      <c r="U128" s="446"/>
      <c r="V128" s="446"/>
      <c r="W128" s="446"/>
      <c r="X128" s="460" t="str">
        <f t="shared" si="41"/>
        <v/>
      </c>
      <c r="Y128" s="449" t="str">
        <f t="shared" si="46"/>
        <v/>
      </c>
      <c r="Z128" s="462" t="str">
        <f t="shared" si="47"/>
        <v/>
      </c>
      <c r="AA128" s="461" t="str">
        <f t="shared" si="34"/>
        <v/>
      </c>
      <c r="AB128" s="462" t="str">
        <f>IFERROR(IF(Q128="Impacto",(M128-(+M128*T128)),IF(Q128="Probabilidad",M128,"")),"")</f>
        <v/>
      </c>
      <c r="AC128" s="463" t="str">
        <f t="shared" si="19"/>
        <v/>
      </c>
      <c r="AD128" s="440"/>
      <c r="AE128" s="518"/>
      <c r="AF128" s="542"/>
      <c r="AG128" s="453"/>
      <c r="AH128" s="443"/>
      <c r="AI128" s="659"/>
      <c r="AJ128" s="662"/>
      <c r="AK128" s="755"/>
      <c r="AL128" s="737"/>
    </row>
    <row r="129" spans="1:38">
      <c r="A129" s="1244"/>
      <c r="B129" s="1247"/>
      <c r="C129" s="1348"/>
      <c r="D129" s="1279"/>
      <c r="E129" s="1279"/>
      <c r="F129" s="1250"/>
      <c r="G129" s="1253"/>
      <c r="H129" s="1256"/>
      <c r="I129" s="1265"/>
      <c r="J129" s="1274"/>
      <c r="K129" s="1265">
        <f t="shared" si="48"/>
        <v>0</v>
      </c>
      <c r="L129" s="1268"/>
      <c r="M129" s="1265"/>
      <c r="N129" s="1235"/>
      <c r="O129" s="455">
        <v>6</v>
      </c>
      <c r="P129" s="1044"/>
      <c r="Q129" s="445" t="str">
        <f t="shared" si="44"/>
        <v/>
      </c>
      <c r="R129" s="446"/>
      <c r="S129" s="446"/>
      <c r="T129" s="447" t="str">
        <f t="shared" si="45"/>
        <v/>
      </c>
      <c r="U129" s="446"/>
      <c r="V129" s="446"/>
      <c r="W129" s="446"/>
      <c r="X129" s="460" t="str">
        <f t="shared" si="43"/>
        <v/>
      </c>
      <c r="Y129" s="449" t="str">
        <f t="shared" si="46"/>
        <v/>
      </c>
      <c r="Z129" s="462" t="str">
        <f t="shared" si="47"/>
        <v/>
      </c>
      <c r="AA129" s="461" t="str">
        <f t="shared" si="34"/>
        <v/>
      </c>
      <c r="AB129" s="462" t="str">
        <f>IFERROR(IF(AND(Q128="Impacto",Q129="Impacto"),(AB128-(+AB128*T129)),IF(Q129="Impacto",(M128-(+M128*T129)),IF(Q129="Probabilidad",AB128,""))),"")</f>
        <v/>
      </c>
      <c r="AC129" s="463" t="str">
        <f t="shared" si="19"/>
        <v/>
      </c>
      <c r="AD129" s="440"/>
      <c r="AE129" s="518"/>
      <c r="AF129" s="542"/>
      <c r="AG129" s="453"/>
      <c r="AH129" s="443"/>
      <c r="AI129" s="673"/>
      <c r="AJ129" s="662"/>
      <c r="AK129" s="755"/>
      <c r="AL129" s="737"/>
    </row>
    <row r="130" spans="1:38" ht="105">
      <c r="A130" s="1242">
        <v>21</v>
      </c>
      <c r="B130" s="1245" t="s">
        <v>287</v>
      </c>
      <c r="C130" s="1277" t="s">
        <v>344</v>
      </c>
      <c r="D130" s="1277" t="s">
        <v>345</v>
      </c>
      <c r="E130" s="1277" t="s">
        <v>346</v>
      </c>
      <c r="F130" s="1248" t="s">
        <v>166</v>
      </c>
      <c r="G130" s="1251">
        <v>1500</v>
      </c>
      <c r="H130" s="1254" t="str">
        <f>IF(G130&lt;=0,"",IF(G130&lt;=2,"Muy Baja",IF(G130&lt;=24,"Baja",IF(G130&lt;=500,"Media",IF(G130&lt;=5000,"Alta","Muy Alta")))))</f>
        <v>Alta</v>
      </c>
      <c r="I130" s="1263">
        <f>IF(H130="","",IF(H130="Muy Baja",0.2,IF(H130="Baja",0.4,IF(H130="Media",0.6,IF(H130="Alta",0.8,IF(H130="Muy Alta",1,))))))</f>
        <v>0.8</v>
      </c>
      <c r="J130" s="1272" t="s">
        <v>337</v>
      </c>
      <c r="K130" s="1263" t="str">
        <f>IF(NOT(ISERROR(MATCH(J130,'Tabla Impacto'!$B$221:$B$223,0))),'Tabla Impacto'!$F$223&amp;"Por favor no seleccionar los criterios de impacto(Afectación Económica o presupuestal y Pérdida Reputacional)",J130)</f>
        <v xml:space="preserve">     El riesgo afecta la imagen de la entidad a nivel nacional, con efecto publicitarios sostenible a nivel país</v>
      </c>
      <c r="L130" s="1266" t="str">
        <f>IF(OR(K130='Tabla Impacto'!$C$11,K130='Tabla Impacto'!$D$11),"Leve",IF(OR(K130='Tabla Impacto'!$C$12,K130='Tabla Impacto'!$D$12),"Menor",IF(OR(K130='Tabla Impacto'!$C$13,K130='Tabla Impacto'!$D$13),"Moderado",IF(OR(K130='Tabla Impacto'!$C$14,K130='Tabla Impacto'!$D$14),"Mayor",IF(OR(K130='Tabla Impacto'!$C$15,K130='Tabla Impacto'!$D$15),"Catastrófico","")))))</f>
        <v>Catastrófico</v>
      </c>
      <c r="M130" s="1263">
        <f>IF(L130="","",IF(L130="Leve",0.2,IF(L130="Menor",0.4,IF(L130="Moderado",0.6,IF(L130="Mayor",0.8,IF(L130="Catastrófico",1,))))))</f>
        <v>1</v>
      </c>
      <c r="N130" s="1233" t="str">
        <f>IF(OR(AND(H130="Muy Baja",L130="Leve"),AND(H130="Muy Baja",L130="Menor"),AND(H130="Baja",L130="Leve")),"Bajo",IF(OR(AND(H130="Muy baja",L130="Moderado"),AND(H130="Baja",L130="Menor"),AND(H130="Baja",L130="Moderado"),AND(H130="Media",L130="Leve"),AND(H130="Media",L130="Menor"),AND(H130="Media",L130="Moderado"),AND(H130="Alta",L130="Leve"),AND(H130="Alta",L130="Menor")),"Moderado",IF(OR(AND(H130="Muy Baja",L130="Mayor"),AND(H130="Baja",L130="Mayor"),AND(H130="Media",L130="Mayor"),AND(H130="Alta",L130="Moderado"),AND(H130="Alta",L130="Mayor"),AND(H130="Muy Alta",L130="Leve"),AND(H130="Muy Alta",L130="Menor"),AND(H130="Muy Alta",L130="Moderado"),AND(H130="Muy Alta",L130="Mayor")),"Alto",IF(OR(AND(H130="Muy Baja",L130="Catastrófico"),AND(H130="Baja",L130="Catastrófico"),AND(H130="Media",L130="Catastrófico"),AND(H130="Alta",L130="Catastrófico"),AND(H130="Muy Alta",L130="Catastrófico")),"Extremo",""))))</f>
        <v>Extremo</v>
      </c>
      <c r="O130" s="455">
        <v>1</v>
      </c>
      <c r="P130" s="1050" t="s">
        <v>347</v>
      </c>
      <c r="Q130" s="457" t="str">
        <f t="shared" si="44"/>
        <v>Probabilidad</v>
      </c>
      <c r="R130" s="458" t="s">
        <v>169</v>
      </c>
      <c r="S130" s="458" t="s">
        <v>170</v>
      </c>
      <c r="T130" s="459" t="str">
        <f t="shared" si="45"/>
        <v>40%</v>
      </c>
      <c r="U130" s="458" t="s">
        <v>188</v>
      </c>
      <c r="V130" s="458" t="s">
        <v>172</v>
      </c>
      <c r="W130" s="458" t="s">
        <v>176</v>
      </c>
      <c r="X130" s="460">
        <f t="shared" si="41"/>
        <v>0.48</v>
      </c>
      <c r="Y130" s="461" t="str">
        <f t="shared" si="46"/>
        <v>Media</v>
      </c>
      <c r="Z130" s="462">
        <f t="shared" si="47"/>
        <v>0.48</v>
      </c>
      <c r="AA130" s="461" t="str">
        <f>IFERROR(IF(AB130="","",IF(AB130&lt;=0.2,"Leve",IF(AB130&lt;=0.4,"Menor",IF(AB130&lt;=0.6,"Moderado",IF(AB130&lt;=0.8,"Mayor","Catastrófico"))))),"")</f>
        <v>Catastrófico</v>
      </c>
      <c r="AB130" s="462">
        <f t="shared" ref="AB130:AB134" si="49">IFERROR(IF(Q130="Impacto",(M130-(+M130*T130)),IF(Q130="Probabilidad",M130,"")),"")</f>
        <v>1</v>
      </c>
      <c r="AC130" s="463" t="str">
        <f t="shared" si="19"/>
        <v>Extremo</v>
      </c>
      <c r="AD130" s="440"/>
      <c r="AE130" s="518"/>
      <c r="AF130" s="542"/>
      <c r="AG130" s="453"/>
      <c r="AH130" s="443"/>
      <c r="AI130" s="659"/>
      <c r="AJ130" s="662"/>
      <c r="AK130" s="1074" t="s">
        <v>348</v>
      </c>
      <c r="AL130" s="735"/>
    </row>
    <row r="131" spans="1:38" ht="111.95">
      <c r="A131" s="1243"/>
      <c r="B131" s="1246"/>
      <c r="C131" s="1278"/>
      <c r="D131" s="1278"/>
      <c r="E131" s="1278"/>
      <c r="F131" s="1249"/>
      <c r="G131" s="1252"/>
      <c r="H131" s="1255"/>
      <c r="I131" s="1264"/>
      <c r="J131" s="1273"/>
      <c r="K131" s="1264">
        <f t="shared" ref="K131:K135" si="50">IF(NOT(ISERROR(MATCH(J131,_xlfn.ANCHORARRAY(E142),0))),I144&amp;"Por favor no seleccionar los criterios de impacto",J131)</f>
        <v>0</v>
      </c>
      <c r="L131" s="1267"/>
      <c r="M131" s="1264"/>
      <c r="N131" s="1234"/>
      <c r="O131" s="455">
        <v>2</v>
      </c>
      <c r="P131" s="1050" t="s">
        <v>349</v>
      </c>
      <c r="Q131" s="457" t="str">
        <f t="shared" si="44"/>
        <v>Probabilidad</v>
      </c>
      <c r="R131" s="458" t="s">
        <v>169</v>
      </c>
      <c r="S131" s="458" t="s">
        <v>170</v>
      </c>
      <c r="T131" s="459" t="str">
        <f t="shared" si="45"/>
        <v>40%</v>
      </c>
      <c r="U131" s="458" t="s">
        <v>188</v>
      </c>
      <c r="V131" s="458" t="s">
        <v>172</v>
      </c>
      <c r="W131" s="458" t="s">
        <v>176</v>
      </c>
      <c r="X131" s="460">
        <f t="shared" si="43"/>
        <v>0.28799999999999998</v>
      </c>
      <c r="Y131" s="461" t="str">
        <f t="shared" si="46"/>
        <v>Baja</v>
      </c>
      <c r="Z131" s="462">
        <f>+X131</f>
        <v>0.28799999999999998</v>
      </c>
      <c r="AA131" s="461" t="str">
        <f t="shared" si="34"/>
        <v>Catastrófico</v>
      </c>
      <c r="AB131" s="462">
        <f t="shared" ref="AB131:AB135" si="51">IFERROR(IF(AND(Q130="Impacto",Q131="Impacto"),(AB130-(+AB130*T131)),IF(Q131="Impacto",(M130-(+M130*T131)),IF(Q131="Probabilidad",AB130,""))),"")</f>
        <v>1</v>
      </c>
      <c r="AC131" s="463" t="str">
        <f>IFERROR(IF(OR(AND(Y131="Muy Baja",AA131="Leve"),AND(Y131="Muy Baja",AA131="Menor"),AND(Y131="Baja",AA131="Leve")),"Bajo",IF(OR(AND(Y131="Muy baja",AA131="Moderado"),AND(Y131="Baja",AA131="Menor"),AND(Y131="Baja",AA131="Moderado"),AND(Y131="Media",AA131="Leve"),AND(Y131="Media",AA131="Menor"),AND(Y131="Media",AA131="Moderado"),AND(Y131="Alta",AA131="Leve"),AND(Y131="Alta",AA131="Menor")),"Moderado",IF(OR(AND(Y131="Muy Baja",AA131="Mayor"),AND(Y131="Baja",AA131="Mayor"),AND(Y131="Media",AA131="Mayor"),AND(Y131="Alta",AA131="Moderado"),AND(Y131="Alta",AA131="Mayor"),AND(Y131="Muy Alta",AA131="Leve"),AND(Y131="Muy Alta",AA131="Menor"),AND(Y131="Muy Alta",AA131="Moderado"),AND(Y131="Muy Alta",AA131="Mayor")),"Alto",IF(OR(AND(Y131="Muy Baja",AA131="Catastrófico"),AND(Y131="Baja",AA131="Catastrófico"),AND(Y131="Media",AA131="Catastrófico"),AND(Y131="Alta",AA131="Catastrófico"),AND(Y131="Muy Alta",AA131="Catastrófico")),"Extremo","")))),"")</f>
        <v>Extremo</v>
      </c>
      <c r="AD131" s="464" t="s">
        <v>177</v>
      </c>
      <c r="AE131" s="456" t="s">
        <v>350</v>
      </c>
      <c r="AF131" s="546" t="s">
        <v>296</v>
      </c>
      <c r="AG131" s="540">
        <v>46023</v>
      </c>
      <c r="AH131" s="709">
        <v>46203</v>
      </c>
      <c r="AI131" s="1788" t="s">
        <v>351</v>
      </c>
      <c r="AJ131" s="710" t="s">
        <v>181</v>
      </c>
      <c r="AK131" s="1074" t="s">
        <v>352</v>
      </c>
      <c r="AL131" s="750"/>
    </row>
    <row r="132" spans="1:38" ht="27.75" customHeight="1">
      <c r="A132" s="1243"/>
      <c r="B132" s="1246"/>
      <c r="C132" s="1278"/>
      <c r="D132" s="1278"/>
      <c r="E132" s="1278"/>
      <c r="F132" s="1249"/>
      <c r="G132" s="1252"/>
      <c r="H132" s="1255"/>
      <c r="I132" s="1264"/>
      <c r="J132" s="1273"/>
      <c r="K132" s="1264">
        <f t="shared" si="50"/>
        <v>0</v>
      </c>
      <c r="L132" s="1267"/>
      <c r="M132" s="1264"/>
      <c r="N132" s="1234"/>
      <c r="O132" s="455">
        <v>3</v>
      </c>
      <c r="P132" s="1044"/>
      <c r="Q132" s="445" t="str">
        <f t="shared" si="44"/>
        <v/>
      </c>
      <c r="R132" s="458"/>
      <c r="S132" s="458"/>
      <c r="T132" s="459" t="str">
        <f t="shared" si="45"/>
        <v/>
      </c>
      <c r="U132" s="446"/>
      <c r="V132" s="446"/>
      <c r="W132" s="446"/>
      <c r="X132" s="460" t="str">
        <f t="shared" si="41"/>
        <v/>
      </c>
      <c r="Y132" s="449" t="str">
        <f t="shared" si="46"/>
        <v/>
      </c>
      <c r="Z132" s="450" t="str">
        <f t="shared" si="47"/>
        <v/>
      </c>
      <c r="AA132" s="449" t="str">
        <f>IFERROR(IF(AB132="","",IF(AB132&lt;=0.2,"Leve",IF(AB132&lt;=0.4,"Menor",IF(AB132&lt;=0.6,"Moderado",IF(AB132&lt;=0.8,"Mayor","Catastrófico"))))),"")</f>
        <v/>
      </c>
      <c r="AB132" s="462" t="str">
        <f t="shared" si="49"/>
        <v/>
      </c>
      <c r="AC132" s="451" t="str">
        <f>IFERROR(IF(OR(AND(Y132="Muy Baja",AA132="Leve"),AND(Y132="Muy Baja",AA132="Menor"),AND(Y132="Baja",AA132="Leve")),"Bajo",IF(OR(AND(Y132="Muy baja",AA132="Moderado"),AND(Y132="Baja",AA132="Menor"),AND(Y132="Baja",AA132="Moderado"),AND(Y132="Media",AA132="Leve"),AND(Y132="Media",AA132="Menor"),AND(Y132="Media",AA132="Moderado"),AND(Y132="Alta",AA132="Leve"),AND(Y132="Alta",AA132="Menor")),"Moderado",IF(OR(AND(Y132="Muy Baja",AA132="Mayor"),AND(Y132="Baja",AA132="Mayor"),AND(Y132="Media",AA132="Mayor"),AND(Y132="Alta",AA132="Moderado"),AND(Y132="Alta",AA132="Mayor"),AND(Y132="Muy Alta",AA132="Leve"),AND(Y132="Muy Alta",AA132="Menor"),AND(Y132="Muy Alta",AA132="Moderado"),AND(Y132="Muy Alta",AA132="Mayor")),"Alto",IF(OR(AND(Y132="Muy Baja",AA132="Catastrófico"),AND(Y132="Baja",AA132="Catastrófico"),AND(Y132="Media",AA132="Catastrófico"),AND(Y132="Alta",AA132="Catastrófico"),AND(Y132="Muy Alta",AA132="Catastrófico")),"Extremo","")))),"")</f>
        <v/>
      </c>
      <c r="AD132" s="464"/>
      <c r="AE132" s="518"/>
      <c r="AF132" s="542"/>
      <c r="AG132" s="453"/>
      <c r="AH132" s="443"/>
      <c r="AI132" s="659"/>
      <c r="AJ132" s="662"/>
      <c r="AK132" s="755"/>
      <c r="AL132" s="737"/>
    </row>
    <row r="133" spans="1:38" ht="27.75" customHeight="1">
      <c r="A133" s="1243"/>
      <c r="B133" s="1246"/>
      <c r="C133" s="1278"/>
      <c r="D133" s="1278"/>
      <c r="E133" s="1278"/>
      <c r="F133" s="1249"/>
      <c r="G133" s="1252"/>
      <c r="H133" s="1255"/>
      <c r="I133" s="1264"/>
      <c r="J133" s="1273"/>
      <c r="K133" s="1264">
        <f t="shared" si="50"/>
        <v>0</v>
      </c>
      <c r="L133" s="1267"/>
      <c r="M133" s="1264"/>
      <c r="N133" s="1234"/>
      <c r="O133" s="455">
        <v>4</v>
      </c>
      <c r="P133" s="1044"/>
      <c r="Q133" s="445" t="str">
        <f t="shared" si="44"/>
        <v/>
      </c>
      <c r="R133" s="458"/>
      <c r="S133" s="458"/>
      <c r="T133" s="459" t="str">
        <f t="shared" si="45"/>
        <v/>
      </c>
      <c r="U133" s="446"/>
      <c r="V133" s="446"/>
      <c r="W133" s="446"/>
      <c r="X133" s="460" t="str">
        <f t="shared" si="43"/>
        <v/>
      </c>
      <c r="Y133" s="449" t="str">
        <f t="shared" si="46"/>
        <v/>
      </c>
      <c r="Z133" s="450" t="str">
        <f t="shared" si="47"/>
        <v/>
      </c>
      <c r="AA133" s="449" t="str">
        <f>IFERROR(IF(AB133="","",IF(AB133&lt;=0.2,"Leve",IF(AB133&lt;=0.4,"Menor",IF(AB133&lt;=0.6,"Moderado",IF(AB133&lt;=0.8,"Mayor","Catastrófico"))))),"")</f>
        <v/>
      </c>
      <c r="AB133" s="462" t="str">
        <f t="shared" si="51"/>
        <v/>
      </c>
      <c r="AC133" s="451" t="str">
        <f>IFERROR(IF(OR(AND(Y133="Muy Baja",AA133="Leve"),AND(Y133="Muy Baja",AA133="Menor"),AND(Y133="Baja",AA133="Leve")),"Bajo",IF(OR(AND(Y133="Muy baja",AA133="Moderado"),AND(Y133="Baja",AA133="Menor"),AND(Y133="Baja",AA133="Moderado"),AND(Y133="Media",AA133="Leve"),AND(Y133="Media",AA133="Menor"),AND(Y133="Media",AA133="Moderado"),AND(Y133="Alta",AA133="Leve"),AND(Y133="Alta",AA133="Menor")),"Moderado",IF(OR(AND(Y133="Muy Baja",AA133="Mayor"),AND(Y133="Baja",AA133="Mayor"),AND(Y133="Media",AA133="Mayor"),AND(Y133="Alta",AA133="Moderado"),AND(Y133="Alta",AA133="Mayor"),AND(Y133="Muy Alta",AA133="Leve"),AND(Y133="Muy Alta",AA133="Menor"),AND(Y133="Muy Alta",AA133="Moderado"),AND(Y133="Muy Alta",AA133="Mayor")),"Alto",IF(OR(AND(Y133="Muy Baja",AA133="Catastrófico"),AND(Y133="Baja",AA133="Catastrófico"),AND(Y133="Media",AA133="Catastrófico"),AND(Y133="Alta",AA133="Catastrófico"),AND(Y133="Muy Alta",AA133="Catastrófico")),"Extremo","")))),"")</f>
        <v/>
      </c>
      <c r="AD133" s="464"/>
      <c r="AE133" s="518"/>
      <c r="AF133" s="542"/>
      <c r="AG133" s="453"/>
      <c r="AH133" s="443"/>
      <c r="AI133" s="659"/>
      <c r="AJ133" s="662"/>
      <c r="AK133" s="755"/>
      <c r="AL133" s="737"/>
    </row>
    <row r="134" spans="1:38" ht="27.75" customHeight="1">
      <c r="A134" s="1243"/>
      <c r="B134" s="1246"/>
      <c r="C134" s="1278"/>
      <c r="D134" s="1278"/>
      <c r="E134" s="1278"/>
      <c r="F134" s="1249"/>
      <c r="G134" s="1252"/>
      <c r="H134" s="1255"/>
      <c r="I134" s="1264"/>
      <c r="J134" s="1273"/>
      <c r="K134" s="1264">
        <f t="shared" si="50"/>
        <v>0</v>
      </c>
      <c r="L134" s="1267"/>
      <c r="M134" s="1264"/>
      <c r="N134" s="1234"/>
      <c r="O134" s="455">
        <v>5</v>
      </c>
      <c r="P134" s="1044"/>
      <c r="Q134" s="445" t="str">
        <f t="shared" si="44"/>
        <v/>
      </c>
      <c r="R134" s="458"/>
      <c r="S134" s="458"/>
      <c r="T134" s="459" t="str">
        <f t="shared" si="45"/>
        <v/>
      </c>
      <c r="U134" s="446"/>
      <c r="V134" s="446"/>
      <c r="W134" s="446"/>
      <c r="X134" s="460" t="str">
        <f t="shared" si="41"/>
        <v/>
      </c>
      <c r="Y134" s="449" t="str">
        <f t="shared" si="46"/>
        <v/>
      </c>
      <c r="Z134" s="450" t="str">
        <f t="shared" si="47"/>
        <v/>
      </c>
      <c r="AA134" s="449" t="str">
        <f>IFERROR(IF(AB134="","",IF(AB134&lt;=0.2,"Leve",IF(AB134&lt;=0.4,"Menor",IF(AB134&lt;=0.6,"Moderado",IF(AB134&lt;=0.8,"Mayor","Catastrófico"))))),"")</f>
        <v/>
      </c>
      <c r="AB134" s="462" t="str">
        <f t="shared" si="49"/>
        <v/>
      </c>
      <c r="AC134" s="451" t="str">
        <f>IFERROR(IF(OR(AND(Y134="Muy Baja",AA134="Leve"),AND(Y134="Muy Baja",AA134="Menor"),AND(Y134="Baja",AA134="Leve")),"Bajo",IF(OR(AND(Y134="Muy baja",AA134="Moderado"),AND(Y134="Baja",AA134="Menor"),AND(Y134="Baja",AA134="Moderado"),AND(Y134="Media",AA134="Leve"),AND(Y134="Media",AA134="Menor"),AND(Y134="Media",AA134="Moderado"),AND(Y134="Alta",AA134="Leve"),AND(Y134="Alta",AA134="Menor")),"Moderado",IF(OR(AND(Y134="Muy Baja",AA134="Mayor"),AND(Y134="Baja",AA134="Mayor"),AND(Y134="Media",AA134="Mayor"),AND(Y134="Alta",AA134="Moderado"),AND(Y134="Alta",AA134="Mayor"),AND(Y134="Muy Alta",AA134="Leve"),AND(Y134="Muy Alta",AA134="Menor"),AND(Y134="Muy Alta",AA134="Moderado"),AND(Y134="Muy Alta",AA134="Mayor")),"Alto",IF(OR(AND(Y134="Muy Baja",AA134="Catastrófico"),AND(Y134="Baja",AA134="Catastrófico"),AND(Y134="Media",AA134="Catastrófico"),AND(Y134="Alta",AA134="Catastrófico"),AND(Y134="Muy Alta",AA134="Catastrófico")),"Extremo","")))),"")</f>
        <v/>
      </c>
      <c r="AD134" s="464"/>
      <c r="AE134" s="518"/>
      <c r="AF134" s="542"/>
      <c r="AG134" s="453"/>
      <c r="AH134" s="443"/>
      <c r="AI134" s="659"/>
      <c r="AJ134" s="662"/>
      <c r="AK134" s="755"/>
      <c r="AL134" s="737"/>
    </row>
    <row r="135" spans="1:38" ht="27.75" customHeight="1">
      <c r="A135" s="1244"/>
      <c r="B135" s="1247"/>
      <c r="C135" s="1279"/>
      <c r="D135" s="1279"/>
      <c r="E135" s="1279"/>
      <c r="F135" s="1250"/>
      <c r="G135" s="1253"/>
      <c r="H135" s="1256"/>
      <c r="I135" s="1265"/>
      <c r="J135" s="1274"/>
      <c r="K135" s="1265">
        <f t="shared" si="50"/>
        <v>0</v>
      </c>
      <c r="L135" s="1268"/>
      <c r="M135" s="1265"/>
      <c r="N135" s="1235"/>
      <c r="O135" s="455">
        <v>6</v>
      </c>
      <c r="P135" s="1044"/>
      <c r="Q135" s="445" t="str">
        <f t="shared" si="44"/>
        <v/>
      </c>
      <c r="R135" s="458"/>
      <c r="S135" s="458"/>
      <c r="T135" s="459" t="str">
        <f t="shared" si="45"/>
        <v/>
      </c>
      <c r="U135" s="446"/>
      <c r="V135" s="446"/>
      <c r="W135" s="446"/>
      <c r="X135" s="460" t="str">
        <f t="shared" si="43"/>
        <v/>
      </c>
      <c r="Y135" s="449" t="str">
        <f t="shared" si="46"/>
        <v/>
      </c>
      <c r="Z135" s="450" t="str">
        <f t="shared" si="47"/>
        <v/>
      </c>
      <c r="AA135" s="449" t="str">
        <f>IFERROR(IF(AB135="","",IF(AB135&lt;=0.2,"Leve",IF(AB135&lt;=0.4,"Menor",IF(AB135&lt;=0.6,"Moderado",IF(AB135&lt;=0.8,"Mayor","Catastrófico"))))),"")</f>
        <v/>
      </c>
      <c r="AB135" s="462" t="str">
        <f t="shared" si="51"/>
        <v/>
      </c>
      <c r="AC135" s="451" t="str">
        <f>IFERROR(IF(OR(AND(Y135="Muy Baja",AA135="Leve"),AND(Y135="Muy Baja",AA135="Menor"),AND(Y135="Baja",AA135="Leve")),"Bajo",IF(OR(AND(Y135="Muy baja",AA135="Moderado"),AND(Y135="Baja",AA135="Menor"),AND(Y135="Baja",AA135="Moderado"),AND(Y135="Media",AA135="Leve"),AND(Y135="Media",AA135="Menor"),AND(Y135="Media",AA135="Moderado"),AND(Y135="Alta",AA135="Leve"),AND(Y135="Alta",AA135="Menor")),"Moderado",IF(OR(AND(Y135="Muy Baja",AA135="Mayor"),AND(Y135="Baja",AA135="Mayor"),AND(Y135="Media",AA135="Mayor"),AND(Y135="Alta",AA135="Moderado"),AND(Y135="Alta",AA135="Mayor"),AND(Y135="Muy Alta",AA135="Leve"),AND(Y135="Muy Alta",AA135="Menor"),AND(Y135="Muy Alta",AA135="Moderado"),AND(Y135="Muy Alta",AA135="Mayor")),"Alto",IF(OR(AND(Y135="Muy Baja",AA135="Catastrófico"),AND(Y135="Baja",AA135="Catastrófico"),AND(Y135="Media",AA135="Catastrófico"),AND(Y135="Alta",AA135="Catastrófico"),AND(Y135="Muy Alta",AA135="Catastrófico")),"Extremo","")))),"")</f>
        <v/>
      </c>
      <c r="AD135" s="464"/>
      <c r="AE135" s="518"/>
      <c r="AF135" s="542"/>
      <c r="AG135" s="453"/>
      <c r="AH135" s="443"/>
      <c r="AI135" s="673"/>
      <c r="AJ135" s="662"/>
      <c r="AK135" s="755"/>
      <c r="AL135" s="737"/>
    </row>
    <row r="136" spans="1:38" ht="240">
      <c r="A136" s="1242">
        <v>22</v>
      </c>
      <c r="B136" s="1321" t="s">
        <v>162</v>
      </c>
      <c r="C136" s="1321" t="s">
        <v>353</v>
      </c>
      <c r="D136" s="1321" t="s">
        <v>354</v>
      </c>
      <c r="E136" s="1321" t="s">
        <v>355</v>
      </c>
      <c r="F136" s="1321" t="s">
        <v>166</v>
      </c>
      <c r="G136" s="1315">
        <v>1</v>
      </c>
      <c r="H136" s="1324" t="str">
        <f>IF(G136&lt;=0,"",IF(G136&lt;=2,"Muy Baja",IF(G136&lt;=24,"Baja",IF(G136&lt;=500,"Media",IF(G136&lt;=5000,"Alta","Muy Alta")))))</f>
        <v>Muy Baja</v>
      </c>
      <c r="I136" s="1327">
        <f>IF(H136="","",IF(H136="Muy Baja",0.2,IF(H136="Baja",0.4,IF(H136="Media",0.6,IF(H136="Alta",0.8,IF(H136="Muy Alta",1,))))))</f>
        <v>0.2</v>
      </c>
      <c r="J136" s="1336" t="s">
        <v>205</v>
      </c>
      <c r="K136" s="1327" t="str">
        <f>IF(NOT(ISERROR(MATCH(J136,'[1]Tabla Impacto'!$B$221:$B$223,0))),'[1]Tabla Impacto'!$F$223&amp;"Por favor no seleccionar los criterios de impacto(Afectación Económica o presupuestal y Pérdida Reputacional)",J136)</f>
        <v xml:space="preserve">     El riesgo afecta la imagen de la entidad con algunos usuarios de relevancia frente al logro de los objetivos</v>
      </c>
      <c r="L136" s="1343" t="str">
        <f>IF(OR(K136='[1]Tabla Impacto'!$C$11,K136='[1]Tabla Impacto'!$D$11),"Leve",IF(OR(K136='[1]Tabla Impacto'!$C$12,K136='[1]Tabla Impacto'!$D$12),"Menor",IF(OR(K136='[1]Tabla Impacto'!$C$13,K136='[1]Tabla Impacto'!$D$13),"Moderado",IF(OR(K136='[1]Tabla Impacto'!$C$14,K136='[1]Tabla Impacto'!$D$14),"Mayor",IF(OR(K136='[1]Tabla Impacto'!$C$15,K136='[1]Tabla Impacto'!$D$15),"Catastrófico","")))))</f>
        <v>Moderado</v>
      </c>
      <c r="M136" s="1327">
        <f>IF(L136="","",IF(L136="Leve",0.2,IF(L136="Menor",0.4,IF(L136="Moderado",0.6,IF(L136="Mayor",0.8,IF(L136="Catastrófico",1,))))))</f>
        <v>0.6</v>
      </c>
      <c r="N136" s="1333" t="str">
        <f>IF(OR(AND(H136="Muy Baja",L136="Leve"),AND(H136="Muy Baja",L136="Menor"),AND(H136="Baja",L136="Leve")),"Bajo",IF(OR(AND(H136="Muy baja",L136="Moderado"),AND(H136="Baja",L136="Menor"),AND(H136="Baja",L136="Moderado"),AND(H136="Media",L136="Leve"),AND(H136="Media",L136="Menor"),AND(H136="Media",L136="Moderado"),AND(H136="Alta",L136="Leve"),AND(H136="Alta",L136="Menor")),"Moderado",IF(OR(AND(H136="Muy Baja",L136="Mayor"),AND(H136="Baja",L136="Mayor"),AND(H136="Media",L136="Mayor"),AND(H136="Alta",L136="Moderado"),AND(H136="Alta",L136="Mayor"),AND(H136="Muy Alta",L136="Leve"),AND(H136="Muy Alta",L136="Menor"),AND(H136="Muy Alta",L136="Moderado"),AND(H136="Muy Alta",L136="Mayor")),"Alto",IF(OR(AND(H136="Muy Baja",L136="Catastrófico"),AND(H136="Baja",L136="Catastrófico"),AND(H136="Media",L136="Catastrófico"),AND(H136="Alta",L136="Catastrófico"),AND(H136="Muy Alta",L136="Catastrófico")),"Extremo",""))))</f>
        <v>Moderado</v>
      </c>
      <c r="O136" s="455">
        <v>1</v>
      </c>
      <c r="P136" s="569" t="s">
        <v>356</v>
      </c>
      <c r="Q136" s="1063" t="str">
        <f t="shared" si="44"/>
        <v>Probabilidad</v>
      </c>
      <c r="R136" s="1064" t="s">
        <v>169</v>
      </c>
      <c r="S136" s="1064" t="s">
        <v>170</v>
      </c>
      <c r="T136" s="1065" t="str">
        <f t="shared" si="45"/>
        <v>40%</v>
      </c>
      <c r="U136" s="1064" t="s">
        <v>188</v>
      </c>
      <c r="V136" s="1064" t="s">
        <v>172</v>
      </c>
      <c r="W136" s="1064" t="s">
        <v>176</v>
      </c>
      <c r="X136" s="1070">
        <f>IFERROR(IF(Q136="Probabilidad",(I136-(+I136*T136)),IF(Q136="Impacto",I136,"")),"")</f>
        <v>0.12</v>
      </c>
      <c r="Y136" s="1071" t="str">
        <f>IFERROR(IF(X136="","",IF(X136&lt;=0.2,"Muy Baja",IF(X136&lt;=0.4,"Baja",IF(X136&lt;=0.6,"Media",IF(X136&lt;=0.8,"Alta","Muy Alta"))))),"")</f>
        <v>Muy Baja</v>
      </c>
      <c r="Z136" s="1072">
        <f t="shared" si="47"/>
        <v>0.12</v>
      </c>
      <c r="AA136" s="1071" t="str">
        <f>IFERROR(IF(AB136="","",IF(AB136&lt;=0.2,"Leve",IF(AB136&lt;=0.4,"Menor",IF(AB136&lt;=0.6,"Moderado",IF(AB136&lt;=0.8,"Mayor","Catastrófico"))))),"")</f>
        <v>Moderado</v>
      </c>
      <c r="AB136" s="1072">
        <f>IFERROR(IF(Q136="Impacto",(M136-(+M136*T136)),IF(Q136="Probabilidad",M136,"")),"")</f>
        <v>0.6</v>
      </c>
      <c r="AC136" s="1073" t="str">
        <f t="shared" ref="AC136:AC137" si="52">IFERROR(IF(OR(AND(Y136="Muy Baja",AA136="Leve"),AND(Y136="Muy Baja",AA136="Menor"),AND(Y136="Baja",AA136="Leve")),"Bajo",IF(OR(AND(Y136="Muy baja",AA136="Moderado"),AND(Y136="Baja",AA136="Menor"),AND(Y136="Baja",AA136="Moderado"),AND(Y136="Media",AA136="Leve"),AND(Y136="Media",AA136="Menor"),AND(Y136="Media",AA136="Moderado"),AND(Y136="Alta",AA136="Leve"),AND(Y136="Alta",AA136="Menor")),"Moderado",IF(OR(AND(Y136="Muy Baja",AA136="Mayor"),AND(Y136="Baja",AA136="Mayor"),AND(Y136="Media",AA136="Mayor"),AND(Y136="Alta",AA136="Moderado"),AND(Y136="Alta",AA136="Mayor"),AND(Y136="Muy Alta",AA136="Leve"),AND(Y136="Muy Alta",AA136="Menor"),AND(Y136="Muy Alta",AA136="Moderado"),AND(Y136="Muy Alta",AA136="Mayor")),"Alto",IF(OR(AND(Y136="Muy Baja",AA136="Catastrófico"),AND(Y136="Baja",AA136="Catastrófico"),AND(Y136="Media",AA136="Catastrófico"),AND(Y136="Alta",AA136="Catastrófico"),AND(Y136="Muy Alta",AA136="Catastrófico")),"Extremo","")))),"")</f>
        <v>Moderado</v>
      </c>
      <c r="AD136" s="606"/>
      <c r="AE136" s="1043"/>
      <c r="AF136" s="622"/>
      <c r="AG136" s="642"/>
      <c r="AH136" s="642"/>
      <c r="AI136" s="600"/>
      <c r="AJ136" s="1034"/>
      <c r="AK136" s="684" t="s">
        <v>357</v>
      </c>
      <c r="AL136" s="753"/>
    </row>
    <row r="137" spans="1:38" ht="255">
      <c r="A137" s="1243"/>
      <c r="B137" s="1322"/>
      <c r="C137" s="1322"/>
      <c r="D137" s="1322"/>
      <c r="E137" s="1322"/>
      <c r="F137" s="1322"/>
      <c r="G137" s="1316"/>
      <c r="H137" s="1325"/>
      <c r="I137" s="1328"/>
      <c r="J137" s="1337"/>
      <c r="K137" s="1328">
        <f>IF(NOT(ISERROR(MATCH(J137,_xlfn.ANCHORARRAY(E148),0))),I150&amp;"Por favor no seleccionar los criterios de impacto",J137)</f>
        <v>0</v>
      </c>
      <c r="L137" s="1344"/>
      <c r="M137" s="1328"/>
      <c r="N137" s="1334"/>
      <c r="O137" s="455">
        <v>2</v>
      </c>
      <c r="P137" s="1041" t="s">
        <v>358</v>
      </c>
      <c r="Q137" s="1063" t="str">
        <f t="shared" si="44"/>
        <v>Probabilidad</v>
      </c>
      <c r="R137" s="1064" t="s">
        <v>169</v>
      </c>
      <c r="S137" s="1064" t="s">
        <v>170</v>
      </c>
      <c r="T137" s="1065" t="str">
        <f t="shared" si="45"/>
        <v>40%</v>
      </c>
      <c r="U137" s="1064" t="s">
        <v>188</v>
      </c>
      <c r="V137" s="1064" t="s">
        <v>172</v>
      </c>
      <c r="W137" s="1064" t="s">
        <v>176</v>
      </c>
      <c r="X137" s="1070">
        <f>IFERROR(IF(AND(Q136="Probabilidad",Q137="Probabilidad"),(Z136-(+Z136*T137)),IF(Q137="Probabilidad",(I136-(+I136*T137)),IF(Q137="Impacto",Z136,""))),"")</f>
        <v>7.1999999999999995E-2</v>
      </c>
      <c r="Y137" s="1071" t="str">
        <f t="shared" ref="Y137" si="53">IFERROR(IF(X137="","",IF(X137&lt;=0.2,"Muy Baja",IF(X137&lt;=0.4,"Baja",IF(X137&lt;=0.6,"Media",IF(X137&lt;=0.8,"Alta","Muy Alta"))))),"")</f>
        <v>Muy Baja</v>
      </c>
      <c r="Z137" s="1072">
        <f t="shared" si="47"/>
        <v>7.1999999999999995E-2</v>
      </c>
      <c r="AA137" s="1071" t="str">
        <f t="shared" ref="AA137" si="54">IFERROR(IF(AB137="","",IF(AB137&lt;=0.2,"Leve",IF(AB137&lt;=0.4,"Menor",IF(AB137&lt;=0.6,"Moderado",IF(AB137&lt;=0.8,"Mayor","Catastrófico"))))),"")</f>
        <v>Moderado</v>
      </c>
      <c r="AB137" s="1072">
        <f>IFERROR(IF(AND(Q136="Impacto",Q137="Impacto"),(AB136-(+AB136*T137)),IF(Q137="Impacto",(M136-(+M136*T137)),IF(Q137="Probabilidad",AB136,""))),"")</f>
        <v>0.6</v>
      </c>
      <c r="AC137" s="1073" t="str">
        <f t="shared" si="52"/>
        <v>Moderado</v>
      </c>
      <c r="AD137" s="606" t="s">
        <v>177</v>
      </c>
      <c r="AE137" s="684" t="s">
        <v>359</v>
      </c>
      <c r="AF137" s="622" t="s">
        <v>360</v>
      </c>
      <c r="AG137" s="642">
        <v>46108</v>
      </c>
      <c r="AH137" s="642">
        <v>46203</v>
      </c>
      <c r="AI137" s="684" t="s">
        <v>361</v>
      </c>
      <c r="AJ137" s="645" t="s">
        <v>181</v>
      </c>
      <c r="AK137" s="684" t="s">
        <v>362</v>
      </c>
      <c r="AL137" s="754"/>
    </row>
    <row r="138" spans="1:38">
      <c r="A138" s="1243"/>
      <c r="B138" s="1322"/>
      <c r="C138" s="1322"/>
      <c r="D138" s="1322"/>
      <c r="E138" s="1322"/>
      <c r="F138" s="1322"/>
      <c r="G138" s="1316"/>
      <c r="H138" s="1325"/>
      <c r="I138" s="1328"/>
      <c r="J138" s="1337"/>
      <c r="K138" s="1328">
        <f>IF(NOT(ISERROR(MATCH(J138,_xlfn.ANCHORARRAY(E149),0))),I151&amp;"Por favor no seleccionar los criterios de impacto",J138)</f>
        <v>0</v>
      </c>
      <c r="L138" s="1344"/>
      <c r="M138" s="1328"/>
      <c r="N138" s="1334"/>
      <c r="O138" s="455"/>
      <c r="P138" s="1044"/>
      <c r="Q138" s="445"/>
      <c r="R138" s="446"/>
      <c r="S138" s="458"/>
      <c r="T138" s="447"/>
      <c r="U138" s="446"/>
      <c r="V138" s="446"/>
      <c r="W138" s="446"/>
      <c r="X138" s="448"/>
      <c r="Y138" s="449"/>
      <c r="Z138" s="450"/>
      <c r="AA138" s="449"/>
      <c r="AB138" s="462"/>
      <c r="AC138" s="451"/>
      <c r="AD138" s="440"/>
      <c r="AE138" s="518"/>
      <c r="AF138" s="542"/>
      <c r="AG138" s="453"/>
      <c r="AH138" s="443"/>
      <c r="AI138" s="659"/>
      <c r="AJ138" s="662"/>
      <c r="AK138" s="755"/>
      <c r="AL138" s="737"/>
    </row>
    <row r="139" spans="1:38">
      <c r="A139" s="1243"/>
      <c r="B139" s="1322"/>
      <c r="C139" s="1322"/>
      <c r="D139" s="1322"/>
      <c r="E139" s="1322"/>
      <c r="F139" s="1322"/>
      <c r="G139" s="1316"/>
      <c r="H139" s="1325"/>
      <c r="I139" s="1328"/>
      <c r="J139" s="1337"/>
      <c r="K139" s="1328">
        <f>IF(NOT(ISERROR(MATCH(J139,_xlfn.ANCHORARRAY(E150),0))),I152&amp;"Por favor no seleccionar los criterios de impacto",J139)</f>
        <v>0</v>
      </c>
      <c r="L139" s="1344"/>
      <c r="M139" s="1328"/>
      <c r="N139" s="1334"/>
      <c r="O139" s="455"/>
      <c r="P139" s="1044"/>
      <c r="Q139" s="445"/>
      <c r="R139" s="446"/>
      <c r="S139" s="446"/>
      <c r="T139" s="447"/>
      <c r="U139" s="446"/>
      <c r="V139" s="446"/>
      <c r="W139" s="446"/>
      <c r="X139" s="448"/>
      <c r="Y139" s="449"/>
      <c r="Z139" s="450"/>
      <c r="AA139" s="449"/>
      <c r="AB139" s="462"/>
      <c r="AC139" s="451"/>
      <c r="AD139" s="440"/>
      <c r="AE139" s="518"/>
      <c r="AF139" s="542"/>
      <c r="AG139" s="453"/>
      <c r="AH139" s="443"/>
      <c r="AI139" s="659"/>
      <c r="AJ139" s="662"/>
      <c r="AK139" s="755"/>
      <c r="AL139" s="737"/>
    </row>
    <row r="140" spans="1:38">
      <c r="A140" s="1243"/>
      <c r="B140" s="1322"/>
      <c r="C140" s="1322"/>
      <c r="D140" s="1322"/>
      <c r="E140" s="1322"/>
      <c r="F140" s="1322"/>
      <c r="G140" s="1316"/>
      <c r="H140" s="1325"/>
      <c r="I140" s="1328"/>
      <c r="J140" s="1337"/>
      <c r="K140" s="1328">
        <f>IF(NOT(ISERROR(MATCH(J140,_xlfn.ANCHORARRAY(E151),0))),I153&amp;"Por favor no seleccionar los criterios de impacto",J140)</f>
        <v>0</v>
      </c>
      <c r="L140" s="1344"/>
      <c r="M140" s="1328"/>
      <c r="N140" s="1334"/>
      <c r="O140" s="455"/>
      <c r="P140" s="1044"/>
      <c r="Q140" s="445"/>
      <c r="R140" s="446"/>
      <c r="S140" s="446"/>
      <c r="T140" s="447"/>
      <c r="U140" s="446"/>
      <c r="V140" s="446"/>
      <c r="W140" s="446"/>
      <c r="X140" s="448"/>
      <c r="Y140" s="449"/>
      <c r="Z140" s="450"/>
      <c r="AA140" s="449"/>
      <c r="AB140" s="462"/>
      <c r="AC140" s="451"/>
      <c r="AD140" s="440"/>
      <c r="AE140" s="518"/>
      <c r="AF140" s="542"/>
      <c r="AG140" s="453"/>
      <c r="AH140" s="443"/>
      <c r="AI140" s="659"/>
      <c r="AJ140" s="662"/>
      <c r="AK140" s="755"/>
      <c r="AL140" s="737"/>
    </row>
    <row r="141" spans="1:38" ht="73.5" customHeight="1">
      <c r="A141" s="1244"/>
      <c r="B141" s="1323"/>
      <c r="C141" s="1323"/>
      <c r="D141" s="1323"/>
      <c r="E141" s="1323"/>
      <c r="F141" s="1323"/>
      <c r="G141" s="1317"/>
      <c r="H141" s="1326"/>
      <c r="I141" s="1329"/>
      <c r="J141" s="1338"/>
      <c r="K141" s="1329">
        <f>IF(NOT(ISERROR(MATCH(J141,_xlfn.ANCHORARRAY(E152),0))),I154&amp;"Por favor no seleccionar los criterios de impacto",J141)</f>
        <v>0</v>
      </c>
      <c r="L141" s="1345"/>
      <c r="M141" s="1329"/>
      <c r="N141" s="1335"/>
      <c r="O141" s="455"/>
      <c r="P141" s="1044"/>
      <c r="Q141" s="445"/>
      <c r="R141" s="446"/>
      <c r="S141" s="446"/>
      <c r="T141" s="447"/>
      <c r="U141" s="446"/>
      <c r="V141" s="446"/>
      <c r="W141" s="446"/>
      <c r="X141" s="448"/>
      <c r="Y141" s="449"/>
      <c r="Z141" s="450"/>
      <c r="AA141" s="449"/>
      <c r="AB141" s="462"/>
      <c r="AC141" s="451"/>
      <c r="AD141" s="440"/>
      <c r="AE141" s="518"/>
      <c r="AF141" s="542"/>
      <c r="AG141" s="453"/>
      <c r="AH141" s="443"/>
      <c r="AI141" s="673"/>
      <c r="AJ141" s="662"/>
      <c r="AK141" s="755"/>
      <c r="AL141" s="737"/>
    </row>
    <row r="142" spans="1:38" ht="255">
      <c r="A142" s="1242">
        <v>23</v>
      </c>
      <c r="B142" s="1318" t="s">
        <v>162</v>
      </c>
      <c r="C142" s="1318" t="s">
        <v>363</v>
      </c>
      <c r="D142" s="1318" t="s">
        <v>364</v>
      </c>
      <c r="E142" s="1318" t="s">
        <v>365</v>
      </c>
      <c r="F142" s="1321" t="s">
        <v>166</v>
      </c>
      <c r="G142" s="1315">
        <v>304</v>
      </c>
      <c r="H142" s="1312" t="str">
        <f>IF(G142&lt;=0,"",IF(G142&lt;=2,"Muy Baja",IF(G142&lt;=24,"Baja",IF(G142&lt;=500,"Media",IF(G142&lt;=5000,"Alta","Muy Alta")))))</f>
        <v>Media</v>
      </c>
      <c r="I142" s="1327">
        <f>IF(H142="","",IF(H142="Muy Baja",0.2,IF(H142="Baja",0.4,IF(H142="Media",0.6,IF(H142="Alta",0.8,IF(H142="Muy Alta",1,))))))</f>
        <v>0.6</v>
      </c>
      <c r="J142" s="1330" t="s">
        <v>205</v>
      </c>
      <c r="K142" s="1327" t="str">
        <f>IF(NOT(ISERROR(MATCH(J142,'[1]Tabla Impacto'!$B$221:$B$223,0))),'[1]Tabla Impacto'!$F$223&amp;"Por favor no seleccionar los criterios de impacto(Afectación Económica o presupuestal y Pérdida Reputacional)",J142)</f>
        <v xml:space="preserve">     El riesgo afecta la imagen de la entidad con algunos usuarios de relevancia frente al logro de los objetivos</v>
      </c>
      <c r="L142" s="1312" t="str">
        <f>IF(OR(K142='[1]Tabla Impacto'!$C$11,K142='[1]Tabla Impacto'!$D$11),"Leve",IF(OR(K142='[1]Tabla Impacto'!$C$12,K142='[1]Tabla Impacto'!$D$12),"Menor",IF(OR(K142='[1]Tabla Impacto'!$C$13,K142='[1]Tabla Impacto'!$D$13),"Moderado",IF(OR(K142='[1]Tabla Impacto'!$C$14,K142='[1]Tabla Impacto'!$D$14),"Mayor",IF(OR(K142='[1]Tabla Impacto'!$C$15,K142='[1]Tabla Impacto'!$D$15),"Catastrófico","")))))</f>
        <v>Moderado</v>
      </c>
      <c r="M142" s="1327">
        <f>IF(L142="","",IF(L142="Leve",0.2,IF(L142="Menor",0.4,IF(L142="Moderado",0.6,IF(L142="Mayor",0.8,IF(L142="Catastrófico",1,))))))</f>
        <v>0.6</v>
      </c>
      <c r="N142" s="1333" t="str">
        <f>IF(OR(AND(H142="Muy Baja",L142="Leve"),AND(H142="Muy Baja",L142="Menor"),AND(H142="Baja",L142="Leve")),"Bajo",IF(OR(AND(H142="Muy baja",L142="Moderado"),AND(H142="Baja",L142="Menor"),AND(H142="Baja",L142="Moderado"),AND(H142="Media",L142="Leve"),AND(H142="Media",L142="Menor"),AND(H142="Media",L142="Moderado"),AND(H142="Alta",L142="Leve"),AND(H142="Alta",L142="Menor")),"Moderado",IF(OR(AND(H142="Muy Baja",L142="Mayor"),AND(H142="Baja",L142="Mayor"),AND(H142="Media",L142="Mayor"),AND(H142="Alta",L142="Moderado"),AND(H142="Alta",L142="Mayor"),AND(H142="Muy Alta",L142="Leve"),AND(H142="Muy Alta",L142="Menor"),AND(H142="Muy Alta",L142="Moderado"),AND(H142="Muy Alta",L142="Mayor")),"Alto",IF(OR(AND(H142="Muy Baja",L142="Catastrófico"),AND(H142="Baja",L142="Catastrófico"),AND(H142="Media",L142="Catastrófico"),AND(H142="Alta",L142="Catastrófico"),AND(H142="Muy Alta",L142="Catastrófico")),"Extremo",""))))</f>
        <v>Moderado</v>
      </c>
      <c r="O142" s="455">
        <v>1</v>
      </c>
      <c r="P142" s="1043" t="s">
        <v>366</v>
      </c>
      <c r="Q142" s="1063" t="str">
        <f t="shared" ref="Q142" si="55">IF(OR(R142="Preventivo",R142="Detectivo"),"Probabilidad",IF(R142="Correctivo","Impacto",""))</f>
        <v>Probabilidad</v>
      </c>
      <c r="R142" s="1064" t="s">
        <v>169</v>
      </c>
      <c r="S142" s="1064" t="s">
        <v>170</v>
      </c>
      <c r="T142" s="1065" t="str">
        <f t="shared" ref="T142" si="56">IF(AND(R142="Preventivo",S142="Automático"),"50%",IF(AND(R142="Preventivo",S142="Manual"),"40%",IF(AND(R142="Detectivo",S142="Automático"),"40%",IF(AND(R142="Detectivo",S142="Manual"),"30%",IF(AND(R142="Correctivo",S142="Automático"),"35%",IF(AND(R142="Correctivo",S142="Manual"),"25%",""))))))</f>
        <v>40%</v>
      </c>
      <c r="U142" s="1064" t="s">
        <v>188</v>
      </c>
      <c r="V142" s="1064" t="s">
        <v>172</v>
      </c>
      <c r="W142" s="1064" t="s">
        <v>176</v>
      </c>
      <c r="X142" s="1075">
        <f>IFERROR(IF(Q142="Probabilidad",(I142-(+I142*T142)),IF(Q142="Impacto",I142,"")),"")</f>
        <v>0.36</v>
      </c>
      <c r="Y142" s="1071" t="str">
        <f>IFERROR(IF(X142="","",IF(X142&lt;=0.2,"Muy Baja",IF(X142&lt;=0.4,"Baja",IF(X142&lt;=0.6,"Media",IF(X142&lt;=0.8,"Alta","Muy Alta"))))),"")</f>
        <v>Baja</v>
      </c>
      <c r="Z142" s="1072">
        <f t="shared" ref="Z142" si="57">+X142</f>
        <v>0.36</v>
      </c>
      <c r="AA142" s="1071" t="str">
        <f>IFERROR(IF(AB142="","",IF(AB142&lt;=0.2,"Leve",IF(AB142&lt;=0.4,"Menor",IF(AB142&lt;=0.6,"Moderado",IF(AB142&lt;=0.8,"Mayor","Catastrófico"))))),"")</f>
        <v>Moderado</v>
      </c>
      <c r="AB142" s="1072">
        <f>IFERROR(IF(Q142="Impacto",(M142-(+M142*T142)),IF(Q142="Probabilidad",M142,"")),"")</f>
        <v>0.6</v>
      </c>
      <c r="AC142" s="1073" t="str">
        <f t="shared" ref="AC142" si="58">IFERROR(IF(OR(AND(Y142="Muy Baja",AA142="Leve"),AND(Y142="Muy Baja",AA142="Menor"),AND(Y142="Baja",AA142="Leve")),"Bajo",IF(OR(AND(Y142="Muy baja",AA142="Moderado"),AND(Y142="Baja",AA142="Menor"),AND(Y142="Baja",AA142="Moderado"),AND(Y142="Media",AA142="Leve"),AND(Y142="Media",AA142="Menor"),AND(Y142="Media",AA142="Moderado"),AND(Y142="Alta",AA142="Leve"),AND(Y142="Alta",AA142="Menor")),"Moderado",IF(OR(AND(Y142="Muy Baja",AA142="Mayor"),AND(Y142="Baja",AA142="Mayor"),AND(Y142="Media",AA142="Mayor"),AND(Y142="Alta",AA142="Moderado"),AND(Y142="Alta",AA142="Mayor"),AND(Y142="Muy Alta",AA142="Leve"),AND(Y142="Muy Alta",AA142="Menor"),AND(Y142="Muy Alta",AA142="Moderado"),AND(Y142="Muy Alta",AA142="Mayor")),"Alto",IF(OR(AND(Y142="Muy Baja",AA142="Catastrófico"),AND(Y142="Baja",AA142="Catastrófico"),AND(Y142="Media",AA142="Catastrófico"),AND(Y142="Alta",AA142="Catastrófico"),AND(Y142="Muy Alta",AA142="Catastrófico")),"Extremo","")))),"")</f>
        <v>Moderado</v>
      </c>
      <c r="AD142" s="606" t="s">
        <v>177</v>
      </c>
      <c r="AE142" s="1076" t="s">
        <v>367</v>
      </c>
      <c r="AF142" s="622" t="s">
        <v>368</v>
      </c>
      <c r="AG142" s="642">
        <v>46048</v>
      </c>
      <c r="AH142" s="642">
        <v>46203</v>
      </c>
      <c r="AI142" s="684" t="s">
        <v>369</v>
      </c>
      <c r="AJ142" s="645" t="s">
        <v>181</v>
      </c>
      <c r="AK142" s="684" t="s">
        <v>370</v>
      </c>
      <c r="AL142" s="737"/>
    </row>
    <row r="143" spans="1:38">
      <c r="A143" s="1243"/>
      <c r="B143" s="1319"/>
      <c r="C143" s="1319"/>
      <c r="D143" s="1319"/>
      <c r="E143" s="1319"/>
      <c r="F143" s="1322"/>
      <c r="G143" s="1316"/>
      <c r="H143" s="1313"/>
      <c r="I143" s="1328"/>
      <c r="J143" s="1331"/>
      <c r="K143" s="1328">
        <f>IF(NOT(ISERROR(MATCH(J143,_xlfn.ANCHORARRAY(E154),0))),I156&amp;"Por favor no seleccionar los criterios de impacto",J143)</f>
        <v>0</v>
      </c>
      <c r="L143" s="1313"/>
      <c r="M143" s="1328"/>
      <c r="N143" s="1334"/>
      <c r="O143" s="455">
        <v>2</v>
      </c>
      <c r="P143" s="1048"/>
      <c r="Q143" s="445" t="str">
        <f t="shared" ref="Q143:Q153" si="59">IF(OR(R143="Preventivo",R143="Detectivo"),"Probabilidad",IF(R143="Correctivo","Impacto",""))</f>
        <v/>
      </c>
      <c r="R143" s="446"/>
      <c r="S143" s="446"/>
      <c r="T143" s="447" t="str">
        <f t="shared" ref="T143:T153" si="60">IF(AND(R143="Preventivo",S143="Automático"),"50%",IF(AND(R143="Preventivo",S143="Manual"),"40%",IF(AND(R143="Detectivo",S143="Automático"),"40%",IF(AND(R143="Detectivo",S143="Manual"),"30%",IF(AND(R143="Correctivo",S143="Automático"),"35%",IF(AND(R143="Correctivo",S143="Manual"),"25%",""))))))</f>
        <v/>
      </c>
      <c r="U143" s="446"/>
      <c r="V143" s="446"/>
      <c r="W143" s="446"/>
      <c r="X143" s="448" t="str">
        <f t="shared" ref="X143:X153" si="61">IFERROR(IF(Q143="Probabilidad",(I143-(+I143*T143)),IF(Q143="Impacto",I143,"")),"")</f>
        <v/>
      </c>
      <c r="Y143" s="449" t="str">
        <f t="shared" ref="Y143:Y153" si="62">IFERROR(IF(X143="","",IF(X143&lt;=0.2,"Muy Baja",IF(X143&lt;=0.4,"Baja",IF(X143&lt;=0.6,"Media",IF(X143&lt;=0.8,"Alta","Muy Alta"))))),"")</f>
        <v/>
      </c>
      <c r="Z143" s="450" t="str">
        <f t="shared" ref="Z143:Z153" si="63">+X143</f>
        <v/>
      </c>
      <c r="AA143" s="449" t="str">
        <f t="shared" ref="AA143:AA153" si="64">IFERROR(IF(AB143="","",IF(AB143&lt;=0.2,"Leve",IF(AB143&lt;=0.4,"Menor",IF(AB143&lt;=0.6,"Moderado",IF(AB143&lt;=0.8,"Mayor","Catastrófico"))))),"")</f>
        <v/>
      </c>
      <c r="AB143" s="450" t="str">
        <f>IFERROR(IF(AND(Q142="Impacto",Q143="Impacto"),(AB142-(+AB142*T143)),IF(Q143="Impacto",(M142-(+M142*T143)),IF(Q143="Probabilidad",AB142,""))),"")</f>
        <v/>
      </c>
      <c r="AC143" s="451" t="str">
        <f t="shared" ref="AC143:AC153" si="65">IFERROR(IF(OR(AND(Y143="Muy Baja",AA143="Leve"),AND(Y143="Muy Baja",AA143="Menor"),AND(Y143="Baja",AA143="Leve")),"Bajo",IF(OR(AND(Y143="Muy baja",AA143="Moderado"),AND(Y143="Baja",AA143="Menor"),AND(Y143="Baja",AA143="Moderado"),AND(Y143="Media",AA143="Leve"),AND(Y143="Media",AA143="Menor"),AND(Y143="Media",AA143="Moderado"),AND(Y143="Alta",AA143="Leve"),AND(Y143="Alta",AA143="Menor")),"Moderado",IF(OR(AND(Y143="Muy Baja",AA143="Mayor"),AND(Y143="Baja",AA143="Mayor"),AND(Y143="Media",AA143="Mayor"),AND(Y143="Alta",AA143="Moderado"),AND(Y143="Alta",AA143="Mayor"),AND(Y143="Muy Alta",AA143="Leve"),AND(Y143="Muy Alta",AA143="Menor"),AND(Y143="Muy Alta",AA143="Moderado"),AND(Y143="Muy Alta",AA143="Mayor")),"Alto",IF(OR(AND(Y143="Muy Baja",AA143="Catastrófico"),AND(Y143="Baja",AA143="Catastrófico"),AND(Y143="Media",AA143="Catastrófico"),AND(Y143="Alta",AA143="Catastrófico"),AND(Y143="Muy Alta",AA143="Catastrófico")),"Extremo","")))),"")</f>
        <v/>
      </c>
      <c r="AD143" s="440"/>
      <c r="AE143" s="518"/>
      <c r="AF143" s="542"/>
      <c r="AG143" s="453"/>
      <c r="AH143" s="443"/>
      <c r="AI143" s="673"/>
      <c r="AJ143" s="662"/>
      <c r="AK143" s="755"/>
      <c r="AL143" s="737"/>
    </row>
    <row r="144" spans="1:38">
      <c r="A144" s="1243"/>
      <c r="B144" s="1319"/>
      <c r="C144" s="1319"/>
      <c r="D144" s="1319"/>
      <c r="E144" s="1319"/>
      <c r="F144" s="1322"/>
      <c r="G144" s="1316"/>
      <c r="H144" s="1313"/>
      <c r="I144" s="1328"/>
      <c r="J144" s="1331"/>
      <c r="K144" s="1328">
        <f>IF(NOT(ISERROR(MATCH(J144,_xlfn.ANCHORARRAY(E155),0))),I157&amp;"Por favor no seleccionar los criterios de impacto",J144)</f>
        <v>0</v>
      </c>
      <c r="L144" s="1313"/>
      <c r="M144" s="1328"/>
      <c r="N144" s="1334"/>
      <c r="O144" s="455">
        <v>3</v>
      </c>
      <c r="P144" s="1049"/>
      <c r="Q144" s="445" t="str">
        <f t="shared" si="59"/>
        <v/>
      </c>
      <c r="R144" s="446"/>
      <c r="S144" s="446"/>
      <c r="T144" s="447" t="str">
        <f t="shared" si="60"/>
        <v/>
      </c>
      <c r="U144" s="446"/>
      <c r="V144" s="446"/>
      <c r="W144" s="446"/>
      <c r="X144" s="448" t="str">
        <f t="shared" si="61"/>
        <v/>
      </c>
      <c r="Y144" s="449" t="str">
        <f t="shared" si="62"/>
        <v/>
      </c>
      <c r="Z144" s="450" t="str">
        <f t="shared" si="63"/>
        <v/>
      </c>
      <c r="AA144" s="449" t="str">
        <f t="shared" si="64"/>
        <v/>
      </c>
      <c r="AB144" s="450" t="str">
        <f>IFERROR(IF(AND(Q143="Impacto",Q144="Impacto"),(AB143-(+AB143*T144)),IF(Q144="Impacto",(M143-(+M143*T144)),IF(Q144="Probabilidad",AB143,""))),"")</f>
        <v/>
      </c>
      <c r="AC144" s="451" t="str">
        <f t="shared" si="65"/>
        <v/>
      </c>
      <c r="AD144" s="440"/>
      <c r="AE144" s="518"/>
      <c r="AF144" s="542"/>
      <c r="AG144" s="453"/>
      <c r="AH144" s="443"/>
      <c r="AI144" s="673"/>
      <c r="AJ144" s="662"/>
      <c r="AK144" s="755"/>
      <c r="AL144" s="737"/>
    </row>
    <row r="145" spans="1:38">
      <c r="A145" s="1243"/>
      <c r="B145" s="1319"/>
      <c r="C145" s="1319"/>
      <c r="D145" s="1319"/>
      <c r="E145" s="1319"/>
      <c r="F145" s="1322"/>
      <c r="G145" s="1316"/>
      <c r="H145" s="1313"/>
      <c r="I145" s="1328"/>
      <c r="J145" s="1331"/>
      <c r="K145" s="1328">
        <f>IF(NOT(ISERROR(MATCH(J145,_xlfn.ANCHORARRAY(E156),0))),I158&amp;"Por favor no seleccionar los criterios de impacto",J145)</f>
        <v>0</v>
      </c>
      <c r="L145" s="1313"/>
      <c r="M145" s="1328"/>
      <c r="N145" s="1334"/>
      <c r="O145" s="455">
        <v>4</v>
      </c>
      <c r="P145" s="1048"/>
      <c r="Q145" s="445" t="str">
        <f t="shared" si="59"/>
        <v/>
      </c>
      <c r="R145" s="446"/>
      <c r="S145" s="446"/>
      <c r="T145" s="447" t="str">
        <f t="shared" si="60"/>
        <v/>
      </c>
      <c r="U145" s="446"/>
      <c r="V145" s="446"/>
      <c r="W145" s="446"/>
      <c r="X145" s="448" t="str">
        <f t="shared" si="61"/>
        <v/>
      </c>
      <c r="Y145" s="449" t="str">
        <f t="shared" si="62"/>
        <v/>
      </c>
      <c r="Z145" s="450" t="str">
        <f t="shared" si="63"/>
        <v/>
      </c>
      <c r="AA145" s="449" t="str">
        <f t="shared" si="64"/>
        <v/>
      </c>
      <c r="AB145" s="450" t="str">
        <f>IFERROR(IF(AND(Q144="Impacto",Q145="Impacto"),(AB144-(+AB144*T145)),IF(Q145="Impacto",(M144-(+M144*T145)),IF(Q145="Probabilidad",AB144,""))),"")</f>
        <v/>
      </c>
      <c r="AC145" s="451" t="str">
        <f t="shared" si="65"/>
        <v/>
      </c>
      <c r="AD145" s="440"/>
      <c r="AE145" s="518"/>
      <c r="AF145" s="542"/>
      <c r="AG145" s="453"/>
      <c r="AH145" s="443"/>
      <c r="AI145" s="673"/>
      <c r="AJ145" s="662"/>
      <c r="AK145" s="755"/>
      <c r="AL145" s="737"/>
    </row>
    <row r="146" spans="1:38">
      <c r="A146" s="1243"/>
      <c r="B146" s="1319"/>
      <c r="C146" s="1319"/>
      <c r="D146" s="1319"/>
      <c r="E146" s="1319"/>
      <c r="F146" s="1322"/>
      <c r="G146" s="1316"/>
      <c r="H146" s="1313"/>
      <c r="I146" s="1328"/>
      <c r="J146" s="1331"/>
      <c r="K146" s="1328">
        <f>IF(NOT(ISERROR(MATCH(J146,_xlfn.ANCHORARRAY(E157),0))),I159&amp;"Por favor no seleccionar los criterios de impacto",J146)</f>
        <v>0</v>
      </c>
      <c r="L146" s="1313"/>
      <c r="M146" s="1328"/>
      <c r="N146" s="1334"/>
      <c r="O146" s="455">
        <v>5</v>
      </c>
      <c r="P146" s="1048"/>
      <c r="Q146" s="445" t="str">
        <f t="shared" si="59"/>
        <v/>
      </c>
      <c r="R146" s="446"/>
      <c r="S146" s="446"/>
      <c r="T146" s="447" t="str">
        <f t="shared" si="60"/>
        <v/>
      </c>
      <c r="U146" s="446"/>
      <c r="V146" s="446"/>
      <c r="W146" s="446"/>
      <c r="X146" s="448" t="str">
        <f t="shared" si="61"/>
        <v/>
      </c>
      <c r="Y146" s="449" t="str">
        <f t="shared" si="62"/>
        <v/>
      </c>
      <c r="Z146" s="450" t="str">
        <f t="shared" si="63"/>
        <v/>
      </c>
      <c r="AA146" s="449" t="str">
        <f t="shared" si="64"/>
        <v/>
      </c>
      <c r="AB146" s="450" t="str">
        <f>IFERROR(IF(AND(Q145="Impacto",Q146="Impacto"),(AB145-(+AB145*T146)),IF(Q146="Impacto",(M145-(+M145*T146)),IF(Q146="Probabilidad",AB145,""))),"")</f>
        <v/>
      </c>
      <c r="AC146" s="451" t="str">
        <f t="shared" si="65"/>
        <v/>
      </c>
      <c r="AD146" s="440"/>
      <c r="AE146" s="518"/>
      <c r="AF146" s="542"/>
      <c r="AG146" s="453"/>
      <c r="AH146" s="443"/>
      <c r="AI146" s="673"/>
      <c r="AJ146" s="662"/>
      <c r="AK146" s="755"/>
      <c r="AL146" s="737"/>
    </row>
    <row r="147" spans="1:38">
      <c r="A147" s="1244"/>
      <c r="B147" s="1320"/>
      <c r="C147" s="1320"/>
      <c r="D147" s="1320"/>
      <c r="E147" s="1320"/>
      <c r="F147" s="1323"/>
      <c r="G147" s="1317"/>
      <c r="H147" s="1314"/>
      <c r="I147" s="1329"/>
      <c r="J147" s="1332"/>
      <c r="K147" s="1329">
        <f>IF(NOT(ISERROR(MATCH(J147,_xlfn.ANCHORARRAY(E158),0))),I160&amp;"Por favor no seleccionar los criterios de impacto",J147)</f>
        <v>0</v>
      </c>
      <c r="L147" s="1314"/>
      <c r="M147" s="1329"/>
      <c r="N147" s="1335"/>
      <c r="O147" s="455">
        <v>6</v>
      </c>
      <c r="P147" s="1048"/>
      <c r="Q147" s="445" t="str">
        <f t="shared" si="59"/>
        <v/>
      </c>
      <c r="R147" s="446"/>
      <c r="S147" s="446"/>
      <c r="T147" s="447" t="str">
        <f t="shared" si="60"/>
        <v/>
      </c>
      <c r="U147" s="446"/>
      <c r="V147" s="446"/>
      <c r="W147" s="446"/>
      <c r="X147" s="448" t="str">
        <f t="shared" si="61"/>
        <v/>
      </c>
      <c r="Y147" s="449" t="str">
        <f t="shared" si="62"/>
        <v/>
      </c>
      <c r="Z147" s="450" t="str">
        <f t="shared" si="63"/>
        <v/>
      </c>
      <c r="AA147" s="449" t="str">
        <f t="shared" si="64"/>
        <v/>
      </c>
      <c r="AB147" s="450" t="str">
        <f>IFERROR(IF(AND(Q146="Impacto",Q147="Impacto"),(AB146-(+AB146*T147)),IF(Q147="Impacto",(M146-(+M146*T147)),IF(Q147="Probabilidad",AB146,""))),"")</f>
        <v/>
      </c>
      <c r="AC147" s="451" t="str">
        <f t="shared" si="65"/>
        <v/>
      </c>
      <c r="AD147" s="440"/>
      <c r="AE147" s="518"/>
      <c r="AF147" s="542"/>
      <c r="AG147" s="453"/>
      <c r="AH147" s="443"/>
      <c r="AI147" s="673"/>
      <c r="AJ147" s="662"/>
      <c r="AK147" s="755"/>
      <c r="AL147" s="737"/>
    </row>
    <row r="148" spans="1:38" ht="210">
      <c r="A148" s="1242">
        <v>24</v>
      </c>
      <c r="B148" s="1318" t="s">
        <v>162</v>
      </c>
      <c r="C148" s="1318" t="s">
        <v>371</v>
      </c>
      <c r="D148" s="1318" t="s">
        <v>372</v>
      </c>
      <c r="E148" s="1321" t="s">
        <v>373</v>
      </c>
      <c r="F148" s="1318" t="s">
        <v>166</v>
      </c>
      <c r="G148" s="1339">
        <v>29</v>
      </c>
      <c r="H148" s="1312" t="str">
        <f>IF(G148&lt;=0,"",IF(G148&lt;=2,"Muy Baja",IF(G148&lt;=24,"Baja",IF(G148&lt;=500,"Media",IF(G148&lt;=5000,"Alta","Muy Alta")))))</f>
        <v>Media</v>
      </c>
      <c r="I148" s="1327">
        <f>IF(H148="","",IF(H148="Muy Baja",0.2,IF(H148="Baja",0.4,IF(H148="Media",0.6,IF(H148="Alta",0.8,IF(H148="Muy Alta",1,))))))</f>
        <v>0.6</v>
      </c>
      <c r="J148" s="1330" t="s">
        <v>205</v>
      </c>
      <c r="K148" s="1327" t="str">
        <f>IF(NOT(ISERROR(MATCH(J148,'[1]Tabla Impacto'!$B$221:$B$223,0))),'[1]Tabla Impacto'!$F$223&amp;"Por favor no seleccionar los criterios de impacto(Afectación Económica o presupuestal y Pérdida Reputacional)",J148)</f>
        <v xml:space="preserve">     El riesgo afecta la imagen de la entidad con algunos usuarios de relevancia frente al logro de los objetivos</v>
      </c>
      <c r="L148" s="1312" t="str">
        <f>IF(OR(K148='[1]Tabla Impacto'!$C$11,K148='[1]Tabla Impacto'!$D$11),"Leve",IF(OR(K148='[1]Tabla Impacto'!$C$12,K148='[1]Tabla Impacto'!$D$12),"Menor",IF(OR(K148='[1]Tabla Impacto'!$C$13,K148='[1]Tabla Impacto'!$D$13),"Moderado",IF(OR(K148='[1]Tabla Impacto'!$C$14,K148='[1]Tabla Impacto'!$D$14),"Mayor",IF(OR(K148='[1]Tabla Impacto'!$C$15,K148='[1]Tabla Impacto'!$D$15),"Catastrófico","")))))</f>
        <v>Moderado</v>
      </c>
      <c r="M148" s="1327">
        <f>IF(L148="","",IF(L148="Leve",0.2,IF(L148="Menor",0.4,IF(L148="Moderado",0.6,IF(L148="Mayor",0.8,IF(L148="Catastrófico",1,))))))</f>
        <v>0.6</v>
      </c>
      <c r="N148" s="1333" t="str">
        <f>IF(OR(AND(H148="Muy Baja",L148="Leve"),AND(H148="Muy Baja",L148="Menor"),AND(H148="Baja",L148="Leve")),"Bajo",IF(OR(AND(H148="Muy baja",L148="Moderado"),AND(H148="Baja",L148="Menor"),AND(H148="Baja",L148="Moderado"),AND(H148="Media",L148="Leve"),AND(H148="Media",L148="Menor"),AND(H148="Media",L148="Moderado"),AND(H148="Alta",L148="Leve"),AND(H148="Alta",L148="Menor")),"Moderado",IF(OR(AND(H148="Muy Baja",L148="Mayor"),AND(H148="Baja",L148="Mayor"),AND(H148="Media",L148="Mayor"),AND(H148="Alta",L148="Moderado"),AND(H148="Alta",L148="Mayor"),AND(H148="Muy Alta",L148="Leve"),AND(H148="Muy Alta",L148="Menor"),AND(H148="Muy Alta",L148="Moderado"),AND(H148="Muy Alta",L148="Mayor")),"Alto",IF(OR(AND(H148="Muy Baja",L148="Catastrófico"),AND(H148="Baja",L148="Catastrófico"),AND(H148="Media",L148="Catastrófico"),AND(H148="Alta",L148="Catastrófico"),AND(H148="Muy Alta",L148="Catastrófico")),"Extremo",""))))</f>
        <v>Moderado</v>
      </c>
      <c r="O148" s="455">
        <v>1</v>
      </c>
      <c r="P148" s="684" t="s">
        <v>374</v>
      </c>
      <c r="Q148" s="1063" t="str">
        <f t="shared" si="59"/>
        <v>Probabilidad</v>
      </c>
      <c r="R148" s="1064" t="s">
        <v>169</v>
      </c>
      <c r="S148" s="1064" t="s">
        <v>170</v>
      </c>
      <c r="T148" s="1065" t="str">
        <f t="shared" si="60"/>
        <v>40%</v>
      </c>
      <c r="U148" s="1064" t="s">
        <v>188</v>
      </c>
      <c r="V148" s="1064" t="s">
        <v>172</v>
      </c>
      <c r="W148" s="1064" t="s">
        <v>176</v>
      </c>
      <c r="X148" s="1070">
        <f>IFERROR(IF(Q148="Probabilidad",(I148-(+I148*T148)),IF(Q148="Impacto",I148,"")),"")</f>
        <v>0.36</v>
      </c>
      <c r="Y148" s="1071" t="str">
        <f t="shared" si="62"/>
        <v>Baja</v>
      </c>
      <c r="Z148" s="1072">
        <f t="shared" si="63"/>
        <v>0.36</v>
      </c>
      <c r="AA148" s="1071" t="str">
        <f>IFERROR(IF(AB148="","",IF(AB148&lt;=0.2,"Leve",IF(AB148&lt;=0.4,"Menor",IF(AB148&lt;=0.6,"Moderado",IF(AB148&lt;=0.8,"Mayor","Catastrófico"))))),"")</f>
        <v>Moderado</v>
      </c>
      <c r="AB148" s="1072">
        <f>IFERROR(IF(Q148="Impacto",(M148-(+M148*T148)),IF(Q148="Probabilidad",M148,"")),"")</f>
        <v>0.6</v>
      </c>
      <c r="AC148" s="1073" t="str">
        <f t="shared" si="65"/>
        <v>Moderado</v>
      </c>
      <c r="AD148" s="606"/>
      <c r="AE148" s="622"/>
      <c r="AF148" s="645"/>
      <c r="AG148" s="642"/>
      <c r="AH148" s="642"/>
      <c r="AI148" s="622"/>
      <c r="AJ148" s="645"/>
      <c r="AK148" s="684" t="s">
        <v>375</v>
      </c>
      <c r="AL148" s="737"/>
    </row>
    <row r="149" spans="1:38" ht="210">
      <c r="A149" s="1243"/>
      <c r="B149" s="1319"/>
      <c r="C149" s="1319"/>
      <c r="D149" s="1319"/>
      <c r="E149" s="1322"/>
      <c r="F149" s="1319"/>
      <c r="G149" s="1340"/>
      <c r="H149" s="1313"/>
      <c r="I149" s="1328"/>
      <c r="J149" s="1331"/>
      <c r="K149" s="1328">
        <f>IF(NOT(ISERROR(MATCH(J149,_xlfn.ANCHORARRAY(E160),0))),I162&amp;"Por favor no seleccionar los criterios de impacto",J149)</f>
        <v>0</v>
      </c>
      <c r="L149" s="1313"/>
      <c r="M149" s="1328"/>
      <c r="N149" s="1334"/>
      <c r="O149" s="455">
        <v>2</v>
      </c>
      <c r="P149" s="684" t="s">
        <v>376</v>
      </c>
      <c r="Q149" s="1063" t="str">
        <f t="shared" si="59"/>
        <v>Probabilidad</v>
      </c>
      <c r="R149" s="1064" t="s">
        <v>169</v>
      </c>
      <c r="S149" s="1064" t="s">
        <v>170</v>
      </c>
      <c r="T149" s="1065" t="str">
        <f t="shared" si="60"/>
        <v>40%</v>
      </c>
      <c r="U149" s="1064" t="s">
        <v>188</v>
      </c>
      <c r="V149" s="1064" t="s">
        <v>172</v>
      </c>
      <c r="W149" s="1064" t="s">
        <v>176</v>
      </c>
      <c r="X149" s="1077">
        <f>IFERROR(IF(AND(Q148="Probabilidad",Q149="Probabilidad"),(Z148-(+Z148*T149)),IF(Q149="Probabilidad",(I148-(+I148*T149)),IF(Q149="Impacto",Z148,""))),"")</f>
        <v>0.216</v>
      </c>
      <c r="Y149" s="1071" t="str">
        <f t="shared" si="62"/>
        <v>Baja</v>
      </c>
      <c r="Z149" s="1072">
        <f t="shared" si="63"/>
        <v>0.216</v>
      </c>
      <c r="AA149" s="1071" t="str">
        <f t="shared" ref="AA149" si="66">IFERROR(IF(AB149="","",IF(AB149&lt;=0.2,"Leve",IF(AB149&lt;=0.4,"Menor",IF(AB149&lt;=0.6,"Moderado",IF(AB149&lt;=0.8,"Mayor","Catastrófico"))))),"")</f>
        <v>Moderado</v>
      </c>
      <c r="AB149" s="1072">
        <f>IFERROR(IF(AND(Q148="Impacto",Q149="Impacto"),(AB148-(+AB148*T149)),IF(Q149="Impacto",(M148-(+M148*T149)),IF(Q149="Probabilidad",AB148,""))),"")</f>
        <v>0.6</v>
      </c>
      <c r="AC149" s="1073" t="str">
        <f t="shared" si="65"/>
        <v>Moderado</v>
      </c>
      <c r="AD149" s="606" t="s">
        <v>177</v>
      </c>
      <c r="AE149" s="622" t="s">
        <v>377</v>
      </c>
      <c r="AF149" s="622" t="s">
        <v>378</v>
      </c>
      <c r="AG149" s="642">
        <v>46024</v>
      </c>
      <c r="AH149" s="642">
        <v>46203</v>
      </c>
      <c r="AI149" s="684" t="s">
        <v>379</v>
      </c>
      <c r="AJ149" s="645" t="s">
        <v>181</v>
      </c>
      <c r="AK149" s="684" t="s">
        <v>380</v>
      </c>
      <c r="AL149" s="737"/>
    </row>
    <row r="150" spans="1:38">
      <c r="A150" s="1243"/>
      <c r="B150" s="1319"/>
      <c r="C150" s="1319"/>
      <c r="D150" s="1319"/>
      <c r="E150" s="1322"/>
      <c r="F150" s="1319"/>
      <c r="G150" s="1340"/>
      <c r="H150" s="1313"/>
      <c r="I150" s="1328"/>
      <c r="J150" s="1331"/>
      <c r="K150" s="1328">
        <f>IF(NOT(ISERROR(MATCH(J150,_xlfn.ANCHORARRAY(E161),0))),I163&amp;"Por favor no seleccionar los criterios de impacto",J150)</f>
        <v>0</v>
      </c>
      <c r="L150" s="1313"/>
      <c r="M150" s="1328"/>
      <c r="N150" s="1334"/>
      <c r="O150" s="455">
        <v>3</v>
      </c>
      <c r="P150" s="1049"/>
      <c r="Q150" s="445" t="str">
        <f t="shared" si="59"/>
        <v/>
      </c>
      <c r="R150" s="446"/>
      <c r="S150" s="446"/>
      <c r="T150" s="447" t="str">
        <f t="shared" si="60"/>
        <v/>
      </c>
      <c r="U150" s="446"/>
      <c r="V150" s="446"/>
      <c r="W150" s="446"/>
      <c r="X150" s="448" t="str">
        <f t="shared" si="61"/>
        <v/>
      </c>
      <c r="Y150" s="449" t="str">
        <f t="shared" si="62"/>
        <v/>
      </c>
      <c r="Z150" s="450" t="str">
        <f t="shared" si="63"/>
        <v/>
      </c>
      <c r="AA150" s="449" t="str">
        <f t="shared" si="64"/>
        <v/>
      </c>
      <c r="AB150" s="450" t="str">
        <f>IFERROR(IF(AND(Q149="Impacto",Q150="Impacto"),(AB149-(+AB149*T150)),IF(Q150="Impacto",(M149-(+M149*T150)),IF(Q150="Probabilidad",AB149,""))),"")</f>
        <v/>
      </c>
      <c r="AC150" s="451" t="str">
        <f t="shared" si="65"/>
        <v/>
      </c>
      <c r="AD150" s="440"/>
      <c r="AE150" s="518"/>
      <c r="AF150" s="542"/>
      <c r="AG150" s="453"/>
      <c r="AH150" s="443"/>
      <c r="AI150" s="673"/>
      <c r="AJ150" s="662"/>
      <c r="AK150" s="755"/>
      <c r="AL150" s="737"/>
    </row>
    <row r="151" spans="1:38">
      <c r="A151" s="1243"/>
      <c r="B151" s="1319"/>
      <c r="C151" s="1319"/>
      <c r="D151" s="1319"/>
      <c r="E151" s="1322"/>
      <c r="F151" s="1319"/>
      <c r="G151" s="1340"/>
      <c r="H151" s="1313"/>
      <c r="I151" s="1328"/>
      <c r="J151" s="1331"/>
      <c r="K151" s="1328">
        <f>IF(NOT(ISERROR(MATCH(J151,_xlfn.ANCHORARRAY(E162),0))),I164&amp;"Por favor no seleccionar los criterios de impacto",J151)</f>
        <v>0</v>
      </c>
      <c r="L151" s="1313"/>
      <c r="M151" s="1328"/>
      <c r="N151" s="1334"/>
      <c r="O151" s="455">
        <v>4</v>
      </c>
      <c r="P151" s="1048"/>
      <c r="Q151" s="445" t="str">
        <f t="shared" si="59"/>
        <v/>
      </c>
      <c r="R151" s="446"/>
      <c r="S151" s="446"/>
      <c r="T151" s="447" t="str">
        <f t="shared" si="60"/>
        <v/>
      </c>
      <c r="U151" s="446"/>
      <c r="V151" s="446"/>
      <c r="W151" s="446"/>
      <c r="X151" s="448" t="str">
        <f t="shared" si="61"/>
        <v/>
      </c>
      <c r="Y151" s="449" t="str">
        <f t="shared" si="62"/>
        <v/>
      </c>
      <c r="Z151" s="450" t="str">
        <f t="shared" si="63"/>
        <v/>
      </c>
      <c r="AA151" s="449" t="str">
        <f t="shared" si="64"/>
        <v/>
      </c>
      <c r="AB151" s="450" t="str">
        <f>IFERROR(IF(AND(Q150="Impacto",Q151="Impacto"),(AB150-(+AB150*T151)),IF(Q151="Impacto",(M150-(+M150*T151)),IF(Q151="Probabilidad",AB150,""))),"")</f>
        <v/>
      </c>
      <c r="AC151" s="451" t="str">
        <f t="shared" si="65"/>
        <v/>
      </c>
      <c r="AD151" s="440"/>
      <c r="AE151" s="518"/>
      <c r="AF151" s="542"/>
      <c r="AG151" s="453"/>
      <c r="AH151" s="443"/>
      <c r="AI151" s="673"/>
      <c r="AJ151" s="662"/>
      <c r="AK151" s="755"/>
      <c r="AL151" s="737"/>
    </row>
    <row r="152" spans="1:38">
      <c r="A152" s="1243"/>
      <c r="B152" s="1319"/>
      <c r="C152" s="1319"/>
      <c r="D152" s="1319"/>
      <c r="E152" s="1322"/>
      <c r="F152" s="1319"/>
      <c r="G152" s="1340"/>
      <c r="H152" s="1313"/>
      <c r="I152" s="1328"/>
      <c r="J152" s="1331"/>
      <c r="K152" s="1328">
        <f>IF(NOT(ISERROR(MATCH(J152,_xlfn.ANCHORARRAY(E163),0))),I165&amp;"Por favor no seleccionar los criterios de impacto",J152)</f>
        <v>0</v>
      </c>
      <c r="L152" s="1313"/>
      <c r="M152" s="1328"/>
      <c r="N152" s="1334"/>
      <c r="O152" s="455">
        <v>5</v>
      </c>
      <c r="P152" s="1048"/>
      <c r="Q152" s="445" t="str">
        <f t="shared" si="59"/>
        <v/>
      </c>
      <c r="R152" s="446"/>
      <c r="S152" s="446"/>
      <c r="T152" s="447" t="str">
        <f t="shared" si="60"/>
        <v/>
      </c>
      <c r="U152" s="446"/>
      <c r="V152" s="446"/>
      <c r="W152" s="446"/>
      <c r="X152" s="448" t="str">
        <f t="shared" si="61"/>
        <v/>
      </c>
      <c r="Y152" s="449" t="str">
        <f t="shared" si="62"/>
        <v/>
      </c>
      <c r="Z152" s="450" t="str">
        <f t="shared" si="63"/>
        <v/>
      </c>
      <c r="AA152" s="449" t="str">
        <f t="shared" si="64"/>
        <v/>
      </c>
      <c r="AB152" s="450" t="str">
        <f>IFERROR(IF(AND(Q151="Impacto",Q152="Impacto"),(AB151-(+AB151*T152)),IF(Q152="Impacto",(M151-(+M151*T152)),IF(Q152="Probabilidad",AB151,""))),"")</f>
        <v/>
      </c>
      <c r="AC152" s="451" t="str">
        <f t="shared" si="65"/>
        <v/>
      </c>
      <c r="AD152" s="440"/>
      <c r="AE152" s="518"/>
      <c r="AF152" s="542"/>
      <c r="AG152" s="453"/>
      <c r="AH152" s="443"/>
      <c r="AI152" s="673"/>
      <c r="AJ152" s="662"/>
      <c r="AK152" s="755"/>
      <c r="AL152" s="737"/>
    </row>
    <row r="153" spans="1:38">
      <c r="A153" s="1244"/>
      <c r="B153" s="1320"/>
      <c r="C153" s="1320"/>
      <c r="D153" s="1320"/>
      <c r="E153" s="1323"/>
      <c r="F153" s="1320"/>
      <c r="G153" s="1341"/>
      <c r="H153" s="1314"/>
      <c r="I153" s="1329"/>
      <c r="J153" s="1332"/>
      <c r="K153" s="1329">
        <f>IF(NOT(ISERROR(MATCH(J153,_xlfn.ANCHORARRAY(E164),0))),I166&amp;"Por favor no seleccionar los criterios de impacto",J153)</f>
        <v>0</v>
      </c>
      <c r="L153" s="1314"/>
      <c r="M153" s="1329"/>
      <c r="N153" s="1335"/>
      <c r="O153" s="455">
        <v>6</v>
      </c>
      <c r="P153" s="1048"/>
      <c r="Q153" s="445" t="str">
        <f t="shared" si="59"/>
        <v/>
      </c>
      <c r="R153" s="446"/>
      <c r="S153" s="446"/>
      <c r="T153" s="447" t="str">
        <f t="shared" si="60"/>
        <v/>
      </c>
      <c r="U153" s="446"/>
      <c r="V153" s="446"/>
      <c r="W153" s="446"/>
      <c r="X153" s="448" t="str">
        <f t="shared" si="61"/>
        <v/>
      </c>
      <c r="Y153" s="449" t="str">
        <f t="shared" si="62"/>
        <v/>
      </c>
      <c r="Z153" s="450" t="str">
        <f t="shared" si="63"/>
        <v/>
      </c>
      <c r="AA153" s="449" t="str">
        <f t="shared" si="64"/>
        <v/>
      </c>
      <c r="AB153" s="450" t="str">
        <f>IFERROR(IF(AND(Q152="Impacto",Q153="Impacto"),(AB152-(+AB152*T153)),IF(Q153="Impacto",(M152-(+M152*T153)),IF(Q153="Probabilidad",AB152,""))),"")</f>
        <v/>
      </c>
      <c r="AC153" s="451" t="str">
        <f t="shared" si="65"/>
        <v/>
      </c>
      <c r="AD153" s="440"/>
      <c r="AE153" s="518"/>
      <c r="AF153" s="542"/>
      <c r="AG153" s="453"/>
      <c r="AH153" s="443"/>
      <c r="AI153" s="673"/>
      <c r="AJ153" s="662"/>
      <c r="AK153" s="755"/>
      <c r="AL153" s="737"/>
    </row>
    <row r="154" spans="1:38">
      <c r="A154" s="1242">
        <v>25</v>
      </c>
      <c r="B154" s="1245"/>
      <c r="C154" s="1283"/>
      <c r="D154" s="1283"/>
      <c r="E154" s="1283"/>
      <c r="F154" s="1283"/>
      <c r="G154" s="1286"/>
      <c r="H154" s="1289" t="str">
        <f>IF(G154&lt;=0,"",IF(G154&lt;=2,"Muy Baja",IF(G154&lt;=24,"Baja",IF(G154&lt;=500,"Media",IF(G154&lt;=5000,"Alta","Muy Alta")))))</f>
        <v/>
      </c>
      <c r="I154" s="1295" t="str">
        <f>IF(H154="","",IF(H154="Muy Baja",0.2,IF(H154="Baja",0.4,IF(H154="Media",0.6,IF(H154="Alta",0.8,IF(H154="Muy Alta",1,))))))</f>
        <v/>
      </c>
      <c r="J154" s="1298"/>
      <c r="K154" s="1263">
        <f>IF(NOT(ISERROR(MATCH(J154,'Tabla Impacto'!$B$221:$B$223,0))),'Tabla Impacto'!$F$223&amp;"Por favor no seleccionar los criterios de impacto(Afectación Económica o presupuestal y Pérdida Reputacional)",J154)</f>
        <v>0</v>
      </c>
      <c r="L154" s="1266" t="str">
        <f>IF(OR(K154='Tabla Impacto'!$C$11,K154='Tabla Impacto'!$D$11),"Leve",IF(OR(K154='Tabla Impacto'!$C$12,K154='Tabla Impacto'!$D$12),"Menor",IF(OR(K154='Tabla Impacto'!$C$13,K154='Tabla Impacto'!$D$13),"Moderado",IF(OR(K154='Tabla Impacto'!$C$14,K154='Tabla Impacto'!$D$14),"Mayor",IF(OR(K154='Tabla Impacto'!$C$15,K154='Tabla Impacto'!$D$15),"Catastrófico","")))))</f>
        <v/>
      </c>
      <c r="M154" s="1295" t="str">
        <f>IF(L154="","",IF(L154="Leve",0.2,IF(L154="Menor",0.4,IF(L154="Moderado",0.6,IF(L154="Mayor",0.8,IF(L154="Catastrófico",1,))))))</f>
        <v/>
      </c>
      <c r="N154" s="1301" t="str">
        <f>IF(OR(AND(H154="Muy Baja",L154="Leve"),AND(H154="Muy Baja",L154="Menor"),AND(H154="Baja",L154="Leve")),"Bajo",IF(OR(AND(H154="Muy baja",L154="Moderado"),AND(H154="Baja",L154="Menor"),AND(H154="Baja",L154="Moderado"),AND(H154="Media",L154="Leve"),AND(H154="Media",L154="Menor"),AND(H154="Media",L154="Moderado"),AND(H154="Alta",L154="Leve"),AND(H154="Alta",L154="Menor")),"Moderado",IF(OR(AND(H154="Muy Baja",L154="Mayor"),AND(H154="Baja",L154="Mayor"),AND(H154="Media",L154="Mayor"),AND(H154="Alta",L154="Moderado"),AND(H154="Alta",L154="Mayor"),AND(H154="Muy Alta",L154="Leve"),AND(H154="Muy Alta",L154="Menor"),AND(H154="Muy Alta",L154="Moderado"),AND(H154="Muy Alta",L154="Mayor")),"Alto",IF(OR(AND(H154="Muy Baja",L154="Catastrófico"),AND(H154="Baja",L154="Catastrófico"),AND(H154="Media",L154="Catastrófico"),AND(H154="Alta",L154="Catastrófico"),AND(H154="Muy Alta",L154="Catastrófico")),"Extremo",""))))</f>
        <v/>
      </c>
      <c r="O154" s="455">
        <v>1</v>
      </c>
      <c r="P154" s="1044"/>
      <c r="Q154" s="445" t="str">
        <f t="shared" si="30"/>
        <v/>
      </c>
      <c r="R154" s="446"/>
      <c r="S154" s="446"/>
      <c r="T154" s="447" t="str">
        <f t="shared" si="31"/>
        <v/>
      </c>
      <c r="U154" s="446"/>
      <c r="V154" s="446"/>
      <c r="W154" s="446"/>
      <c r="X154" s="448" t="str">
        <f t="shared" ref="X154:X159" si="67">IFERROR(IF(Q154="Probabilidad",(I154-(+I154*T154)),IF(Q154="Impacto",I154,"")),"")</f>
        <v/>
      </c>
      <c r="Y154" s="449" t="str">
        <f t="shared" si="32"/>
        <v/>
      </c>
      <c r="Z154" s="450" t="str">
        <f t="shared" si="33"/>
        <v/>
      </c>
      <c r="AA154" s="449" t="str">
        <f t="shared" si="34"/>
        <v/>
      </c>
      <c r="AB154" s="450" t="str">
        <f>IFERROR(IF(AND(Q141="Impacto",Q154="Impacto"),(AB141-(+AB141*T154)),IF(Q154="Impacto",(M141-(+M141*T154)),IF(Q154="Probabilidad",AB141,""))),"")</f>
        <v/>
      </c>
      <c r="AC154" s="451" t="str">
        <f t="shared" ref="AC154:AC159" si="68">IFERROR(IF(OR(AND(Y154="Muy Baja",AA154="Leve"),AND(Y154="Muy Baja",AA154="Menor"),AND(Y154="Baja",AA154="Leve")),"Bajo",IF(OR(AND(Y154="Muy baja",AA154="Moderado"),AND(Y154="Baja",AA154="Menor"),AND(Y154="Baja",AA154="Moderado"),AND(Y154="Media",AA154="Leve"),AND(Y154="Media",AA154="Menor"),AND(Y154="Media",AA154="Moderado"),AND(Y154="Alta",AA154="Leve"),AND(Y154="Alta",AA154="Menor")),"Moderado",IF(OR(AND(Y154="Muy Baja",AA154="Mayor"),AND(Y154="Baja",AA154="Mayor"),AND(Y154="Media",AA154="Mayor"),AND(Y154="Alta",AA154="Moderado"),AND(Y154="Alta",AA154="Mayor"),AND(Y154="Muy Alta",AA154="Leve"),AND(Y154="Muy Alta",AA154="Menor"),AND(Y154="Muy Alta",AA154="Moderado"),AND(Y154="Muy Alta",AA154="Mayor")),"Alto",IF(OR(AND(Y154="Muy Baja",AA154="Catastrófico"),AND(Y154="Baja",AA154="Catastrófico"),AND(Y154="Media",AA154="Catastrófico"),AND(Y154="Alta",AA154="Catastrófico"),AND(Y154="Muy Alta",AA154="Catastrófico")),"Extremo","")))),"")</f>
        <v/>
      </c>
      <c r="AD154" s="440"/>
      <c r="AE154" s="518"/>
      <c r="AF154" s="542"/>
      <c r="AG154" s="453"/>
      <c r="AH154" s="443"/>
      <c r="AI154" s="673"/>
      <c r="AJ154" s="662"/>
      <c r="AK154" s="755"/>
      <c r="AL154" s="737"/>
    </row>
    <row r="155" spans="1:38">
      <c r="A155" s="1243"/>
      <c r="B155" s="1246"/>
      <c r="C155" s="1284"/>
      <c r="D155" s="1284"/>
      <c r="E155" s="1284"/>
      <c r="F155" s="1284"/>
      <c r="G155" s="1287"/>
      <c r="H155" s="1290"/>
      <c r="I155" s="1296"/>
      <c r="J155" s="1299"/>
      <c r="K155" s="1264">
        <f t="shared" ref="K155:K159" si="69">IF(NOT(ISERROR(MATCH(J155,_xlfn.ANCHORARRAY(E166),0))),I168&amp;"Por favor no seleccionar los criterios de impacto",J155)</f>
        <v>0</v>
      </c>
      <c r="L155" s="1267"/>
      <c r="M155" s="1296"/>
      <c r="N155" s="1302"/>
      <c r="O155" s="455">
        <v>2</v>
      </c>
      <c r="P155" s="1048"/>
      <c r="Q155" s="445" t="str">
        <f t="shared" si="30"/>
        <v/>
      </c>
      <c r="R155" s="446"/>
      <c r="S155" s="446"/>
      <c r="T155" s="447" t="str">
        <f t="shared" si="31"/>
        <v/>
      </c>
      <c r="U155" s="446"/>
      <c r="V155" s="446"/>
      <c r="W155" s="446"/>
      <c r="X155" s="448" t="str">
        <f t="shared" si="67"/>
        <v/>
      </c>
      <c r="Y155" s="449" t="str">
        <f t="shared" si="32"/>
        <v/>
      </c>
      <c r="Z155" s="450" t="str">
        <f t="shared" si="33"/>
        <v/>
      </c>
      <c r="AA155" s="449" t="str">
        <f t="shared" si="34"/>
        <v/>
      </c>
      <c r="AB155" s="450" t="str">
        <f>IFERROR(IF(AND(Q154="Impacto",Q155="Impacto"),(AB154-(+AB154*T155)),IF(Q155="Impacto",(M154-(+M154*T155)),IF(Q155="Probabilidad",AB154,""))),"")</f>
        <v/>
      </c>
      <c r="AC155" s="451" t="str">
        <f t="shared" si="68"/>
        <v/>
      </c>
      <c r="AD155" s="440"/>
      <c r="AE155" s="518"/>
      <c r="AF155" s="542"/>
      <c r="AG155" s="453"/>
      <c r="AH155" s="443"/>
      <c r="AI155" s="673"/>
      <c r="AJ155" s="662"/>
      <c r="AK155" s="755"/>
      <c r="AL155" s="737"/>
    </row>
    <row r="156" spans="1:38">
      <c r="A156" s="1243"/>
      <c r="B156" s="1246"/>
      <c r="C156" s="1284"/>
      <c r="D156" s="1284"/>
      <c r="E156" s="1284"/>
      <c r="F156" s="1284"/>
      <c r="G156" s="1287"/>
      <c r="H156" s="1290"/>
      <c r="I156" s="1296"/>
      <c r="J156" s="1299"/>
      <c r="K156" s="1264">
        <f t="shared" si="69"/>
        <v>0</v>
      </c>
      <c r="L156" s="1267"/>
      <c r="M156" s="1296"/>
      <c r="N156" s="1302"/>
      <c r="O156" s="455">
        <v>3</v>
      </c>
      <c r="P156" s="1049"/>
      <c r="Q156" s="445" t="str">
        <f t="shared" si="30"/>
        <v/>
      </c>
      <c r="R156" s="446"/>
      <c r="S156" s="446"/>
      <c r="T156" s="447" t="str">
        <f t="shared" si="31"/>
        <v/>
      </c>
      <c r="U156" s="446"/>
      <c r="V156" s="446"/>
      <c r="W156" s="446"/>
      <c r="X156" s="448" t="str">
        <f t="shared" si="67"/>
        <v/>
      </c>
      <c r="Y156" s="449" t="str">
        <f t="shared" si="32"/>
        <v/>
      </c>
      <c r="Z156" s="450" t="str">
        <f t="shared" si="33"/>
        <v/>
      </c>
      <c r="AA156" s="449" t="str">
        <f t="shared" si="34"/>
        <v/>
      </c>
      <c r="AB156" s="450" t="str">
        <f>IFERROR(IF(AND(Q155="Impacto",Q156="Impacto"),(AB155-(+AB155*T156)),IF(Q156="Impacto",(M155-(+M155*T156)),IF(Q156="Probabilidad",AB155,""))),"")</f>
        <v/>
      </c>
      <c r="AC156" s="451" t="str">
        <f t="shared" si="68"/>
        <v/>
      </c>
      <c r="AD156" s="440"/>
      <c r="AE156" s="518"/>
      <c r="AF156" s="542"/>
      <c r="AG156" s="453"/>
      <c r="AH156" s="443"/>
      <c r="AI156" s="673"/>
      <c r="AJ156" s="662"/>
      <c r="AK156" s="755"/>
      <c r="AL156" s="737"/>
    </row>
    <row r="157" spans="1:38">
      <c r="A157" s="1243"/>
      <c r="B157" s="1246"/>
      <c r="C157" s="1284"/>
      <c r="D157" s="1284"/>
      <c r="E157" s="1284"/>
      <c r="F157" s="1284"/>
      <c r="G157" s="1287"/>
      <c r="H157" s="1290"/>
      <c r="I157" s="1296"/>
      <c r="J157" s="1299"/>
      <c r="K157" s="1264">
        <f t="shared" si="69"/>
        <v>0</v>
      </c>
      <c r="L157" s="1267"/>
      <c r="M157" s="1296"/>
      <c r="N157" s="1302"/>
      <c r="O157" s="455">
        <v>4</v>
      </c>
      <c r="P157" s="1048"/>
      <c r="Q157" s="445" t="str">
        <f t="shared" si="30"/>
        <v/>
      </c>
      <c r="R157" s="446"/>
      <c r="S157" s="446"/>
      <c r="T157" s="447" t="str">
        <f t="shared" si="31"/>
        <v/>
      </c>
      <c r="U157" s="446"/>
      <c r="V157" s="446"/>
      <c r="W157" s="446"/>
      <c r="X157" s="448" t="str">
        <f t="shared" si="67"/>
        <v/>
      </c>
      <c r="Y157" s="449" t="str">
        <f t="shared" si="32"/>
        <v/>
      </c>
      <c r="Z157" s="450" t="str">
        <f t="shared" si="33"/>
        <v/>
      </c>
      <c r="AA157" s="449" t="str">
        <f t="shared" si="34"/>
        <v/>
      </c>
      <c r="AB157" s="450" t="str">
        <f>IFERROR(IF(AND(Q156="Impacto",Q157="Impacto"),(AB156-(+AB156*T157)),IF(Q157="Impacto",(M156-(+M156*T157)),IF(Q157="Probabilidad",AB156,""))),"")</f>
        <v/>
      </c>
      <c r="AC157" s="451" t="str">
        <f t="shared" si="68"/>
        <v/>
      </c>
      <c r="AD157" s="440"/>
      <c r="AE157" s="518"/>
      <c r="AF157" s="542"/>
      <c r="AG157" s="453"/>
      <c r="AH157" s="443"/>
      <c r="AI157" s="673"/>
      <c r="AJ157" s="662"/>
      <c r="AK157" s="755"/>
      <c r="AL157" s="737"/>
    </row>
    <row r="158" spans="1:38">
      <c r="A158" s="1243"/>
      <c r="B158" s="1246"/>
      <c r="C158" s="1284"/>
      <c r="D158" s="1284"/>
      <c r="E158" s="1284"/>
      <c r="F158" s="1284"/>
      <c r="G158" s="1287"/>
      <c r="H158" s="1290"/>
      <c r="I158" s="1296"/>
      <c r="J158" s="1299"/>
      <c r="K158" s="1264">
        <f t="shared" si="69"/>
        <v>0</v>
      </c>
      <c r="L158" s="1267"/>
      <c r="M158" s="1296"/>
      <c r="N158" s="1302"/>
      <c r="O158" s="455">
        <v>5</v>
      </c>
      <c r="P158" s="1048"/>
      <c r="Q158" s="445" t="str">
        <f t="shared" si="30"/>
        <v/>
      </c>
      <c r="R158" s="446"/>
      <c r="S158" s="446"/>
      <c r="T158" s="447" t="str">
        <f t="shared" si="31"/>
        <v/>
      </c>
      <c r="U158" s="446"/>
      <c r="V158" s="446"/>
      <c r="W158" s="446"/>
      <c r="X158" s="448" t="str">
        <f t="shared" si="67"/>
        <v/>
      </c>
      <c r="Y158" s="449" t="str">
        <f t="shared" si="32"/>
        <v/>
      </c>
      <c r="Z158" s="450" t="str">
        <f t="shared" si="33"/>
        <v/>
      </c>
      <c r="AA158" s="449" t="str">
        <f t="shared" si="34"/>
        <v/>
      </c>
      <c r="AB158" s="450" t="str">
        <f>IFERROR(IF(AND(Q157="Impacto",Q158="Impacto"),(AB157-(+AB157*T158)),IF(Q158="Impacto",(M157-(+M157*T158)),IF(Q158="Probabilidad",AB157,""))),"")</f>
        <v/>
      </c>
      <c r="AC158" s="451" t="str">
        <f t="shared" si="68"/>
        <v/>
      </c>
      <c r="AD158" s="440"/>
      <c r="AE158" s="518"/>
      <c r="AF158" s="542"/>
      <c r="AG158" s="453"/>
      <c r="AH158" s="443"/>
      <c r="AI158" s="673"/>
      <c r="AJ158" s="662"/>
      <c r="AK158" s="755"/>
      <c r="AL158" s="737"/>
    </row>
    <row r="159" spans="1:38">
      <c r="A159" s="1244"/>
      <c r="B159" s="1247"/>
      <c r="C159" s="1285"/>
      <c r="D159" s="1285"/>
      <c r="E159" s="1285"/>
      <c r="F159" s="1285"/>
      <c r="G159" s="1288"/>
      <c r="H159" s="1291"/>
      <c r="I159" s="1297"/>
      <c r="J159" s="1300"/>
      <c r="K159" s="1265">
        <f t="shared" si="69"/>
        <v>0</v>
      </c>
      <c r="L159" s="1268"/>
      <c r="M159" s="1297"/>
      <c r="N159" s="1303"/>
      <c r="O159" s="455">
        <v>6</v>
      </c>
      <c r="P159" s="1048"/>
      <c r="Q159" s="445" t="str">
        <f t="shared" si="30"/>
        <v/>
      </c>
      <c r="R159" s="446"/>
      <c r="S159" s="446"/>
      <c r="T159" s="447" t="str">
        <f t="shared" si="31"/>
        <v/>
      </c>
      <c r="U159" s="446"/>
      <c r="V159" s="446"/>
      <c r="W159" s="446"/>
      <c r="X159" s="448" t="str">
        <f t="shared" si="67"/>
        <v/>
      </c>
      <c r="Y159" s="449" t="str">
        <f t="shared" si="32"/>
        <v/>
      </c>
      <c r="Z159" s="450" t="str">
        <f t="shared" si="33"/>
        <v/>
      </c>
      <c r="AA159" s="449" t="str">
        <f t="shared" si="34"/>
        <v/>
      </c>
      <c r="AB159" s="450" t="str">
        <f>IFERROR(IF(AND(Q158="Impacto",Q159="Impacto"),(AB158-(+AB158*T159)),IF(Q159="Impacto",(M158-(+M158*T159)),IF(Q159="Probabilidad",AB158,""))),"")</f>
        <v/>
      </c>
      <c r="AC159" s="451" t="str">
        <f t="shared" si="68"/>
        <v/>
      </c>
      <c r="AD159" s="440"/>
      <c r="AE159" s="518"/>
      <c r="AF159" s="542"/>
      <c r="AG159" s="453"/>
      <c r="AH159" s="443"/>
      <c r="AI159" s="673"/>
      <c r="AJ159" s="662"/>
      <c r="AK159" s="755"/>
      <c r="AL159" s="737"/>
    </row>
    <row r="160" spans="1:38" ht="49.5" customHeight="1">
      <c r="A160" s="455"/>
      <c r="B160" s="1292" t="s">
        <v>381</v>
      </c>
      <c r="C160" s="1293"/>
      <c r="D160" s="1293"/>
      <c r="E160" s="1293"/>
      <c r="F160" s="1293"/>
      <c r="G160" s="1293"/>
      <c r="H160" s="1293"/>
      <c r="I160" s="1293"/>
      <c r="J160" s="1293"/>
      <c r="K160" s="1293"/>
      <c r="L160" s="1293"/>
      <c r="M160" s="1293"/>
      <c r="N160" s="1293"/>
      <c r="O160" s="1293"/>
      <c r="P160" s="1293"/>
      <c r="Q160" s="1293"/>
      <c r="R160" s="1293"/>
      <c r="S160" s="1293"/>
      <c r="T160" s="1293"/>
      <c r="U160" s="1293"/>
      <c r="V160" s="1293"/>
      <c r="W160" s="1293"/>
      <c r="X160" s="1293"/>
      <c r="Y160" s="1293"/>
      <c r="Z160" s="1293"/>
      <c r="AA160" s="1293"/>
      <c r="AB160" s="1293"/>
      <c r="AC160" s="1293"/>
      <c r="AD160" s="1293"/>
      <c r="AE160" s="1293"/>
      <c r="AF160" s="1293"/>
      <c r="AG160" s="1293"/>
      <c r="AH160" s="1293"/>
      <c r="AI160" s="1293"/>
      <c r="AJ160" s="1294"/>
    </row>
    <row r="162" spans="2:2">
      <c r="B162" s="550" t="s">
        <v>382</v>
      </c>
    </row>
  </sheetData>
  <protectedRanges>
    <protectedRange sqref="AK10:AL11 AI17 AI10:AI11" name="Rango1"/>
  </protectedRanges>
  <dataConsolidate/>
  <mergeCells count="398">
    <mergeCell ref="N136:N141"/>
    <mergeCell ref="L136:L141"/>
    <mergeCell ref="N142:N147"/>
    <mergeCell ref="C124:C129"/>
    <mergeCell ref="E124:E129"/>
    <mergeCell ref="F124:F129"/>
    <mergeCell ref="G124:G129"/>
    <mergeCell ref="F130:F135"/>
    <mergeCell ref="G130:G135"/>
    <mergeCell ref="AM8:AM9"/>
    <mergeCell ref="M136:M141"/>
    <mergeCell ref="K124:K129"/>
    <mergeCell ref="K130:K135"/>
    <mergeCell ref="K136:K141"/>
    <mergeCell ref="M100:M105"/>
    <mergeCell ref="J112:J117"/>
    <mergeCell ref="M112:M117"/>
    <mergeCell ref="J40:J45"/>
    <mergeCell ref="K40:K45"/>
    <mergeCell ref="L40:L45"/>
    <mergeCell ref="J106:J111"/>
    <mergeCell ref="N130:N135"/>
    <mergeCell ref="N70:N75"/>
    <mergeCell ref="N76:N81"/>
    <mergeCell ref="N82:N87"/>
    <mergeCell ref="N88:N93"/>
    <mergeCell ref="L76:L81"/>
    <mergeCell ref="L82:L87"/>
    <mergeCell ref="L88:L93"/>
    <mergeCell ref="M76:M81"/>
    <mergeCell ref="M82:M87"/>
    <mergeCell ref="N100:N105"/>
    <mergeCell ref="M94:M99"/>
    <mergeCell ref="B142:B147"/>
    <mergeCell ref="A136:A141"/>
    <mergeCell ref="M148:M153"/>
    <mergeCell ref="N148:N153"/>
    <mergeCell ref="J142:J147"/>
    <mergeCell ref="K142:K147"/>
    <mergeCell ref="J136:J141"/>
    <mergeCell ref="G148:G153"/>
    <mergeCell ref="D94:D99"/>
    <mergeCell ref="E94:E99"/>
    <mergeCell ref="D100:D105"/>
    <mergeCell ref="D112:D117"/>
    <mergeCell ref="E118:E123"/>
    <mergeCell ref="D130:D135"/>
    <mergeCell ref="E130:E135"/>
    <mergeCell ref="B148:B153"/>
    <mergeCell ref="C148:C153"/>
    <mergeCell ref="D148:D153"/>
    <mergeCell ref="E148:E153"/>
    <mergeCell ref="D124:D129"/>
    <mergeCell ref="E112:E117"/>
    <mergeCell ref="E100:E105"/>
    <mergeCell ref="M124:M129"/>
    <mergeCell ref="N124:N129"/>
    <mergeCell ref="H112:H117"/>
    <mergeCell ref="I118:I123"/>
    <mergeCell ref="I136:I141"/>
    <mergeCell ref="I130:I135"/>
    <mergeCell ref="M106:M111"/>
    <mergeCell ref="I106:I111"/>
    <mergeCell ref="K118:K123"/>
    <mergeCell ref="J148:J153"/>
    <mergeCell ref="K148:K153"/>
    <mergeCell ref="I112:I117"/>
    <mergeCell ref="L142:L147"/>
    <mergeCell ref="M142:M147"/>
    <mergeCell ref="J130:J135"/>
    <mergeCell ref="L130:L135"/>
    <mergeCell ref="M130:M135"/>
    <mergeCell ref="J124:J129"/>
    <mergeCell ref="L124:L129"/>
    <mergeCell ref="H148:H153"/>
    <mergeCell ref="I148:I153"/>
    <mergeCell ref="H124:H129"/>
    <mergeCell ref="A124:A129"/>
    <mergeCell ref="B124:B129"/>
    <mergeCell ref="L148:L153"/>
    <mergeCell ref="G136:G141"/>
    <mergeCell ref="G142:G147"/>
    <mergeCell ref="C142:C147"/>
    <mergeCell ref="D142:D147"/>
    <mergeCell ref="E142:E147"/>
    <mergeCell ref="F142:F147"/>
    <mergeCell ref="D136:D141"/>
    <mergeCell ref="E136:E141"/>
    <mergeCell ref="H136:H141"/>
    <mergeCell ref="H142:H147"/>
    <mergeCell ref="I142:I147"/>
    <mergeCell ref="I124:I129"/>
    <mergeCell ref="B130:B135"/>
    <mergeCell ref="A130:A135"/>
    <mergeCell ref="B136:B141"/>
    <mergeCell ref="C136:C141"/>
    <mergeCell ref="C130:C135"/>
    <mergeCell ref="A148:A153"/>
    <mergeCell ref="F148:F153"/>
    <mergeCell ref="F136:F141"/>
    <mergeCell ref="A142:A147"/>
    <mergeCell ref="A94:A99"/>
    <mergeCell ref="N112:N117"/>
    <mergeCell ref="N118:N123"/>
    <mergeCell ref="F94:F99"/>
    <mergeCell ref="G94:G99"/>
    <mergeCell ref="F100:F105"/>
    <mergeCell ref="G100:G105"/>
    <mergeCell ref="N94:N99"/>
    <mergeCell ref="I94:I99"/>
    <mergeCell ref="B112:B117"/>
    <mergeCell ref="C112:C117"/>
    <mergeCell ref="B118:B123"/>
    <mergeCell ref="C118:C123"/>
    <mergeCell ref="L94:L99"/>
    <mergeCell ref="J94:J99"/>
    <mergeCell ref="L106:L111"/>
    <mergeCell ref="B94:B99"/>
    <mergeCell ref="C94:C99"/>
    <mergeCell ref="J100:J105"/>
    <mergeCell ref="B100:B105"/>
    <mergeCell ref="C100:C105"/>
    <mergeCell ref="H100:H105"/>
    <mergeCell ref="M118:M123"/>
    <mergeCell ref="L112:L117"/>
    <mergeCell ref="N106:N111"/>
    <mergeCell ref="L100:L105"/>
    <mergeCell ref="K64:K69"/>
    <mergeCell ref="K76:K81"/>
    <mergeCell ref="K82:K87"/>
    <mergeCell ref="K88:K93"/>
    <mergeCell ref="I76:I81"/>
    <mergeCell ref="I82:I87"/>
    <mergeCell ref="J82:J87"/>
    <mergeCell ref="J88:J93"/>
    <mergeCell ref="J76:J81"/>
    <mergeCell ref="M64:M69"/>
    <mergeCell ref="H82:H87"/>
    <mergeCell ref="H88:H93"/>
    <mergeCell ref="J64:J69"/>
    <mergeCell ref="A52:A57"/>
    <mergeCell ref="M88:M93"/>
    <mergeCell ref="J70:J75"/>
    <mergeCell ref="K70:K75"/>
    <mergeCell ref="L70:L75"/>
    <mergeCell ref="M70:M75"/>
    <mergeCell ref="I88:I93"/>
    <mergeCell ref="D52:D57"/>
    <mergeCell ref="E52:E57"/>
    <mergeCell ref="F52:F57"/>
    <mergeCell ref="G52:G57"/>
    <mergeCell ref="H70:H75"/>
    <mergeCell ref="I70:I75"/>
    <mergeCell ref="C76:C81"/>
    <mergeCell ref="D76:D81"/>
    <mergeCell ref="E70:E75"/>
    <mergeCell ref="F70:F75"/>
    <mergeCell ref="A64:A69"/>
    <mergeCell ref="C64:C69"/>
    <mergeCell ref="B82:B87"/>
    <mergeCell ref="C88:C93"/>
    <mergeCell ref="A1:AL2"/>
    <mergeCell ref="I52:I57"/>
    <mergeCell ref="J52:J57"/>
    <mergeCell ref="K52:K57"/>
    <mergeCell ref="L52:L57"/>
    <mergeCell ref="M52:M57"/>
    <mergeCell ref="H52:H57"/>
    <mergeCell ref="G46:G51"/>
    <mergeCell ref="H46:H51"/>
    <mergeCell ref="I46:I51"/>
    <mergeCell ref="J46:J51"/>
    <mergeCell ref="K46:K51"/>
    <mergeCell ref="L46:L51"/>
    <mergeCell ref="A46:A51"/>
    <mergeCell ref="B46:B51"/>
    <mergeCell ref="C46:C51"/>
    <mergeCell ref="D46:D51"/>
    <mergeCell ref="E46:E51"/>
    <mergeCell ref="B52:B57"/>
    <mergeCell ref="C52:C57"/>
    <mergeCell ref="F46:F51"/>
    <mergeCell ref="N52:N57"/>
    <mergeCell ref="M46:M51"/>
    <mergeCell ref="N46:N51"/>
    <mergeCell ref="B160:AJ160"/>
    <mergeCell ref="I154:I159"/>
    <mergeCell ref="J154:J159"/>
    <mergeCell ref="K154:K159"/>
    <mergeCell ref="L154:L159"/>
    <mergeCell ref="M154:M159"/>
    <mergeCell ref="N154:N159"/>
    <mergeCell ref="M58:M63"/>
    <mergeCell ref="N58:N63"/>
    <mergeCell ref="I58:I63"/>
    <mergeCell ref="J58:J63"/>
    <mergeCell ref="K58:K63"/>
    <mergeCell ref="L58:L63"/>
    <mergeCell ref="D64:D69"/>
    <mergeCell ref="E64:E69"/>
    <mergeCell ref="F64:F69"/>
    <mergeCell ref="G64:G69"/>
    <mergeCell ref="H64:H69"/>
    <mergeCell ref="L64:L69"/>
    <mergeCell ref="N64:N69"/>
    <mergeCell ref="B64:B69"/>
    <mergeCell ref="I64:I69"/>
    <mergeCell ref="G88:G93"/>
    <mergeCell ref="G58:G63"/>
    <mergeCell ref="A154:A159"/>
    <mergeCell ref="B154:B159"/>
    <mergeCell ref="C154:C159"/>
    <mergeCell ref="D154:D159"/>
    <mergeCell ref="E154:E159"/>
    <mergeCell ref="F154:F159"/>
    <mergeCell ref="G154:G159"/>
    <mergeCell ref="H154:H159"/>
    <mergeCell ref="C82:C87"/>
    <mergeCell ref="D82:D87"/>
    <mergeCell ref="E82:E87"/>
    <mergeCell ref="F88:F93"/>
    <mergeCell ref="B88:B93"/>
    <mergeCell ref="H94:H99"/>
    <mergeCell ref="H130:H135"/>
    <mergeCell ref="B106:B111"/>
    <mergeCell ref="C106:C111"/>
    <mergeCell ref="A100:A105"/>
    <mergeCell ref="A106:A111"/>
    <mergeCell ref="A112:A117"/>
    <mergeCell ref="A118:A123"/>
    <mergeCell ref="H106:H111"/>
    <mergeCell ref="A82:A87"/>
    <mergeCell ref="D88:D93"/>
    <mergeCell ref="A88:A93"/>
    <mergeCell ref="K112:K117"/>
    <mergeCell ref="J118:J123"/>
    <mergeCell ref="L118:L123"/>
    <mergeCell ref="E88:E93"/>
    <mergeCell ref="F76:F81"/>
    <mergeCell ref="G76:G81"/>
    <mergeCell ref="F82:F87"/>
    <mergeCell ref="G82:G87"/>
    <mergeCell ref="K94:K99"/>
    <mergeCell ref="K100:K105"/>
    <mergeCell ref="K106:K111"/>
    <mergeCell ref="I100:I105"/>
    <mergeCell ref="D106:D111"/>
    <mergeCell ref="E106:E111"/>
    <mergeCell ref="D118:D123"/>
    <mergeCell ref="F106:F111"/>
    <mergeCell ref="G106:G111"/>
    <mergeCell ref="F112:F117"/>
    <mergeCell ref="G112:G117"/>
    <mergeCell ref="F118:F123"/>
    <mergeCell ref="G118:G123"/>
    <mergeCell ref="H118:H123"/>
    <mergeCell ref="H76:H81"/>
    <mergeCell ref="H58:H63"/>
    <mergeCell ref="A58:A63"/>
    <mergeCell ref="B58:B63"/>
    <mergeCell ref="C58:C63"/>
    <mergeCell ref="D58:D63"/>
    <mergeCell ref="E58:E63"/>
    <mergeCell ref="F58:F63"/>
    <mergeCell ref="E76:E81"/>
    <mergeCell ref="A70:A75"/>
    <mergeCell ref="B70:B75"/>
    <mergeCell ref="C70:C75"/>
    <mergeCell ref="D70:D75"/>
    <mergeCell ref="B76:B81"/>
    <mergeCell ref="A76:A81"/>
    <mergeCell ref="G70:G75"/>
    <mergeCell ref="M40:M45"/>
    <mergeCell ref="N40:N45"/>
    <mergeCell ref="M34:M39"/>
    <mergeCell ref="N34:N39"/>
    <mergeCell ref="I34:I39"/>
    <mergeCell ref="J34:J39"/>
    <mergeCell ref="K34:K39"/>
    <mergeCell ref="L34:L39"/>
    <mergeCell ref="I40:I45"/>
    <mergeCell ref="A40:A45"/>
    <mergeCell ref="B40:B45"/>
    <mergeCell ref="C40:C45"/>
    <mergeCell ref="D40:D45"/>
    <mergeCell ref="E40:E45"/>
    <mergeCell ref="F40:F45"/>
    <mergeCell ref="G34:G39"/>
    <mergeCell ref="H34:H39"/>
    <mergeCell ref="A34:A39"/>
    <mergeCell ref="B34:B39"/>
    <mergeCell ref="C34:C39"/>
    <mergeCell ref="D34:D39"/>
    <mergeCell ref="E34:E39"/>
    <mergeCell ref="F34:F39"/>
    <mergeCell ref="G40:G45"/>
    <mergeCell ref="H40:H45"/>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N16:N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4:B4"/>
    <mergeCell ref="A5:B5"/>
    <mergeCell ref="C4:V4"/>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C5:AL5"/>
    <mergeCell ref="C6:AL6"/>
    <mergeCell ref="A6:B6"/>
    <mergeCell ref="A7:G7"/>
    <mergeCell ref="H7:N7"/>
    <mergeCell ref="AB8:AB9"/>
    <mergeCell ref="AC8:AC9"/>
    <mergeCell ref="P8:P9"/>
    <mergeCell ref="X8:X9"/>
    <mergeCell ref="Y8:Y9"/>
    <mergeCell ref="Z8:Z9"/>
    <mergeCell ref="AK7:AL7"/>
    <mergeCell ref="AE7:AJ7"/>
    <mergeCell ref="AG8:AG9"/>
    <mergeCell ref="AH8:AH9"/>
    <mergeCell ref="AK8:AK9"/>
    <mergeCell ref="AL8:AL9"/>
    <mergeCell ref="O7:W7"/>
    <mergeCell ref="X7:AD7"/>
    <mergeCell ref="AI8:AI9"/>
    <mergeCell ref="AJ8:AJ9"/>
    <mergeCell ref="AD8:AD9"/>
    <mergeCell ref="AE8:AE9"/>
    <mergeCell ref="AF8:AF9"/>
    <mergeCell ref="AA8:AA9"/>
    <mergeCell ref="Q8:Q9"/>
    <mergeCell ref="R8:W8"/>
  </mergeCells>
  <conditionalFormatting sqref="H10 H16 H22 H28 H34 H40 H46 H52 H58 H64 H76 H82 H88 H94">
    <cfRule type="cellIs" dxfId="436" priority="283" operator="equal">
      <formula>"Muy Baja"</formula>
    </cfRule>
    <cfRule type="cellIs" dxfId="435" priority="279" operator="equal">
      <formula>"Muy Alta"</formula>
    </cfRule>
    <cfRule type="cellIs" dxfId="434" priority="280" operator="equal">
      <formula>"Alta"</formula>
    </cfRule>
    <cfRule type="cellIs" dxfId="433" priority="281" operator="equal">
      <formula>"Media"</formula>
    </cfRule>
    <cfRule type="cellIs" dxfId="432" priority="282" operator="equal">
      <formula>"Baja"</formula>
    </cfRule>
  </conditionalFormatting>
  <conditionalFormatting sqref="H70">
    <cfRule type="cellIs" dxfId="431" priority="214" operator="equal">
      <formula>"Alta"</formula>
    </cfRule>
    <cfRule type="cellIs" dxfId="430" priority="213" operator="equal">
      <formula>"Muy Alta"</formula>
    </cfRule>
    <cfRule type="cellIs" dxfId="429" priority="217" operator="equal">
      <formula>"Muy Baja"</formula>
    </cfRule>
    <cfRule type="cellIs" dxfId="428" priority="216" operator="equal">
      <formula>"Baja"</formula>
    </cfRule>
    <cfRule type="cellIs" dxfId="427" priority="215" operator="equal">
      <formula>"Media"</formula>
    </cfRule>
  </conditionalFormatting>
  <conditionalFormatting sqref="H100 H106 H112 H118 H154">
    <cfRule type="cellIs" dxfId="426" priority="349" operator="equal">
      <formula>"Muy Alta"</formula>
    </cfRule>
    <cfRule type="cellIs" dxfId="425" priority="350" operator="equal">
      <formula>"Alta"</formula>
    </cfRule>
    <cfRule type="cellIs" dxfId="424" priority="351" operator="equal">
      <formula>"Media"</formula>
    </cfRule>
    <cfRule type="cellIs" dxfId="423" priority="352" operator="equal">
      <formula>"Baja"</formula>
    </cfRule>
    <cfRule type="cellIs" dxfId="422" priority="353" operator="equal">
      <formula>"Muy Baja"</formula>
    </cfRule>
  </conditionalFormatting>
  <conditionalFormatting sqref="H124">
    <cfRule type="cellIs" dxfId="421" priority="170" operator="equal">
      <formula>"Muy Alta"</formula>
    </cfRule>
    <cfRule type="cellIs" dxfId="420" priority="171" operator="equal">
      <formula>"Alta"</formula>
    </cfRule>
    <cfRule type="cellIs" dxfId="419" priority="172" operator="equal">
      <formula>"Media"</formula>
    </cfRule>
    <cfRule type="cellIs" dxfId="418" priority="173" operator="equal">
      <formula>"Baja"</formula>
    </cfRule>
    <cfRule type="cellIs" dxfId="417" priority="174" operator="equal">
      <formula>"Muy Baja"</formula>
    </cfRule>
  </conditionalFormatting>
  <conditionalFormatting sqref="H130">
    <cfRule type="cellIs" dxfId="416" priority="141" operator="equal">
      <formula>"Muy Alta"</formula>
    </cfRule>
    <cfRule type="cellIs" dxfId="415" priority="142" operator="equal">
      <formula>"Alta"</formula>
    </cfRule>
    <cfRule type="cellIs" dxfId="414" priority="144" operator="equal">
      <formula>"Baja"</formula>
    </cfRule>
    <cfRule type="cellIs" dxfId="413" priority="145" operator="equal">
      <formula>"Muy Baja"</formula>
    </cfRule>
    <cfRule type="cellIs" dxfId="412" priority="143" operator="equal">
      <formula>"Media"</formula>
    </cfRule>
  </conditionalFormatting>
  <conditionalFormatting sqref="H136">
    <cfRule type="cellIs" dxfId="411" priority="83" operator="equal">
      <formula>"Muy Alta"</formula>
    </cfRule>
    <cfRule type="cellIs" dxfId="410" priority="87" operator="equal">
      <formula>"Muy Baja"</formula>
    </cfRule>
    <cfRule type="cellIs" dxfId="409" priority="86" operator="equal">
      <formula>"Baja"</formula>
    </cfRule>
    <cfRule type="cellIs" dxfId="408" priority="85" operator="equal">
      <formula>"Media"</formula>
    </cfRule>
    <cfRule type="cellIs" dxfId="407" priority="84" operator="equal">
      <formula>"Alta"</formula>
    </cfRule>
  </conditionalFormatting>
  <conditionalFormatting sqref="H142">
    <cfRule type="cellIs" dxfId="406" priority="54" operator="equal">
      <formula>"Muy Alta"</formula>
    </cfRule>
    <cfRule type="cellIs" dxfId="405" priority="55" operator="equal">
      <formula>"Alta"</formula>
    </cfRule>
    <cfRule type="cellIs" dxfId="404" priority="56" operator="equal">
      <formula>"Media"</formula>
    </cfRule>
    <cfRule type="cellIs" dxfId="403" priority="57" operator="equal">
      <formula>"Baja"</formula>
    </cfRule>
    <cfRule type="cellIs" dxfId="402" priority="58" operator="equal">
      <formula>"Muy Baja"</formula>
    </cfRule>
  </conditionalFormatting>
  <conditionalFormatting sqref="H148">
    <cfRule type="cellIs" dxfId="401" priority="23" operator="equal">
      <formula>"Baja"</formula>
    </cfRule>
    <cfRule type="cellIs" dxfId="400" priority="22" operator="equal">
      <formula>"Media"</formula>
    </cfRule>
    <cfRule type="cellIs" dxfId="399" priority="21" operator="equal">
      <formula>"Alta"</formula>
    </cfRule>
    <cfRule type="cellIs" dxfId="398" priority="20" operator="equal">
      <formula>"Muy Alta"</formula>
    </cfRule>
    <cfRule type="cellIs" dxfId="397" priority="24" operator="equal">
      <formula>"Muy Baja"</formula>
    </cfRule>
  </conditionalFormatting>
  <conditionalFormatting sqref="K10:K159">
    <cfRule type="containsText" dxfId="396" priority="15" operator="containsText" text="❌">
      <formula>NOT(ISERROR(SEARCH("❌",K10)))</formula>
    </cfRule>
  </conditionalFormatting>
  <conditionalFormatting sqref="L10 L16 L22 L28 L34 L40 L46 L52 L58 L64 L70 L76 L82 L88 L94 L100 L106 L112 L118 L124 L130 L154">
    <cfRule type="cellIs" dxfId="395" priority="274" operator="equal">
      <formula>"Catastrófico"</formula>
    </cfRule>
    <cfRule type="cellIs" dxfId="394" priority="275" operator="equal">
      <formula>"Mayor"</formula>
    </cfRule>
    <cfRule type="cellIs" dxfId="393" priority="276" operator="equal">
      <formula>"Moderado"</formula>
    </cfRule>
    <cfRule type="cellIs" dxfId="392" priority="277" operator="equal">
      <formula>"Menor"</formula>
    </cfRule>
    <cfRule type="cellIs" dxfId="391" priority="278" operator="equal">
      <formula>"Leve"</formula>
    </cfRule>
  </conditionalFormatting>
  <conditionalFormatting sqref="L136">
    <cfRule type="cellIs" dxfId="390" priority="82" operator="equal">
      <formula>"Leve"</formula>
    </cfRule>
    <cfRule type="cellIs" dxfId="389" priority="79" operator="equal">
      <formula>"Mayor"</formula>
    </cfRule>
    <cfRule type="cellIs" dxfId="388" priority="80" operator="equal">
      <formula>"Moderado"</formula>
    </cfRule>
    <cfRule type="cellIs" dxfId="387" priority="81" operator="equal">
      <formula>"Menor"</formula>
    </cfRule>
    <cfRule type="cellIs" dxfId="386" priority="78" operator="equal">
      <formula>"Catastrófico"</formula>
    </cfRule>
  </conditionalFormatting>
  <conditionalFormatting sqref="L142">
    <cfRule type="cellIs" dxfId="385" priority="53" operator="equal">
      <formula>"Leve"</formula>
    </cfRule>
    <cfRule type="cellIs" dxfId="384" priority="52" operator="equal">
      <formula>"Menor"</formula>
    </cfRule>
    <cfRule type="cellIs" dxfId="383" priority="51" operator="equal">
      <formula>"Moderado"</formula>
    </cfRule>
    <cfRule type="cellIs" dxfId="382" priority="50" operator="equal">
      <formula>"Mayor"</formula>
    </cfRule>
    <cfRule type="cellIs" dxfId="381" priority="49" operator="equal">
      <formula>"Catastrófico"</formula>
    </cfRule>
  </conditionalFormatting>
  <conditionalFormatting sqref="L148">
    <cfRule type="cellIs" dxfId="380" priority="29" operator="equal">
      <formula>"Leve"</formula>
    </cfRule>
    <cfRule type="cellIs" dxfId="379" priority="25" operator="equal">
      <formula>"Catastrófico"</formula>
    </cfRule>
    <cfRule type="cellIs" dxfId="378" priority="26" operator="equal">
      <formula>"Mayor"</formula>
    </cfRule>
    <cfRule type="cellIs" dxfId="377" priority="27" operator="equal">
      <formula>"Moderado"</formula>
    </cfRule>
    <cfRule type="cellIs" dxfId="376" priority="28" operator="equal">
      <formula>"Menor"</formula>
    </cfRule>
  </conditionalFormatting>
  <conditionalFormatting sqref="N10 N16 N22 N28 N34 N40 N46 N52 N58 N64 N76 N82 N88 N94 N100 N106 N112 N118 N154">
    <cfRule type="cellIs" dxfId="375" priority="273" operator="equal">
      <formula>"Bajo"</formula>
    </cfRule>
    <cfRule type="cellIs" dxfId="374" priority="272" operator="equal">
      <formula>"Moderado"</formula>
    </cfRule>
    <cfRule type="cellIs" dxfId="373" priority="271" operator="equal">
      <formula>"Alto"</formula>
    </cfRule>
    <cfRule type="cellIs" dxfId="372" priority="270" operator="equal">
      <formula>"Extremo"</formula>
    </cfRule>
  </conditionalFormatting>
  <conditionalFormatting sqref="N70">
    <cfRule type="cellIs" dxfId="371" priority="204" operator="equal">
      <formula>"Extremo"</formula>
    </cfRule>
    <cfRule type="cellIs" dxfId="370" priority="206" operator="equal">
      <formula>"Moderado"</formula>
    </cfRule>
    <cfRule type="cellIs" dxfId="369" priority="207" operator="equal">
      <formula>"Bajo"</formula>
    </cfRule>
    <cfRule type="cellIs" dxfId="368" priority="205" operator="equal">
      <formula>"Alto"</formula>
    </cfRule>
  </conditionalFormatting>
  <conditionalFormatting sqref="N124">
    <cfRule type="cellIs" dxfId="367" priority="162" operator="equal">
      <formula>"Alto"</formula>
    </cfRule>
    <cfRule type="cellIs" dxfId="366" priority="163" operator="equal">
      <formula>"Moderado"</formula>
    </cfRule>
    <cfRule type="cellIs" dxfId="365" priority="164" operator="equal">
      <formula>"Bajo"</formula>
    </cfRule>
    <cfRule type="cellIs" dxfId="364" priority="161" operator="equal">
      <formula>"Extremo"</formula>
    </cfRule>
  </conditionalFormatting>
  <conditionalFormatting sqref="N130">
    <cfRule type="cellIs" dxfId="363" priority="132" operator="equal">
      <formula>"Extremo"</formula>
    </cfRule>
    <cfRule type="cellIs" dxfId="362" priority="133" operator="equal">
      <formula>"Alto"</formula>
    </cfRule>
    <cfRule type="cellIs" dxfId="361" priority="135" operator="equal">
      <formula>"Bajo"</formula>
    </cfRule>
    <cfRule type="cellIs" dxfId="360" priority="134" operator="equal">
      <formula>"Moderado"</formula>
    </cfRule>
  </conditionalFormatting>
  <conditionalFormatting sqref="N136">
    <cfRule type="cellIs" dxfId="359" priority="74" operator="equal">
      <formula>"Extremo"</formula>
    </cfRule>
    <cfRule type="cellIs" dxfId="358" priority="75" operator="equal">
      <formula>"Alto"</formula>
    </cfRule>
    <cfRule type="cellIs" dxfId="357" priority="76" operator="equal">
      <formula>"Moderado"</formula>
    </cfRule>
    <cfRule type="cellIs" dxfId="356" priority="77" operator="equal">
      <formula>"Bajo"</formula>
    </cfRule>
  </conditionalFormatting>
  <conditionalFormatting sqref="N142">
    <cfRule type="cellIs" dxfId="355" priority="48" operator="equal">
      <formula>"Bajo"</formula>
    </cfRule>
    <cfRule type="cellIs" dxfId="354" priority="47" operator="equal">
      <formula>"Moderado"</formula>
    </cfRule>
    <cfRule type="cellIs" dxfId="353" priority="45" operator="equal">
      <formula>"Extremo"</formula>
    </cfRule>
    <cfRule type="cellIs" dxfId="352" priority="46" operator="equal">
      <formula>"Alto"</formula>
    </cfRule>
  </conditionalFormatting>
  <conditionalFormatting sqref="N148">
    <cfRule type="cellIs" dxfId="351" priority="19" operator="equal">
      <formula>"Bajo"</formula>
    </cfRule>
    <cfRule type="cellIs" dxfId="350" priority="18" operator="equal">
      <formula>"Moderado"</formula>
    </cfRule>
    <cfRule type="cellIs" dxfId="349" priority="17" operator="equal">
      <formula>"Alto"</formula>
    </cfRule>
    <cfRule type="cellIs" dxfId="348" priority="16" operator="equal">
      <formula>"Extremo"</formula>
    </cfRule>
  </conditionalFormatting>
  <conditionalFormatting sqref="Y10:Y159">
    <cfRule type="cellIs" dxfId="347" priority="13" operator="equal">
      <formula>"Baja"</formula>
    </cfRule>
    <cfRule type="cellIs" dxfId="346" priority="14" operator="equal">
      <formula>"Muy Baja"</formula>
    </cfRule>
    <cfRule type="cellIs" dxfId="345" priority="12" operator="equal">
      <formula>"Media"</formula>
    </cfRule>
    <cfRule type="cellIs" dxfId="344" priority="11" operator="equal">
      <formula>"Alta"</formula>
    </cfRule>
    <cfRule type="cellIs" dxfId="343" priority="10" operator="equal">
      <formula>"Muy Alta"</formula>
    </cfRule>
  </conditionalFormatting>
  <conditionalFormatting sqref="AA10:AA159">
    <cfRule type="cellIs" dxfId="342" priority="9" operator="equal">
      <formula>"Leve"</formula>
    </cfRule>
    <cfRule type="cellIs" dxfId="341" priority="8" operator="equal">
      <formula>"Menor"</formula>
    </cfRule>
    <cfRule type="cellIs" dxfId="340" priority="7" operator="equal">
      <formula>"Moderado"</formula>
    </cfRule>
    <cfRule type="cellIs" dxfId="339" priority="6" operator="equal">
      <formula>"Mayor"</formula>
    </cfRule>
    <cfRule type="cellIs" dxfId="338" priority="5" operator="equal">
      <formula>"Catastrófico"</formula>
    </cfRule>
  </conditionalFormatting>
  <conditionalFormatting sqref="AC10:AC159">
    <cfRule type="cellIs" dxfId="337" priority="4" operator="equal">
      <formula>"Bajo"</formula>
    </cfRule>
    <cfRule type="cellIs" dxfId="336" priority="3" operator="equal">
      <formula>"Moderado"</formula>
    </cfRule>
    <cfRule type="cellIs" dxfId="335" priority="2" operator="equal">
      <formula>"Alto"</formula>
    </cfRule>
    <cfRule type="cellIs" dxfId="334" priority="1" operator="equal">
      <formula>"Extremo"</formula>
    </cfRule>
  </conditionalFormatting>
  <dataValidations count="2">
    <dataValidation type="custom" allowBlank="1" showInputMessage="1" showErrorMessage="1" error="Recuerde que las acciones se generan bajo la medida de mitigar el riesgo" sqref="AI35:AI39 AI41:AI45 AI47:AI51 AE65:AH70 AE53:AH58 AE78:AI87 AE60:AH63 AE72:AI75 AE138:AI141 AE97:AH99 AK118:AK119 AK94:AK95 AK100:AK103 AK124:AK125 AK130:AK131 AE90:AH94 AG132:AI135 AG120:AI124 AI90:AI93 AK97 AI98:AI112 AG126:AI130 AE95:AF95 AI114:AI118 AG108:AH118 AE108:AF135 AE143:AI147 AE150:AI159" xr:uid="{5C7F8129-CE7C-42EB-B9D2-66D159987C46}"/>
    <dataValidation type="list" allowBlank="1" showInputMessage="1" showErrorMessage="1" sqref="AJ53 AJ61:AJ62 AJ154:AJ155 AJ157:AJ158 AJ41 AJ49:AJ50 AJ47 AJ55:AJ56 AJ43:AJ44 AJ37:AJ38 AJ35 AJ58 AJ151:AJ152 AJ145:AJ146 AJ143" xr:uid="{F2C430BF-0BB4-4DC9-9CCA-3C48658FC130}"/>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E7B1E-A6F7-493A-8DD5-353B330E1C7B}">
  <sheetPr>
    <tabColor theme="9" tint="-0.249977111117893"/>
  </sheetPr>
  <dimension ref="A1:AU71"/>
  <sheetViews>
    <sheetView zoomScale="55" zoomScaleNormal="55" workbookViewId="0">
      <selection activeCell="AK10" sqref="AK10"/>
    </sheetView>
  </sheetViews>
  <sheetFormatPr defaultColWidth="11.42578125" defaultRowHeight="15"/>
  <cols>
    <col min="2" max="39" width="5.7109375" customWidth="1"/>
    <col min="41" max="46" width="5.7109375" customWidth="1"/>
  </cols>
  <sheetData>
    <row r="1" spans="1:47" ht="132" customHeight="1">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row>
    <row r="2" spans="1:47">
      <c r="B2" s="1349" t="s">
        <v>383</v>
      </c>
      <c r="C2" s="1349"/>
      <c r="D2" s="1349"/>
      <c r="E2" s="1349"/>
      <c r="F2" s="1349"/>
      <c r="G2" s="1349"/>
      <c r="H2" s="1349"/>
      <c r="I2" s="1349"/>
      <c r="J2" s="1350" t="s">
        <v>81</v>
      </c>
      <c r="K2" s="1350"/>
      <c r="L2" s="1350"/>
      <c r="M2" s="1350"/>
      <c r="N2" s="1350"/>
      <c r="O2" s="1350"/>
      <c r="P2" s="1350"/>
      <c r="Q2" s="1350"/>
      <c r="R2" s="1350"/>
      <c r="S2" s="1350"/>
      <c r="T2" s="1350"/>
      <c r="U2" s="1350"/>
      <c r="V2" s="1350"/>
      <c r="W2" s="1350"/>
      <c r="X2" s="1350"/>
      <c r="Y2" s="1350"/>
      <c r="Z2" s="1350"/>
      <c r="AA2" s="1350"/>
      <c r="AB2" s="1350"/>
      <c r="AC2" s="1350"/>
      <c r="AD2" s="1350"/>
      <c r="AE2" s="1350"/>
      <c r="AF2" s="1350"/>
      <c r="AG2" s="1350"/>
      <c r="AH2" s="1350"/>
      <c r="AI2" s="1350"/>
      <c r="AJ2" s="1350"/>
      <c r="AK2" s="1350"/>
      <c r="AL2" s="1350"/>
      <c r="AM2" s="1350"/>
      <c r="AN2" s="13"/>
      <c r="AO2" s="13"/>
      <c r="AP2" s="13"/>
      <c r="AQ2" s="13"/>
      <c r="AR2" s="13"/>
      <c r="AS2" s="13"/>
      <c r="AT2" s="13"/>
    </row>
    <row r="3" spans="1:47">
      <c r="B3" s="1349"/>
      <c r="C3" s="1349"/>
      <c r="D3" s="1349"/>
      <c r="E3" s="1349"/>
      <c r="F3" s="1349"/>
      <c r="G3" s="1349"/>
      <c r="H3" s="1349"/>
      <c r="I3" s="1349"/>
      <c r="J3" s="1350"/>
      <c r="K3" s="1350"/>
      <c r="L3" s="1350"/>
      <c r="M3" s="1350"/>
      <c r="N3" s="1350"/>
      <c r="O3" s="1350"/>
      <c r="P3" s="1350"/>
      <c r="Q3" s="1350"/>
      <c r="R3" s="1350"/>
      <c r="S3" s="1350"/>
      <c r="T3" s="1350"/>
      <c r="U3" s="1350"/>
      <c r="V3" s="1350"/>
      <c r="W3" s="1350"/>
      <c r="X3" s="1350"/>
      <c r="Y3" s="1350"/>
      <c r="Z3" s="1350"/>
      <c r="AA3" s="1350"/>
      <c r="AB3" s="1350"/>
      <c r="AC3" s="1350"/>
      <c r="AD3" s="1350"/>
      <c r="AE3" s="1350"/>
      <c r="AF3" s="1350"/>
      <c r="AG3" s="1350"/>
      <c r="AH3" s="1350"/>
      <c r="AI3" s="1350"/>
      <c r="AJ3" s="1350"/>
      <c r="AK3" s="1350"/>
      <c r="AL3" s="1350"/>
      <c r="AM3" s="1350"/>
      <c r="AN3" s="13"/>
      <c r="AO3" s="13"/>
      <c r="AP3" s="13"/>
      <c r="AQ3" s="13"/>
      <c r="AR3" s="13"/>
      <c r="AS3" s="13"/>
      <c r="AT3" s="13"/>
    </row>
    <row r="4" spans="1:47">
      <c r="B4" s="1349"/>
      <c r="C4" s="1349"/>
      <c r="D4" s="1349"/>
      <c r="E4" s="1349"/>
      <c r="F4" s="1349"/>
      <c r="G4" s="1349"/>
      <c r="H4" s="1349"/>
      <c r="I4" s="1349"/>
      <c r="J4" s="1350"/>
      <c r="K4" s="1350"/>
      <c r="L4" s="1350"/>
      <c r="M4" s="1350"/>
      <c r="N4" s="1350"/>
      <c r="O4" s="1350"/>
      <c r="P4" s="1350"/>
      <c r="Q4" s="1350"/>
      <c r="R4" s="1350"/>
      <c r="S4" s="1350"/>
      <c r="T4" s="1350"/>
      <c r="U4" s="1350"/>
      <c r="V4" s="1350"/>
      <c r="W4" s="1350"/>
      <c r="X4" s="1350"/>
      <c r="Y4" s="1350"/>
      <c r="Z4" s="1350"/>
      <c r="AA4" s="1350"/>
      <c r="AB4" s="1350"/>
      <c r="AC4" s="1350"/>
      <c r="AD4" s="1350"/>
      <c r="AE4" s="1350"/>
      <c r="AF4" s="1350"/>
      <c r="AG4" s="1350"/>
      <c r="AH4" s="1350"/>
      <c r="AI4" s="1350"/>
      <c r="AJ4" s="1350"/>
      <c r="AK4" s="1350"/>
      <c r="AL4" s="1350"/>
      <c r="AM4" s="1350"/>
      <c r="AN4" s="13"/>
      <c r="AO4" s="13"/>
      <c r="AP4" s="13"/>
      <c r="AQ4" s="13"/>
      <c r="AR4" s="13"/>
      <c r="AS4" s="13"/>
      <c r="AT4" s="13"/>
    </row>
    <row r="5" spans="1:47" ht="15.95" thickBot="1">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row>
    <row r="6" spans="1:47" ht="12.75" customHeight="1">
      <c r="B6" s="1351" t="s">
        <v>284</v>
      </c>
      <c r="C6" s="1351"/>
      <c r="D6" s="1352"/>
      <c r="E6" s="1393" t="s">
        <v>384</v>
      </c>
      <c r="F6" s="1394"/>
      <c r="G6" s="1394"/>
      <c r="H6" s="1394"/>
      <c r="I6" s="1395"/>
      <c r="J6" s="1353" t="s">
        <v>213</v>
      </c>
      <c r="K6" s="1354"/>
      <c r="L6" s="1354" t="s">
        <v>213</v>
      </c>
      <c r="M6" s="1354"/>
      <c r="N6" s="1354" t="s">
        <v>213</v>
      </c>
      <c r="O6" s="1357"/>
      <c r="P6" s="1353" t="s">
        <v>213</v>
      </c>
      <c r="Q6" s="1354"/>
      <c r="R6" s="1354" t="s">
        <v>213</v>
      </c>
      <c r="S6" s="1354"/>
      <c r="T6" s="1354" t="s">
        <v>213</v>
      </c>
      <c r="U6" s="1357"/>
      <c r="V6" s="1353" t="s">
        <v>213</v>
      </c>
      <c r="W6" s="1354"/>
      <c r="X6" s="1354" t="s">
        <v>213</v>
      </c>
      <c r="Y6" s="1354"/>
      <c r="Z6" s="1354" t="s">
        <v>213</v>
      </c>
      <c r="AA6" s="1357"/>
      <c r="AB6" s="1353" t="s">
        <v>213</v>
      </c>
      <c r="AC6" s="1354"/>
      <c r="AD6" s="1354" t="s">
        <v>213</v>
      </c>
      <c r="AE6" s="1354"/>
      <c r="AF6" s="1354" t="s">
        <v>213</v>
      </c>
      <c r="AG6" s="1357"/>
      <c r="AH6" s="1363" t="s">
        <v>213</v>
      </c>
      <c r="AI6" s="1359"/>
      <c r="AJ6" s="1359" t="s">
        <v>213</v>
      </c>
      <c r="AK6" s="1359"/>
      <c r="AL6" s="1359" t="s">
        <v>213</v>
      </c>
      <c r="AM6" s="1361"/>
      <c r="AO6" s="1400" t="s">
        <v>385</v>
      </c>
      <c r="AP6" s="1401"/>
      <c r="AQ6" s="1401"/>
      <c r="AR6" s="1401"/>
      <c r="AS6" s="1401"/>
      <c r="AT6" s="1402"/>
    </row>
    <row r="7" spans="1:47" ht="12.75" customHeight="1">
      <c r="B7" s="1351"/>
      <c r="C7" s="1351"/>
      <c r="D7" s="1352"/>
      <c r="E7" s="1385"/>
      <c r="F7" s="1392"/>
      <c r="G7" s="1392"/>
      <c r="H7" s="1392"/>
      <c r="I7" s="1396"/>
      <c r="J7" s="1355"/>
      <c r="K7" s="1356"/>
      <c r="L7" s="1356"/>
      <c r="M7" s="1356"/>
      <c r="N7" s="1356"/>
      <c r="O7" s="1358"/>
      <c r="P7" s="1355"/>
      <c r="Q7" s="1356"/>
      <c r="R7" s="1356"/>
      <c r="S7" s="1356"/>
      <c r="T7" s="1356"/>
      <c r="U7" s="1358"/>
      <c r="V7" s="1355"/>
      <c r="W7" s="1356"/>
      <c r="X7" s="1356"/>
      <c r="Y7" s="1356"/>
      <c r="Z7" s="1356"/>
      <c r="AA7" s="1358"/>
      <c r="AB7" s="1355"/>
      <c r="AC7" s="1356"/>
      <c r="AD7" s="1356"/>
      <c r="AE7" s="1356"/>
      <c r="AF7" s="1356"/>
      <c r="AG7" s="1358"/>
      <c r="AH7" s="1364"/>
      <c r="AI7" s="1360"/>
      <c r="AJ7" s="1360"/>
      <c r="AK7" s="1360"/>
      <c r="AL7" s="1360"/>
      <c r="AM7" s="1362"/>
      <c r="AN7" s="13"/>
      <c r="AO7" s="1403"/>
      <c r="AP7" s="1404"/>
      <c r="AQ7" s="1404"/>
      <c r="AR7" s="1404"/>
      <c r="AS7" s="1404"/>
      <c r="AT7" s="1405"/>
    </row>
    <row r="8" spans="1:47" ht="12.75" customHeight="1">
      <c r="B8" s="1351"/>
      <c r="C8" s="1351"/>
      <c r="D8" s="1352"/>
      <c r="E8" s="1385"/>
      <c r="F8" s="1392"/>
      <c r="G8" s="1392"/>
      <c r="H8" s="1392"/>
      <c r="I8" s="1396"/>
      <c r="J8" s="1355" t="s">
        <v>213</v>
      </c>
      <c r="K8" s="1356"/>
      <c r="L8" s="1356" t="s">
        <v>213</v>
      </c>
      <c r="M8" s="1356"/>
      <c r="N8" s="1356" t="s">
        <v>213</v>
      </c>
      <c r="O8" s="1358"/>
      <c r="P8" s="1355" t="s">
        <v>213</v>
      </c>
      <c r="Q8" s="1356"/>
      <c r="R8" s="1356" t="s">
        <v>213</v>
      </c>
      <c r="S8" s="1356"/>
      <c r="T8" s="1356" t="s">
        <v>213</v>
      </c>
      <c r="U8" s="1358"/>
      <c r="V8" s="1355" t="s">
        <v>386</v>
      </c>
      <c r="W8" s="1356"/>
      <c r="X8" s="1356" t="s">
        <v>213</v>
      </c>
      <c r="Y8" s="1356"/>
      <c r="Z8" s="1356" t="s">
        <v>213</v>
      </c>
      <c r="AA8" s="1358"/>
      <c r="AB8" s="1355" t="s">
        <v>213</v>
      </c>
      <c r="AC8" s="1356"/>
      <c r="AD8" s="1356" t="s">
        <v>213</v>
      </c>
      <c r="AE8" s="1356"/>
      <c r="AF8" s="1356" t="s">
        <v>213</v>
      </c>
      <c r="AG8" s="1358"/>
      <c r="AH8" s="1364" t="s">
        <v>213</v>
      </c>
      <c r="AI8" s="1360"/>
      <c r="AJ8" s="1360" t="s">
        <v>213</v>
      </c>
      <c r="AK8" s="1360"/>
      <c r="AL8" s="1360" t="s">
        <v>213</v>
      </c>
      <c r="AM8" s="1362"/>
      <c r="AN8" s="13"/>
      <c r="AO8" s="1403"/>
      <c r="AP8" s="1404"/>
      <c r="AQ8" s="1404"/>
      <c r="AR8" s="1404"/>
      <c r="AS8" s="1404"/>
      <c r="AT8" s="1405"/>
    </row>
    <row r="9" spans="1:47" ht="12.75" customHeight="1">
      <c r="B9" s="1351"/>
      <c r="C9" s="1351"/>
      <c r="D9" s="1352"/>
      <c r="E9" s="1385"/>
      <c r="F9" s="1392"/>
      <c r="G9" s="1392"/>
      <c r="H9" s="1392"/>
      <c r="I9" s="1396"/>
      <c r="J9" s="1355"/>
      <c r="K9" s="1356"/>
      <c r="L9" s="1356"/>
      <c r="M9" s="1356"/>
      <c r="N9" s="1356"/>
      <c r="O9" s="1358"/>
      <c r="P9" s="1355"/>
      <c r="Q9" s="1356"/>
      <c r="R9" s="1356"/>
      <c r="S9" s="1356"/>
      <c r="T9" s="1356"/>
      <c r="U9" s="1358"/>
      <c r="V9" s="1355"/>
      <c r="W9" s="1356"/>
      <c r="X9" s="1356"/>
      <c r="Y9" s="1356"/>
      <c r="Z9" s="1356"/>
      <c r="AA9" s="1358"/>
      <c r="AB9" s="1355"/>
      <c r="AC9" s="1356"/>
      <c r="AD9" s="1356"/>
      <c r="AE9" s="1356"/>
      <c r="AF9" s="1356"/>
      <c r="AG9" s="1358"/>
      <c r="AH9" s="1364"/>
      <c r="AI9" s="1360"/>
      <c r="AJ9" s="1360"/>
      <c r="AK9" s="1360"/>
      <c r="AL9" s="1360"/>
      <c r="AM9" s="1362"/>
      <c r="AN9" s="13"/>
      <c r="AO9" s="1403"/>
      <c r="AP9" s="1404"/>
      <c r="AQ9" s="1404"/>
      <c r="AR9" s="1404"/>
      <c r="AS9" s="1404"/>
      <c r="AT9" s="1405"/>
    </row>
    <row r="10" spans="1:47" ht="12.75" customHeight="1">
      <c r="B10" s="1351"/>
      <c r="C10" s="1351"/>
      <c r="D10" s="1352"/>
      <c r="E10" s="1385"/>
      <c r="F10" s="1392"/>
      <c r="G10" s="1392"/>
      <c r="H10" s="1392"/>
      <c r="I10" s="1396"/>
      <c r="J10" s="1355" t="s">
        <v>213</v>
      </c>
      <c r="K10" s="1356"/>
      <c r="L10" s="1356" t="s">
        <v>213</v>
      </c>
      <c r="M10" s="1356"/>
      <c r="N10" s="1356" t="s">
        <v>213</v>
      </c>
      <c r="O10" s="1358"/>
      <c r="P10" s="1355" t="s">
        <v>213</v>
      </c>
      <c r="Q10" s="1356"/>
      <c r="R10" s="1356" t="s">
        <v>387</v>
      </c>
      <c r="S10" s="1356"/>
      <c r="T10" s="1356" t="s">
        <v>213</v>
      </c>
      <c r="U10" s="1358"/>
      <c r="V10" s="1355" t="s">
        <v>213</v>
      </c>
      <c r="W10" s="1356"/>
      <c r="X10" s="1356" t="s">
        <v>213</v>
      </c>
      <c r="Y10" s="1356"/>
      <c r="Z10" s="1356" t="s">
        <v>213</v>
      </c>
      <c r="AA10" s="1358"/>
      <c r="AB10" s="1355" t="s">
        <v>213</v>
      </c>
      <c r="AC10" s="1356"/>
      <c r="AD10" s="1356" t="s">
        <v>213</v>
      </c>
      <c r="AE10" s="1356"/>
      <c r="AF10" s="1356" t="s">
        <v>213</v>
      </c>
      <c r="AG10" s="1358"/>
      <c r="AH10" s="1364" t="s">
        <v>213</v>
      </c>
      <c r="AI10" s="1360"/>
      <c r="AJ10" s="1360" t="s">
        <v>213</v>
      </c>
      <c r="AK10" s="1360"/>
      <c r="AL10" s="1360" t="s">
        <v>213</v>
      </c>
      <c r="AM10" s="1362"/>
      <c r="AN10" s="13"/>
      <c r="AO10" s="1403"/>
      <c r="AP10" s="1404"/>
      <c r="AQ10" s="1404"/>
      <c r="AR10" s="1404"/>
      <c r="AS10" s="1404"/>
      <c r="AT10" s="1405"/>
    </row>
    <row r="11" spans="1:47" ht="12.75" customHeight="1">
      <c r="B11" s="1351"/>
      <c r="C11" s="1351"/>
      <c r="D11" s="1352"/>
      <c r="E11" s="1385"/>
      <c r="F11" s="1392"/>
      <c r="G11" s="1392"/>
      <c r="H11" s="1392"/>
      <c r="I11" s="1396"/>
      <c r="J11" s="1355"/>
      <c r="K11" s="1356"/>
      <c r="L11" s="1356"/>
      <c r="M11" s="1356"/>
      <c r="N11" s="1356"/>
      <c r="O11" s="1358"/>
      <c r="P11" s="1355"/>
      <c r="Q11" s="1356"/>
      <c r="R11" s="1356"/>
      <c r="S11" s="1356"/>
      <c r="T11" s="1356"/>
      <c r="U11" s="1358"/>
      <c r="V11" s="1355"/>
      <c r="W11" s="1356"/>
      <c r="X11" s="1356"/>
      <c r="Y11" s="1356"/>
      <c r="Z11" s="1356"/>
      <c r="AA11" s="1358"/>
      <c r="AB11" s="1355"/>
      <c r="AC11" s="1356"/>
      <c r="AD11" s="1356"/>
      <c r="AE11" s="1356"/>
      <c r="AF11" s="1356"/>
      <c r="AG11" s="1358"/>
      <c r="AH11" s="1364"/>
      <c r="AI11" s="1360"/>
      <c r="AJ11" s="1360"/>
      <c r="AK11" s="1360"/>
      <c r="AL11" s="1360"/>
      <c r="AM11" s="1362"/>
      <c r="AN11" s="13"/>
      <c r="AO11" s="1403"/>
      <c r="AP11" s="1404"/>
      <c r="AQ11" s="1404"/>
      <c r="AR11" s="1404"/>
      <c r="AS11" s="1404"/>
      <c r="AT11" s="1405"/>
    </row>
    <row r="12" spans="1:47" ht="12.75" customHeight="1">
      <c r="B12" s="1351"/>
      <c r="C12" s="1351"/>
      <c r="D12" s="1352"/>
      <c r="E12" s="1385"/>
      <c r="F12" s="1392"/>
      <c r="G12" s="1392"/>
      <c r="H12" s="1392"/>
      <c r="I12" s="1396"/>
      <c r="J12" s="1355" t="s">
        <v>213</v>
      </c>
      <c r="K12" s="1356"/>
      <c r="L12" s="1356" t="s">
        <v>388</v>
      </c>
      <c r="M12" s="1356"/>
      <c r="N12" s="1356" t="s">
        <v>213</v>
      </c>
      <c r="O12" s="1358"/>
      <c r="P12" s="1355" t="s">
        <v>213</v>
      </c>
      <c r="Q12" s="1356"/>
      <c r="R12" s="1356" t="s">
        <v>213</v>
      </c>
      <c r="S12" s="1356"/>
      <c r="T12" s="1356" t="s">
        <v>213</v>
      </c>
      <c r="U12" s="1358"/>
      <c r="V12" s="1355" t="s">
        <v>213</v>
      </c>
      <c r="W12" s="1356"/>
      <c r="X12" s="1356" t="s">
        <v>213</v>
      </c>
      <c r="Y12" s="1356"/>
      <c r="Z12" s="1356" t="s">
        <v>213</v>
      </c>
      <c r="AA12" s="1358"/>
      <c r="AB12" s="1355" t="s">
        <v>213</v>
      </c>
      <c r="AC12" s="1356"/>
      <c r="AD12" s="1356" t="s">
        <v>213</v>
      </c>
      <c r="AE12" s="1356"/>
      <c r="AF12" s="1356" t="s">
        <v>213</v>
      </c>
      <c r="AG12" s="1358"/>
      <c r="AH12" s="1364" t="s">
        <v>213</v>
      </c>
      <c r="AI12" s="1360"/>
      <c r="AJ12" s="1360" t="s">
        <v>213</v>
      </c>
      <c r="AK12" s="1360"/>
      <c r="AL12" s="1360" t="s">
        <v>213</v>
      </c>
      <c r="AM12" s="1362"/>
      <c r="AN12" s="13"/>
      <c r="AO12" s="1403"/>
      <c r="AP12" s="1404"/>
      <c r="AQ12" s="1404"/>
      <c r="AR12" s="1404"/>
      <c r="AS12" s="1404"/>
      <c r="AT12" s="1405"/>
    </row>
    <row r="13" spans="1:47" ht="12.75" customHeight="1">
      <c r="B13" s="1351"/>
      <c r="C13" s="1351"/>
      <c r="D13" s="1352"/>
      <c r="E13" s="1385"/>
      <c r="F13" s="1392"/>
      <c r="G13" s="1392"/>
      <c r="H13" s="1392"/>
      <c r="I13" s="1396"/>
      <c r="J13" s="1355"/>
      <c r="K13" s="1356"/>
      <c r="L13" s="1356"/>
      <c r="M13" s="1356"/>
      <c r="N13" s="1356"/>
      <c r="O13" s="1358"/>
      <c r="P13" s="1355"/>
      <c r="Q13" s="1356"/>
      <c r="R13" s="1356"/>
      <c r="S13" s="1356"/>
      <c r="T13" s="1356"/>
      <c r="U13" s="1358"/>
      <c r="V13" s="1355"/>
      <c r="W13" s="1356"/>
      <c r="X13" s="1356"/>
      <c r="Y13" s="1356"/>
      <c r="Z13" s="1356"/>
      <c r="AA13" s="1358"/>
      <c r="AB13" s="1355"/>
      <c r="AC13" s="1356"/>
      <c r="AD13" s="1356"/>
      <c r="AE13" s="1356"/>
      <c r="AF13" s="1356"/>
      <c r="AG13" s="1358"/>
      <c r="AH13" s="1364"/>
      <c r="AI13" s="1360"/>
      <c r="AJ13" s="1360"/>
      <c r="AK13" s="1360"/>
      <c r="AL13" s="1360"/>
      <c r="AM13" s="1362"/>
      <c r="AN13" s="13"/>
      <c r="AO13" s="1403"/>
      <c r="AP13" s="1404"/>
      <c r="AQ13" s="1404"/>
      <c r="AR13" s="1404"/>
      <c r="AS13" s="1404"/>
      <c r="AT13" s="1405"/>
    </row>
    <row r="14" spans="1:47" ht="12.75" customHeight="1">
      <c r="B14" s="1351"/>
      <c r="C14" s="1351"/>
      <c r="D14" s="1352"/>
      <c r="E14" s="1385"/>
      <c r="F14" s="1392"/>
      <c r="G14" s="1392"/>
      <c r="H14" s="1392"/>
      <c r="I14" s="1396"/>
      <c r="J14" s="1355" t="s">
        <v>213</v>
      </c>
      <c r="K14" s="1356"/>
      <c r="L14" s="1356" t="s">
        <v>213</v>
      </c>
      <c r="M14" s="1356"/>
      <c r="N14" s="1356" t="s">
        <v>213</v>
      </c>
      <c r="O14" s="1358"/>
      <c r="P14" s="1355" t="s">
        <v>213</v>
      </c>
      <c r="Q14" s="1356"/>
      <c r="R14" s="1356" t="s">
        <v>213</v>
      </c>
      <c r="S14" s="1356"/>
      <c r="T14" s="1356" t="s">
        <v>213</v>
      </c>
      <c r="U14" s="1358"/>
      <c r="V14" s="1355" t="s">
        <v>213</v>
      </c>
      <c r="W14" s="1356"/>
      <c r="X14" s="1356" t="s">
        <v>213</v>
      </c>
      <c r="Y14" s="1356"/>
      <c r="Z14" s="1356" t="s">
        <v>213</v>
      </c>
      <c r="AA14" s="1358"/>
      <c r="AB14" s="1355" t="s">
        <v>213</v>
      </c>
      <c r="AC14" s="1356"/>
      <c r="AD14" s="1356" t="s">
        <v>213</v>
      </c>
      <c r="AE14" s="1356"/>
      <c r="AF14" s="1356" t="s">
        <v>213</v>
      </c>
      <c r="AG14" s="1358"/>
      <c r="AH14" s="1364" t="s">
        <v>213</v>
      </c>
      <c r="AI14" s="1360"/>
      <c r="AJ14" s="1360" t="s">
        <v>213</v>
      </c>
      <c r="AK14" s="1360"/>
      <c r="AL14" s="1360" t="s">
        <v>213</v>
      </c>
      <c r="AM14" s="1362"/>
      <c r="AN14" s="13"/>
      <c r="AO14" s="1403"/>
      <c r="AP14" s="1404"/>
      <c r="AQ14" s="1404"/>
      <c r="AR14" s="1404"/>
      <c r="AS14" s="1404"/>
      <c r="AT14" s="1405"/>
    </row>
    <row r="15" spans="1:47" ht="12.75" customHeight="1">
      <c r="B15" s="1351"/>
      <c r="C15" s="1351"/>
      <c r="D15" s="1352"/>
      <c r="E15" s="1385"/>
      <c r="F15" s="1392"/>
      <c r="G15" s="1392"/>
      <c r="H15" s="1392"/>
      <c r="I15" s="1396"/>
      <c r="J15" s="1355"/>
      <c r="K15" s="1356"/>
      <c r="L15" s="1356"/>
      <c r="M15" s="1356"/>
      <c r="N15" s="1356"/>
      <c r="O15" s="1358"/>
      <c r="P15" s="1355"/>
      <c r="Q15" s="1356"/>
      <c r="R15" s="1356"/>
      <c r="S15" s="1356"/>
      <c r="T15" s="1356"/>
      <c r="U15" s="1358"/>
      <c r="V15" s="1355"/>
      <c r="W15" s="1356"/>
      <c r="X15" s="1356"/>
      <c r="Y15" s="1356"/>
      <c r="Z15" s="1356"/>
      <c r="AA15" s="1358"/>
      <c r="AB15" s="1355"/>
      <c r="AC15" s="1356"/>
      <c r="AD15" s="1356"/>
      <c r="AE15" s="1356"/>
      <c r="AF15" s="1356"/>
      <c r="AG15" s="1358"/>
      <c r="AH15" s="1364"/>
      <c r="AI15" s="1360"/>
      <c r="AJ15" s="1360"/>
      <c r="AK15" s="1360"/>
      <c r="AL15" s="1360"/>
      <c r="AM15" s="1362"/>
      <c r="AN15" s="13"/>
      <c r="AO15" s="1403"/>
      <c r="AP15" s="1404"/>
      <c r="AQ15" s="1404"/>
      <c r="AR15" s="1404"/>
      <c r="AS15" s="1404"/>
      <c r="AT15" s="1405"/>
    </row>
    <row r="16" spans="1:47" ht="12.75" customHeight="1">
      <c r="B16" s="1351"/>
      <c r="C16" s="1351"/>
      <c r="D16" s="1352"/>
      <c r="E16" s="1385"/>
      <c r="F16" s="1392"/>
      <c r="G16" s="1392"/>
      <c r="H16" s="1392"/>
      <c r="I16" s="1396"/>
      <c r="J16" s="1355" t="s">
        <v>213</v>
      </c>
      <c r="K16" s="1356"/>
      <c r="L16" s="1356" t="s">
        <v>213</v>
      </c>
      <c r="M16" s="1356"/>
      <c r="N16" s="1356" t="s">
        <v>213</v>
      </c>
      <c r="O16" s="1358"/>
      <c r="P16" s="1355" t="s">
        <v>213</v>
      </c>
      <c r="Q16" s="1356"/>
      <c r="R16" s="1356" t="s">
        <v>213</v>
      </c>
      <c r="S16" s="1356"/>
      <c r="T16" s="1356" t="s">
        <v>213</v>
      </c>
      <c r="U16" s="1358"/>
      <c r="V16" s="1355" t="s">
        <v>213</v>
      </c>
      <c r="W16" s="1356"/>
      <c r="X16" s="1356" t="s">
        <v>213</v>
      </c>
      <c r="Y16" s="1356"/>
      <c r="Z16" s="1356" t="s">
        <v>213</v>
      </c>
      <c r="AA16" s="1358"/>
      <c r="AB16" s="1355" t="s">
        <v>213</v>
      </c>
      <c r="AC16" s="1356"/>
      <c r="AD16" s="1356" t="s">
        <v>213</v>
      </c>
      <c r="AE16" s="1356"/>
      <c r="AF16" s="1356" t="s">
        <v>213</v>
      </c>
      <c r="AG16" s="1358"/>
      <c r="AH16" s="1364" t="s">
        <v>213</v>
      </c>
      <c r="AI16" s="1360"/>
      <c r="AJ16" s="1360" t="s">
        <v>213</v>
      </c>
      <c r="AK16" s="1360"/>
      <c r="AL16" s="1360" t="s">
        <v>213</v>
      </c>
      <c r="AM16" s="1362"/>
      <c r="AN16" s="13"/>
      <c r="AO16" s="1403"/>
      <c r="AP16" s="1404"/>
      <c r="AQ16" s="1404"/>
      <c r="AR16" s="1404"/>
      <c r="AS16" s="1404"/>
      <c r="AT16" s="1405"/>
    </row>
    <row r="17" spans="2:46" ht="12.75" customHeight="1" thickBot="1">
      <c r="B17" s="1351"/>
      <c r="C17" s="1351"/>
      <c r="D17" s="1352"/>
      <c r="E17" s="1397"/>
      <c r="F17" s="1398"/>
      <c r="G17" s="1398"/>
      <c r="H17" s="1398"/>
      <c r="I17" s="1399"/>
      <c r="J17" s="1355"/>
      <c r="K17" s="1356"/>
      <c r="L17" s="1356"/>
      <c r="M17" s="1356"/>
      <c r="N17" s="1356"/>
      <c r="O17" s="1358"/>
      <c r="P17" s="1355"/>
      <c r="Q17" s="1356"/>
      <c r="R17" s="1356"/>
      <c r="S17" s="1356"/>
      <c r="T17" s="1356"/>
      <c r="U17" s="1358"/>
      <c r="V17" s="1355"/>
      <c r="W17" s="1356"/>
      <c r="X17" s="1356"/>
      <c r="Y17" s="1356"/>
      <c r="Z17" s="1356"/>
      <c r="AA17" s="1358"/>
      <c r="AB17" s="1355"/>
      <c r="AC17" s="1356"/>
      <c r="AD17" s="1356"/>
      <c r="AE17" s="1356"/>
      <c r="AF17" s="1356"/>
      <c r="AG17" s="1358"/>
      <c r="AH17" s="1364"/>
      <c r="AI17" s="1360"/>
      <c r="AJ17" s="1360"/>
      <c r="AK17" s="1360"/>
      <c r="AL17" s="1360"/>
      <c r="AM17" s="1362"/>
      <c r="AN17" s="13"/>
      <c r="AO17" s="1406"/>
      <c r="AP17" s="1407"/>
      <c r="AQ17" s="1407"/>
      <c r="AR17" s="1407"/>
      <c r="AS17" s="1407"/>
      <c r="AT17" s="1408"/>
    </row>
    <row r="18" spans="2:46" ht="12" customHeight="1">
      <c r="B18" s="1351"/>
      <c r="C18" s="1351"/>
      <c r="D18" s="1352"/>
      <c r="E18" s="1393" t="s">
        <v>389</v>
      </c>
      <c r="F18" s="1394"/>
      <c r="G18" s="1394"/>
      <c r="H18" s="1394"/>
      <c r="I18" s="1395"/>
      <c r="J18" s="1370" t="s">
        <v>213</v>
      </c>
      <c r="K18" s="1368"/>
      <c r="L18" s="1368" t="s">
        <v>213</v>
      </c>
      <c r="M18" s="1368"/>
      <c r="N18" s="1368" t="s">
        <v>213</v>
      </c>
      <c r="O18" s="1369"/>
      <c r="P18" s="1370" t="s">
        <v>213</v>
      </c>
      <c r="Q18" s="1368"/>
      <c r="R18" s="1368" t="s">
        <v>213</v>
      </c>
      <c r="S18" s="1368"/>
      <c r="T18" s="1368" t="s">
        <v>213</v>
      </c>
      <c r="U18" s="1369"/>
      <c r="V18" s="1353" t="s">
        <v>213</v>
      </c>
      <c r="W18" s="1354"/>
      <c r="X18" s="1354" t="s">
        <v>213</v>
      </c>
      <c r="Y18" s="1354"/>
      <c r="Z18" s="1354" t="s">
        <v>213</v>
      </c>
      <c r="AA18" s="1357"/>
      <c r="AB18" s="1353" t="s">
        <v>213</v>
      </c>
      <c r="AC18" s="1354"/>
      <c r="AD18" s="1354" t="s">
        <v>213</v>
      </c>
      <c r="AE18" s="1354"/>
      <c r="AF18" s="1354" t="s">
        <v>213</v>
      </c>
      <c r="AG18" s="1357"/>
      <c r="AH18" s="1363" t="s">
        <v>213</v>
      </c>
      <c r="AI18" s="1359"/>
      <c r="AJ18" s="1359" t="s">
        <v>213</v>
      </c>
      <c r="AK18" s="1359"/>
      <c r="AL18" s="1359" t="s">
        <v>213</v>
      </c>
      <c r="AM18" s="1361"/>
      <c r="AN18" s="13"/>
      <c r="AO18" s="1409" t="s">
        <v>390</v>
      </c>
      <c r="AP18" s="1410"/>
      <c r="AQ18" s="1410"/>
      <c r="AR18" s="1410"/>
      <c r="AS18" s="1410"/>
      <c r="AT18" s="1411"/>
    </row>
    <row r="19" spans="2:46" ht="12" customHeight="1">
      <c r="B19" s="1351"/>
      <c r="C19" s="1351"/>
      <c r="D19" s="1352"/>
      <c r="E19" s="1385"/>
      <c r="F19" s="1392"/>
      <c r="G19" s="1392"/>
      <c r="H19" s="1392"/>
      <c r="I19" s="1396"/>
      <c r="J19" s="1365"/>
      <c r="K19" s="1366"/>
      <c r="L19" s="1366"/>
      <c r="M19" s="1366"/>
      <c r="N19" s="1366"/>
      <c r="O19" s="1367"/>
      <c r="P19" s="1365"/>
      <c r="Q19" s="1366"/>
      <c r="R19" s="1366"/>
      <c r="S19" s="1366"/>
      <c r="T19" s="1366"/>
      <c r="U19" s="1367"/>
      <c r="V19" s="1355"/>
      <c r="W19" s="1356"/>
      <c r="X19" s="1356"/>
      <c r="Y19" s="1356"/>
      <c r="Z19" s="1356"/>
      <c r="AA19" s="1358"/>
      <c r="AB19" s="1355"/>
      <c r="AC19" s="1356"/>
      <c r="AD19" s="1356"/>
      <c r="AE19" s="1356"/>
      <c r="AF19" s="1356"/>
      <c r="AG19" s="1358"/>
      <c r="AH19" s="1364"/>
      <c r="AI19" s="1360"/>
      <c r="AJ19" s="1360"/>
      <c r="AK19" s="1360"/>
      <c r="AL19" s="1360"/>
      <c r="AM19" s="1362"/>
      <c r="AN19" s="13"/>
      <c r="AO19" s="1412"/>
      <c r="AP19" s="1413"/>
      <c r="AQ19" s="1413"/>
      <c r="AR19" s="1413"/>
      <c r="AS19" s="1413"/>
      <c r="AT19" s="1414"/>
    </row>
    <row r="20" spans="2:46" ht="12" customHeight="1">
      <c r="B20" s="1351"/>
      <c r="C20" s="1351"/>
      <c r="D20" s="1352"/>
      <c r="E20" s="1385"/>
      <c r="F20" s="1392"/>
      <c r="G20" s="1392"/>
      <c r="H20" s="1392"/>
      <c r="I20" s="1396"/>
      <c r="J20" s="1365" t="s">
        <v>213</v>
      </c>
      <c r="K20" s="1366"/>
      <c r="L20" s="1366" t="s">
        <v>213</v>
      </c>
      <c r="M20" s="1366"/>
      <c r="N20" s="1366" t="s">
        <v>213</v>
      </c>
      <c r="O20" s="1367"/>
      <c r="P20" s="1365" t="s">
        <v>213</v>
      </c>
      <c r="Q20" s="1366"/>
      <c r="R20" s="1366" t="s">
        <v>213</v>
      </c>
      <c r="S20" s="1366"/>
      <c r="T20" s="1366" t="s">
        <v>213</v>
      </c>
      <c r="U20" s="1367"/>
      <c r="V20" s="1355" t="s">
        <v>213</v>
      </c>
      <c r="W20" s="1356"/>
      <c r="X20" s="1356" t="s">
        <v>213</v>
      </c>
      <c r="Y20" s="1356"/>
      <c r="Z20" s="1356" t="s">
        <v>213</v>
      </c>
      <c r="AA20" s="1358"/>
      <c r="AB20" s="1355" t="s">
        <v>213</v>
      </c>
      <c r="AC20" s="1356"/>
      <c r="AD20" s="1356" t="s">
        <v>213</v>
      </c>
      <c r="AE20" s="1356"/>
      <c r="AF20" s="1356" t="s">
        <v>213</v>
      </c>
      <c r="AG20" s="1358"/>
      <c r="AH20" s="1364" t="s">
        <v>213</v>
      </c>
      <c r="AI20" s="1360"/>
      <c r="AJ20" s="1360" t="s">
        <v>213</v>
      </c>
      <c r="AK20" s="1360"/>
      <c r="AL20" s="1360" t="s">
        <v>213</v>
      </c>
      <c r="AM20" s="1362"/>
      <c r="AN20" s="13"/>
      <c r="AO20" s="1412"/>
      <c r="AP20" s="1413"/>
      <c r="AQ20" s="1413"/>
      <c r="AR20" s="1413"/>
      <c r="AS20" s="1413"/>
      <c r="AT20" s="1414"/>
    </row>
    <row r="21" spans="2:46" ht="12" customHeight="1">
      <c r="B21" s="1351"/>
      <c r="C21" s="1351"/>
      <c r="D21" s="1352"/>
      <c r="E21" s="1385"/>
      <c r="F21" s="1392"/>
      <c r="G21" s="1392"/>
      <c r="H21" s="1392"/>
      <c r="I21" s="1396"/>
      <c r="J21" s="1365"/>
      <c r="K21" s="1366"/>
      <c r="L21" s="1366"/>
      <c r="M21" s="1366"/>
      <c r="N21" s="1366"/>
      <c r="O21" s="1367"/>
      <c r="P21" s="1365"/>
      <c r="Q21" s="1366"/>
      <c r="R21" s="1366"/>
      <c r="S21" s="1366"/>
      <c r="T21" s="1366"/>
      <c r="U21" s="1367"/>
      <c r="V21" s="1355"/>
      <c r="W21" s="1356"/>
      <c r="X21" s="1356"/>
      <c r="Y21" s="1356"/>
      <c r="Z21" s="1356"/>
      <c r="AA21" s="1358"/>
      <c r="AB21" s="1355"/>
      <c r="AC21" s="1356"/>
      <c r="AD21" s="1356"/>
      <c r="AE21" s="1356"/>
      <c r="AF21" s="1356"/>
      <c r="AG21" s="1358"/>
      <c r="AH21" s="1364"/>
      <c r="AI21" s="1360"/>
      <c r="AJ21" s="1360"/>
      <c r="AK21" s="1360"/>
      <c r="AL21" s="1360"/>
      <c r="AM21" s="1362"/>
      <c r="AN21" s="13"/>
      <c r="AO21" s="1412"/>
      <c r="AP21" s="1413"/>
      <c r="AQ21" s="1413"/>
      <c r="AR21" s="1413"/>
      <c r="AS21" s="1413"/>
      <c r="AT21" s="1414"/>
    </row>
    <row r="22" spans="2:46" ht="12" customHeight="1">
      <c r="B22" s="1351"/>
      <c r="C22" s="1351"/>
      <c r="D22" s="1352"/>
      <c r="E22" s="1385"/>
      <c r="F22" s="1392"/>
      <c r="G22" s="1392"/>
      <c r="H22" s="1392"/>
      <c r="I22" s="1396"/>
      <c r="J22" s="1365" t="s">
        <v>213</v>
      </c>
      <c r="K22" s="1366"/>
      <c r="L22" s="1366" t="s">
        <v>213</v>
      </c>
      <c r="M22" s="1366"/>
      <c r="N22" s="1366" t="s">
        <v>213</v>
      </c>
      <c r="O22" s="1367"/>
      <c r="P22" s="1365" t="s">
        <v>213</v>
      </c>
      <c r="Q22" s="1366"/>
      <c r="R22" s="1366" t="s">
        <v>213</v>
      </c>
      <c r="S22" s="1366"/>
      <c r="T22" s="1366" t="s">
        <v>213</v>
      </c>
      <c r="U22" s="1367"/>
      <c r="V22" s="1355" t="s">
        <v>213</v>
      </c>
      <c r="W22" s="1356"/>
      <c r="X22" s="1356" t="s">
        <v>213</v>
      </c>
      <c r="Y22" s="1356"/>
      <c r="Z22" s="1356" t="s">
        <v>213</v>
      </c>
      <c r="AA22" s="1358"/>
      <c r="AB22" s="1355" t="s">
        <v>213</v>
      </c>
      <c r="AC22" s="1356"/>
      <c r="AD22" s="1356" t="s">
        <v>213</v>
      </c>
      <c r="AE22" s="1356"/>
      <c r="AF22" s="1356" t="s">
        <v>213</v>
      </c>
      <c r="AG22" s="1358"/>
      <c r="AH22" s="1364" t="s">
        <v>213</v>
      </c>
      <c r="AI22" s="1360"/>
      <c r="AJ22" s="1360" t="s">
        <v>213</v>
      </c>
      <c r="AK22" s="1360"/>
      <c r="AL22" s="1360" t="s">
        <v>213</v>
      </c>
      <c r="AM22" s="1362"/>
      <c r="AN22" s="13"/>
      <c r="AO22" s="1412"/>
      <c r="AP22" s="1413"/>
      <c r="AQ22" s="1413"/>
      <c r="AR22" s="1413"/>
      <c r="AS22" s="1413"/>
      <c r="AT22" s="1414"/>
    </row>
    <row r="23" spans="2:46" ht="12" customHeight="1">
      <c r="B23" s="1351"/>
      <c r="C23" s="1351"/>
      <c r="D23" s="1352"/>
      <c r="E23" s="1385"/>
      <c r="F23" s="1392"/>
      <c r="G23" s="1392"/>
      <c r="H23" s="1392"/>
      <c r="I23" s="1396"/>
      <c r="J23" s="1365"/>
      <c r="K23" s="1366"/>
      <c r="L23" s="1366"/>
      <c r="M23" s="1366"/>
      <c r="N23" s="1366"/>
      <c r="O23" s="1367"/>
      <c r="P23" s="1365"/>
      <c r="Q23" s="1366"/>
      <c r="R23" s="1366"/>
      <c r="S23" s="1366"/>
      <c r="T23" s="1366"/>
      <c r="U23" s="1367"/>
      <c r="V23" s="1355"/>
      <c r="W23" s="1356"/>
      <c r="X23" s="1356"/>
      <c r="Y23" s="1356"/>
      <c r="Z23" s="1356"/>
      <c r="AA23" s="1358"/>
      <c r="AB23" s="1355"/>
      <c r="AC23" s="1356"/>
      <c r="AD23" s="1356"/>
      <c r="AE23" s="1356"/>
      <c r="AF23" s="1356"/>
      <c r="AG23" s="1358"/>
      <c r="AH23" s="1364"/>
      <c r="AI23" s="1360"/>
      <c r="AJ23" s="1360"/>
      <c r="AK23" s="1360"/>
      <c r="AL23" s="1360"/>
      <c r="AM23" s="1362"/>
      <c r="AN23" s="13"/>
      <c r="AO23" s="1412"/>
      <c r="AP23" s="1413"/>
      <c r="AQ23" s="1413"/>
      <c r="AR23" s="1413"/>
      <c r="AS23" s="1413"/>
      <c r="AT23" s="1414"/>
    </row>
    <row r="24" spans="2:46" ht="12" customHeight="1">
      <c r="B24" s="1351"/>
      <c r="C24" s="1351"/>
      <c r="D24" s="1352"/>
      <c r="E24" s="1385"/>
      <c r="F24" s="1392"/>
      <c r="G24" s="1392"/>
      <c r="H24" s="1392"/>
      <c r="I24" s="1396"/>
      <c r="J24" s="1365" t="s">
        <v>213</v>
      </c>
      <c r="K24" s="1366"/>
      <c r="L24" s="1366" t="s">
        <v>213</v>
      </c>
      <c r="M24" s="1366"/>
      <c r="N24" s="1366" t="s">
        <v>213</v>
      </c>
      <c r="O24" s="1367"/>
      <c r="P24" s="1365" t="s">
        <v>213</v>
      </c>
      <c r="Q24" s="1366"/>
      <c r="R24" s="1366" t="s">
        <v>213</v>
      </c>
      <c r="S24" s="1366"/>
      <c r="T24" s="1366" t="s">
        <v>213</v>
      </c>
      <c r="U24" s="1367"/>
      <c r="V24" s="1355" t="s">
        <v>391</v>
      </c>
      <c r="W24" s="1356"/>
      <c r="X24" s="1356" t="s">
        <v>213</v>
      </c>
      <c r="Y24" s="1356"/>
      <c r="Z24" s="1356" t="s">
        <v>213</v>
      </c>
      <c r="AA24" s="1358"/>
      <c r="AB24" s="1355" t="s">
        <v>213</v>
      </c>
      <c r="AC24" s="1356"/>
      <c r="AD24" s="1356" t="s">
        <v>213</v>
      </c>
      <c r="AE24" s="1356"/>
      <c r="AF24" s="1356" t="s">
        <v>213</v>
      </c>
      <c r="AG24" s="1358"/>
      <c r="AH24" s="1364" t="s">
        <v>213</v>
      </c>
      <c r="AI24" s="1360"/>
      <c r="AJ24" s="1360" t="s">
        <v>213</v>
      </c>
      <c r="AK24" s="1360"/>
      <c r="AL24" s="1360" t="s">
        <v>213</v>
      </c>
      <c r="AM24" s="1362"/>
      <c r="AN24" s="13"/>
      <c r="AO24" s="1412"/>
      <c r="AP24" s="1413"/>
      <c r="AQ24" s="1413"/>
      <c r="AR24" s="1413"/>
      <c r="AS24" s="1413"/>
      <c r="AT24" s="1414"/>
    </row>
    <row r="25" spans="2:46" ht="12" customHeight="1">
      <c r="B25" s="1351"/>
      <c r="C25" s="1351"/>
      <c r="D25" s="1352"/>
      <c r="E25" s="1385"/>
      <c r="F25" s="1392"/>
      <c r="G25" s="1392"/>
      <c r="H25" s="1392"/>
      <c r="I25" s="1396"/>
      <c r="J25" s="1365"/>
      <c r="K25" s="1366"/>
      <c r="L25" s="1366"/>
      <c r="M25" s="1366"/>
      <c r="N25" s="1366"/>
      <c r="O25" s="1367"/>
      <c r="P25" s="1365"/>
      <c r="Q25" s="1366"/>
      <c r="R25" s="1366"/>
      <c r="S25" s="1366"/>
      <c r="T25" s="1366"/>
      <c r="U25" s="1367"/>
      <c r="V25" s="1355"/>
      <c r="W25" s="1356"/>
      <c r="X25" s="1356"/>
      <c r="Y25" s="1356"/>
      <c r="Z25" s="1356"/>
      <c r="AA25" s="1358"/>
      <c r="AB25" s="1355"/>
      <c r="AC25" s="1356"/>
      <c r="AD25" s="1356"/>
      <c r="AE25" s="1356"/>
      <c r="AF25" s="1356"/>
      <c r="AG25" s="1358"/>
      <c r="AH25" s="1364"/>
      <c r="AI25" s="1360"/>
      <c r="AJ25" s="1360"/>
      <c r="AK25" s="1360"/>
      <c r="AL25" s="1360"/>
      <c r="AM25" s="1362"/>
      <c r="AN25" s="13"/>
      <c r="AO25" s="1412"/>
      <c r="AP25" s="1413"/>
      <c r="AQ25" s="1413"/>
      <c r="AR25" s="1413"/>
      <c r="AS25" s="1413"/>
      <c r="AT25" s="1414"/>
    </row>
    <row r="26" spans="2:46" ht="12" customHeight="1">
      <c r="B26" s="1351"/>
      <c r="C26" s="1351"/>
      <c r="D26" s="1352"/>
      <c r="E26" s="1385"/>
      <c r="F26" s="1392"/>
      <c r="G26" s="1392"/>
      <c r="H26" s="1392"/>
      <c r="I26" s="1396"/>
      <c r="J26" s="1365" t="s">
        <v>213</v>
      </c>
      <c r="K26" s="1366"/>
      <c r="L26" s="1366" t="s">
        <v>213</v>
      </c>
      <c r="M26" s="1366"/>
      <c r="N26" s="1366" t="s">
        <v>213</v>
      </c>
      <c r="O26" s="1367"/>
      <c r="P26" s="1365" t="s">
        <v>213</v>
      </c>
      <c r="Q26" s="1366"/>
      <c r="R26" s="1366" t="s">
        <v>213</v>
      </c>
      <c r="S26" s="1366"/>
      <c r="T26" s="1366" t="s">
        <v>213</v>
      </c>
      <c r="U26" s="1367"/>
      <c r="V26" s="1355" t="s">
        <v>213</v>
      </c>
      <c r="W26" s="1356"/>
      <c r="X26" s="1356" t="s">
        <v>392</v>
      </c>
      <c r="Y26" s="1356"/>
      <c r="Z26" s="1356" t="s">
        <v>213</v>
      </c>
      <c r="AA26" s="1358"/>
      <c r="AB26" s="1355" t="s">
        <v>213</v>
      </c>
      <c r="AC26" s="1356"/>
      <c r="AD26" s="1356" t="s">
        <v>213</v>
      </c>
      <c r="AE26" s="1356"/>
      <c r="AF26" s="1356" t="s">
        <v>213</v>
      </c>
      <c r="AG26" s="1358"/>
      <c r="AH26" s="1364" t="s">
        <v>213</v>
      </c>
      <c r="AI26" s="1360"/>
      <c r="AJ26" s="1360" t="s">
        <v>213</v>
      </c>
      <c r="AK26" s="1360"/>
      <c r="AL26" s="1360" t="s">
        <v>213</v>
      </c>
      <c r="AM26" s="1362"/>
      <c r="AN26" s="13"/>
      <c r="AO26" s="1412"/>
      <c r="AP26" s="1413"/>
      <c r="AQ26" s="1413"/>
      <c r="AR26" s="1413"/>
      <c r="AS26" s="1413"/>
      <c r="AT26" s="1414"/>
    </row>
    <row r="27" spans="2:46" ht="12" customHeight="1">
      <c r="B27" s="1351"/>
      <c r="C27" s="1351"/>
      <c r="D27" s="1352"/>
      <c r="E27" s="1385"/>
      <c r="F27" s="1392"/>
      <c r="G27" s="1392"/>
      <c r="H27" s="1392"/>
      <c r="I27" s="1396"/>
      <c r="J27" s="1365"/>
      <c r="K27" s="1366"/>
      <c r="L27" s="1366"/>
      <c r="M27" s="1366"/>
      <c r="N27" s="1366"/>
      <c r="O27" s="1367"/>
      <c r="P27" s="1365"/>
      <c r="Q27" s="1366"/>
      <c r="R27" s="1366"/>
      <c r="S27" s="1366"/>
      <c r="T27" s="1366"/>
      <c r="U27" s="1367"/>
      <c r="V27" s="1355"/>
      <c r="W27" s="1356"/>
      <c r="X27" s="1356"/>
      <c r="Y27" s="1356"/>
      <c r="Z27" s="1356"/>
      <c r="AA27" s="1358"/>
      <c r="AB27" s="1355"/>
      <c r="AC27" s="1356"/>
      <c r="AD27" s="1356"/>
      <c r="AE27" s="1356"/>
      <c r="AF27" s="1356"/>
      <c r="AG27" s="1358"/>
      <c r="AH27" s="1364"/>
      <c r="AI27" s="1360"/>
      <c r="AJ27" s="1360"/>
      <c r="AK27" s="1360"/>
      <c r="AL27" s="1360"/>
      <c r="AM27" s="1362"/>
      <c r="AN27" s="13"/>
      <c r="AO27" s="1412"/>
      <c r="AP27" s="1413"/>
      <c r="AQ27" s="1413"/>
      <c r="AR27" s="1413"/>
      <c r="AS27" s="1413"/>
      <c r="AT27" s="1414"/>
    </row>
    <row r="28" spans="2:46" ht="12" customHeight="1">
      <c r="B28" s="1351"/>
      <c r="C28" s="1351"/>
      <c r="D28" s="1352"/>
      <c r="E28" s="1385"/>
      <c r="F28" s="1392"/>
      <c r="G28" s="1392"/>
      <c r="H28" s="1392"/>
      <c r="I28" s="1396"/>
      <c r="J28" s="1365" t="s">
        <v>213</v>
      </c>
      <c r="K28" s="1366"/>
      <c r="L28" s="1366" t="s">
        <v>213</v>
      </c>
      <c r="M28" s="1366"/>
      <c r="N28" s="1366" t="s">
        <v>213</v>
      </c>
      <c r="O28" s="1367"/>
      <c r="P28" s="1365" t="s">
        <v>213</v>
      </c>
      <c r="Q28" s="1366"/>
      <c r="R28" s="1366" t="s">
        <v>213</v>
      </c>
      <c r="S28" s="1366"/>
      <c r="T28" s="1366" t="s">
        <v>213</v>
      </c>
      <c r="U28" s="1367"/>
      <c r="V28" s="1355" t="s">
        <v>213</v>
      </c>
      <c r="W28" s="1356"/>
      <c r="X28" s="1356" t="s">
        <v>213</v>
      </c>
      <c r="Y28" s="1356"/>
      <c r="Z28" s="1356" t="s">
        <v>213</v>
      </c>
      <c r="AA28" s="1358"/>
      <c r="AB28" s="1355" t="s">
        <v>213</v>
      </c>
      <c r="AC28" s="1356"/>
      <c r="AD28" s="1356" t="s">
        <v>213</v>
      </c>
      <c r="AE28" s="1356"/>
      <c r="AF28" s="1356" t="s">
        <v>213</v>
      </c>
      <c r="AG28" s="1358"/>
      <c r="AH28" s="1364" t="s">
        <v>213</v>
      </c>
      <c r="AI28" s="1360"/>
      <c r="AJ28" s="1360" t="s">
        <v>213</v>
      </c>
      <c r="AK28" s="1360"/>
      <c r="AL28" s="1360" t="s">
        <v>213</v>
      </c>
      <c r="AM28" s="1362"/>
      <c r="AN28" s="13"/>
      <c r="AO28" s="1412"/>
      <c r="AP28" s="1413"/>
      <c r="AQ28" s="1413"/>
      <c r="AR28" s="1413"/>
      <c r="AS28" s="1413"/>
      <c r="AT28" s="1414"/>
    </row>
    <row r="29" spans="2:46" ht="12" customHeight="1" thickBot="1">
      <c r="B29" s="1351"/>
      <c r="C29" s="1351"/>
      <c r="D29" s="1352"/>
      <c r="E29" s="1397"/>
      <c r="F29" s="1398"/>
      <c r="G29" s="1398"/>
      <c r="H29" s="1398"/>
      <c r="I29" s="1399"/>
      <c r="J29" s="1365"/>
      <c r="K29" s="1366"/>
      <c r="L29" s="1366"/>
      <c r="M29" s="1366"/>
      <c r="N29" s="1366"/>
      <c r="O29" s="1367"/>
      <c r="P29" s="1365"/>
      <c r="Q29" s="1366"/>
      <c r="R29" s="1366"/>
      <c r="S29" s="1366"/>
      <c r="T29" s="1366"/>
      <c r="U29" s="1367"/>
      <c r="V29" s="1355"/>
      <c r="W29" s="1356"/>
      <c r="X29" s="1356"/>
      <c r="Y29" s="1356"/>
      <c r="Z29" s="1356"/>
      <c r="AA29" s="1358"/>
      <c r="AB29" s="1355"/>
      <c r="AC29" s="1356"/>
      <c r="AD29" s="1356"/>
      <c r="AE29" s="1356"/>
      <c r="AF29" s="1356"/>
      <c r="AG29" s="1358"/>
      <c r="AH29" s="1364"/>
      <c r="AI29" s="1360"/>
      <c r="AJ29" s="1360"/>
      <c r="AK29" s="1360"/>
      <c r="AL29" s="1360"/>
      <c r="AM29" s="1362"/>
      <c r="AN29" s="13"/>
      <c r="AO29" s="1415"/>
      <c r="AP29" s="1416"/>
      <c r="AQ29" s="1416"/>
      <c r="AR29" s="1416"/>
      <c r="AS29" s="1416"/>
      <c r="AT29" s="1417"/>
    </row>
    <row r="30" spans="2:46" ht="10.5" customHeight="1">
      <c r="B30" s="1351"/>
      <c r="C30" s="1351"/>
      <c r="D30" s="1352"/>
      <c r="E30" s="1393" t="s">
        <v>393</v>
      </c>
      <c r="F30" s="1394"/>
      <c r="G30" s="1394"/>
      <c r="H30" s="1394"/>
      <c r="I30" s="1395"/>
      <c r="J30" s="1370" t="s">
        <v>213</v>
      </c>
      <c r="K30" s="1368"/>
      <c r="L30" s="1368" t="s">
        <v>213</v>
      </c>
      <c r="M30" s="1368"/>
      <c r="N30" s="1368" t="s">
        <v>213</v>
      </c>
      <c r="O30" s="1369"/>
      <c r="P30" s="1370" t="s">
        <v>213</v>
      </c>
      <c r="Q30" s="1368"/>
      <c r="R30" s="1368" t="s">
        <v>213</v>
      </c>
      <c r="S30" s="1368"/>
      <c r="T30" s="1368" t="s">
        <v>213</v>
      </c>
      <c r="U30" s="1369"/>
      <c r="V30" s="1370" t="s">
        <v>213</v>
      </c>
      <c r="W30" s="1368"/>
      <c r="X30" s="1368" t="s">
        <v>213</v>
      </c>
      <c r="Y30" s="1368"/>
      <c r="Z30" s="1368" t="s">
        <v>213</v>
      </c>
      <c r="AA30" s="1369"/>
      <c r="AB30" s="1353" t="s">
        <v>394</v>
      </c>
      <c r="AC30" s="1354"/>
      <c r="AD30" s="1354" t="s">
        <v>213</v>
      </c>
      <c r="AE30" s="1354"/>
      <c r="AF30" s="1354" t="s">
        <v>213</v>
      </c>
      <c r="AG30" s="1357"/>
      <c r="AH30" s="1363" t="s">
        <v>213</v>
      </c>
      <c r="AI30" s="1359"/>
      <c r="AJ30" s="1359" t="s">
        <v>213</v>
      </c>
      <c r="AK30" s="1359"/>
      <c r="AL30" s="1359" t="s">
        <v>213</v>
      </c>
      <c r="AM30" s="1361"/>
      <c r="AN30" s="13"/>
      <c r="AO30" s="1422" t="s">
        <v>395</v>
      </c>
      <c r="AP30" s="1423"/>
      <c r="AQ30" s="1423"/>
      <c r="AR30" s="1423"/>
      <c r="AS30" s="1423"/>
      <c r="AT30" s="1424"/>
    </row>
    <row r="31" spans="2:46" ht="10.5" customHeight="1">
      <c r="B31" s="1351"/>
      <c r="C31" s="1351"/>
      <c r="D31" s="1352"/>
      <c r="E31" s="1385"/>
      <c r="F31" s="1392"/>
      <c r="G31" s="1392"/>
      <c r="H31" s="1392"/>
      <c r="I31" s="1396"/>
      <c r="J31" s="1365"/>
      <c r="K31" s="1366"/>
      <c r="L31" s="1366"/>
      <c r="M31" s="1366"/>
      <c r="N31" s="1366"/>
      <c r="O31" s="1367"/>
      <c r="P31" s="1365"/>
      <c r="Q31" s="1366"/>
      <c r="R31" s="1366"/>
      <c r="S31" s="1366"/>
      <c r="T31" s="1366"/>
      <c r="U31" s="1367"/>
      <c r="V31" s="1365"/>
      <c r="W31" s="1366"/>
      <c r="X31" s="1366"/>
      <c r="Y31" s="1366"/>
      <c r="Z31" s="1366"/>
      <c r="AA31" s="1367"/>
      <c r="AB31" s="1355"/>
      <c r="AC31" s="1356"/>
      <c r="AD31" s="1356"/>
      <c r="AE31" s="1356"/>
      <c r="AF31" s="1356"/>
      <c r="AG31" s="1358"/>
      <c r="AH31" s="1364"/>
      <c r="AI31" s="1360"/>
      <c r="AJ31" s="1360"/>
      <c r="AK31" s="1360"/>
      <c r="AL31" s="1360"/>
      <c r="AM31" s="1362"/>
      <c r="AN31" s="13"/>
      <c r="AO31" s="1425"/>
      <c r="AP31" s="1426"/>
      <c r="AQ31" s="1426"/>
      <c r="AR31" s="1426"/>
      <c r="AS31" s="1426"/>
      <c r="AT31" s="1427"/>
    </row>
    <row r="32" spans="2:46" ht="10.5" customHeight="1">
      <c r="B32" s="1351"/>
      <c r="C32" s="1351"/>
      <c r="D32" s="1352"/>
      <c r="E32" s="1385"/>
      <c r="F32" s="1392"/>
      <c r="G32" s="1392"/>
      <c r="H32" s="1392"/>
      <c r="I32" s="1396"/>
      <c r="J32" s="1365" t="s">
        <v>213</v>
      </c>
      <c r="K32" s="1366"/>
      <c r="L32" s="1366" t="s">
        <v>213</v>
      </c>
      <c r="M32" s="1366"/>
      <c r="N32" s="1366" t="s">
        <v>396</v>
      </c>
      <c r="O32" s="1367"/>
      <c r="P32" s="1365" t="s">
        <v>213</v>
      </c>
      <c r="Q32" s="1366"/>
      <c r="R32" s="1366" t="s">
        <v>213</v>
      </c>
      <c r="S32" s="1366"/>
      <c r="T32" s="1366" t="s">
        <v>213</v>
      </c>
      <c r="U32" s="1367"/>
      <c r="V32" s="1365" t="s">
        <v>213</v>
      </c>
      <c r="W32" s="1366"/>
      <c r="X32" s="1366" t="s">
        <v>397</v>
      </c>
      <c r="Y32" s="1366"/>
      <c r="Z32" s="1366" t="s">
        <v>213</v>
      </c>
      <c r="AA32" s="1367"/>
      <c r="AB32" s="1355" t="s">
        <v>213</v>
      </c>
      <c r="AC32" s="1356"/>
      <c r="AD32" s="1356" t="s">
        <v>213</v>
      </c>
      <c r="AE32" s="1356"/>
      <c r="AF32" s="1356" t="s">
        <v>213</v>
      </c>
      <c r="AG32" s="1358"/>
      <c r="AH32" s="1364" t="s">
        <v>213</v>
      </c>
      <c r="AI32" s="1360"/>
      <c r="AJ32" s="1360" t="s">
        <v>213</v>
      </c>
      <c r="AK32" s="1360"/>
      <c r="AL32" s="1360" t="s">
        <v>213</v>
      </c>
      <c r="AM32" s="1362"/>
      <c r="AN32" s="13"/>
      <c r="AO32" s="1425"/>
      <c r="AP32" s="1426"/>
      <c r="AQ32" s="1426"/>
      <c r="AR32" s="1426"/>
      <c r="AS32" s="1426"/>
      <c r="AT32" s="1427"/>
    </row>
    <row r="33" spans="2:46" ht="10.5" customHeight="1">
      <c r="B33" s="1351"/>
      <c r="C33" s="1351"/>
      <c r="D33" s="1352"/>
      <c r="E33" s="1385"/>
      <c r="F33" s="1392"/>
      <c r="G33" s="1392"/>
      <c r="H33" s="1392"/>
      <c r="I33" s="1396"/>
      <c r="J33" s="1365"/>
      <c r="K33" s="1366"/>
      <c r="L33" s="1366"/>
      <c r="M33" s="1366"/>
      <c r="N33" s="1366"/>
      <c r="O33" s="1367"/>
      <c r="P33" s="1365"/>
      <c r="Q33" s="1366"/>
      <c r="R33" s="1366"/>
      <c r="S33" s="1366"/>
      <c r="T33" s="1366"/>
      <c r="U33" s="1367"/>
      <c r="V33" s="1365"/>
      <c r="W33" s="1366"/>
      <c r="X33" s="1366"/>
      <c r="Y33" s="1366"/>
      <c r="Z33" s="1366"/>
      <c r="AA33" s="1367"/>
      <c r="AB33" s="1355"/>
      <c r="AC33" s="1356"/>
      <c r="AD33" s="1356"/>
      <c r="AE33" s="1356"/>
      <c r="AF33" s="1356"/>
      <c r="AG33" s="1358"/>
      <c r="AH33" s="1364"/>
      <c r="AI33" s="1360"/>
      <c r="AJ33" s="1360"/>
      <c r="AK33" s="1360"/>
      <c r="AL33" s="1360"/>
      <c r="AM33" s="1362"/>
      <c r="AN33" s="13"/>
      <c r="AO33" s="1425"/>
      <c r="AP33" s="1426"/>
      <c r="AQ33" s="1426"/>
      <c r="AR33" s="1426"/>
      <c r="AS33" s="1426"/>
      <c r="AT33" s="1427"/>
    </row>
    <row r="34" spans="2:46" ht="10.5" customHeight="1">
      <c r="B34" s="1351"/>
      <c r="C34" s="1351"/>
      <c r="D34" s="1352"/>
      <c r="E34" s="1385"/>
      <c r="F34" s="1392"/>
      <c r="G34" s="1392"/>
      <c r="H34" s="1392"/>
      <c r="I34" s="1396"/>
      <c r="J34" s="1365" t="s">
        <v>213</v>
      </c>
      <c r="K34" s="1366"/>
      <c r="L34" s="1366" t="s">
        <v>213</v>
      </c>
      <c r="M34" s="1366"/>
      <c r="N34" s="1366" t="s">
        <v>213</v>
      </c>
      <c r="O34" s="1367"/>
      <c r="P34" s="1365" t="s">
        <v>213</v>
      </c>
      <c r="Q34" s="1366"/>
      <c r="R34" s="1366" t="s">
        <v>213</v>
      </c>
      <c r="S34" s="1366"/>
      <c r="T34" s="1366" t="s">
        <v>398</v>
      </c>
      <c r="U34" s="1367"/>
      <c r="V34" s="1365" t="s">
        <v>213</v>
      </c>
      <c r="W34" s="1366"/>
      <c r="X34" s="1366" t="s">
        <v>213</v>
      </c>
      <c r="Y34" s="1366"/>
      <c r="Z34" s="1366" t="s">
        <v>213</v>
      </c>
      <c r="AA34" s="1367"/>
      <c r="AB34" s="1355" t="s">
        <v>213</v>
      </c>
      <c r="AC34" s="1356"/>
      <c r="AD34" s="1356" t="s">
        <v>213</v>
      </c>
      <c r="AE34" s="1356"/>
      <c r="AF34" s="1356" t="s">
        <v>213</v>
      </c>
      <c r="AG34" s="1358"/>
      <c r="AH34" s="1364" t="s">
        <v>213</v>
      </c>
      <c r="AI34" s="1360"/>
      <c r="AJ34" s="1360" t="s">
        <v>213</v>
      </c>
      <c r="AK34" s="1360"/>
      <c r="AL34" s="1360" t="s">
        <v>213</v>
      </c>
      <c r="AM34" s="1362"/>
      <c r="AN34" s="13"/>
      <c r="AO34" s="1425"/>
      <c r="AP34" s="1426"/>
      <c r="AQ34" s="1426"/>
      <c r="AR34" s="1426"/>
      <c r="AS34" s="1426"/>
      <c r="AT34" s="1427"/>
    </row>
    <row r="35" spans="2:46" ht="10.5" customHeight="1">
      <c r="B35" s="1351"/>
      <c r="C35" s="1351"/>
      <c r="D35" s="1352"/>
      <c r="E35" s="1385"/>
      <c r="F35" s="1392"/>
      <c r="G35" s="1392"/>
      <c r="H35" s="1392"/>
      <c r="I35" s="1396"/>
      <c r="J35" s="1365"/>
      <c r="K35" s="1366"/>
      <c r="L35" s="1366"/>
      <c r="M35" s="1366"/>
      <c r="N35" s="1366"/>
      <c r="O35" s="1367"/>
      <c r="P35" s="1365"/>
      <c r="Q35" s="1366"/>
      <c r="R35" s="1366"/>
      <c r="S35" s="1366"/>
      <c r="T35" s="1366"/>
      <c r="U35" s="1367"/>
      <c r="V35" s="1365"/>
      <c r="W35" s="1366"/>
      <c r="X35" s="1366"/>
      <c r="Y35" s="1366"/>
      <c r="Z35" s="1366"/>
      <c r="AA35" s="1367"/>
      <c r="AB35" s="1355"/>
      <c r="AC35" s="1356"/>
      <c r="AD35" s="1356"/>
      <c r="AE35" s="1356"/>
      <c r="AF35" s="1356"/>
      <c r="AG35" s="1358"/>
      <c r="AH35" s="1364"/>
      <c r="AI35" s="1360"/>
      <c r="AJ35" s="1360"/>
      <c r="AK35" s="1360"/>
      <c r="AL35" s="1360"/>
      <c r="AM35" s="1362"/>
      <c r="AN35" s="13"/>
      <c r="AO35" s="1425"/>
      <c r="AP35" s="1426"/>
      <c r="AQ35" s="1426"/>
      <c r="AR35" s="1426"/>
      <c r="AS35" s="1426"/>
      <c r="AT35" s="1427"/>
    </row>
    <row r="36" spans="2:46" ht="10.5" customHeight="1">
      <c r="B36" s="1351"/>
      <c r="C36" s="1351"/>
      <c r="D36" s="1352"/>
      <c r="E36" s="1385"/>
      <c r="F36" s="1392"/>
      <c r="G36" s="1392"/>
      <c r="H36" s="1392"/>
      <c r="I36" s="1396"/>
      <c r="J36" s="1365" t="s">
        <v>213</v>
      </c>
      <c r="K36" s="1366"/>
      <c r="L36" s="1366" t="s">
        <v>213</v>
      </c>
      <c r="M36" s="1366"/>
      <c r="N36" s="1366" t="s">
        <v>213</v>
      </c>
      <c r="O36" s="1367"/>
      <c r="P36" s="1365" t="s">
        <v>213</v>
      </c>
      <c r="Q36" s="1366"/>
      <c r="R36" s="1366" t="s">
        <v>213</v>
      </c>
      <c r="S36" s="1366"/>
      <c r="T36" s="1366" t="s">
        <v>213</v>
      </c>
      <c r="U36" s="1367"/>
      <c r="V36" s="1365" t="s">
        <v>213</v>
      </c>
      <c r="W36" s="1366"/>
      <c r="X36" s="1366" t="s">
        <v>213</v>
      </c>
      <c r="Y36" s="1366"/>
      <c r="Z36" s="1366" t="s">
        <v>399</v>
      </c>
      <c r="AA36" s="1367"/>
      <c r="AB36" s="1355" t="s">
        <v>213</v>
      </c>
      <c r="AC36" s="1356"/>
      <c r="AD36" s="1356" t="s">
        <v>213</v>
      </c>
      <c r="AE36" s="1356"/>
      <c r="AF36" s="1356" t="s">
        <v>213</v>
      </c>
      <c r="AG36" s="1358"/>
      <c r="AH36" s="1364" t="s">
        <v>213</v>
      </c>
      <c r="AI36" s="1360"/>
      <c r="AJ36" s="1360" t="s">
        <v>213</v>
      </c>
      <c r="AK36" s="1360"/>
      <c r="AL36" s="1360" t="s">
        <v>213</v>
      </c>
      <c r="AM36" s="1362"/>
      <c r="AN36" s="13"/>
      <c r="AO36" s="1425"/>
      <c r="AP36" s="1426"/>
      <c r="AQ36" s="1426"/>
      <c r="AR36" s="1426"/>
      <c r="AS36" s="1426"/>
      <c r="AT36" s="1427"/>
    </row>
    <row r="37" spans="2:46" ht="10.5" customHeight="1">
      <c r="B37" s="1351"/>
      <c r="C37" s="1351"/>
      <c r="D37" s="1352"/>
      <c r="E37" s="1385"/>
      <c r="F37" s="1392"/>
      <c r="G37" s="1392"/>
      <c r="H37" s="1392"/>
      <c r="I37" s="1396"/>
      <c r="J37" s="1365"/>
      <c r="K37" s="1366"/>
      <c r="L37" s="1366"/>
      <c r="M37" s="1366"/>
      <c r="N37" s="1366"/>
      <c r="O37" s="1367"/>
      <c r="P37" s="1365"/>
      <c r="Q37" s="1366"/>
      <c r="R37" s="1366"/>
      <c r="S37" s="1366"/>
      <c r="T37" s="1366"/>
      <c r="U37" s="1367"/>
      <c r="V37" s="1365"/>
      <c r="W37" s="1366"/>
      <c r="X37" s="1366"/>
      <c r="Y37" s="1366"/>
      <c r="Z37" s="1366"/>
      <c r="AA37" s="1367"/>
      <c r="AB37" s="1355"/>
      <c r="AC37" s="1356"/>
      <c r="AD37" s="1356"/>
      <c r="AE37" s="1356"/>
      <c r="AF37" s="1356"/>
      <c r="AG37" s="1358"/>
      <c r="AH37" s="1364"/>
      <c r="AI37" s="1360"/>
      <c r="AJ37" s="1360"/>
      <c r="AK37" s="1360"/>
      <c r="AL37" s="1360"/>
      <c r="AM37" s="1362"/>
      <c r="AN37" s="13"/>
      <c r="AO37" s="1425"/>
      <c r="AP37" s="1426"/>
      <c r="AQ37" s="1426"/>
      <c r="AR37" s="1426"/>
      <c r="AS37" s="1426"/>
      <c r="AT37" s="1427"/>
    </row>
    <row r="38" spans="2:46" ht="10.5" customHeight="1">
      <c r="B38" s="1351"/>
      <c r="C38" s="1351"/>
      <c r="D38" s="1352"/>
      <c r="E38" s="1385"/>
      <c r="F38" s="1392"/>
      <c r="G38" s="1392"/>
      <c r="H38" s="1392"/>
      <c r="I38" s="1396"/>
      <c r="J38" s="1365" t="s">
        <v>400</v>
      </c>
      <c r="K38" s="1366"/>
      <c r="L38" s="1366" t="s">
        <v>213</v>
      </c>
      <c r="M38" s="1366"/>
      <c r="N38" s="1366" t="s">
        <v>213</v>
      </c>
      <c r="O38" s="1367"/>
      <c r="P38" s="1365" t="s">
        <v>213</v>
      </c>
      <c r="Q38" s="1366"/>
      <c r="R38" s="1366" t="s">
        <v>213</v>
      </c>
      <c r="S38" s="1366"/>
      <c r="T38" s="1366" t="s">
        <v>213</v>
      </c>
      <c r="U38" s="1367"/>
      <c r="V38" s="1365" t="s">
        <v>213</v>
      </c>
      <c r="W38" s="1366"/>
      <c r="X38" s="1366" t="s">
        <v>213</v>
      </c>
      <c r="Y38" s="1366"/>
      <c r="Z38" s="1366" t="s">
        <v>213</v>
      </c>
      <c r="AA38" s="1367"/>
      <c r="AB38" s="1355" t="s">
        <v>213</v>
      </c>
      <c r="AC38" s="1356"/>
      <c r="AD38" s="1356" t="s">
        <v>213</v>
      </c>
      <c r="AE38" s="1356"/>
      <c r="AF38" s="1356" t="s">
        <v>401</v>
      </c>
      <c r="AG38" s="1358"/>
      <c r="AH38" s="1364" t="s">
        <v>213</v>
      </c>
      <c r="AI38" s="1360"/>
      <c r="AJ38" s="1360" t="s">
        <v>213</v>
      </c>
      <c r="AK38" s="1360"/>
      <c r="AL38" s="1360" t="s">
        <v>213</v>
      </c>
      <c r="AM38" s="1362"/>
      <c r="AN38" s="13"/>
      <c r="AO38" s="1425"/>
      <c r="AP38" s="1426"/>
      <c r="AQ38" s="1426"/>
      <c r="AR38" s="1426"/>
      <c r="AS38" s="1426"/>
      <c r="AT38" s="1427"/>
    </row>
    <row r="39" spans="2:46" ht="10.5" customHeight="1">
      <c r="B39" s="1351"/>
      <c r="C39" s="1351"/>
      <c r="D39" s="1352"/>
      <c r="E39" s="1385"/>
      <c r="F39" s="1392"/>
      <c r="G39" s="1392"/>
      <c r="H39" s="1392"/>
      <c r="I39" s="1396"/>
      <c r="J39" s="1365"/>
      <c r="K39" s="1366"/>
      <c r="L39" s="1366"/>
      <c r="M39" s="1366"/>
      <c r="N39" s="1366"/>
      <c r="O39" s="1367"/>
      <c r="P39" s="1365"/>
      <c r="Q39" s="1366"/>
      <c r="R39" s="1366"/>
      <c r="S39" s="1366"/>
      <c r="T39" s="1366"/>
      <c r="U39" s="1367"/>
      <c r="V39" s="1365"/>
      <c r="W39" s="1366"/>
      <c r="X39" s="1366"/>
      <c r="Y39" s="1366"/>
      <c r="Z39" s="1366"/>
      <c r="AA39" s="1367"/>
      <c r="AB39" s="1355"/>
      <c r="AC39" s="1356"/>
      <c r="AD39" s="1356"/>
      <c r="AE39" s="1356"/>
      <c r="AF39" s="1356"/>
      <c r="AG39" s="1358"/>
      <c r="AH39" s="1364"/>
      <c r="AI39" s="1360"/>
      <c r="AJ39" s="1360"/>
      <c r="AK39" s="1360"/>
      <c r="AL39" s="1360"/>
      <c r="AM39" s="1362"/>
      <c r="AN39" s="13"/>
      <c r="AO39" s="1425"/>
      <c r="AP39" s="1426"/>
      <c r="AQ39" s="1426"/>
      <c r="AR39" s="1426"/>
      <c r="AS39" s="1426"/>
      <c r="AT39" s="1427"/>
    </row>
    <row r="40" spans="2:46" ht="10.5" customHeight="1">
      <c r="B40" s="1351"/>
      <c r="C40" s="1351"/>
      <c r="D40" s="1352"/>
      <c r="E40" s="1385"/>
      <c r="F40" s="1392"/>
      <c r="G40" s="1392"/>
      <c r="H40" s="1392"/>
      <c r="I40" s="1396"/>
      <c r="J40" s="1365" t="s">
        <v>213</v>
      </c>
      <c r="K40" s="1366"/>
      <c r="L40" s="1366" t="s">
        <v>213</v>
      </c>
      <c r="M40" s="1366"/>
      <c r="N40" s="1366" t="s">
        <v>213</v>
      </c>
      <c r="O40" s="1367"/>
      <c r="P40" s="1365" t="s">
        <v>213</v>
      </c>
      <c r="Q40" s="1366"/>
      <c r="R40" s="1366" t="s">
        <v>213</v>
      </c>
      <c r="S40" s="1366"/>
      <c r="T40" s="1366" t="s">
        <v>402</v>
      </c>
      <c r="U40" s="1367"/>
      <c r="V40" s="1365" t="s">
        <v>213</v>
      </c>
      <c r="W40" s="1366"/>
      <c r="X40" s="1366" t="s">
        <v>213</v>
      </c>
      <c r="Y40" s="1366"/>
      <c r="Z40" s="1366" t="s">
        <v>213</v>
      </c>
      <c r="AA40" s="1367"/>
      <c r="AB40" s="1355" t="s">
        <v>213</v>
      </c>
      <c r="AC40" s="1356"/>
      <c r="AD40" s="1356" t="s">
        <v>213</v>
      </c>
      <c r="AE40" s="1356"/>
      <c r="AF40" s="1356" t="s">
        <v>213</v>
      </c>
      <c r="AG40" s="1358"/>
      <c r="AH40" s="1364" t="s">
        <v>213</v>
      </c>
      <c r="AI40" s="1360"/>
      <c r="AJ40" s="1360" t="s">
        <v>213</v>
      </c>
      <c r="AK40" s="1360"/>
      <c r="AL40" s="1360" t="s">
        <v>213</v>
      </c>
      <c r="AM40" s="1362"/>
      <c r="AN40" s="13"/>
      <c r="AO40" s="1425"/>
      <c r="AP40" s="1426"/>
      <c r="AQ40" s="1426"/>
      <c r="AR40" s="1426"/>
      <c r="AS40" s="1426"/>
      <c r="AT40" s="1427"/>
    </row>
    <row r="41" spans="2:46" ht="10.5" customHeight="1" thickBot="1">
      <c r="B41" s="1351"/>
      <c r="C41" s="1351"/>
      <c r="D41" s="1352"/>
      <c r="E41" s="1397"/>
      <c r="F41" s="1398"/>
      <c r="G41" s="1398"/>
      <c r="H41" s="1398"/>
      <c r="I41" s="1399"/>
      <c r="J41" s="1381"/>
      <c r="K41" s="1379"/>
      <c r="L41" s="1379"/>
      <c r="M41" s="1379"/>
      <c r="N41" s="1379"/>
      <c r="O41" s="1380"/>
      <c r="P41" s="1381"/>
      <c r="Q41" s="1379"/>
      <c r="R41" s="1379"/>
      <c r="S41" s="1379"/>
      <c r="T41" s="1379"/>
      <c r="U41" s="1380"/>
      <c r="V41" s="1381"/>
      <c r="W41" s="1379"/>
      <c r="X41" s="1379"/>
      <c r="Y41" s="1379"/>
      <c r="Z41" s="1379"/>
      <c r="AA41" s="1380"/>
      <c r="AB41" s="1371"/>
      <c r="AC41" s="1372"/>
      <c r="AD41" s="1372"/>
      <c r="AE41" s="1372"/>
      <c r="AF41" s="1372"/>
      <c r="AG41" s="1373"/>
      <c r="AH41" s="1418"/>
      <c r="AI41" s="1374"/>
      <c r="AJ41" s="1374"/>
      <c r="AK41" s="1374"/>
      <c r="AL41" s="1374"/>
      <c r="AM41" s="1375"/>
      <c r="AN41" s="13"/>
      <c r="AO41" s="1428"/>
      <c r="AP41" s="1429"/>
      <c r="AQ41" s="1429"/>
      <c r="AR41" s="1429"/>
      <c r="AS41" s="1429"/>
      <c r="AT41" s="1430"/>
    </row>
    <row r="42" spans="2:46" ht="13.5" customHeight="1">
      <c r="B42" s="1351"/>
      <c r="C42" s="1351"/>
      <c r="D42" s="1352"/>
      <c r="E42" s="1393" t="s">
        <v>403</v>
      </c>
      <c r="F42" s="1394"/>
      <c r="G42" s="1394"/>
      <c r="H42" s="1394"/>
      <c r="I42" s="1395"/>
      <c r="J42" s="1382" t="s">
        <v>213</v>
      </c>
      <c r="K42" s="1383"/>
      <c r="L42" s="1383" t="s">
        <v>213</v>
      </c>
      <c r="M42" s="1383"/>
      <c r="N42" s="1383" t="s">
        <v>213</v>
      </c>
      <c r="O42" s="1384"/>
      <c r="P42" s="1368" t="s">
        <v>213</v>
      </c>
      <c r="Q42" s="1368"/>
      <c r="R42" s="1368" t="s">
        <v>213</v>
      </c>
      <c r="S42" s="1368"/>
      <c r="T42" s="1368" t="s">
        <v>213</v>
      </c>
      <c r="U42" s="1369"/>
      <c r="V42" s="1370" t="s">
        <v>213</v>
      </c>
      <c r="W42" s="1368"/>
      <c r="X42" s="1368" t="s">
        <v>213</v>
      </c>
      <c r="Y42" s="1368"/>
      <c r="Z42" s="1368" t="s">
        <v>213</v>
      </c>
      <c r="AA42" s="1369"/>
      <c r="AB42" s="1353" t="s">
        <v>213</v>
      </c>
      <c r="AC42" s="1354"/>
      <c r="AD42" s="1354" t="s">
        <v>404</v>
      </c>
      <c r="AE42" s="1354"/>
      <c r="AF42" s="1354" t="s">
        <v>405</v>
      </c>
      <c r="AG42" s="1357"/>
      <c r="AH42" s="1363" t="s">
        <v>213</v>
      </c>
      <c r="AI42" s="1359"/>
      <c r="AJ42" s="1359" t="s">
        <v>213</v>
      </c>
      <c r="AK42" s="1359"/>
      <c r="AL42" s="1359" t="s">
        <v>213</v>
      </c>
      <c r="AM42" s="1361"/>
      <c r="AN42" s="13"/>
      <c r="AO42" s="1431" t="s">
        <v>406</v>
      </c>
      <c r="AP42" s="1431"/>
      <c r="AQ42" s="1431"/>
      <c r="AR42" s="1431"/>
      <c r="AS42" s="1431"/>
      <c r="AT42" s="1431"/>
    </row>
    <row r="43" spans="2:46" ht="13.5" customHeight="1">
      <c r="B43" s="1351"/>
      <c r="C43" s="1351"/>
      <c r="D43" s="1352"/>
      <c r="E43" s="1385"/>
      <c r="F43" s="1392"/>
      <c r="G43" s="1392"/>
      <c r="H43" s="1392"/>
      <c r="I43" s="1396"/>
      <c r="J43" s="1376"/>
      <c r="K43" s="1377"/>
      <c r="L43" s="1377"/>
      <c r="M43" s="1377"/>
      <c r="N43" s="1377"/>
      <c r="O43" s="1378"/>
      <c r="P43" s="1366"/>
      <c r="Q43" s="1366"/>
      <c r="R43" s="1366"/>
      <c r="S43" s="1366"/>
      <c r="T43" s="1366"/>
      <c r="U43" s="1367"/>
      <c r="V43" s="1365"/>
      <c r="W43" s="1366"/>
      <c r="X43" s="1366"/>
      <c r="Y43" s="1366"/>
      <c r="Z43" s="1366"/>
      <c r="AA43" s="1367"/>
      <c r="AB43" s="1355"/>
      <c r="AC43" s="1356"/>
      <c r="AD43" s="1356"/>
      <c r="AE43" s="1356"/>
      <c r="AF43" s="1356"/>
      <c r="AG43" s="1358"/>
      <c r="AH43" s="1364"/>
      <c r="AI43" s="1360"/>
      <c r="AJ43" s="1360"/>
      <c r="AK43" s="1360"/>
      <c r="AL43" s="1360"/>
      <c r="AM43" s="1362"/>
      <c r="AN43" s="13"/>
      <c r="AO43" s="1432"/>
      <c r="AP43" s="1432"/>
      <c r="AQ43" s="1432"/>
      <c r="AR43" s="1432"/>
      <c r="AS43" s="1432"/>
      <c r="AT43" s="1432"/>
    </row>
    <row r="44" spans="2:46" ht="13.5" customHeight="1">
      <c r="B44" s="1351"/>
      <c r="C44" s="1351"/>
      <c r="D44" s="1352"/>
      <c r="E44" s="1385"/>
      <c r="F44" s="1392"/>
      <c r="G44" s="1392"/>
      <c r="H44" s="1392"/>
      <c r="I44" s="1396"/>
      <c r="J44" s="1376" t="s">
        <v>213</v>
      </c>
      <c r="K44" s="1377"/>
      <c r="L44" s="1377" t="s">
        <v>213</v>
      </c>
      <c r="M44" s="1377"/>
      <c r="N44" s="1377" t="s">
        <v>213</v>
      </c>
      <c r="O44" s="1378"/>
      <c r="P44" s="1366" t="s">
        <v>213</v>
      </c>
      <c r="Q44" s="1366"/>
      <c r="R44" s="1366" t="s">
        <v>213</v>
      </c>
      <c r="S44" s="1366"/>
      <c r="T44" s="1366" t="s">
        <v>213</v>
      </c>
      <c r="U44" s="1367"/>
      <c r="V44" s="1365" t="s">
        <v>213</v>
      </c>
      <c r="W44" s="1366"/>
      <c r="X44" s="1366" t="s">
        <v>213</v>
      </c>
      <c r="Y44" s="1366"/>
      <c r="Z44" s="1366" t="s">
        <v>213</v>
      </c>
      <c r="AA44" s="1367"/>
      <c r="AB44" s="1355" t="s">
        <v>213</v>
      </c>
      <c r="AC44" s="1356"/>
      <c r="AD44" s="1356" t="s">
        <v>213</v>
      </c>
      <c r="AE44" s="1356"/>
      <c r="AF44" s="1356" t="s">
        <v>213</v>
      </c>
      <c r="AG44" s="1358"/>
      <c r="AH44" s="1364" t="s">
        <v>213</v>
      </c>
      <c r="AI44" s="1360"/>
      <c r="AJ44" s="1360" t="s">
        <v>213</v>
      </c>
      <c r="AK44" s="1360"/>
      <c r="AL44" s="1360" t="s">
        <v>213</v>
      </c>
      <c r="AM44" s="1362"/>
      <c r="AN44" s="13"/>
      <c r="AO44" s="1432"/>
      <c r="AP44" s="1432"/>
      <c r="AQ44" s="1432"/>
      <c r="AR44" s="1432"/>
      <c r="AS44" s="1432"/>
      <c r="AT44" s="1432"/>
    </row>
    <row r="45" spans="2:46" ht="13.5" customHeight="1">
      <c r="B45" s="1351"/>
      <c r="C45" s="1351"/>
      <c r="D45" s="1352"/>
      <c r="E45" s="1385"/>
      <c r="F45" s="1392"/>
      <c r="G45" s="1392"/>
      <c r="H45" s="1392"/>
      <c r="I45" s="1396"/>
      <c r="J45" s="1376"/>
      <c r="K45" s="1377"/>
      <c r="L45" s="1377"/>
      <c r="M45" s="1377"/>
      <c r="N45" s="1377"/>
      <c r="O45" s="1378"/>
      <c r="P45" s="1366"/>
      <c r="Q45" s="1366"/>
      <c r="R45" s="1366"/>
      <c r="S45" s="1366"/>
      <c r="T45" s="1366"/>
      <c r="U45" s="1367"/>
      <c r="V45" s="1365"/>
      <c r="W45" s="1366"/>
      <c r="X45" s="1366"/>
      <c r="Y45" s="1366"/>
      <c r="Z45" s="1366"/>
      <c r="AA45" s="1367"/>
      <c r="AB45" s="1355"/>
      <c r="AC45" s="1356"/>
      <c r="AD45" s="1356"/>
      <c r="AE45" s="1356"/>
      <c r="AF45" s="1356"/>
      <c r="AG45" s="1358"/>
      <c r="AH45" s="1364"/>
      <c r="AI45" s="1360"/>
      <c r="AJ45" s="1360"/>
      <c r="AK45" s="1360"/>
      <c r="AL45" s="1360"/>
      <c r="AM45" s="1362"/>
      <c r="AN45" s="13"/>
      <c r="AO45" s="1432"/>
      <c r="AP45" s="1432"/>
      <c r="AQ45" s="1432"/>
      <c r="AR45" s="1432"/>
      <c r="AS45" s="1432"/>
      <c r="AT45" s="1432"/>
    </row>
    <row r="46" spans="2:46" ht="13.5" customHeight="1">
      <c r="B46" s="1351"/>
      <c r="C46" s="1351"/>
      <c r="D46" s="1352"/>
      <c r="E46" s="1385"/>
      <c r="F46" s="1392"/>
      <c r="G46" s="1392"/>
      <c r="H46" s="1392"/>
      <c r="I46" s="1396"/>
      <c r="J46" s="1376" t="s">
        <v>407</v>
      </c>
      <c r="K46" s="1377"/>
      <c r="L46" s="1377" t="s">
        <v>213</v>
      </c>
      <c r="M46" s="1377"/>
      <c r="N46" s="1377" t="s">
        <v>213</v>
      </c>
      <c r="O46" s="1378"/>
      <c r="P46" s="1366" t="s">
        <v>213</v>
      </c>
      <c r="Q46" s="1366"/>
      <c r="R46" s="1366" t="s">
        <v>213</v>
      </c>
      <c r="S46" s="1366"/>
      <c r="T46" s="1366" t="s">
        <v>213</v>
      </c>
      <c r="U46" s="1367"/>
      <c r="V46" s="1365" t="s">
        <v>213</v>
      </c>
      <c r="W46" s="1366"/>
      <c r="X46" s="1366" t="s">
        <v>213</v>
      </c>
      <c r="Y46" s="1366"/>
      <c r="Z46" s="1366" t="s">
        <v>213</v>
      </c>
      <c r="AA46" s="1367"/>
      <c r="AB46" s="1355" t="s">
        <v>213</v>
      </c>
      <c r="AC46" s="1356"/>
      <c r="AD46" s="1356" t="s">
        <v>213</v>
      </c>
      <c r="AE46" s="1356"/>
      <c r="AF46" s="1356" t="s">
        <v>213</v>
      </c>
      <c r="AG46" s="1358"/>
      <c r="AH46" s="1364" t="s">
        <v>213</v>
      </c>
      <c r="AI46" s="1360"/>
      <c r="AJ46" s="1360" t="s">
        <v>213</v>
      </c>
      <c r="AK46" s="1360"/>
      <c r="AL46" s="1360" t="s">
        <v>213</v>
      </c>
      <c r="AM46" s="1362"/>
      <c r="AN46" s="13"/>
      <c r="AO46" s="1432"/>
      <c r="AP46" s="1432"/>
      <c r="AQ46" s="1432"/>
      <c r="AR46" s="1432"/>
      <c r="AS46" s="1432"/>
      <c r="AT46" s="1432"/>
    </row>
    <row r="47" spans="2:46" ht="13.5" customHeight="1">
      <c r="B47" s="1351"/>
      <c r="C47" s="1351"/>
      <c r="D47" s="1352"/>
      <c r="E47" s="1385"/>
      <c r="F47" s="1392"/>
      <c r="G47" s="1392"/>
      <c r="H47" s="1392"/>
      <c r="I47" s="1396"/>
      <c r="J47" s="1376"/>
      <c r="K47" s="1377"/>
      <c r="L47" s="1377"/>
      <c r="M47" s="1377"/>
      <c r="N47" s="1377"/>
      <c r="O47" s="1378"/>
      <c r="P47" s="1366"/>
      <c r="Q47" s="1366"/>
      <c r="R47" s="1366"/>
      <c r="S47" s="1366"/>
      <c r="T47" s="1366"/>
      <c r="U47" s="1367"/>
      <c r="V47" s="1365"/>
      <c r="W47" s="1366"/>
      <c r="X47" s="1366"/>
      <c r="Y47" s="1366"/>
      <c r="Z47" s="1366"/>
      <c r="AA47" s="1367"/>
      <c r="AB47" s="1355"/>
      <c r="AC47" s="1356"/>
      <c r="AD47" s="1356"/>
      <c r="AE47" s="1356"/>
      <c r="AF47" s="1356"/>
      <c r="AG47" s="1358"/>
      <c r="AH47" s="1364"/>
      <c r="AI47" s="1360"/>
      <c r="AJ47" s="1360"/>
      <c r="AK47" s="1360"/>
      <c r="AL47" s="1360"/>
      <c r="AM47" s="1362"/>
      <c r="AN47" s="13"/>
      <c r="AO47" s="1432"/>
      <c r="AP47" s="1432"/>
      <c r="AQ47" s="1432"/>
      <c r="AR47" s="1432"/>
      <c r="AS47" s="1432"/>
      <c r="AT47" s="1432"/>
    </row>
    <row r="48" spans="2:46" ht="13.5" customHeight="1">
      <c r="B48" s="1351"/>
      <c r="C48" s="1351"/>
      <c r="D48" s="1352"/>
      <c r="E48" s="1385"/>
      <c r="F48" s="1392"/>
      <c r="G48" s="1392"/>
      <c r="H48" s="1392"/>
      <c r="I48" s="1396"/>
      <c r="J48" s="1376" t="s">
        <v>213</v>
      </c>
      <c r="K48" s="1377"/>
      <c r="L48" s="1377" t="s">
        <v>213</v>
      </c>
      <c r="M48" s="1377"/>
      <c r="N48" s="1377" t="s">
        <v>213</v>
      </c>
      <c r="O48" s="1378"/>
      <c r="P48" s="1366" t="s">
        <v>213</v>
      </c>
      <c r="Q48" s="1366"/>
      <c r="R48" s="1366" t="s">
        <v>213</v>
      </c>
      <c r="S48" s="1366"/>
      <c r="T48" s="1366" t="s">
        <v>213</v>
      </c>
      <c r="U48" s="1367"/>
      <c r="V48" s="1365" t="s">
        <v>213</v>
      </c>
      <c r="W48" s="1366"/>
      <c r="X48" s="1366" t="s">
        <v>213</v>
      </c>
      <c r="Y48" s="1366"/>
      <c r="Z48" s="1366" t="s">
        <v>213</v>
      </c>
      <c r="AA48" s="1367"/>
      <c r="AB48" s="1355" t="s">
        <v>213</v>
      </c>
      <c r="AC48" s="1356"/>
      <c r="AD48" s="1356" t="s">
        <v>213</v>
      </c>
      <c r="AE48" s="1356"/>
      <c r="AF48" s="1356" t="s">
        <v>213</v>
      </c>
      <c r="AG48" s="1358"/>
      <c r="AH48" s="1364" t="s">
        <v>213</v>
      </c>
      <c r="AI48" s="1360"/>
      <c r="AJ48" s="1360" t="s">
        <v>213</v>
      </c>
      <c r="AK48" s="1360"/>
      <c r="AL48" s="1360" t="s">
        <v>213</v>
      </c>
      <c r="AM48" s="1362"/>
      <c r="AN48" s="13"/>
      <c r="AO48" s="1432"/>
      <c r="AP48" s="1432"/>
      <c r="AQ48" s="1432"/>
      <c r="AR48" s="1432"/>
      <c r="AS48" s="1432"/>
      <c r="AT48" s="1432"/>
    </row>
    <row r="49" spans="2:46" ht="13.5" customHeight="1">
      <c r="B49" s="1351"/>
      <c r="C49" s="1351"/>
      <c r="D49" s="1352"/>
      <c r="E49" s="1385"/>
      <c r="F49" s="1392"/>
      <c r="G49" s="1392"/>
      <c r="H49" s="1392"/>
      <c r="I49" s="1396"/>
      <c r="J49" s="1376"/>
      <c r="K49" s="1377"/>
      <c r="L49" s="1377"/>
      <c r="M49" s="1377"/>
      <c r="N49" s="1377"/>
      <c r="O49" s="1378"/>
      <c r="P49" s="1366"/>
      <c r="Q49" s="1366"/>
      <c r="R49" s="1366"/>
      <c r="S49" s="1366"/>
      <c r="T49" s="1366"/>
      <c r="U49" s="1367"/>
      <c r="V49" s="1365"/>
      <c r="W49" s="1366"/>
      <c r="X49" s="1366"/>
      <c r="Y49" s="1366"/>
      <c r="Z49" s="1366"/>
      <c r="AA49" s="1367"/>
      <c r="AB49" s="1355"/>
      <c r="AC49" s="1356"/>
      <c r="AD49" s="1356"/>
      <c r="AE49" s="1356"/>
      <c r="AF49" s="1356"/>
      <c r="AG49" s="1358"/>
      <c r="AH49" s="1364"/>
      <c r="AI49" s="1360"/>
      <c r="AJ49" s="1360"/>
      <c r="AK49" s="1360"/>
      <c r="AL49" s="1360"/>
      <c r="AM49" s="1362"/>
      <c r="AN49" s="13"/>
      <c r="AO49" s="1432"/>
      <c r="AP49" s="1432"/>
      <c r="AQ49" s="1432"/>
      <c r="AR49" s="1432"/>
      <c r="AS49" s="1432"/>
      <c r="AT49" s="1432"/>
    </row>
    <row r="50" spans="2:46" ht="13.5" customHeight="1">
      <c r="B50" s="1351"/>
      <c r="C50" s="1351"/>
      <c r="D50" s="1352"/>
      <c r="E50" s="1385"/>
      <c r="F50" s="1392"/>
      <c r="G50" s="1392"/>
      <c r="H50" s="1392"/>
      <c r="I50" s="1396"/>
      <c r="J50" s="1376" t="s">
        <v>213</v>
      </c>
      <c r="K50" s="1377"/>
      <c r="L50" s="1377" t="s">
        <v>213</v>
      </c>
      <c r="M50" s="1377"/>
      <c r="N50" s="1377" t="s">
        <v>213</v>
      </c>
      <c r="O50" s="1378"/>
      <c r="P50" s="1366" t="s">
        <v>213</v>
      </c>
      <c r="Q50" s="1366"/>
      <c r="R50" s="1366" t="s">
        <v>213</v>
      </c>
      <c r="S50" s="1366"/>
      <c r="T50" s="1366" t="s">
        <v>213</v>
      </c>
      <c r="U50" s="1367"/>
      <c r="V50" s="1365" t="s">
        <v>213</v>
      </c>
      <c r="W50" s="1366"/>
      <c r="X50" s="1366" t="s">
        <v>213</v>
      </c>
      <c r="Y50" s="1366"/>
      <c r="Z50" s="1366" t="s">
        <v>213</v>
      </c>
      <c r="AA50" s="1367"/>
      <c r="AB50" s="1355" t="s">
        <v>213</v>
      </c>
      <c r="AC50" s="1356"/>
      <c r="AD50" s="1356" t="s">
        <v>213</v>
      </c>
      <c r="AE50" s="1356"/>
      <c r="AF50" s="1356" t="s">
        <v>213</v>
      </c>
      <c r="AG50" s="1358"/>
      <c r="AH50" s="1364" t="s">
        <v>213</v>
      </c>
      <c r="AI50" s="1360"/>
      <c r="AJ50" s="1360" t="s">
        <v>213</v>
      </c>
      <c r="AK50" s="1360"/>
      <c r="AL50" s="1360" t="s">
        <v>213</v>
      </c>
      <c r="AM50" s="1362"/>
      <c r="AN50" s="13"/>
      <c r="AO50" s="1432"/>
      <c r="AP50" s="1432"/>
      <c r="AQ50" s="1432"/>
      <c r="AR50" s="1432"/>
      <c r="AS50" s="1432"/>
      <c r="AT50" s="1432"/>
    </row>
    <row r="51" spans="2:46" ht="13.5" customHeight="1">
      <c r="B51" s="1351"/>
      <c r="C51" s="1351"/>
      <c r="D51" s="1352"/>
      <c r="E51" s="1385"/>
      <c r="F51" s="1392"/>
      <c r="G51" s="1392"/>
      <c r="H51" s="1392"/>
      <c r="I51" s="1396"/>
      <c r="J51" s="1376"/>
      <c r="K51" s="1377"/>
      <c r="L51" s="1377"/>
      <c r="M51" s="1377"/>
      <c r="N51" s="1377"/>
      <c r="O51" s="1378"/>
      <c r="P51" s="1366"/>
      <c r="Q51" s="1366"/>
      <c r="R51" s="1366"/>
      <c r="S51" s="1366"/>
      <c r="T51" s="1366"/>
      <c r="U51" s="1367"/>
      <c r="V51" s="1365"/>
      <c r="W51" s="1366"/>
      <c r="X51" s="1366"/>
      <c r="Y51" s="1366"/>
      <c r="Z51" s="1366"/>
      <c r="AA51" s="1367"/>
      <c r="AB51" s="1355"/>
      <c r="AC51" s="1356"/>
      <c r="AD51" s="1356"/>
      <c r="AE51" s="1356"/>
      <c r="AF51" s="1356"/>
      <c r="AG51" s="1358"/>
      <c r="AH51" s="1364"/>
      <c r="AI51" s="1360"/>
      <c r="AJ51" s="1360"/>
      <c r="AK51" s="1360"/>
      <c r="AL51" s="1360"/>
      <c r="AM51" s="1362"/>
      <c r="AN51" s="13"/>
      <c r="AO51" s="1432"/>
      <c r="AP51" s="1432"/>
      <c r="AQ51" s="1432"/>
      <c r="AR51" s="1432"/>
      <c r="AS51" s="1432"/>
      <c r="AT51" s="1432"/>
    </row>
    <row r="52" spans="2:46" ht="13.5" customHeight="1">
      <c r="B52" s="1351"/>
      <c r="C52" s="1351"/>
      <c r="D52" s="1352"/>
      <c r="E52" s="1385"/>
      <c r="F52" s="1392"/>
      <c r="G52" s="1392"/>
      <c r="H52" s="1392"/>
      <c r="I52" s="1396"/>
      <c r="J52" s="1376" t="s">
        <v>408</v>
      </c>
      <c r="K52" s="1377"/>
      <c r="L52" s="1377" t="s">
        <v>213</v>
      </c>
      <c r="M52" s="1377"/>
      <c r="N52" s="1377" t="s">
        <v>213</v>
      </c>
      <c r="O52" s="1378"/>
      <c r="P52" s="1366" t="s">
        <v>213</v>
      </c>
      <c r="Q52" s="1366"/>
      <c r="R52" s="1366" t="s">
        <v>213</v>
      </c>
      <c r="S52" s="1366"/>
      <c r="T52" s="1366" t="s">
        <v>213</v>
      </c>
      <c r="U52" s="1367"/>
      <c r="V52" s="1365" t="s">
        <v>213</v>
      </c>
      <c r="W52" s="1366"/>
      <c r="X52" s="1366" t="s">
        <v>213</v>
      </c>
      <c r="Y52" s="1366"/>
      <c r="Z52" s="1366" t="s">
        <v>213</v>
      </c>
      <c r="AA52" s="1367"/>
      <c r="AB52" s="1355" t="s">
        <v>213</v>
      </c>
      <c r="AC52" s="1356"/>
      <c r="AD52" s="1356" t="s">
        <v>213</v>
      </c>
      <c r="AE52" s="1356"/>
      <c r="AF52" s="1356" t="s">
        <v>213</v>
      </c>
      <c r="AG52" s="1358"/>
      <c r="AH52" s="1364" t="s">
        <v>213</v>
      </c>
      <c r="AI52" s="1360"/>
      <c r="AJ52" s="1360" t="s">
        <v>213</v>
      </c>
      <c r="AK52" s="1360"/>
      <c r="AL52" s="1360" t="s">
        <v>213</v>
      </c>
      <c r="AM52" s="1362"/>
      <c r="AN52" s="13"/>
      <c r="AO52" s="1432"/>
      <c r="AP52" s="1432"/>
      <c r="AQ52" s="1432"/>
      <c r="AR52" s="1432"/>
      <c r="AS52" s="1432"/>
      <c r="AT52" s="1432"/>
    </row>
    <row r="53" spans="2:46" ht="13.5" customHeight="1" thickBot="1">
      <c r="B53" s="1351"/>
      <c r="C53" s="1351"/>
      <c r="D53" s="1352"/>
      <c r="E53" s="1397"/>
      <c r="F53" s="1398"/>
      <c r="G53" s="1398"/>
      <c r="H53" s="1398"/>
      <c r="I53" s="1399"/>
      <c r="J53" s="1419"/>
      <c r="K53" s="1420"/>
      <c r="L53" s="1420"/>
      <c r="M53" s="1420"/>
      <c r="N53" s="1420"/>
      <c r="O53" s="1421"/>
      <c r="P53" s="1379"/>
      <c r="Q53" s="1379"/>
      <c r="R53" s="1379"/>
      <c r="S53" s="1379"/>
      <c r="T53" s="1379"/>
      <c r="U53" s="1380"/>
      <c r="V53" s="1381"/>
      <c r="W53" s="1379"/>
      <c r="X53" s="1379"/>
      <c r="Y53" s="1379"/>
      <c r="Z53" s="1379"/>
      <c r="AA53" s="1380"/>
      <c r="AB53" s="1371"/>
      <c r="AC53" s="1372"/>
      <c r="AD53" s="1372"/>
      <c r="AE53" s="1372"/>
      <c r="AF53" s="1372"/>
      <c r="AG53" s="1373"/>
      <c r="AH53" s="1418"/>
      <c r="AI53" s="1374"/>
      <c r="AJ53" s="1374"/>
      <c r="AK53" s="1374"/>
      <c r="AL53" s="1374"/>
      <c r="AM53" s="1375"/>
      <c r="AN53" s="13"/>
      <c r="AO53" s="1432"/>
      <c r="AP53" s="1432"/>
      <c r="AQ53" s="1432"/>
      <c r="AR53" s="1432"/>
      <c r="AS53" s="1432"/>
      <c r="AT53" s="1432"/>
    </row>
    <row r="54" spans="2:46" ht="15" customHeight="1">
      <c r="B54" s="1351"/>
      <c r="C54" s="1351"/>
      <c r="D54" s="1351"/>
      <c r="E54" s="1393" t="s">
        <v>409</v>
      </c>
      <c r="F54" s="1394"/>
      <c r="G54" s="1394"/>
      <c r="H54" s="1394"/>
      <c r="I54" s="1395"/>
      <c r="J54" s="1382" t="s">
        <v>213</v>
      </c>
      <c r="K54" s="1383"/>
      <c r="L54" s="1383" t="s">
        <v>213</v>
      </c>
      <c r="M54" s="1383"/>
      <c r="N54" s="1383" t="s">
        <v>213</v>
      </c>
      <c r="O54" s="1384"/>
      <c r="P54" s="1382" t="s">
        <v>213</v>
      </c>
      <c r="Q54" s="1383"/>
      <c r="R54" s="1383" t="s">
        <v>213</v>
      </c>
      <c r="S54" s="1383"/>
      <c r="T54" s="1383" t="s">
        <v>213</v>
      </c>
      <c r="U54" s="1384"/>
      <c r="V54" s="1370" t="s">
        <v>213</v>
      </c>
      <c r="W54" s="1368"/>
      <c r="X54" s="1368" t="s">
        <v>213</v>
      </c>
      <c r="Y54" s="1368"/>
      <c r="Z54" s="1368" t="s">
        <v>213</v>
      </c>
      <c r="AA54" s="1369"/>
      <c r="AB54" s="1353" t="s">
        <v>213</v>
      </c>
      <c r="AC54" s="1354"/>
      <c r="AD54" s="1354" t="s">
        <v>213</v>
      </c>
      <c r="AE54" s="1354"/>
      <c r="AF54" s="1354" t="s">
        <v>213</v>
      </c>
      <c r="AG54" s="1357"/>
      <c r="AH54" s="1363" t="s">
        <v>213</v>
      </c>
      <c r="AI54" s="1359"/>
      <c r="AJ54" s="1359" t="s">
        <v>213</v>
      </c>
      <c r="AK54" s="1359"/>
      <c r="AL54" s="1359" t="s">
        <v>213</v>
      </c>
      <c r="AM54" s="1361"/>
      <c r="AN54" s="13"/>
      <c r="AO54" s="13"/>
      <c r="AP54" s="13"/>
      <c r="AQ54" s="13"/>
      <c r="AR54" s="13"/>
      <c r="AS54" s="13"/>
      <c r="AT54" s="13"/>
    </row>
    <row r="55" spans="2:46" ht="15" customHeight="1">
      <c r="B55" s="1351"/>
      <c r="C55" s="1351"/>
      <c r="D55" s="1351"/>
      <c r="E55" s="1385"/>
      <c r="F55" s="1392"/>
      <c r="G55" s="1392"/>
      <c r="H55" s="1392"/>
      <c r="I55" s="1396"/>
      <c r="J55" s="1376"/>
      <c r="K55" s="1377"/>
      <c r="L55" s="1377"/>
      <c r="M55" s="1377"/>
      <c r="N55" s="1377"/>
      <c r="O55" s="1378"/>
      <c r="P55" s="1376"/>
      <c r="Q55" s="1377"/>
      <c r="R55" s="1377"/>
      <c r="S55" s="1377"/>
      <c r="T55" s="1377"/>
      <c r="U55" s="1378"/>
      <c r="V55" s="1365"/>
      <c r="W55" s="1366"/>
      <c r="X55" s="1366"/>
      <c r="Y55" s="1366"/>
      <c r="Z55" s="1366"/>
      <c r="AA55" s="1367"/>
      <c r="AB55" s="1355"/>
      <c r="AC55" s="1356"/>
      <c r="AD55" s="1356"/>
      <c r="AE55" s="1356"/>
      <c r="AF55" s="1356"/>
      <c r="AG55" s="1358"/>
      <c r="AH55" s="1364"/>
      <c r="AI55" s="1360"/>
      <c r="AJ55" s="1360"/>
      <c r="AK55" s="1360"/>
      <c r="AL55" s="1360"/>
      <c r="AM55" s="1362"/>
      <c r="AN55" s="13"/>
      <c r="AO55" s="13"/>
      <c r="AP55" s="13"/>
      <c r="AQ55" s="13"/>
      <c r="AR55" s="13"/>
      <c r="AS55" s="13"/>
      <c r="AT55" s="13"/>
    </row>
    <row r="56" spans="2:46" ht="15" customHeight="1">
      <c r="B56" s="1351"/>
      <c r="C56" s="1351"/>
      <c r="D56" s="1351"/>
      <c r="E56" s="1385"/>
      <c r="F56" s="1392"/>
      <c r="G56" s="1392"/>
      <c r="H56" s="1392"/>
      <c r="I56" s="1396"/>
      <c r="J56" s="1376" t="s">
        <v>213</v>
      </c>
      <c r="K56" s="1377"/>
      <c r="L56" s="1377" t="s">
        <v>213</v>
      </c>
      <c r="M56" s="1377"/>
      <c r="N56" s="1377" t="s">
        <v>213</v>
      </c>
      <c r="O56" s="1378"/>
      <c r="P56" s="1376" t="s">
        <v>213</v>
      </c>
      <c r="Q56" s="1377"/>
      <c r="R56" s="1377" t="s">
        <v>213</v>
      </c>
      <c r="S56" s="1377"/>
      <c r="T56" s="1377" t="s">
        <v>213</v>
      </c>
      <c r="U56" s="1378"/>
      <c r="V56" s="1365" t="s">
        <v>213</v>
      </c>
      <c r="W56" s="1366"/>
      <c r="X56" s="1366" t="s">
        <v>213</v>
      </c>
      <c r="Y56" s="1366"/>
      <c r="Z56" s="1366" t="s">
        <v>213</v>
      </c>
      <c r="AA56" s="1367"/>
      <c r="AB56" s="1355" t="s">
        <v>213</v>
      </c>
      <c r="AC56" s="1356"/>
      <c r="AD56" s="1356" t="s">
        <v>213</v>
      </c>
      <c r="AE56" s="1356"/>
      <c r="AF56" s="1356" t="s">
        <v>213</v>
      </c>
      <c r="AG56" s="1358"/>
      <c r="AH56" s="1364" t="s">
        <v>213</v>
      </c>
      <c r="AI56" s="1360"/>
      <c r="AJ56" s="1360" t="s">
        <v>213</v>
      </c>
      <c r="AK56" s="1360"/>
      <c r="AL56" s="1360" t="s">
        <v>213</v>
      </c>
      <c r="AM56" s="1362"/>
      <c r="AN56" s="13"/>
      <c r="AO56" s="13"/>
      <c r="AP56" s="13"/>
      <c r="AQ56" s="13"/>
      <c r="AR56" s="13"/>
      <c r="AS56" s="13"/>
      <c r="AT56" s="13"/>
    </row>
    <row r="57" spans="2:46" ht="15" customHeight="1">
      <c r="B57" s="1351"/>
      <c r="C57" s="1351"/>
      <c r="D57" s="1351"/>
      <c r="E57" s="1385"/>
      <c r="F57" s="1392"/>
      <c r="G57" s="1392"/>
      <c r="H57" s="1392"/>
      <c r="I57" s="1396"/>
      <c r="J57" s="1376"/>
      <c r="K57" s="1377"/>
      <c r="L57" s="1377"/>
      <c r="M57" s="1377"/>
      <c r="N57" s="1377"/>
      <c r="O57" s="1378"/>
      <c r="P57" s="1376"/>
      <c r="Q57" s="1377"/>
      <c r="R57" s="1377"/>
      <c r="S57" s="1377"/>
      <c r="T57" s="1377"/>
      <c r="U57" s="1378"/>
      <c r="V57" s="1365"/>
      <c r="W57" s="1366"/>
      <c r="X57" s="1366"/>
      <c r="Y57" s="1366"/>
      <c r="Z57" s="1366"/>
      <c r="AA57" s="1367"/>
      <c r="AB57" s="1355"/>
      <c r="AC57" s="1356"/>
      <c r="AD57" s="1356"/>
      <c r="AE57" s="1356"/>
      <c r="AF57" s="1356"/>
      <c r="AG57" s="1358"/>
      <c r="AH57" s="1364"/>
      <c r="AI57" s="1360"/>
      <c r="AJ57" s="1360"/>
      <c r="AK57" s="1360"/>
      <c r="AL57" s="1360"/>
      <c r="AM57" s="1362"/>
      <c r="AN57" s="13"/>
      <c r="AO57" s="13"/>
      <c r="AP57" s="13"/>
      <c r="AQ57" s="13"/>
      <c r="AR57" s="13"/>
      <c r="AS57" s="13"/>
      <c r="AT57" s="13"/>
    </row>
    <row r="58" spans="2:46" ht="15" customHeight="1">
      <c r="B58" s="1351"/>
      <c r="C58" s="1351"/>
      <c r="D58" s="1351"/>
      <c r="E58" s="1385"/>
      <c r="F58" s="1392"/>
      <c r="G58" s="1392"/>
      <c r="H58" s="1392"/>
      <c r="I58" s="1396"/>
      <c r="J58" s="1376" t="s">
        <v>213</v>
      </c>
      <c r="K58" s="1377"/>
      <c r="L58" s="1377" t="s">
        <v>213</v>
      </c>
      <c r="M58" s="1377"/>
      <c r="N58" s="1377" t="s">
        <v>213</v>
      </c>
      <c r="O58" s="1378"/>
      <c r="P58" s="1376" t="s">
        <v>213</v>
      </c>
      <c r="Q58" s="1377"/>
      <c r="R58" s="1377" t="s">
        <v>213</v>
      </c>
      <c r="S58" s="1377"/>
      <c r="T58" s="1377" t="s">
        <v>213</v>
      </c>
      <c r="U58" s="1378"/>
      <c r="V58" s="1365" t="s">
        <v>213</v>
      </c>
      <c r="W58" s="1366"/>
      <c r="X58" s="1366" t="s">
        <v>213</v>
      </c>
      <c r="Y58" s="1366"/>
      <c r="Z58" s="1366" t="s">
        <v>213</v>
      </c>
      <c r="AA58" s="1367"/>
      <c r="AB58" s="1355" t="s">
        <v>213</v>
      </c>
      <c r="AC58" s="1356"/>
      <c r="AD58" s="1356" t="s">
        <v>213</v>
      </c>
      <c r="AE58" s="1356"/>
      <c r="AF58" s="1356" t="s">
        <v>213</v>
      </c>
      <c r="AG58" s="1358"/>
      <c r="AH58" s="1364" t="s">
        <v>213</v>
      </c>
      <c r="AI58" s="1360"/>
      <c r="AJ58" s="1360" t="s">
        <v>213</v>
      </c>
      <c r="AK58" s="1360"/>
      <c r="AL58" s="1360" t="s">
        <v>213</v>
      </c>
      <c r="AM58" s="1362"/>
      <c r="AN58" s="13"/>
      <c r="AO58" s="13"/>
      <c r="AP58" s="13"/>
      <c r="AQ58" s="13"/>
      <c r="AR58" s="13"/>
      <c r="AS58" s="13"/>
      <c r="AT58" s="13"/>
    </row>
    <row r="59" spans="2:46" ht="15" customHeight="1">
      <c r="B59" s="1351"/>
      <c r="C59" s="1351"/>
      <c r="D59" s="1351"/>
      <c r="E59" s="1385"/>
      <c r="F59" s="1392"/>
      <c r="G59" s="1392"/>
      <c r="H59" s="1392"/>
      <c r="I59" s="1396"/>
      <c r="J59" s="1376"/>
      <c r="K59" s="1377"/>
      <c r="L59" s="1377"/>
      <c r="M59" s="1377"/>
      <c r="N59" s="1377"/>
      <c r="O59" s="1378"/>
      <c r="P59" s="1376"/>
      <c r="Q59" s="1377"/>
      <c r="R59" s="1377"/>
      <c r="S59" s="1377"/>
      <c r="T59" s="1377"/>
      <c r="U59" s="1378"/>
      <c r="V59" s="1365"/>
      <c r="W59" s="1366"/>
      <c r="X59" s="1366"/>
      <c r="Y59" s="1366"/>
      <c r="Z59" s="1366"/>
      <c r="AA59" s="1367"/>
      <c r="AB59" s="1355"/>
      <c r="AC59" s="1356"/>
      <c r="AD59" s="1356"/>
      <c r="AE59" s="1356"/>
      <c r="AF59" s="1356"/>
      <c r="AG59" s="1358"/>
      <c r="AH59" s="1364"/>
      <c r="AI59" s="1360"/>
      <c r="AJ59" s="1360"/>
      <c r="AK59" s="1360"/>
      <c r="AL59" s="1360"/>
      <c r="AM59" s="1362"/>
      <c r="AN59" s="13"/>
      <c r="AO59" s="13"/>
      <c r="AP59" s="13"/>
      <c r="AQ59" s="13"/>
      <c r="AR59" s="13"/>
      <c r="AS59" s="13"/>
      <c r="AT59" s="13"/>
    </row>
    <row r="60" spans="2:46" ht="15" customHeight="1">
      <c r="B60" s="1351"/>
      <c r="C60" s="1351"/>
      <c r="D60" s="1351"/>
      <c r="E60" s="1385"/>
      <c r="F60" s="1392"/>
      <c r="G60" s="1392"/>
      <c r="H60" s="1392"/>
      <c r="I60" s="1396"/>
      <c r="J60" s="1376" t="s">
        <v>213</v>
      </c>
      <c r="K60" s="1377"/>
      <c r="L60" s="1377" t="s">
        <v>213</v>
      </c>
      <c r="M60" s="1377"/>
      <c r="N60" s="1377" t="s">
        <v>213</v>
      </c>
      <c r="O60" s="1378"/>
      <c r="P60" s="1376" t="s">
        <v>213</v>
      </c>
      <c r="Q60" s="1377"/>
      <c r="R60" s="1377" t="s">
        <v>213</v>
      </c>
      <c r="S60" s="1377"/>
      <c r="T60" s="1377" t="s">
        <v>213</v>
      </c>
      <c r="U60" s="1378"/>
      <c r="V60" s="1365" t="s">
        <v>213</v>
      </c>
      <c r="W60" s="1366"/>
      <c r="X60" s="1366" t="s">
        <v>213</v>
      </c>
      <c r="Y60" s="1366"/>
      <c r="Z60" s="1366" t="s">
        <v>213</v>
      </c>
      <c r="AA60" s="1367"/>
      <c r="AB60" s="1355" t="s">
        <v>213</v>
      </c>
      <c r="AC60" s="1356"/>
      <c r="AD60" s="1356" t="s">
        <v>213</v>
      </c>
      <c r="AE60" s="1356"/>
      <c r="AF60" s="1356" t="s">
        <v>213</v>
      </c>
      <c r="AG60" s="1358"/>
      <c r="AH60" s="1364" t="s">
        <v>213</v>
      </c>
      <c r="AI60" s="1360"/>
      <c r="AJ60" s="1360" t="s">
        <v>213</v>
      </c>
      <c r="AK60" s="1360"/>
      <c r="AL60" s="1360" t="s">
        <v>213</v>
      </c>
      <c r="AM60" s="1362"/>
      <c r="AN60" s="13"/>
      <c r="AO60" s="13"/>
      <c r="AP60" s="13"/>
      <c r="AQ60" s="13"/>
      <c r="AR60" s="13"/>
      <c r="AS60" s="13"/>
      <c r="AT60" s="13"/>
    </row>
    <row r="61" spans="2:46" ht="15.75" customHeight="1">
      <c r="B61" s="1351"/>
      <c r="C61" s="1351"/>
      <c r="D61" s="1351"/>
      <c r="E61" s="1385"/>
      <c r="F61" s="1392"/>
      <c r="G61" s="1392"/>
      <c r="H61" s="1392"/>
      <c r="I61" s="1396"/>
      <c r="J61" s="1376"/>
      <c r="K61" s="1377"/>
      <c r="L61" s="1377"/>
      <c r="M61" s="1377"/>
      <c r="N61" s="1377"/>
      <c r="O61" s="1378"/>
      <c r="P61" s="1376"/>
      <c r="Q61" s="1377"/>
      <c r="R61" s="1377"/>
      <c r="S61" s="1377"/>
      <c r="T61" s="1377"/>
      <c r="U61" s="1378"/>
      <c r="V61" s="1365"/>
      <c r="W61" s="1366"/>
      <c r="X61" s="1366"/>
      <c r="Y61" s="1366"/>
      <c r="Z61" s="1366"/>
      <c r="AA61" s="1367"/>
      <c r="AB61" s="1355"/>
      <c r="AC61" s="1356"/>
      <c r="AD61" s="1356"/>
      <c r="AE61" s="1356"/>
      <c r="AF61" s="1356"/>
      <c r="AG61" s="1358"/>
      <c r="AH61" s="1364"/>
      <c r="AI61" s="1360"/>
      <c r="AJ61" s="1360"/>
      <c r="AK61" s="1360"/>
      <c r="AL61" s="1360"/>
      <c r="AM61" s="1362"/>
      <c r="AN61" s="13"/>
      <c r="AO61" s="13"/>
      <c r="AP61" s="13"/>
      <c r="AQ61" s="13"/>
      <c r="AR61" s="13"/>
      <c r="AS61" s="13"/>
      <c r="AT61" s="13"/>
    </row>
    <row r="62" spans="2:46">
      <c r="B62" s="398"/>
      <c r="C62" s="398"/>
      <c r="D62" s="398"/>
      <c r="E62" s="1385"/>
      <c r="F62" s="1392"/>
      <c r="G62" s="1392"/>
      <c r="H62" s="1392"/>
      <c r="I62" s="1396"/>
      <c r="J62" s="1376" t="s">
        <v>213</v>
      </c>
      <c r="K62" s="1377"/>
      <c r="L62" s="1377" t="s">
        <v>213</v>
      </c>
      <c r="M62" s="1377"/>
      <c r="N62" s="1377" t="s">
        <v>213</v>
      </c>
      <c r="O62" s="1378"/>
      <c r="P62" s="1376" t="s">
        <v>213</v>
      </c>
      <c r="Q62" s="1377"/>
      <c r="R62" s="1377" t="s">
        <v>213</v>
      </c>
      <c r="S62" s="1377"/>
      <c r="T62" s="1377" t="s">
        <v>213</v>
      </c>
      <c r="U62" s="1378"/>
      <c r="V62" s="1365" t="s">
        <v>213</v>
      </c>
      <c r="W62" s="1366"/>
      <c r="X62" s="1366" t="s">
        <v>213</v>
      </c>
      <c r="Y62" s="1366"/>
      <c r="Z62" s="1366" t="s">
        <v>213</v>
      </c>
      <c r="AA62" s="1367"/>
      <c r="AB62" s="1355" t="s">
        <v>213</v>
      </c>
      <c r="AC62" s="1356"/>
      <c r="AD62" s="1356" t="s">
        <v>213</v>
      </c>
      <c r="AE62" s="1356"/>
      <c r="AF62" s="1356" t="s">
        <v>213</v>
      </c>
      <c r="AG62" s="1358"/>
      <c r="AH62" s="1364" t="s">
        <v>213</v>
      </c>
      <c r="AI62" s="1360"/>
      <c r="AJ62" s="1360" t="s">
        <v>213</v>
      </c>
      <c r="AK62" s="1360"/>
      <c r="AL62" s="1360" t="s">
        <v>213</v>
      </c>
      <c r="AM62" s="1362"/>
      <c r="AN62" s="13"/>
      <c r="AO62" s="13"/>
      <c r="AP62" s="13"/>
      <c r="AQ62" s="13"/>
      <c r="AR62" s="13"/>
      <c r="AS62" s="13"/>
      <c r="AT62" s="13"/>
    </row>
    <row r="63" spans="2:46">
      <c r="B63" s="398"/>
      <c r="C63" s="398"/>
      <c r="D63" s="398"/>
      <c r="E63" s="1385"/>
      <c r="F63" s="1392"/>
      <c r="G63" s="1392"/>
      <c r="H63" s="1392"/>
      <c r="I63" s="1396"/>
      <c r="J63" s="1376"/>
      <c r="K63" s="1377"/>
      <c r="L63" s="1377"/>
      <c r="M63" s="1377"/>
      <c r="N63" s="1377"/>
      <c r="O63" s="1378"/>
      <c r="P63" s="1376"/>
      <c r="Q63" s="1377"/>
      <c r="R63" s="1377"/>
      <c r="S63" s="1377"/>
      <c r="T63" s="1377"/>
      <c r="U63" s="1378"/>
      <c r="V63" s="1365"/>
      <c r="W63" s="1366"/>
      <c r="X63" s="1366"/>
      <c r="Y63" s="1366"/>
      <c r="Z63" s="1366"/>
      <c r="AA63" s="1367"/>
      <c r="AB63" s="1355"/>
      <c r="AC63" s="1356"/>
      <c r="AD63" s="1356"/>
      <c r="AE63" s="1356"/>
      <c r="AF63" s="1356"/>
      <c r="AG63" s="1358"/>
      <c r="AH63" s="1364"/>
      <c r="AI63" s="1360"/>
      <c r="AJ63" s="1360"/>
      <c r="AK63" s="1360"/>
      <c r="AL63" s="1360"/>
      <c r="AM63" s="1362"/>
      <c r="AN63" s="13"/>
      <c r="AO63" s="13"/>
      <c r="AP63" s="13"/>
      <c r="AQ63" s="13"/>
      <c r="AR63" s="13"/>
      <c r="AS63" s="13"/>
      <c r="AT63" s="13"/>
    </row>
    <row r="64" spans="2:46">
      <c r="B64" s="398"/>
      <c r="C64" s="398"/>
      <c r="D64" s="398"/>
      <c r="E64" s="1385"/>
      <c r="F64" s="1392"/>
      <c r="G64" s="1392"/>
      <c r="H64" s="1392"/>
      <c r="I64" s="1396"/>
      <c r="J64" s="1376" t="s">
        <v>213</v>
      </c>
      <c r="K64" s="1377"/>
      <c r="L64" s="1377" t="s">
        <v>213</v>
      </c>
      <c r="M64" s="1377"/>
      <c r="N64" s="1377" t="s">
        <v>213</v>
      </c>
      <c r="O64" s="1378"/>
      <c r="P64" s="1376" t="s">
        <v>213</v>
      </c>
      <c r="Q64" s="1377"/>
      <c r="R64" s="1377" t="s">
        <v>213</v>
      </c>
      <c r="S64" s="1377"/>
      <c r="T64" s="1377" t="s">
        <v>213</v>
      </c>
      <c r="U64" s="1378"/>
      <c r="V64" s="1365" t="s">
        <v>213</v>
      </c>
      <c r="W64" s="1366"/>
      <c r="X64" s="1366" t="s">
        <v>213</v>
      </c>
      <c r="Y64" s="1366"/>
      <c r="Z64" s="1366" t="s">
        <v>213</v>
      </c>
      <c r="AA64" s="1367"/>
      <c r="AB64" s="1355" t="s">
        <v>213</v>
      </c>
      <c r="AC64" s="1356"/>
      <c r="AD64" s="1356" t="s">
        <v>213</v>
      </c>
      <c r="AE64" s="1356"/>
      <c r="AF64" s="1356" t="s">
        <v>213</v>
      </c>
      <c r="AG64" s="1358"/>
      <c r="AH64" s="1364" t="s">
        <v>213</v>
      </c>
      <c r="AI64" s="1360"/>
      <c r="AJ64" s="1360" t="s">
        <v>213</v>
      </c>
      <c r="AK64" s="1360"/>
      <c r="AL64" s="1360" t="s">
        <v>213</v>
      </c>
      <c r="AM64" s="1362"/>
      <c r="AN64" s="13"/>
      <c r="AO64" s="13"/>
      <c r="AP64" s="13"/>
      <c r="AQ64" s="13"/>
      <c r="AR64" s="13"/>
      <c r="AS64" s="13"/>
      <c r="AT64" s="13"/>
    </row>
    <row r="65" spans="2:39" ht="15.95" thickBot="1">
      <c r="B65" s="398"/>
      <c r="C65" s="398"/>
      <c r="D65" s="398"/>
      <c r="E65" s="1397"/>
      <c r="F65" s="1398"/>
      <c r="G65" s="1398"/>
      <c r="H65" s="1398"/>
      <c r="I65" s="1399"/>
      <c r="J65" s="1419"/>
      <c r="K65" s="1420"/>
      <c r="L65" s="1420"/>
      <c r="M65" s="1420"/>
      <c r="N65" s="1420"/>
      <c r="O65" s="1421"/>
      <c r="P65" s="1419"/>
      <c r="Q65" s="1420"/>
      <c r="R65" s="1420"/>
      <c r="S65" s="1420"/>
      <c r="T65" s="1420"/>
      <c r="U65" s="1421"/>
      <c r="V65" s="1381"/>
      <c r="W65" s="1379"/>
      <c r="X65" s="1379"/>
      <c r="Y65" s="1379"/>
      <c r="Z65" s="1379"/>
      <c r="AA65" s="1380"/>
      <c r="AB65" s="1371"/>
      <c r="AC65" s="1372"/>
      <c r="AD65" s="1372"/>
      <c r="AE65" s="1372"/>
      <c r="AF65" s="1372"/>
      <c r="AG65" s="1373"/>
      <c r="AH65" s="1418"/>
      <c r="AI65" s="1374"/>
      <c r="AJ65" s="1374"/>
      <c r="AK65" s="1374"/>
      <c r="AL65" s="1374"/>
      <c r="AM65" s="1375"/>
    </row>
    <row r="66" spans="2:39">
      <c r="B66" s="13"/>
      <c r="C66" s="13"/>
      <c r="D66" s="13"/>
      <c r="E66" s="13"/>
      <c r="F66" s="13"/>
      <c r="G66" s="13"/>
      <c r="H66" s="13"/>
      <c r="I66" s="13"/>
      <c r="J66" s="1385" t="s">
        <v>410</v>
      </c>
      <c r="K66" s="1386"/>
      <c r="L66" s="1386"/>
      <c r="M66" s="1386"/>
      <c r="N66" s="1386"/>
      <c r="O66" s="1387"/>
      <c r="P66" s="1385" t="s">
        <v>411</v>
      </c>
      <c r="Q66" s="1386"/>
      <c r="R66" s="1386"/>
      <c r="S66" s="1386"/>
      <c r="T66" s="1386"/>
      <c r="U66" s="1387"/>
      <c r="V66" s="1385" t="s">
        <v>412</v>
      </c>
      <c r="W66" s="1386"/>
      <c r="X66" s="1386"/>
      <c r="Y66" s="1386"/>
      <c r="Z66" s="1386"/>
      <c r="AA66" s="1387"/>
      <c r="AB66" s="1385" t="s">
        <v>413</v>
      </c>
      <c r="AC66" s="1392"/>
      <c r="AD66" s="1386"/>
      <c r="AE66" s="1386"/>
      <c r="AF66" s="1386"/>
      <c r="AG66" s="1387"/>
      <c r="AH66" s="1385" t="s">
        <v>414</v>
      </c>
      <c r="AI66" s="1386"/>
      <c r="AJ66" s="1386"/>
      <c r="AK66" s="1386"/>
      <c r="AL66" s="1386"/>
      <c r="AM66" s="1387"/>
    </row>
    <row r="67" spans="2:39">
      <c r="B67" s="13"/>
      <c r="C67" s="13"/>
      <c r="D67" s="13"/>
      <c r="E67" s="13"/>
      <c r="F67" s="13"/>
      <c r="G67" s="13"/>
      <c r="H67" s="13"/>
      <c r="I67" s="13"/>
      <c r="J67" s="1388"/>
      <c r="K67" s="1386"/>
      <c r="L67" s="1386"/>
      <c r="M67" s="1386"/>
      <c r="N67" s="1386"/>
      <c r="O67" s="1387"/>
      <c r="P67" s="1388"/>
      <c r="Q67" s="1386"/>
      <c r="R67" s="1386"/>
      <c r="S67" s="1386"/>
      <c r="T67" s="1386"/>
      <c r="U67" s="1387"/>
      <c r="V67" s="1388"/>
      <c r="W67" s="1386"/>
      <c r="X67" s="1386"/>
      <c r="Y67" s="1386"/>
      <c r="Z67" s="1386"/>
      <c r="AA67" s="1387"/>
      <c r="AB67" s="1388"/>
      <c r="AC67" s="1386"/>
      <c r="AD67" s="1386"/>
      <c r="AE67" s="1386"/>
      <c r="AF67" s="1386"/>
      <c r="AG67" s="1387"/>
      <c r="AH67" s="1388"/>
      <c r="AI67" s="1386"/>
      <c r="AJ67" s="1386"/>
      <c r="AK67" s="1386"/>
      <c r="AL67" s="1386"/>
      <c r="AM67" s="1387"/>
    </row>
    <row r="68" spans="2:39">
      <c r="B68" s="13"/>
      <c r="C68" s="13"/>
      <c r="D68" s="13"/>
      <c r="E68" s="13"/>
      <c r="F68" s="13"/>
      <c r="G68" s="13"/>
      <c r="H68" s="13"/>
      <c r="I68" s="13"/>
      <c r="J68" s="1388"/>
      <c r="K68" s="1386"/>
      <c r="L68" s="1386"/>
      <c r="M68" s="1386"/>
      <c r="N68" s="1386"/>
      <c r="O68" s="1387"/>
      <c r="P68" s="1388"/>
      <c r="Q68" s="1386"/>
      <c r="R68" s="1386"/>
      <c r="S68" s="1386"/>
      <c r="T68" s="1386"/>
      <c r="U68" s="1387"/>
      <c r="V68" s="1388"/>
      <c r="W68" s="1386"/>
      <c r="X68" s="1386"/>
      <c r="Y68" s="1386"/>
      <c r="Z68" s="1386"/>
      <c r="AA68" s="1387"/>
      <c r="AB68" s="1388"/>
      <c r="AC68" s="1386"/>
      <c r="AD68" s="1386"/>
      <c r="AE68" s="1386"/>
      <c r="AF68" s="1386"/>
      <c r="AG68" s="1387"/>
      <c r="AH68" s="1388"/>
      <c r="AI68" s="1386"/>
      <c r="AJ68" s="1386"/>
      <c r="AK68" s="1386"/>
      <c r="AL68" s="1386"/>
      <c r="AM68" s="1387"/>
    </row>
    <row r="69" spans="2:39">
      <c r="B69" s="13"/>
      <c r="C69" s="13"/>
      <c r="D69" s="13"/>
      <c r="E69" s="13"/>
      <c r="F69" s="13"/>
      <c r="G69" s="13"/>
      <c r="H69" s="13"/>
      <c r="I69" s="13"/>
      <c r="J69" s="1388"/>
      <c r="K69" s="1386"/>
      <c r="L69" s="1386"/>
      <c r="M69" s="1386"/>
      <c r="N69" s="1386"/>
      <c r="O69" s="1387"/>
      <c r="P69" s="1388"/>
      <c r="Q69" s="1386"/>
      <c r="R69" s="1386"/>
      <c r="S69" s="1386"/>
      <c r="T69" s="1386"/>
      <c r="U69" s="1387"/>
      <c r="V69" s="1388"/>
      <c r="W69" s="1386"/>
      <c r="X69" s="1386"/>
      <c r="Y69" s="1386"/>
      <c r="Z69" s="1386"/>
      <c r="AA69" s="1387"/>
      <c r="AB69" s="1388"/>
      <c r="AC69" s="1386"/>
      <c r="AD69" s="1386"/>
      <c r="AE69" s="1386"/>
      <c r="AF69" s="1386"/>
      <c r="AG69" s="1387"/>
      <c r="AH69" s="1388"/>
      <c r="AI69" s="1386"/>
      <c r="AJ69" s="1386"/>
      <c r="AK69" s="1386"/>
      <c r="AL69" s="1386"/>
      <c r="AM69" s="1387"/>
    </row>
    <row r="70" spans="2:39">
      <c r="B70" s="13"/>
      <c r="C70" s="13"/>
      <c r="D70" s="13"/>
      <c r="E70" s="13"/>
      <c r="F70" s="13"/>
      <c r="G70" s="13"/>
      <c r="H70" s="13"/>
      <c r="I70" s="13"/>
      <c r="J70" s="1388"/>
      <c r="K70" s="1386"/>
      <c r="L70" s="1386"/>
      <c r="M70" s="1386"/>
      <c r="N70" s="1386"/>
      <c r="O70" s="1387"/>
      <c r="P70" s="1388"/>
      <c r="Q70" s="1386"/>
      <c r="R70" s="1386"/>
      <c r="S70" s="1386"/>
      <c r="T70" s="1386"/>
      <c r="U70" s="1387"/>
      <c r="V70" s="1388"/>
      <c r="W70" s="1386"/>
      <c r="X70" s="1386"/>
      <c r="Y70" s="1386"/>
      <c r="Z70" s="1386"/>
      <c r="AA70" s="1387"/>
      <c r="AB70" s="1388"/>
      <c r="AC70" s="1386"/>
      <c r="AD70" s="1386"/>
      <c r="AE70" s="1386"/>
      <c r="AF70" s="1386"/>
      <c r="AG70" s="1387"/>
      <c r="AH70" s="1388"/>
      <c r="AI70" s="1386"/>
      <c r="AJ70" s="1386"/>
      <c r="AK70" s="1386"/>
      <c r="AL70" s="1386"/>
      <c r="AM70" s="1387"/>
    </row>
    <row r="71" spans="2:39" ht="15.95" thickBot="1">
      <c r="B71" s="13"/>
      <c r="C71" s="13"/>
      <c r="D71" s="13"/>
      <c r="E71" s="13"/>
      <c r="F71" s="13"/>
      <c r="G71" s="13"/>
      <c r="H71" s="13"/>
      <c r="I71" s="13"/>
      <c r="J71" s="1389"/>
      <c r="K71" s="1390"/>
      <c r="L71" s="1390"/>
      <c r="M71" s="1390"/>
      <c r="N71" s="1390"/>
      <c r="O71" s="1391"/>
      <c r="P71" s="1389"/>
      <c r="Q71" s="1390"/>
      <c r="R71" s="1390"/>
      <c r="S71" s="1390"/>
      <c r="T71" s="1390"/>
      <c r="U71" s="1391"/>
      <c r="V71" s="1389"/>
      <c r="W71" s="1390"/>
      <c r="X71" s="1390"/>
      <c r="Y71" s="1390"/>
      <c r="Z71" s="1390"/>
      <c r="AA71" s="1391"/>
      <c r="AB71" s="1389"/>
      <c r="AC71" s="1390"/>
      <c r="AD71" s="1390"/>
      <c r="AE71" s="1390"/>
      <c r="AF71" s="1390"/>
      <c r="AG71" s="1391"/>
      <c r="AH71" s="1389"/>
      <c r="AI71" s="1390"/>
      <c r="AJ71" s="1390"/>
      <c r="AK71" s="1390"/>
      <c r="AL71" s="1390"/>
      <c r="AM71" s="1391"/>
    </row>
  </sheetData>
  <sheetProtection algorithmName="SHA-512" hashValue="HRPq0NN/3hwi4mi6SrTiAOfFq4Xb0wjSxOZRkl/cZHSKPBUqylHtFZPZ+Ung4IVHTJdas+BOmY3/c//LxB67/g==" saltValue="H2Nejl3PHdIaqSm3scrGKw==" spinCount="100000" sheet="1" objects="1" scenarios="1"/>
  <mergeCells count="467">
    <mergeCell ref="AH64:AI65"/>
    <mergeCell ref="AJ64:AK65"/>
    <mergeCell ref="AL64:AM65"/>
    <mergeCell ref="J64:K65"/>
    <mergeCell ref="L64:M65"/>
    <mergeCell ref="N64:O65"/>
    <mergeCell ref="P64:Q65"/>
    <mergeCell ref="R64:S65"/>
    <mergeCell ref="T64:U65"/>
    <mergeCell ref="V64:W65"/>
    <mergeCell ref="X64:Y65"/>
    <mergeCell ref="Z64:AA65"/>
    <mergeCell ref="AB64:AC65"/>
    <mergeCell ref="AF62:AG63"/>
    <mergeCell ref="AD64:AE65"/>
    <mergeCell ref="AF64:AG65"/>
    <mergeCell ref="AH62:AI63"/>
    <mergeCell ref="AJ62:AK63"/>
    <mergeCell ref="AL62:AM63"/>
    <mergeCell ref="E54:I65"/>
    <mergeCell ref="T62:U63"/>
    <mergeCell ref="V62:W63"/>
    <mergeCell ref="X62:Y63"/>
    <mergeCell ref="Z62:AA63"/>
    <mergeCell ref="AB62:AC63"/>
    <mergeCell ref="AD62:AE63"/>
    <mergeCell ref="Z60:AA61"/>
    <mergeCell ref="Z58:AA59"/>
    <mergeCell ref="AB58:AC59"/>
    <mergeCell ref="AD58:AE59"/>
    <mergeCell ref="AF58:AG59"/>
    <mergeCell ref="AH58:AI59"/>
    <mergeCell ref="AB60:AC61"/>
    <mergeCell ref="AD60:AE61"/>
    <mergeCell ref="AF60:AG61"/>
    <mergeCell ref="AH60:AI61"/>
    <mergeCell ref="AL56:AM57"/>
    <mergeCell ref="J58:K59"/>
    <mergeCell ref="L58:M59"/>
    <mergeCell ref="N58:O59"/>
    <mergeCell ref="P58:Q59"/>
    <mergeCell ref="Z56:AA57"/>
    <mergeCell ref="AB56:AC57"/>
    <mergeCell ref="AD56:AE57"/>
    <mergeCell ref="E42:I53"/>
    <mergeCell ref="AO30:AT41"/>
    <mergeCell ref="AO42:AT53"/>
    <mergeCell ref="AL52:AM53"/>
    <mergeCell ref="AJ50:AK51"/>
    <mergeCell ref="AL50:AM51"/>
    <mergeCell ref="Z50:AA51"/>
    <mergeCell ref="AB50:AC51"/>
    <mergeCell ref="AF50:AG51"/>
    <mergeCell ref="AH40:AI41"/>
    <mergeCell ref="T40:U41"/>
    <mergeCell ref="AH48:AI49"/>
    <mergeCell ref="AB46:AC47"/>
    <mergeCell ref="AD46:AE47"/>
    <mergeCell ref="AF46:AG47"/>
    <mergeCell ref="AH46:AI47"/>
    <mergeCell ref="X40:Y41"/>
    <mergeCell ref="J62:K63"/>
    <mergeCell ref="L62:M63"/>
    <mergeCell ref="N62:O63"/>
    <mergeCell ref="P62:Q63"/>
    <mergeCell ref="R62:S63"/>
    <mergeCell ref="AJ58:AK59"/>
    <mergeCell ref="AJ56:AK57"/>
    <mergeCell ref="AB52:AC53"/>
    <mergeCell ref="AD52:AE53"/>
    <mergeCell ref="AF52:AG53"/>
    <mergeCell ref="AH52:AI53"/>
    <mergeCell ref="AJ52:AK53"/>
    <mergeCell ref="J52:K53"/>
    <mergeCell ref="L52:M53"/>
    <mergeCell ref="N52:O53"/>
    <mergeCell ref="P52:Q53"/>
    <mergeCell ref="R52:S53"/>
    <mergeCell ref="X52:Y53"/>
    <mergeCell ref="T60:U61"/>
    <mergeCell ref="V60:W61"/>
    <mergeCell ref="X60:Y61"/>
    <mergeCell ref="R58:S59"/>
    <mergeCell ref="T58:U59"/>
    <mergeCell ref="V58:W59"/>
    <mergeCell ref="T50:U51"/>
    <mergeCell ref="V40:W41"/>
    <mergeCell ref="AD50:AE51"/>
    <mergeCell ref="Z38:AA39"/>
    <mergeCell ref="AB38:AC39"/>
    <mergeCell ref="AD38:AE39"/>
    <mergeCell ref="J40:K41"/>
    <mergeCell ref="L40:M41"/>
    <mergeCell ref="N40:O41"/>
    <mergeCell ref="P40:Q41"/>
    <mergeCell ref="R40:S41"/>
    <mergeCell ref="T38:U39"/>
    <mergeCell ref="V38:W39"/>
    <mergeCell ref="X38:Y39"/>
    <mergeCell ref="Z40:AA41"/>
    <mergeCell ref="J42:K43"/>
    <mergeCell ref="T42:U43"/>
    <mergeCell ref="V42:W43"/>
    <mergeCell ref="E30:I41"/>
    <mergeCell ref="J50:K51"/>
    <mergeCell ref="L50:M51"/>
    <mergeCell ref="N50:O51"/>
    <mergeCell ref="P50:Q51"/>
    <mergeCell ref="R50:S51"/>
    <mergeCell ref="J36:K37"/>
    <mergeCell ref="L42:M43"/>
    <mergeCell ref="N42:O43"/>
    <mergeCell ref="P42:Q43"/>
    <mergeCell ref="R42:S43"/>
    <mergeCell ref="L36:M37"/>
    <mergeCell ref="N36:O37"/>
    <mergeCell ref="P36:Q37"/>
    <mergeCell ref="R36:S37"/>
    <mergeCell ref="J30:K31"/>
    <mergeCell ref="L30:M31"/>
    <mergeCell ref="N30:O31"/>
    <mergeCell ref="E18:I29"/>
    <mergeCell ref="X26:Y27"/>
    <mergeCell ref="Z26:AA27"/>
    <mergeCell ref="AB26:AC27"/>
    <mergeCell ref="AD26:AE27"/>
    <mergeCell ref="AF26:AG27"/>
    <mergeCell ref="X28:Y29"/>
    <mergeCell ref="Z28:AA29"/>
    <mergeCell ref="AB28:AC29"/>
    <mergeCell ref="T20:U21"/>
    <mergeCell ref="P18:Q19"/>
    <mergeCell ref="R18:S19"/>
    <mergeCell ref="T18:U19"/>
    <mergeCell ref="Z20:AA21"/>
    <mergeCell ref="AB22:AC23"/>
    <mergeCell ref="AD22:AE23"/>
    <mergeCell ref="AF22:AG23"/>
    <mergeCell ref="AF24:AG25"/>
    <mergeCell ref="AB20:AC21"/>
    <mergeCell ref="AD20:AE21"/>
    <mergeCell ref="X18:Y19"/>
    <mergeCell ref="J22:K23"/>
    <mergeCell ref="L22:M23"/>
    <mergeCell ref="N22:O23"/>
    <mergeCell ref="AO6:AT17"/>
    <mergeCell ref="AO18:AT29"/>
    <mergeCell ref="J38:K39"/>
    <mergeCell ref="L38:M39"/>
    <mergeCell ref="N38:O39"/>
    <mergeCell ref="P38:Q39"/>
    <mergeCell ref="R38:S39"/>
    <mergeCell ref="AD28:AE29"/>
    <mergeCell ref="AF28:AG29"/>
    <mergeCell ref="AH28:AI29"/>
    <mergeCell ref="AH26:AI27"/>
    <mergeCell ref="AJ26:AK27"/>
    <mergeCell ref="AJ28:AK29"/>
    <mergeCell ref="AL26:AM27"/>
    <mergeCell ref="J28:K29"/>
    <mergeCell ref="L28:M29"/>
    <mergeCell ref="N28:O29"/>
    <mergeCell ref="P28:Q29"/>
    <mergeCell ref="R28:S29"/>
    <mergeCell ref="T28:U29"/>
    <mergeCell ref="V28:W29"/>
    <mergeCell ref="V26:W27"/>
    <mergeCell ref="T26:U27"/>
    <mergeCell ref="X16:Y17"/>
    <mergeCell ref="E6:I17"/>
    <mergeCell ref="J26:K27"/>
    <mergeCell ref="L26:M27"/>
    <mergeCell ref="N26:O27"/>
    <mergeCell ref="P26:Q27"/>
    <mergeCell ref="R26:S27"/>
    <mergeCell ref="R14:S15"/>
    <mergeCell ref="P14:Q15"/>
    <mergeCell ref="J20:K21"/>
    <mergeCell ref="J12:K13"/>
    <mergeCell ref="J16:K17"/>
    <mergeCell ref="L16:M17"/>
    <mergeCell ref="N16:O17"/>
    <mergeCell ref="P16:Q17"/>
    <mergeCell ref="R16:S17"/>
    <mergeCell ref="J18:K19"/>
    <mergeCell ref="L20:M21"/>
    <mergeCell ref="N20:O21"/>
    <mergeCell ref="P20:Q21"/>
    <mergeCell ref="R20:S21"/>
    <mergeCell ref="L14:M15"/>
    <mergeCell ref="N14:O15"/>
    <mergeCell ref="L18:M19"/>
    <mergeCell ref="N18:O19"/>
    <mergeCell ref="J66:O71"/>
    <mergeCell ref="P66:U71"/>
    <mergeCell ref="V66:AA71"/>
    <mergeCell ref="AB66:AG71"/>
    <mergeCell ref="AH66:AM71"/>
    <mergeCell ref="J14:K15"/>
    <mergeCell ref="Z14:AA15"/>
    <mergeCell ref="AB14:AC15"/>
    <mergeCell ref="AH16:AI17"/>
    <mergeCell ref="AJ60:AK61"/>
    <mergeCell ref="AL60:AM61"/>
    <mergeCell ref="AL58:AM59"/>
    <mergeCell ref="J60:K61"/>
    <mergeCell ref="L60:M61"/>
    <mergeCell ref="N60:O61"/>
    <mergeCell ref="P60:Q61"/>
    <mergeCell ref="R60:S61"/>
    <mergeCell ref="T16:U17"/>
    <mergeCell ref="AL36:AM37"/>
    <mergeCell ref="Z36:AA37"/>
    <mergeCell ref="AB36:AC37"/>
    <mergeCell ref="AD36:AE37"/>
    <mergeCell ref="AF36:AG37"/>
    <mergeCell ref="AH36:AI37"/>
    <mergeCell ref="X58:Y59"/>
    <mergeCell ref="X56:Y57"/>
    <mergeCell ref="T56:U57"/>
    <mergeCell ref="V56:W57"/>
    <mergeCell ref="AF56:AG57"/>
    <mergeCell ref="AH56:AI57"/>
    <mergeCell ref="AH54:AI55"/>
    <mergeCell ref="AJ54:AK55"/>
    <mergeCell ref="AL54:AM55"/>
    <mergeCell ref="AD54:AE55"/>
    <mergeCell ref="AF54:AG55"/>
    <mergeCell ref="J56:K57"/>
    <mergeCell ref="L56:M57"/>
    <mergeCell ref="N56:O57"/>
    <mergeCell ref="P56:Q57"/>
    <mergeCell ref="R56:S57"/>
    <mergeCell ref="V54:W55"/>
    <mergeCell ref="X54:Y55"/>
    <mergeCell ref="Z54:AA55"/>
    <mergeCell ref="AB54:AC55"/>
    <mergeCell ref="J54:K55"/>
    <mergeCell ref="L54:M55"/>
    <mergeCell ref="N54:O55"/>
    <mergeCell ref="P54:Q55"/>
    <mergeCell ref="R54:S55"/>
    <mergeCell ref="T54:U55"/>
    <mergeCell ref="AJ46:AK47"/>
    <mergeCell ref="AL46:AM47"/>
    <mergeCell ref="Z48:AA49"/>
    <mergeCell ref="AB48:AC49"/>
    <mergeCell ref="AD48:AE49"/>
    <mergeCell ref="AF48:AG49"/>
    <mergeCell ref="AJ48:AK49"/>
    <mergeCell ref="AL48:AM49"/>
    <mergeCell ref="V46:W47"/>
    <mergeCell ref="X46:Y47"/>
    <mergeCell ref="Z46:AA47"/>
    <mergeCell ref="Z52:AA53"/>
    <mergeCell ref="AF44:AG45"/>
    <mergeCell ref="AH44:AI45"/>
    <mergeCell ref="J48:K49"/>
    <mergeCell ref="L48:M49"/>
    <mergeCell ref="N48:O49"/>
    <mergeCell ref="P48:Q49"/>
    <mergeCell ref="R48:S49"/>
    <mergeCell ref="T48:U49"/>
    <mergeCell ref="AH50:AI51"/>
    <mergeCell ref="J46:K47"/>
    <mergeCell ref="L46:M47"/>
    <mergeCell ref="N46:O47"/>
    <mergeCell ref="P46:Q47"/>
    <mergeCell ref="R46:S47"/>
    <mergeCell ref="T46:U47"/>
    <mergeCell ref="V44:W45"/>
    <mergeCell ref="X44:Y45"/>
    <mergeCell ref="T52:U53"/>
    <mergeCell ref="V52:W53"/>
    <mergeCell ref="V50:W51"/>
    <mergeCell ref="X50:Y51"/>
    <mergeCell ref="V48:W49"/>
    <mergeCell ref="X48:Y49"/>
    <mergeCell ref="AJ44:AK45"/>
    <mergeCell ref="AL44:AM45"/>
    <mergeCell ref="Z44:AA45"/>
    <mergeCell ref="AB44:AC45"/>
    <mergeCell ref="AD44:AE45"/>
    <mergeCell ref="J44:K45"/>
    <mergeCell ref="L44:M45"/>
    <mergeCell ref="N44:O45"/>
    <mergeCell ref="P44:Q45"/>
    <mergeCell ref="R44:S45"/>
    <mergeCell ref="T44:U45"/>
    <mergeCell ref="AL42:AM43"/>
    <mergeCell ref="X36:Y37"/>
    <mergeCell ref="AB42:AC43"/>
    <mergeCell ref="AD42:AE43"/>
    <mergeCell ref="AF42:AG43"/>
    <mergeCell ref="AH42:AI43"/>
    <mergeCell ref="AJ42:AK43"/>
    <mergeCell ref="AJ38:AK39"/>
    <mergeCell ref="AB40:AC41"/>
    <mergeCell ref="AD40:AE41"/>
    <mergeCell ref="AF40:AG41"/>
    <mergeCell ref="X42:Y43"/>
    <mergeCell ref="Z42:AA43"/>
    <mergeCell ref="AL40:AM41"/>
    <mergeCell ref="AF38:AG39"/>
    <mergeCell ref="AH38:AI39"/>
    <mergeCell ref="AJ40:AK41"/>
    <mergeCell ref="AL38:AM39"/>
    <mergeCell ref="AJ36:AK37"/>
    <mergeCell ref="T36:U37"/>
    <mergeCell ref="V36:W37"/>
    <mergeCell ref="AF32:AG33"/>
    <mergeCell ref="X34:Y35"/>
    <mergeCell ref="Z34:AA35"/>
    <mergeCell ref="V34:W35"/>
    <mergeCell ref="J32:K33"/>
    <mergeCell ref="L32:M33"/>
    <mergeCell ref="N32:O33"/>
    <mergeCell ref="P32:Q33"/>
    <mergeCell ref="R32:S33"/>
    <mergeCell ref="AB34:AC35"/>
    <mergeCell ref="AD34:AE35"/>
    <mergeCell ref="AF34:AG35"/>
    <mergeCell ref="AL24:AM25"/>
    <mergeCell ref="AL32:AM33"/>
    <mergeCell ref="J34:K35"/>
    <mergeCell ref="L34:M35"/>
    <mergeCell ref="N34:O35"/>
    <mergeCell ref="P34:Q35"/>
    <mergeCell ref="R34:S35"/>
    <mergeCell ref="T34:U35"/>
    <mergeCell ref="T32:U33"/>
    <mergeCell ref="V32:W33"/>
    <mergeCell ref="X32:Y33"/>
    <mergeCell ref="Z32:AA33"/>
    <mergeCell ref="AB32:AC33"/>
    <mergeCell ref="AD32:AE33"/>
    <mergeCell ref="AJ34:AK35"/>
    <mergeCell ref="AL34:AM35"/>
    <mergeCell ref="AL28:AM29"/>
    <mergeCell ref="P30:Q31"/>
    <mergeCell ref="R30:S31"/>
    <mergeCell ref="AL30:AM31"/>
    <mergeCell ref="Z24:AA25"/>
    <mergeCell ref="V24:W25"/>
    <mergeCell ref="AH34:AI35"/>
    <mergeCell ref="AH32:AI33"/>
    <mergeCell ref="AJ32:AK33"/>
    <mergeCell ref="AH30:AI31"/>
    <mergeCell ref="AJ30:AK31"/>
    <mergeCell ref="V30:W31"/>
    <mergeCell ref="X30:Y31"/>
    <mergeCell ref="Z30:AA31"/>
    <mergeCell ref="AB30:AC31"/>
    <mergeCell ref="X24:Y25"/>
    <mergeCell ref="AH24:AI25"/>
    <mergeCell ref="AJ24:AK25"/>
    <mergeCell ref="AD30:AE31"/>
    <mergeCell ref="AF30:AG31"/>
    <mergeCell ref="AB24:AC25"/>
    <mergeCell ref="AD24:AE25"/>
    <mergeCell ref="Z12:AA13"/>
    <mergeCell ref="T30:U31"/>
    <mergeCell ref="J24:K25"/>
    <mergeCell ref="L24:M25"/>
    <mergeCell ref="N24:O25"/>
    <mergeCell ref="P24:Q25"/>
    <mergeCell ref="R24:S25"/>
    <mergeCell ref="T24:U25"/>
    <mergeCell ref="AJ14:AK15"/>
    <mergeCell ref="AF12:AG13"/>
    <mergeCell ref="AF20:AG21"/>
    <mergeCell ref="AH20:AI21"/>
    <mergeCell ref="X12:Y13"/>
    <mergeCell ref="AF14:AG15"/>
    <mergeCell ref="AD14:AE15"/>
    <mergeCell ref="L12:M13"/>
    <mergeCell ref="N12:O13"/>
    <mergeCell ref="P12:Q13"/>
    <mergeCell ref="R12:S13"/>
    <mergeCell ref="T12:U13"/>
    <mergeCell ref="T14:U15"/>
    <mergeCell ref="AH14:AI15"/>
    <mergeCell ref="AH22:AI23"/>
    <mergeCell ref="AJ22:AK23"/>
    <mergeCell ref="AL20:AM21"/>
    <mergeCell ref="P22:Q23"/>
    <mergeCell ref="R22:S23"/>
    <mergeCell ref="T22:U23"/>
    <mergeCell ref="V22:W23"/>
    <mergeCell ref="X22:Y23"/>
    <mergeCell ref="Z22:AA23"/>
    <mergeCell ref="AJ20:AK21"/>
    <mergeCell ref="V20:W21"/>
    <mergeCell ref="X20:Y21"/>
    <mergeCell ref="AL22:AM23"/>
    <mergeCell ref="AL16:AM17"/>
    <mergeCell ref="Z16:AA17"/>
    <mergeCell ref="AB16:AC17"/>
    <mergeCell ref="AD16:AE17"/>
    <mergeCell ref="AF16:AG17"/>
    <mergeCell ref="AL14:AM15"/>
    <mergeCell ref="V18:W19"/>
    <mergeCell ref="Z18:AA19"/>
    <mergeCell ref="AL12:AM13"/>
    <mergeCell ref="V12:W13"/>
    <mergeCell ref="AD12:AE13"/>
    <mergeCell ref="AJ16:AK17"/>
    <mergeCell ref="V14:W15"/>
    <mergeCell ref="X14:Y15"/>
    <mergeCell ref="V16:W17"/>
    <mergeCell ref="AH12:AI13"/>
    <mergeCell ref="AB12:AC13"/>
    <mergeCell ref="AJ12:AK13"/>
    <mergeCell ref="AL18:AM19"/>
    <mergeCell ref="AB18:AC19"/>
    <mergeCell ref="AD18:AE19"/>
    <mergeCell ref="AF18:AG19"/>
    <mergeCell ref="AH18:AI19"/>
    <mergeCell ref="AJ18:AK19"/>
    <mergeCell ref="J10:K11"/>
    <mergeCell ref="L10:M11"/>
    <mergeCell ref="N10:O11"/>
    <mergeCell ref="P10:Q11"/>
    <mergeCell ref="R10:S11"/>
    <mergeCell ref="T10:U11"/>
    <mergeCell ref="V10:W11"/>
    <mergeCell ref="V8:W9"/>
    <mergeCell ref="X8:Y9"/>
    <mergeCell ref="X10:Y11"/>
    <mergeCell ref="AL10:AM11"/>
    <mergeCell ref="Z10:AA11"/>
    <mergeCell ref="AB10:AC11"/>
    <mergeCell ref="AD10:AE11"/>
    <mergeCell ref="AF10:AG11"/>
    <mergeCell ref="AH10:AI11"/>
    <mergeCell ref="V6:W7"/>
    <mergeCell ref="X6:Y7"/>
    <mergeCell ref="AH8:AI9"/>
    <mergeCell ref="AJ8:AK9"/>
    <mergeCell ref="AL8:AM9"/>
    <mergeCell ref="Z8:AA9"/>
    <mergeCell ref="AB8:AC9"/>
    <mergeCell ref="AD8:AE9"/>
    <mergeCell ref="B2:I4"/>
    <mergeCell ref="J2:AM4"/>
    <mergeCell ref="B6:D61"/>
    <mergeCell ref="J6:K7"/>
    <mergeCell ref="L6:M7"/>
    <mergeCell ref="N6:O7"/>
    <mergeCell ref="P6:Q7"/>
    <mergeCell ref="R6:S7"/>
    <mergeCell ref="J8:K9"/>
    <mergeCell ref="L8:M9"/>
    <mergeCell ref="N8:O9"/>
    <mergeCell ref="P8:Q9"/>
    <mergeCell ref="R8:S9"/>
    <mergeCell ref="T8:U9"/>
    <mergeCell ref="Z6:AA7"/>
    <mergeCell ref="AB6:AC7"/>
    <mergeCell ref="AD6:AE7"/>
    <mergeCell ref="AF6:AG7"/>
    <mergeCell ref="AJ6:AK7"/>
    <mergeCell ref="AL6:AM7"/>
    <mergeCell ref="T6:U7"/>
    <mergeCell ref="AH6:AI7"/>
    <mergeCell ref="AF8:AG9"/>
    <mergeCell ref="AJ10:AK1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84C2E-7F0B-48AA-95FB-4B3920A4D113}">
  <sheetPr>
    <tabColor theme="9" tint="-0.249977111117893"/>
  </sheetPr>
  <dimension ref="A1:AT115"/>
  <sheetViews>
    <sheetView topLeftCell="A60" zoomScale="29" zoomScaleNormal="40" workbookViewId="0">
      <selection activeCell="AK38" sqref="AK38"/>
    </sheetView>
  </sheetViews>
  <sheetFormatPr defaultColWidth="11.42578125" defaultRowHeight="21"/>
  <cols>
    <col min="2" max="9" width="5.7109375" customWidth="1"/>
    <col min="10" max="39" width="10.7109375" style="439" customWidth="1"/>
    <col min="41" max="46" width="5.7109375" customWidth="1"/>
  </cols>
  <sheetData>
    <row r="1" spans="1:46" ht="147" customHeight="1">
      <c r="A1" s="13"/>
      <c r="B1" s="13"/>
      <c r="C1" s="13"/>
      <c r="D1" s="13"/>
      <c r="E1" s="13"/>
      <c r="F1" s="13"/>
      <c r="G1" s="13"/>
      <c r="H1" s="13"/>
      <c r="I1" s="13"/>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13"/>
      <c r="AO1" s="13"/>
      <c r="AP1" s="13"/>
      <c r="AQ1" s="13"/>
      <c r="AR1" s="13"/>
      <c r="AS1" s="13"/>
    </row>
    <row r="2" spans="1:46" ht="18" customHeight="1">
      <c r="B2" s="1473" t="s">
        <v>415</v>
      </c>
      <c r="C2" s="1474"/>
      <c r="D2" s="1474"/>
      <c r="E2" s="1474"/>
      <c r="F2" s="1474"/>
      <c r="G2" s="1474"/>
      <c r="H2" s="1474"/>
      <c r="I2" s="1474"/>
      <c r="J2" s="1475" t="s">
        <v>81</v>
      </c>
      <c r="K2" s="1475"/>
      <c r="L2" s="1475"/>
      <c r="M2" s="1475"/>
      <c r="N2" s="1475"/>
      <c r="O2" s="1475"/>
      <c r="P2" s="1475"/>
      <c r="Q2" s="1475"/>
      <c r="R2" s="1475"/>
      <c r="S2" s="1475"/>
      <c r="T2" s="1475"/>
      <c r="U2" s="1475"/>
      <c r="V2" s="1475"/>
      <c r="W2" s="1475"/>
      <c r="X2" s="1475"/>
      <c r="Y2" s="1475"/>
      <c r="Z2" s="1475"/>
      <c r="AA2" s="1475"/>
      <c r="AB2" s="1475"/>
      <c r="AC2" s="1475"/>
      <c r="AD2" s="1475"/>
      <c r="AE2" s="1475"/>
      <c r="AF2" s="1475"/>
      <c r="AG2" s="1475"/>
      <c r="AH2" s="1475"/>
      <c r="AI2" s="1475"/>
      <c r="AJ2" s="1475"/>
      <c r="AK2" s="1475"/>
      <c r="AL2" s="1475"/>
      <c r="AM2" s="1475"/>
      <c r="AN2" s="13"/>
      <c r="AO2" s="13"/>
      <c r="AP2" s="13"/>
      <c r="AQ2" s="13"/>
      <c r="AR2" s="13"/>
      <c r="AS2" s="13"/>
      <c r="AT2" s="13"/>
    </row>
    <row r="3" spans="1:46" ht="18.75" customHeight="1">
      <c r="B3" s="1474"/>
      <c r="C3" s="1474"/>
      <c r="D3" s="1474"/>
      <c r="E3" s="1474"/>
      <c r="F3" s="1474"/>
      <c r="G3" s="1474"/>
      <c r="H3" s="1474"/>
      <c r="I3" s="1474"/>
      <c r="J3" s="1475"/>
      <c r="K3" s="1475"/>
      <c r="L3" s="1475"/>
      <c r="M3" s="1475"/>
      <c r="N3" s="1475"/>
      <c r="O3" s="1475"/>
      <c r="P3" s="1475"/>
      <c r="Q3" s="1475"/>
      <c r="R3" s="1475"/>
      <c r="S3" s="1475"/>
      <c r="T3" s="1475"/>
      <c r="U3" s="1475"/>
      <c r="V3" s="1475"/>
      <c r="W3" s="1475"/>
      <c r="X3" s="1475"/>
      <c r="Y3" s="1475"/>
      <c r="Z3" s="1475"/>
      <c r="AA3" s="1475"/>
      <c r="AB3" s="1475"/>
      <c r="AC3" s="1475"/>
      <c r="AD3" s="1475"/>
      <c r="AE3" s="1475"/>
      <c r="AF3" s="1475"/>
      <c r="AG3" s="1475"/>
      <c r="AH3" s="1475"/>
      <c r="AI3" s="1475"/>
      <c r="AJ3" s="1475"/>
      <c r="AK3" s="1475"/>
      <c r="AL3" s="1475"/>
      <c r="AM3" s="1475"/>
      <c r="AN3" s="13"/>
      <c r="AO3" s="13"/>
      <c r="AP3" s="13"/>
      <c r="AQ3" s="13"/>
      <c r="AR3" s="13"/>
      <c r="AS3" s="13"/>
      <c r="AT3" s="13"/>
    </row>
    <row r="4" spans="1:46" ht="15" customHeight="1">
      <c r="B4" s="1474"/>
      <c r="C4" s="1474"/>
      <c r="D4" s="1474"/>
      <c r="E4" s="1474"/>
      <c r="F4" s="1474"/>
      <c r="G4" s="1474"/>
      <c r="H4" s="1474"/>
      <c r="I4" s="1474"/>
      <c r="J4" s="1475"/>
      <c r="K4" s="1475"/>
      <c r="L4" s="1475"/>
      <c r="M4" s="1475"/>
      <c r="N4" s="1475"/>
      <c r="O4" s="1475"/>
      <c r="P4" s="1475"/>
      <c r="Q4" s="1475"/>
      <c r="R4" s="1475"/>
      <c r="S4" s="1475"/>
      <c r="T4" s="1475"/>
      <c r="U4" s="1475"/>
      <c r="V4" s="1475"/>
      <c r="W4" s="1475"/>
      <c r="X4" s="1475"/>
      <c r="Y4" s="1475"/>
      <c r="Z4" s="1475"/>
      <c r="AA4" s="1475"/>
      <c r="AB4" s="1475"/>
      <c r="AC4" s="1475"/>
      <c r="AD4" s="1475"/>
      <c r="AE4" s="1475"/>
      <c r="AF4" s="1475"/>
      <c r="AG4" s="1475"/>
      <c r="AH4" s="1475"/>
      <c r="AI4" s="1475"/>
      <c r="AJ4" s="1475"/>
      <c r="AK4" s="1475"/>
      <c r="AL4" s="1475"/>
      <c r="AM4" s="1475"/>
      <c r="AN4" s="13"/>
      <c r="AO4" s="13"/>
      <c r="AP4" s="13"/>
      <c r="AQ4" s="13"/>
      <c r="AR4" s="13"/>
      <c r="AS4" s="13"/>
      <c r="AT4" s="13"/>
    </row>
    <row r="5" spans="1:46" ht="21.95" thickBot="1">
      <c r="B5" s="13"/>
      <c r="C5" s="13"/>
      <c r="D5" s="13"/>
      <c r="E5" s="13"/>
      <c r="F5" s="13"/>
      <c r="G5" s="13"/>
      <c r="H5" s="13"/>
      <c r="I5" s="13"/>
      <c r="J5" s="438"/>
      <c r="K5" s="438"/>
      <c r="L5" s="438"/>
      <c r="M5" s="438"/>
      <c r="N5" s="438"/>
      <c r="O5" s="438"/>
      <c r="P5" s="438"/>
      <c r="Q5" s="438"/>
      <c r="R5" s="438"/>
      <c r="S5" s="438"/>
      <c r="T5" s="438"/>
      <c r="U5" s="438"/>
      <c r="V5" s="438"/>
      <c r="W5" s="438"/>
      <c r="X5" s="438"/>
      <c r="Y5" s="438"/>
      <c r="Z5" s="438"/>
      <c r="AA5" s="438"/>
      <c r="AB5" s="438"/>
      <c r="AC5" s="438"/>
      <c r="AD5" s="438"/>
      <c r="AE5" s="438"/>
      <c r="AF5" s="438"/>
      <c r="AG5" s="438"/>
      <c r="AH5" s="438"/>
      <c r="AI5" s="438"/>
      <c r="AJ5" s="438"/>
      <c r="AK5" s="438"/>
      <c r="AL5" s="438"/>
      <c r="AM5" s="438"/>
      <c r="AN5" s="13"/>
      <c r="AO5" s="13"/>
      <c r="AP5" s="13"/>
      <c r="AQ5" s="13"/>
      <c r="AR5" s="13"/>
      <c r="AS5" s="13"/>
      <c r="AT5" s="13"/>
    </row>
    <row r="6" spans="1:46" ht="20.25" customHeight="1">
      <c r="B6" s="1351" t="s">
        <v>284</v>
      </c>
      <c r="C6" s="1351"/>
      <c r="D6" s="1352"/>
      <c r="E6" s="1476" t="s">
        <v>384</v>
      </c>
      <c r="F6" s="1483"/>
      <c r="G6" s="1483"/>
      <c r="H6" s="1483"/>
      <c r="I6" s="1484"/>
      <c r="J6" s="399" t="s">
        <v>213</v>
      </c>
      <c r="K6" s="400" t="s">
        <v>213</v>
      </c>
      <c r="L6" s="400" t="s">
        <v>213</v>
      </c>
      <c r="M6" s="400" t="s">
        <v>213</v>
      </c>
      <c r="N6" s="400" t="s">
        <v>213</v>
      </c>
      <c r="O6" s="401" t="s">
        <v>213</v>
      </c>
      <c r="P6" s="399" t="s">
        <v>213</v>
      </c>
      <c r="Q6" s="400" t="s">
        <v>213</v>
      </c>
      <c r="R6" s="400" t="s">
        <v>213</v>
      </c>
      <c r="S6" s="400" t="s">
        <v>213</v>
      </c>
      <c r="T6" s="400" t="s">
        <v>213</v>
      </c>
      <c r="U6" s="401" t="s">
        <v>213</v>
      </c>
      <c r="V6" s="399" t="s">
        <v>213</v>
      </c>
      <c r="W6" s="400" t="s">
        <v>213</v>
      </c>
      <c r="X6" s="400" t="s">
        <v>213</v>
      </c>
      <c r="Y6" s="400" t="s">
        <v>213</v>
      </c>
      <c r="Z6" s="400" t="s">
        <v>213</v>
      </c>
      <c r="AA6" s="401" t="s">
        <v>213</v>
      </c>
      <c r="AB6" s="399" t="s">
        <v>213</v>
      </c>
      <c r="AC6" s="400" t="s">
        <v>213</v>
      </c>
      <c r="AD6" s="400" t="s">
        <v>213</v>
      </c>
      <c r="AE6" s="400" t="s">
        <v>213</v>
      </c>
      <c r="AF6" s="400" t="s">
        <v>213</v>
      </c>
      <c r="AG6" s="401" t="s">
        <v>213</v>
      </c>
      <c r="AH6" s="402" t="s">
        <v>213</v>
      </c>
      <c r="AI6" s="403" t="s">
        <v>213</v>
      </c>
      <c r="AJ6" s="403" t="s">
        <v>213</v>
      </c>
      <c r="AK6" s="403" t="s">
        <v>213</v>
      </c>
      <c r="AL6" s="403" t="s">
        <v>213</v>
      </c>
      <c r="AM6" s="404" t="s">
        <v>213</v>
      </c>
      <c r="AN6" s="13"/>
      <c r="AO6" s="1433" t="s">
        <v>385</v>
      </c>
      <c r="AP6" s="1434"/>
      <c r="AQ6" s="1434"/>
      <c r="AR6" s="1434"/>
      <c r="AS6" s="1434"/>
      <c r="AT6" s="1435"/>
    </row>
    <row r="7" spans="1:46" ht="20.25" customHeight="1">
      <c r="B7" s="1351"/>
      <c r="C7" s="1351"/>
      <c r="D7" s="1352"/>
      <c r="E7" s="1478"/>
      <c r="F7" s="1485"/>
      <c r="G7" s="1485"/>
      <c r="H7" s="1485"/>
      <c r="I7" s="1486"/>
      <c r="J7" s="405" t="s">
        <v>213</v>
      </c>
      <c r="K7" s="406" t="s">
        <v>213</v>
      </c>
      <c r="L7" s="406" t="s">
        <v>213</v>
      </c>
      <c r="M7" s="406" t="s">
        <v>213</v>
      </c>
      <c r="N7" s="406" t="s">
        <v>213</v>
      </c>
      <c r="O7" s="407" t="s">
        <v>213</v>
      </c>
      <c r="P7" s="405" t="s">
        <v>213</v>
      </c>
      <c r="Q7" s="406" t="s">
        <v>213</v>
      </c>
      <c r="R7" s="406" t="s">
        <v>213</v>
      </c>
      <c r="S7" s="406" t="s">
        <v>213</v>
      </c>
      <c r="T7" s="406" t="s">
        <v>213</v>
      </c>
      <c r="U7" s="407" t="s">
        <v>213</v>
      </c>
      <c r="V7" s="405" t="s">
        <v>213</v>
      </c>
      <c r="W7" s="406" t="s">
        <v>213</v>
      </c>
      <c r="X7" s="406" t="s">
        <v>213</v>
      </c>
      <c r="Y7" s="406" t="s">
        <v>213</v>
      </c>
      <c r="Z7" s="406" t="s">
        <v>213</v>
      </c>
      <c r="AA7" s="407" t="s">
        <v>213</v>
      </c>
      <c r="AB7" s="405" t="s">
        <v>213</v>
      </c>
      <c r="AC7" s="406" t="s">
        <v>213</v>
      </c>
      <c r="AD7" s="406" t="s">
        <v>213</v>
      </c>
      <c r="AE7" s="406" t="s">
        <v>213</v>
      </c>
      <c r="AF7" s="406" t="s">
        <v>213</v>
      </c>
      <c r="AG7" s="407" t="s">
        <v>213</v>
      </c>
      <c r="AH7" s="408" t="s">
        <v>213</v>
      </c>
      <c r="AI7" s="409" t="s">
        <v>213</v>
      </c>
      <c r="AJ7" s="409" t="s">
        <v>213</v>
      </c>
      <c r="AK7" s="409" t="s">
        <v>213</v>
      </c>
      <c r="AL7" s="409" t="s">
        <v>213</v>
      </c>
      <c r="AM7" s="410" t="s">
        <v>213</v>
      </c>
      <c r="AN7" s="13"/>
      <c r="AO7" s="1436"/>
      <c r="AP7" s="1437"/>
      <c r="AQ7" s="1437"/>
      <c r="AR7" s="1437"/>
      <c r="AS7" s="1437"/>
      <c r="AT7" s="1438"/>
    </row>
    <row r="8" spans="1:46" ht="20.25" customHeight="1">
      <c r="B8" s="1351"/>
      <c r="C8" s="1351"/>
      <c r="D8" s="1352"/>
      <c r="E8" s="1478"/>
      <c r="F8" s="1485"/>
      <c r="G8" s="1485"/>
      <c r="H8" s="1485"/>
      <c r="I8" s="1486"/>
      <c r="J8" s="405" t="s">
        <v>213</v>
      </c>
      <c r="K8" s="406" t="s">
        <v>213</v>
      </c>
      <c r="L8" s="406" t="s">
        <v>213</v>
      </c>
      <c r="M8" s="406" t="s">
        <v>213</v>
      </c>
      <c r="N8" s="406" t="s">
        <v>213</v>
      </c>
      <c r="O8" s="407" t="s">
        <v>213</v>
      </c>
      <c r="P8" s="405" t="s">
        <v>213</v>
      </c>
      <c r="Q8" s="406" t="s">
        <v>213</v>
      </c>
      <c r="R8" s="406" t="s">
        <v>213</v>
      </c>
      <c r="S8" s="406" t="s">
        <v>213</v>
      </c>
      <c r="T8" s="406" t="s">
        <v>213</v>
      </c>
      <c r="U8" s="407" t="s">
        <v>213</v>
      </c>
      <c r="V8" s="405" t="s">
        <v>213</v>
      </c>
      <c r="W8" s="406" t="s">
        <v>213</v>
      </c>
      <c r="X8" s="406" t="s">
        <v>213</v>
      </c>
      <c r="Y8" s="406" t="s">
        <v>213</v>
      </c>
      <c r="Z8" s="406" t="s">
        <v>213</v>
      </c>
      <c r="AA8" s="407" t="s">
        <v>213</v>
      </c>
      <c r="AB8" s="405" t="s">
        <v>213</v>
      </c>
      <c r="AC8" s="406" t="s">
        <v>213</v>
      </c>
      <c r="AD8" s="406" t="s">
        <v>213</v>
      </c>
      <c r="AE8" s="406" t="s">
        <v>213</v>
      </c>
      <c r="AF8" s="406" t="s">
        <v>213</v>
      </c>
      <c r="AG8" s="407" t="s">
        <v>213</v>
      </c>
      <c r="AH8" s="408" t="s">
        <v>213</v>
      </c>
      <c r="AI8" s="409" t="s">
        <v>213</v>
      </c>
      <c r="AJ8" s="409" t="s">
        <v>213</v>
      </c>
      <c r="AK8" s="409" t="s">
        <v>213</v>
      </c>
      <c r="AL8" s="409" t="s">
        <v>213</v>
      </c>
      <c r="AM8" s="410" t="s">
        <v>213</v>
      </c>
      <c r="AN8" s="13"/>
      <c r="AO8" s="1436"/>
      <c r="AP8" s="1437"/>
      <c r="AQ8" s="1437"/>
      <c r="AR8" s="1437"/>
      <c r="AS8" s="1437"/>
      <c r="AT8" s="1438"/>
    </row>
    <row r="9" spans="1:46" ht="20.25" customHeight="1">
      <c r="B9" s="1351"/>
      <c r="C9" s="1351"/>
      <c r="D9" s="1352"/>
      <c r="E9" s="1478"/>
      <c r="F9" s="1485"/>
      <c r="G9" s="1485"/>
      <c r="H9" s="1485"/>
      <c r="I9" s="1486"/>
      <c r="J9" s="405" t="s">
        <v>213</v>
      </c>
      <c r="K9" s="406" t="s">
        <v>213</v>
      </c>
      <c r="L9" s="406" t="s">
        <v>213</v>
      </c>
      <c r="M9" s="406" t="s">
        <v>213</v>
      </c>
      <c r="N9" s="406" t="s">
        <v>213</v>
      </c>
      <c r="O9" s="407" t="s">
        <v>213</v>
      </c>
      <c r="P9" s="405" t="s">
        <v>213</v>
      </c>
      <c r="Q9" s="406" t="s">
        <v>213</v>
      </c>
      <c r="R9" s="406" t="s">
        <v>213</v>
      </c>
      <c r="S9" s="406" t="s">
        <v>213</v>
      </c>
      <c r="T9" s="406" t="s">
        <v>213</v>
      </c>
      <c r="U9" s="407" t="s">
        <v>213</v>
      </c>
      <c r="V9" s="405" t="s">
        <v>213</v>
      </c>
      <c r="W9" s="406" t="s">
        <v>213</v>
      </c>
      <c r="X9" s="406" t="s">
        <v>213</v>
      </c>
      <c r="Y9" s="406" t="s">
        <v>213</v>
      </c>
      <c r="Z9" s="406" t="s">
        <v>213</v>
      </c>
      <c r="AA9" s="407" t="s">
        <v>213</v>
      </c>
      <c r="AB9" s="405" t="s">
        <v>213</v>
      </c>
      <c r="AC9" s="406" t="s">
        <v>213</v>
      </c>
      <c r="AD9" s="406" t="s">
        <v>213</v>
      </c>
      <c r="AE9" s="406" t="s">
        <v>213</v>
      </c>
      <c r="AF9" s="406" t="s">
        <v>213</v>
      </c>
      <c r="AG9" s="407" t="s">
        <v>213</v>
      </c>
      <c r="AH9" s="408" t="s">
        <v>213</v>
      </c>
      <c r="AI9" s="409" t="s">
        <v>213</v>
      </c>
      <c r="AJ9" s="409" t="s">
        <v>213</v>
      </c>
      <c r="AK9" s="409" t="s">
        <v>213</v>
      </c>
      <c r="AL9" s="409" t="s">
        <v>213</v>
      </c>
      <c r="AM9" s="410" t="s">
        <v>213</v>
      </c>
      <c r="AN9" s="13"/>
      <c r="AO9" s="1436"/>
      <c r="AP9" s="1437"/>
      <c r="AQ9" s="1437"/>
      <c r="AR9" s="1437"/>
      <c r="AS9" s="1437"/>
      <c r="AT9" s="1438"/>
    </row>
    <row r="10" spans="1:46" ht="20.25" customHeight="1">
      <c r="B10" s="1351"/>
      <c r="C10" s="1351"/>
      <c r="D10" s="1352"/>
      <c r="E10" s="1478"/>
      <c r="F10" s="1485"/>
      <c r="G10" s="1485"/>
      <c r="H10" s="1485"/>
      <c r="I10" s="1486"/>
      <c r="J10" s="405" t="s">
        <v>213</v>
      </c>
      <c r="K10" s="406" t="s">
        <v>213</v>
      </c>
      <c r="L10" s="406" t="s">
        <v>213</v>
      </c>
      <c r="M10" s="406" t="s">
        <v>213</v>
      </c>
      <c r="N10" s="406" t="s">
        <v>213</v>
      </c>
      <c r="O10" s="407" t="s">
        <v>213</v>
      </c>
      <c r="P10" s="405" t="s">
        <v>213</v>
      </c>
      <c r="Q10" s="406" t="s">
        <v>213</v>
      </c>
      <c r="R10" s="406" t="s">
        <v>213</v>
      </c>
      <c r="S10" s="406" t="s">
        <v>213</v>
      </c>
      <c r="T10" s="406" t="s">
        <v>213</v>
      </c>
      <c r="U10" s="407" t="s">
        <v>213</v>
      </c>
      <c r="V10" s="405" t="s">
        <v>213</v>
      </c>
      <c r="W10" s="406" t="s">
        <v>213</v>
      </c>
      <c r="X10" s="406" t="s">
        <v>213</v>
      </c>
      <c r="Y10" s="406" t="s">
        <v>213</v>
      </c>
      <c r="Z10" s="406" t="s">
        <v>213</v>
      </c>
      <c r="AA10" s="407" t="s">
        <v>213</v>
      </c>
      <c r="AB10" s="405" t="s">
        <v>213</v>
      </c>
      <c r="AC10" s="406" t="s">
        <v>213</v>
      </c>
      <c r="AD10" s="406" t="s">
        <v>213</v>
      </c>
      <c r="AE10" s="406" t="s">
        <v>213</v>
      </c>
      <c r="AF10" s="406" t="s">
        <v>213</v>
      </c>
      <c r="AG10" s="407" t="s">
        <v>213</v>
      </c>
      <c r="AH10" s="408" t="s">
        <v>213</v>
      </c>
      <c r="AI10" s="409" t="s">
        <v>213</v>
      </c>
      <c r="AJ10" s="409" t="s">
        <v>213</v>
      </c>
      <c r="AK10" s="409" t="s">
        <v>213</v>
      </c>
      <c r="AL10" s="409" t="s">
        <v>213</v>
      </c>
      <c r="AM10" s="410" t="s">
        <v>213</v>
      </c>
      <c r="AN10" s="13"/>
      <c r="AO10" s="1436"/>
      <c r="AP10" s="1437"/>
      <c r="AQ10" s="1437"/>
      <c r="AR10" s="1437"/>
      <c r="AS10" s="1437"/>
      <c r="AT10" s="1438"/>
    </row>
    <row r="11" spans="1:46" ht="20.25" customHeight="1">
      <c r="B11" s="1351"/>
      <c r="C11" s="1351"/>
      <c r="D11" s="1352"/>
      <c r="E11" s="1478"/>
      <c r="F11" s="1485"/>
      <c r="G11" s="1485"/>
      <c r="H11" s="1485"/>
      <c r="I11" s="1486"/>
      <c r="J11" s="405" t="s">
        <v>213</v>
      </c>
      <c r="K11" s="406" t="s">
        <v>213</v>
      </c>
      <c r="L11" s="406" t="s">
        <v>213</v>
      </c>
      <c r="M11" s="406" t="s">
        <v>213</v>
      </c>
      <c r="N11" s="406" t="s">
        <v>213</v>
      </c>
      <c r="O11" s="407" t="s">
        <v>213</v>
      </c>
      <c r="P11" s="405" t="s">
        <v>213</v>
      </c>
      <c r="Q11" s="406" t="s">
        <v>213</v>
      </c>
      <c r="R11" s="406" t="s">
        <v>213</v>
      </c>
      <c r="S11" s="406" t="s">
        <v>213</v>
      </c>
      <c r="T11" s="406" t="s">
        <v>213</v>
      </c>
      <c r="U11" s="407" t="s">
        <v>213</v>
      </c>
      <c r="V11" s="405" t="s">
        <v>213</v>
      </c>
      <c r="W11" s="406" t="s">
        <v>213</v>
      </c>
      <c r="X11" s="406" t="s">
        <v>213</v>
      </c>
      <c r="Y11" s="406" t="s">
        <v>213</v>
      </c>
      <c r="Z11" s="406" t="s">
        <v>213</v>
      </c>
      <c r="AA11" s="407" t="s">
        <v>213</v>
      </c>
      <c r="AB11" s="405" t="s">
        <v>213</v>
      </c>
      <c r="AC11" s="406" t="s">
        <v>213</v>
      </c>
      <c r="AD11" s="406" t="s">
        <v>213</v>
      </c>
      <c r="AE11" s="406" t="s">
        <v>213</v>
      </c>
      <c r="AF11" s="406" t="s">
        <v>213</v>
      </c>
      <c r="AG11" s="407" t="s">
        <v>213</v>
      </c>
      <c r="AH11" s="408" t="s">
        <v>213</v>
      </c>
      <c r="AI11" s="409" t="s">
        <v>213</v>
      </c>
      <c r="AJ11" s="409" t="s">
        <v>213</v>
      </c>
      <c r="AK11" s="409" t="s">
        <v>213</v>
      </c>
      <c r="AL11" s="409" t="s">
        <v>213</v>
      </c>
      <c r="AM11" s="410" t="s">
        <v>213</v>
      </c>
      <c r="AN11" s="13"/>
      <c r="AO11" s="1436"/>
      <c r="AP11" s="1437"/>
      <c r="AQ11" s="1437"/>
      <c r="AR11" s="1437"/>
      <c r="AS11" s="1437"/>
      <c r="AT11" s="1438"/>
    </row>
    <row r="12" spans="1:46" ht="20.25" customHeight="1">
      <c r="B12" s="1351"/>
      <c r="C12" s="1351"/>
      <c r="D12" s="1352"/>
      <c r="E12" s="1478"/>
      <c r="F12" s="1485"/>
      <c r="G12" s="1485"/>
      <c r="H12" s="1485"/>
      <c r="I12" s="1486"/>
      <c r="J12" s="405" t="s">
        <v>213</v>
      </c>
      <c r="K12" s="406" t="s">
        <v>213</v>
      </c>
      <c r="L12" s="406" t="s">
        <v>213</v>
      </c>
      <c r="M12" s="406" t="s">
        <v>213</v>
      </c>
      <c r="N12" s="406" t="s">
        <v>213</v>
      </c>
      <c r="O12" s="407" t="s">
        <v>213</v>
      </c>
      <c r="P12" s="405" t="s">
        <v>213</v>
      </c>
      <c r="Q12" s="406" t="s">
        <v>213</v>
      </c>
      <c r="R12" s="406" t="s">
        <v>213</v>
      </c>
      <c r="S12" s="406" t="s">
        <v>213</v>
      </c>
      <c r="T12" s="406" t="s">
        <v>213</v>
      </c>
      <c r="U12" s="407" t="s">
        <v>213</v>
      </c>
      <c r="V12" s="405" t="s">
        <v>213</v>
      </c>
      <c r="W12" s="406" t="s">
        <v>213</v>
      </c>
      <c r="X12" s="406" t="s">
        <v>213</v>
      </c>
      <c r="Y12" s="406" t="s">
        <v>213</v>
      </c>
      <c r="Z12" s="406" t="s">
        <v>213</v>
      </c>
      <c r="AA12" s="407" t="s">
        <v>213</v>
      </c>
      <c r="AB12" s="405" t="s">
        <v>213</v>
      </c>
      <c r="AC12" s="406" t="s">
        <v>213</v>
      </c>
      <c r="AD12" s="406" t="s">
        <v>213</v>
      </c>
      <c r="AE12" s="406" t="s">
        <v>213</v>
      </c>
      <c r="AF12" s="406" t="s">
        <v>213</v>
      </c>
      <c r="AG12" s="407" t="s">
        <v>213</v>
      </c>
      <c r="AH12" s="408" t="s">
        <v>213</v>
      </c>
      <c r="AI12" s="409" t="s">
        <v>213</v>
      </c>
      <c r="AJ12" s="409" t="s">
        <v>213</v>
      </c>
      <c r="AK12" s="409" t="s">
        <v>213</v>
      </c>
      <c r="AL12" s="409" t="s">
        <v>213</v>
      </c>
      <c r="AM12" s="410" t="s">
        <v>213</v>
      </c>
      <c r="AN12" s="13"/>
      <c r="AO12" s="1436"/>
      <c r="AP12" s="1437"/>
      <c r="AQ12" s="1437"/>
      <c r="AR12" s="1437"/>
      <c r="AS12" s="1437"/>
      <c r="AT12" s="1438"/>
    </row>
    <row r="13" spans="1:46" ht="20.25" customHeight="1">
      <c r="B13" s="1351"/>
      <c r="C13" s="1351"/>
      <c r="D13" s="1352"/>
      <c r="E13" s="1478"/>
      <c r="F13" s="1485"/>
      <c r="G13" s="1485"/>
      <c r="H13" s="1485"/>
      <c r="I13" s="1486"/>
      <c r="J13" s="405" t="s">
        <v>213</v>
      </c>
      <c r="K13" s="406" t="s">
        <v>213</v>
      </c>
      <c r="L13" s="406" t="s">
        <v>213</v>
      </c>
      <c r="M13" s="406" t="s">
        <v>213</v>
      </c>
      <c r="N13" s="406" t="s">
        <v>213</v>
      </c>
      <c r="O13" s="407" t="s">
        <v>213</v>
      </c>
      <c r="P13" s="405" t="s">
        <v>213</v>
      </c>
      <c r="Q13" s="406" t="s">
        <v>213</v>
      </c>
      <c r="R13" s="406" t="s">
        <v>213</v>
      </c>
      <c r="S13" s="406" t="s">
        <v>213</v>
      </c>
      <c r="T13" s="406" t="s">
        <v>213</v>
      </c>
      <c r="U13" s="407" t="s">
        <v>213</v>
      </c>
      <c r="V13" s="405" t="s">
        <v>213</v>
      </c>
      <c r="W13" s="406" t="s">
        <v>213</v>
      </c>
      <c r="X13" s="406" t="s">
        <v>213</v>
      </c>
      <c r="Y13" s="406" t="s">
        <v>213</v>
      </c>
      <c r="Z13" s="406" t="s">
        <v>213</v>
      </c>
      <c r="AA13" s="407" t="s">
        <v>213</v>
      </c>
      <c r="AB13" s="405" t="s">
        <v>213</v>
      </c>
      <c r="AC13" s="406" t="s">
        <v>213</v>
      </c>
      <c r="AD13" s="406" t="s">
        <v>213</v>
      </c>
      <c r="AE13" s="406" t="s">
        <v>213</v>
      </c>
      <c r="AF13" s="406" t="s">
        <v>213</v>
      </c>
      <c r="AG13" s="407" t="s">
        <v>213</v>
      </c>
      <c r="AH13" s="408" t="s">
        <v>213</v>
      </c>
      <c r="AI13" s="409" t="s">
        <v>213</v>
      </c>
      <c r="AJ13" s="409" t="s">
        <v>213</v>
      </c>
      <c r="AK13" s="409" t="s">
        <v>213</v>
      </c>
      <c r="AL13" s="409" t="s">
        <v>213</v>
      </c>
      <c r="AM13" s="410" t="s">
        <v>213</v>
      </c>
      <c r="AN13" s="13"/>
      <c r="AO13" s="1436"/>
      <c r="AP13" s="1437"/>
      <c r="AQ13" s="1437"/>
      <c r="AR13" s="1437"/>
      <c r="AS13" s="1437"/>
      <c r="AT13" s="1438"/>
    </row>
    <row r="14" spans="1:46" ht="20.25" customHeight="1">
      <c r="B14" s="1351"/>
      <c r="C14" s="1351"/>
      <c r="D14" s="1352"/>
      <c r="E14" s="1478"/>
      <c r="F14" s="1485"/>
      <c r="G14" s="1485"/>
      <c r="H14" s="1485"/>
      <c r="I14" s="1486"/>
      <c r="J14" s="405" t="s">
        <v>213</v>
      </c>
      <c r="K14" s="406" t="s">
        <v>213</v>
      </c>
      <c r="L14" s="406" t="s">
        <v>213</v>
      </c>
      <c r="M14" s="406" t="s">
        <v>213</v>
      </c>
      <c r="N14" s="406" t="s">
        <v>213</v>
      </c>
      <c r="O14" s="407" t="s">
        <v>213</v>
      </c>
      <c r="P14" s="405" t="s">
        <v>213</v>
      </c>
      <c r="Q14" s="406" t="s">
        <v>213</v>
      </c>
      <c r="R14" s="406" t="s">
        <v>213</v>
      </c>
      <c r="S14" s="406" t="s">
        <v>213</v>
      </c>
      <c r="T14" s="406" t="s">
        <v>213</v>
      </c>
      <c r="U14" s="407" t="s">
        <v>213</v>
      </c>
      <c r="V14" s="405" t="s">
        <v>213</v>
      </c>
      <c r="W14" s="406" t="s">
        <v>213</v>
      </c>
      <c r="X14" s="406" t="s">
        <v>213</v>
      </c>
      <c r="Y14" s="406" t="s">
        <v>213</v>
      </c>
      <c r="Z14" s="406" t="s">
        <v>213</v>
      </c>
      <c r="AA14" s="407" t="s">
        <v>213</v>
      </c>
      <c r="AB14" s="405" t="s">
        <v>213</v>
      </c>
      <c r="AC14" s="406" t="s">
        <v>213</v>
      </c>
      <c r="AD14" s="406" t="s">
        <v>213</v>
      </c>
      <c r="AE14" s="406" t="s">
        <v>213</v>
      </c>
      <c r="AF14" s="406" t="s">
        <v>213</v>
      </c>
      <c r="AG14" s="407" t="s">
        <v>213</v>
      </c>
      <c r="AH14" s="408" t="s">
        <v>213</v>
      </c>
      <c r="AI14" s="409" t="s">
        <v>213</v>
      </c>
      <c r="AJ14" s="409" t="s">
        <v>213</v>
      </c>
      <c r="AK14" s="409" t="s">
        <v>213</v>
      </c>
      <c r="AL14" s="409" t="s">
        <v>213</v>
      </c>
      <c r="AM14" s="410" t="s">
        <v>213</v>
      </c>
      <c r="AN14" s="13"/>
      <c r="AO14" s="1436"/>
      <c r="AP14" s="1437"/>
      <c r="AQ14" s="1437"/>
      <c r="AR14" s="1437"/>
      <c r="AS14" s="1437"/>
      <c r="AT14" s="1438"/>
    </row>
    <row r="15" spans="1:46" ht="20.25" customHeight="1">
      <c r="B15" s="1351"/>
      <c r="C15" s="1351"/>
      <c r="D15" s="1352"/>
      <c r="E15" s="1478"/>
      <c r="F15" s="1485"/>
      <c r="G15" s="1485"/>
      <c r="H15" s="1485"/>
      <c r="I15" s="1486"/>
      <c r="J15" s="405" t="s">
        <v>213</v>
      </c>
      <c r="K15" s="406" t="s">
        <v>213</v>
      </c>
      <c r="L15" s="406" t="s">
        <v>213</v>
      </c>
      <c r="M15" s="406" t="s">
        <v>213</v>
      </c>
      <c r="N15" s="406" t="s">
        <v>213</v>
      </c>
      <c r="O15" s="407" t="s">
        <v>213</v>
      </c>
      <c r="P15" s="405" t="s">
        <v>213</v>
      </c>
      <c r="Q15" s="406" t="s">
        <v>213</v>
      </c>
      <c r="R15" s="406" t="s">
        <v>213</v>
      </c>
      <c r="S15" s="406" t="s">
        <v>213</v>
      </c>
      <c r="T15" s="406" t="s">
        <v>213</v>
      </c>
      <c r="U15" s="407" t="s">
        <v>213</v>
      </c>
      <c r="V15" s="405" t="s">
        <v>213</v>
      </c>
      <c r="W15" s="406" t="s">
        <v>213</v>
      </c>
      <c r="X15" s="406" t="s">
        <v>213</v>
      </c>
      <c r="Y15" s="406" t="s">
        <v>213</v>
      </c>
      <c r="Z15" s="406" t="s">
        <v>213</v>
      </c>
      <c r="AA15" s="407" t="s">
        <v>213</v>
      </c>
      <c r="AB15" s="405" t="s">
        <v>213</v>
      </c>
      <c r="AC15" s="406" t="s">
        <v>213</v>
      </c>
      <c r="AD15" s="406" t="s">
        <v>213</v>
      </c>
      <c r="AE15" s="406" t="s">
        <v>213</v>
      </c>
      <c r="AF15" s="406" t="s">
        <v>213</v>
      </c>
      <c r="AG15" s="407" t="s">
        <v>213</v>
      </c>
      <c r="AH15" s="408" t="s">
        <v>213</v>
      </c>
      <c r="AI15" s="409" t="s">
        <v>213</v>
      </c>
      <c r="AJ15" s="409" t="s">
        <v>213</v>
      </c>
      <c r="AK15" s="409" t="s">
        <v>213</v>
      </c>
      <c r="AL15" s="409" t="s">
        <v>213</v>
      </c>
      <c r="AM15" s="410" t="s">
        <v>213</v>
      </c>
      <c r="AN15" s="13"/>
      <c r="AO15" s="1436"/>
      <c r="AP15" s="1437"/>
      <c r="AQ15" s="1437"/>
      <c r="AR15" s="1437"/>
      <c r="AS15" s="1437"/>
      <c r="AT15" s="1438"/>
    </row>
    <row r="16" spans="1:46" ht="20.25" customHeight="1">
      <c r="B16" s="1351"/>
      <c r="C16" s="1351"/>
      <c r="D16" s="1352"/>
      <c r="E16" s="1478"/>
      <c r="F16" s="1485"/>
      <c r="G16" s="1485"/>
      <c r="H16" s="1485"/>
      <c r="I16" s="1486"/>
      <c r="J16" s="405" t="s">
        <v>213</v>
      </c>
      <c r="K16" s="406" t="s">
        <v>213</v>
      </c>
      <c r="L16" s="406" t="s">
        <v>213</v>
      </c>
      <c r="M16" s="406" t="s">
        <v>213</v>
      </c>
      <c r="N16" s="406" t="s">
        <v>213</v>
      </c>
      <c r="O16" s="407" t="s">
        <v>213</v>
      </c>
      <c r="P16" s="405" t="s">
        <v>213</v>
      </c>
      <c r="Q16" s="406" t="s">
        <v>213</v>
      </c>
      <c r="R16" s="406" t="s">
        <v>213</v>
      </c>
      <c r="S16" s="406" t="s">
        <v>213</v>
      </c>
      <c r="T16" s="406" t="s">
        <v>213</v>
      </c>
      <c r="U16" s="407" t="s">
        <v>213</v>
      </c>
      <c r="V16" s="405" t="s">
        <v>213</v>
      </c>
      <c r="W16" s="406" t="s">
        <v>213</v>
      </c>
      <c r="X16" s="406" t="s">
        <v>213</v>
      </c>
      <c r="Y16" s="406" t="s">
        <v>213</v>
      </c>
      <c r="Z16" s="406" t="s">
        <v>213</v>
      </c>
      <c r="AA16" s="407" t="s">
        <v>213</v>
      </c>
      <c r="AB16" s="405" t="s">
        <v>213</v>
      </c>
      <c r="AC16" s="406" t="s">
        <v>213</v>
      </c>
      <c r="AD16" s="406" t="s">
        <v>213</v>
      </c>
      <c r="AE16" s="406" t="s">
        <v>213</v>
      </c>
      <c r="AF16" s="406" t="s">
        <v>213</v>
      </c>
      <c r="AG16" s="407" t="s">
        <v>213</v>
      </c>
      <c r="AH16" s="408" t="s">
        <v>213</v>
      </c>
      <c r="AI16" s="409" t="s">
        <v>213</v>
      </c>
      <c r="AJ16" s="409" t="s">
        <v>213</v>
      </c>
      <c r="AK16" s="409" t="s">
        <v>213</v>
      </c>
      <c r="AL16" s="409" t="s">
        <v>213</v>
      </c>
      <c r="AM16" s="410" t="s">
        <v>213</v>
      </c>
      <c r="AN16" s="13"/>
      <c r="AO16" s="1436"/>
      <c r="AP16" s="1437"/>
      <c r="AQ16" s="1437"/>
      <c r="AR16" s="1437"/>
      <c r="AS16" s="1437"/>
      <c r="AT16" s="1438"/>
    </row>
    <row r="17" spans="2:46" ht="20.25" customHeight="1">
      <c r="B17" s="1351"/>
      <c r="C17" s="1351"/>
      <c r="D17" s="1352"/>
      <c r="E17" s="1478"/>
      <c r="F17" s="1485"/>
      <c r="G17" s="1485"/>
      <c r="H17" s="1485"/>
      <c r="I17" s="1486"/>
      <c r="J17" s="405" t="s">
        <v>213</v>
      </c>
      <c r="K17" s="406" t="s">
        <v>213</v>
      </c>
      <c r="L17" s="406" t="s">
        <v>213</v>
      </c>
      <c r="M17" s="406" t="s">
        <v>213</v>
      </c>
      <c r="N17" s="406" t="s">
        <v>213</v>
      </c>
      <c r="O17" s="407" t="s">
        <v>213</v>
      </c>
      <c r="P17" s="405" t="s">
        <v>213</v>
      </c>
      <c r="Q17" s="406" t="s">
        <v>213</v>
      </c>
      <c r="R17" s="406" t="s">
        <v>213</v>
      </c>
      <c r="S17" s="406" t="s">
        <v>213</v>
      </c>
      <c r="T17" s="406" t="s">
        <v>213</v>
      </c>
      <c r="U17" s="407" t="s">
        <v>213</v>
      </c>
      <c r="V17" s="405" t="s">
        <v>213</v>
      </c>
      <c r="W17" s="406" t="s">
        <v>213</v>
      </c>
      <c r="X17" s="406" t="s">
        <v>213</v>
      </c>
      <c r="Y17" s="406" t="s">
        <v>213</v>
      </c>
      <c r="Z17" s="406" t="s">
        <v>213</v>
      </c>
      <c r="AA17" s="407" t="s">
        <v>213</v>
      </c>
      <c r="AB17" s="405" t="s">
        <v>213</v>
      </c>
      <c r="AC17" s="406" t="s">
        <v>213</v>
      </c>
      <c r="AD17" s="406" t="s">
        <v>213</v>
      </c>
      <c r="AE17" s="406" t="s">
        <v>213</v>
      </c>
      <c r="AF17" s="406" t="s">
        <v>213</v>
      </c>
      <c r="AG17" s="407" t="s">
        <v>213</v>
      </c>
      <c r="AH17" s="408" t="s">
        <v>213</v>
      </c>
      <c r="AI17" s="409" t="s">
        <v>213</v>
      </c>
      <c r="AJ17" s="409" t="s">
        <v>213</v>
      </c>
      <c r="AK17" s="409" t="s">
        <v>213</v>
      </c>
      <c r="AL17" s="409" t="s">
        <v>213</v>
      </c>
      <c r="AM17" s="410" t="s">
        <v>213</v>
      </c>
      <c r="AN17" s="13"/>
      <c r="AO17" s="1436"/>
      <c r="AP17" s="1437"/>
      <c r="AQ17" s="1437"/>
      <c r="AR17" s="1437"/>
      <c r="AS17" s="1437"/>
      <c r="AT17" s="1438"/>
    </row>
    <row r="18" spans="2:46" ht="20.25" customHeight="1">
      <c r="B18" s="1351"/>
      <c r="C18" s="1351"/>
      <c r="D18" s="1352"/>
      <c r="E18" s="1478"/>
      <c r="F18" s="1485"/>
      <c r="G18" s="1485"/>
      <c r="H18" s="1485"/>
      <c r="I18" s="1486"/>
      <c r="J18" s="405" t="s">
        <v>213</v>
      </c>
      <c r="K18" s="406" t="s">
        <v>213</v>
      </c>
      <c r="L18" s="406" t="s">
        <v>213</v>
      </c>
      <c r="M18" s="406" t="s">
        <v>213</v>
      </c>
      <c r="N18" s="406" t="s">
        <v>213</v>
      </c>
      <c r="O18" s="407" t="s">
        <v>213</v>
      </c>
      <c r="P18" s="405" t="s">
        <v>213</v>
      </c>
      <c r="Q18" s="406" t="s">
        <v>213</v>
      </c>
      <c r="R18" s="406" t="s">
        <v>213</v>
      </c>
      <c r="S18" s="406" t="s">
        <v>213</v>
      </c>
      <c r="T18" s="406" t="s">
        <v>213</v>
      </c>
      <c r="U18" s="407" t="s">
        <v>213</v>
      </c>
      <c r="V18" s="405" t="s">
        <v>213</v>
      </c>
      <c r="W18" s="406" t="s">
        <v>213</v>
      </c>
      <c r="X18" s="406" t="s">
        <v>213</v>
      </c>
      <c r="Y18" s="406" t="s">
        <v>213</v>
      </c>
      <c r="Z18" s="406" t="s">
        <v>213</v>
      </c>
      <c r="AA18" s="407" t="s">
        <v>213</v>
      </c>
      <c r="AB18" s="405" t="s">
        <v>213</v>
      </c>
      <c r="AC18" s="406" t="s">
        <v>213</v>
      </c>
      <c r="AD18" s="406" t="s">
        <v>213</v>
      </c>
      <c r="AE18" s="406" t="s">
        <v>213</v>
      </c>
      <c r="AF18" s="406" t="s">
        <v>213</v>
      </c>
      <c r="AG18" s="407" t="s">
        <v>213</v>
      </c>
      <c r="AH18" s="408" t="s">
        <v>213</v>
      </c>
      <c r="AI18" s="409" t="s">
        <v>213</v>
      </c>
      <c r="AJ18" s="409" t="s">
        <v>213</v>
      </c>
      <c r="AK18" s="409" t="s">
        <v>213</v>
      </c>
      <c r="AL18" s="409" t="s">
        <v>213</v>
      </c>
      <c r="AM18" s="410" t="s">
        <v>213</v>
      </c>
      <c r="AN18" s="13"/>
      <c r="AO18" s="1436"/>
      <c r="AP18" s="1437"/>
      <c r="AQ18" s="1437"/>
      <c r="AR18" s="1437"/>
      <c r="AS18" s="1437"/>
      <c r="AT18" s="1438"/>
    </row>
    <row r="19" spans="2:46" ht="20.25" customHeight="1">
      <c r="B19" s="1351"/>
      <c r="C19" s="1351"/>
      <c r="D19" s="1352"/>
      <c r="E19" s="1478"/>
      <c r="F19" s="1485"/>
      <c r="G19" s="1485"/>
      <c r="H19" s="1485"/>
      <c r="I19" s="1486"/>
      <c r="J19" s="405" t="s">
        <v>213</v>
      </c>
      <c r="K19" s="406" t="s">
        <v>213</v>
      </c>
      <c r="L19" s="406" t="s">
        <v>213</v>
      </c>
      <c r="M19" s="406" t="s">
        <v>213</v>
      </c>
      <c r="N19" s="406" t="s">
        <v>213</v>
      </c>
      <c r="O19" s="407" t="s">
        <v>213</v>
      </c>
      <c r="P19" s="405" t="s">
        <v>213</v>
      </c>
      <c r="Q19" s="406" t="s">
        <v>213</v>
      </c>
      <c r="R19" s="406" t="s">
        <v>213</v>
      </c>
      <c r="S19" s="406" t="s">
        <v>213</v>
      </c>
      <c r="T19" s="406" t="s">
        <v>213</v>
      </c>
      <c r="U19" s="407" t="s">
        <v>213</v>
      </c>
      <c r="V19" s="405" t="s">
        <v>213</v>
      </c>
      <c r="W19" s="406" t="s">
        <v>213</v>
      </c>
      <c r="X19" s="406" t="s">
        <v>213</v>
      </c>
      <c r="Y19" s="406" t="s">
        <v>213</v>
      </c>
      <c r="Z19" s="406" t="s">
        <v>213</v>
      </c>
      <c r="AA19" s="407" t="s">
        <v>213</v>
      </c>
      <c r="AB19" s="405" t="s">
        <v>213</v>
      </c>
      <c r="AC19" s="406" t="s">
        <v>213</v>
      </c>
      <c r="AD19" s="406" t="s">
        <v>213</v>
      </c>
      <c r="AE19" s="406" t="s">
        <v>213</v>
      </c>
      <c r="AF19" s="406" t="s">
        <v>213</v>
      </c>
      <c r="AG19" s="407" t="s">
        <v>213</v>
      </c>
      <c r="AH19" s="408" t="s">
        <v>213</v>
      </c>
      <c r="AI19" s="409" t="s">
        <v>213</v>
      </c>
      <c r="AJ19" s="409" t="s">
        <v>213</v>
      </c>
      <c r="AK19" s="409" t="s">
        <v>213</v>
      </c>
      <c r="AL19" s="409" t="s">
        <v>213</v>
      </c>
      <c r="AM19" s="410" t="s">
        <v>213</v>
      </c>
      <c r="AN19" s="13"/>
      <c r="AO19" s="1436"/>
      <c r="AP19" s="1437"/>
      <c r="AQ19" s="1437"/>
      <c r="AR19" s="1437"/>
      <c r="AS19" s="1437"/>
      <c r="AT19" s="1438"/>
    </row>
    <row r="20" spans="2:46" ht="20.25" customHeight="1">
      <c r="B20" s="1351"/>
      <c r="C20" s="1351"/>
      <c r="D20" s="1352"/>
      <c r="E20" s="1478"/>
      <c r="F20" s="1485"/>
      <c r="G20" s="1485"/>
      <c r="H20" s="1485"/>
      <c r="I20" s="1486"/>
      <c r="J20" s="405" t="s">
        <v>213</v>
      </c>
      <c r="K20" s="406" t="s">
        <v>213</v>
      </c>
      <c r="L20" s="406" t="s">
        <v>213</v>
      </c>
      <c r="M20" s="406" t="s">
        <v>213</v>
      </c>
      <c r="N20" s="406" t="s">
        <v>213</v>
      </c>
      <c r="O20" s="407" t="s">
        <v>213</v>
      </c>
      <c r="P20" s="405" t="s">
        <v>213</v>
      </c>
      <c r="Q20" s="406" t="s">
        <v>213</v>
      </c>
      <c r="R20" s="406" t="s">
        <v>213</v>
      </c>
      <c r="S20" s="406" t="s">
        <v>213</v>
      </c>
      <c r="T20" s="406" t="s">
        <v>213</v>
      </c>
      <c r="U20" s="407" t="s">
        <v>213</v>
      </c>
      <c r="V20" s="405" t="s">
        <v>213</v>
      </c>
      <c r="W20" s="406" t="s">
        <v>213</v>
      </c>
      <c r="X20" s="406" t="s">
        <v>213</v>
      </c>
      <c r="Y20" s="406" t="s">
        <v>213</v>
      </c>
      <c r="Z20" s="406" t="s">
        <v>213</v>
      </c>
      <c r="AA20" s="407" t="s">
        <v>213</v>
      </c>
      <c r="AB20" s="405" t="s">
        <v>213</v>
      </c>
      <c r="AC20" s="406" t="s">
        <v>213</v>
      </c>
      <c r="AD20" s="406" t="s">
        <v>213</v>
      </c>
      <c r="AE20" s="406" t="s">
        <v>213</v>
      </c>
      <c r="AF20" s="406" t="s">
        <v>213</v>
      </c>
      <c r="AG20" s="407" t="s">
        <v>213</v>
      </c>
      <c r="AH20" s="408" t="s">
        <v>213</v>
      </c>
      <c r="AI20" s="409" t="s">
        <v>213</v>
      </c>
      <c r="AJ20" s="409" t="s">
        <v>213</v>
      </c>
      <c r="AK20" s="409" t="s">
        <v>213</v>
      </c>
      <c r="AL20" s="409" t="s">
        <v>213</v>
      </c>
      <c r="AM20" s="410" t="s">
        <v>213</v>
      </c>
      <c r="AN20" s="13"/>
      <c r="AO20" s="1436"/>
      <c r="AP20" s="1437"/>
      <c r="AQ20" s="1437"/>
      <c r="AR20" s="1437"/>
      <c r="AS20" s="1437"/>
      <c r="AT20" s="1438"/>
    </row>
    <row r="21" spans="2:46" ht="20.25" customHeight="1">
      <c r="B21" s="1351"/>
      <c r="C21" s="1351"/>
      <c r="D21" s="1352"/>
      <c r="E21" s="1478"/>
      <c r="F21" s="1485"/>
      <c r="G21" s="1485"/>
      <c r="H21" s="1485"/>
      <c r="I21" s="1486"/>
      <c r="J21" s="405" t="s">
        <v>213</v>
      </c>
      <c r="K21" s="406" t="s">
        <v>213</v>
      </c>
      <c r="L21" s="406" t="s">
        <v>213</v>
      </c>
      <c r="M21" s="406" t="s">
        <v>213</v>
      </c>
      <c r="N21" s="406" t="s">
        <v>213</v>
      </c>
      <c r="O21" s="407" t="s">
        <v>213</v>
      </c>
      <c r="P21" s="405" t="s">
        <v>213</v>
      </c>
      <c r="Q21" s="406" t="s">
        <v>213</v>
      </c>
      <c r="R21" s="406" t="s">
        <v>213</v>
      </c>
      <c r="S21" s="406" t="s">
        <v>213</v>
      </c>
      <c r="T21" s="406" t="s">
        <v>213</v>
      </c>
      <c r="U21" s="407" t="s">
        <v>213</v>
      </c>
      <c r="V21" s="405" t="s">
        <v>213</v>
      </c>
      <c r="W21" s="406" t="s">
        <v>213</v>
      </c>
      <c r="X21" s="406" t="s">
        <v>213</v>
      </c>
      <c r="Y21" s="406" t="s">
        <v>213</v>
      </c>
      <c r="Z21" s="406" t="s">
        <v>213</v>
      </c>
      <c r="AA21" s="407" t="s">
        <v>213</v>
      </c>
      <c r="AB21" s="405" t="s">
        <v>213</v>
      </c>
      <c r="AC21" s="406" t="s">
        <v>213</v>
      </c>
      <c r="AD21" s="406" t="s">
        <v>213</v>
      </c>
      <c r="AE21" s="406" t="s">
        <v>213</v>
      </c>
      <c r="AF21" s="406" t="s">
        <v>213</v>
      </c>
      <c r="AG21" s="407" t="s">
        <v>213</v>
      </c>
      <c r="AH21" s="408" t="s">
        <v>213</v>
      </c>
      <c r="AI21" s="409" t="s">
        <v>213</v>
      </c>
      <c r="AJ21" s="409" t="s">
        <v>213</v>
      </c>
      <c r="AK21" s="409" t="s">
        <v>213</v>
      </c>
      <c r="AL21" s="409" t="s">
        <v>213</v>
      </c>
      <c r="AM21" s="410" t="s">
        <v>213</v>
      </c>
      <c r="AN21" s="13"/>
      <c r="AO21" s="1436"/>
      <c r="AP21" s="1437"/>
      <c r="AQ21" s="1437"/>
      <c r="AR21" s="1437"/>
      <c r="AS21" s="1437"/>
      <c r="AT21" s="1438"/>
    </row>
    <row r="22" spans="2:46" ht="20.25" customHeight="1">
      <c r="B22" s="1351"/>
      <c r="C22" s="1351"/>
      <c r="D22" s="1352"/>
      <c r="E22" s="1478"/>
      <c r="F22" s="1485"/>
      <c r="G22" s="1485"/>
      <c r="H22" s="1485"/>
      <c r="I22" s="1486"/>
      <c r="J22" s="405" t="s">
        <v>213</v>
      </c>
      <c r="K22" s="406" t="s">
        <v>213</v>
      </c>
      <c r="L22" s="406" t="s">
        <v>213</v>
      </c>
      <c r="M22" s="406" t="s">
        <v>213</v>
      </c>
      <c r="N22" s="406" t="s">
        <v>213</v>
      </c>
      <c r="O22" s="407" t="s">
        <v>213</v>
      </c>
      <c r="P22" s="405" t="s">
        <v>213</v>
      </c>
      <c r="Q22" s="406" t="s">
        <v>213</v>
      </c>
      <c r="R22" s="406" t="s">
        <v>213</v>
      </c>
      <c r="S22" s="406" t="s">
        <v>213</v>
      </c>
      <c r="T22" s="406" t="s">
        <v>213</v>
      </c>
      <c r="U22" s="407" t="s">
        <v>213</v>
      </c>
      <c r="V22" s="405" t="s">
        <v>213</v>
      </c>
      <c r="W22" s="406" t="s">
        <v>213</v>
      </c>
      <c r="X22" s="406" t="s">
        <v>213</v>
      </c>
      <c r="Y22" s="406" t="s">
        <v>213</v>
      </c>
      <c r="Z22" s="406" t="s">
        <v>213</v>
      </c>
      <c r="AA22" s="407" t="s">
        <v>213</v>
      </c>
      <c r="AB22" s="405" t="s">
        <v>213</v>
      </c>
      <c r="AC22" s="406" t="s">
        <v>213</v>
      </c>
      <c r="AD22" s="406" t="s">
        <v>213</v>
      </c>
      <c r="AE22" s="406" t="s">
        <v>213</v>
      </c>
      <c r="AF22" s="406" t="s">
        <v>213</v>
      </c>
      <c r="AG22" s="407" t="s">
        <v>213</v>
      </c>
      <c r="AH22" s="408" t="s">
        <v>213</v>
      </c>
      <c r="AI22" s="409" t="s">
        <v>213</v>
      </c>
      <c r="AJ22" s="409" t="s">
        <v>213</v>
      </c>
      <c r="AK22" s="409" t="s">
        <v>213</v>
      </c>
      <c r="AL22" s="409" t="s">
        <v>213</v>
      </c>
      <c r="AM22" s="410" t="s">
        <v>213</v>
      </c>
      <c r="AN22" s="13"/>
      <c r="AO22" s="1436"/>
      <c r="AP22" s="1437"/>
      <c r="AQ22" s="1437"/>
      <c r="AR22" s="1437"/>
      <c r="AS22" s="1437"/>
      <c r="AT22" s="1438"/>
    </row>
    <row r="23" spans="2:46" ht="20.25" customHeight="1">
      <c r="B23" s="1351"/>
      <c r="C23" s="1351"/>
      <c r="D23" s="1352"/>
      <c r="E23" s="1478"/>
      <c r="F23" s="1485"/>
      <c r="G23" s="1485"/>
      <c r="H23" s="1485"/>
      <c r="I23" s="1486"/>
      <c r="J23" s="405" t="s">
        <v>213</v>
      </c>
      <c r="K23" s="406" t="s">
        <v>213</v>
      </c>
      <c r="L23" s="406" t="s">
        <v>213</v>
      </c>
      <c r="M23" s="406" t="s">
        <v>213</v>
      </c>
      <c r="N23" s="406" t="s">
        <v>213</v>
      </c>
      <c r="O23" s="407" t="s">
        <v>213</v>
      </c>
      <c r="P23" s="405" t="s">
        <v>213</v>
      </c>
      <c r="Q23" s="406" t="s">
        <v>213</v>
      </c>
      <c r="R23" s="406" t="s">
        <v>213</v>
      </c>
      <c r="S23" s="406" t="s">
        <v>213</v>
      </c>
      <c r="T23" s="406" t="s">
        <v>213</v>
      </c>
      <c r="U23" s="407" t="s">
        <v>213</v>
      </c>
      <c r="V23" s="405" t="s">
        <v>213</v>
      </c>
      <c r="W23" s="406" t="s">
        <v>213</v>
      </c>
      <c r="X23" s="406" t="s">
        <v>213</v>
      </c>
      <c r="Y23" s="406" t="s">
        <v>213</v>
      </c>
      <c r="Z23" s="406" t="s">
        <v>213</v>
      </c>
      <c r="AA23" s="407" t="s">
        <v>213</v>
      </c>
      <c r="AB23" s="405" t="s">
        <v>213</v>
      </c>
      <c r="AC23" s="406" t="s">
        <v>213</v>
      </c>
      <c r="AD23" s="406" t="s">
        <v>213</v>
      </c>
      <c r="AE23" s="406" t="s">
        <v>213</v>
      </c>
      <c r="AF23" s="406" t="s">
        <v>213</v>
      </c>
      <c r="AG23" s="407" t="s">
        <v>213</v>
      </c>
      <c r="AH23" s="408" t="s">
        <v>213</v>
      </c>
      <c r="AI23" s="409" t="s">
        <v>213</v>
      </c>
      <c r="AJ23" s="409" t="s">
        <v>213</v>
      </c>
      <c r="AK23" s="409" t="s">
        <v>213</v>
      </c>
      <c r="AL23" s="409" t="s">
        <v>213</v>
      </c>
      <c r="AM23" s="410" t="s">
        <v>213</v>
      </c>
      <c r="AN23" s="13"/>
      <c r="AO23" s="1436"/>
      <c r="AP23" s="1437"/>
      <c r="AQ23" s="1437"/>
      <c r="AR23" s="1437"/>
      <c r="AS23" s="1437"/>
      <c r="AT23" s="1438"/>
    </row>
    <row r="24" spans="2:46" ht="20.25" customHeight="1">
      <c r="B24" s="1351"/>
      <c r="C24" s="1351"/>
      <c r="D24" s="1352"/>
      <c r="E24" s="1478"/>
      <c r="F24" s="1485"/>
      <c r="G24" s="1485"/>
      <c r="H24" s="1485"/>
      <c r="I24" s="1486"/>
      <c r="J24" s="405" t="s">
        <v>213</v>
      </c>
      <c r="K24" s="406" t="s">
        <v>213</v>
      </c>
      <c r="L24" s="406" t="s">
        <v>213</v>
      </c>
      <c r="M24" s="406" t="s">
        <v>213</v>
      </c>
      <c r="N24" s="406" t="s">
        <v>213</v>
      </c>
      <c r="O24" s="407" t="s">
        <v>213</v>
      </c>
      <c r="P24" s="405" t="s">
        <v>213</v>
      </c>
      <c r="Q24" s="406" t="s">
        <v>213</v>
      </c>
      <c r="R24" s="406" t="s">
        <v>213</v>
      </c>
      <c r="S24" s="406" t="s">
        <v>213</v>
      </c>
      <c r="T24" s="406" t="s">
        <v>213</v>
      </c>
      <c r="U24" s="407" t="s">
        <v>213</v>
      </c>
      <c r="V24" s="405" t="s">
        <v>213</v>
      </c>
      <c r="W24" s="406" t="s">
        <v>213</v>
      </c>
      <c r="X24" s="406" t="s">
        <v>213</v>
      </c>
      <c r="Y24" s="406" t="s">
        <v>213</v>
      </c>
      <c r="Z24" s="406" t="s">
        <v>213</v>
      </c>
      <c r="AA24" s="407" t="s">
        <v>213</v>
      </c>
      <c r="AB24" s="405" t="s">
        <v>213</v>
      </c>
      <c r="AC24" s="406" t="s">
        <v>213</v>
      </c>
      <c r="AD24" s="406" t="s">
        <v>213</v>
      </c>
      <c r="AE24" s="406" t="s">
        <v>213</v>
      </c>
      <c r="AF24" s="406" t="s">
        <v>213</v>
      </c>
      <c r="AG24" s="407" t="s">
        <v>213</v>
      </c>
      <c r="AH24" s="408" t="s">
        <v>213</v>
      </c>
      <c r="AI24" s="409" t="s">
        <v>213</v>
      </c>
      <c r="AJ24" s="409" t="s">
        <v>213</v>
      </c>
      <c r="AK24" s="409" t="s">
        <v>213</v>
      </c>
      <c r="AL24" s="409" t="s">
        <v>213</v>
      </c>
      <c r="AM24" s="410" t="s">
        <v>213</v>
      </c>
      <c r="AN24" s="13"/>
      <c r="AO24" s="1436"/>
      <c r="AP24" s="1437"/>
      <c r="AQ24" s="1437"/>
      <c r="AR24" s="1437"/>
      <c r="AS24" s="1437"/>
      <c r="AT24" s="1438"/>
    </row>
    <row r="25" spans="2:46" ht="20.25" customHeight="1" thickBot="1">
      <c r="B25" s="1351"/>
      <c r="C25" s="1351"/>
      <c r="D25" s="1352"/>
      <c r="E25" s="1487"/>
      <c r="F25" s="1488"/>
      <c r="G25" s="1488"/>
      <c r="H25" s="1488"/>
      <c r="I25" s="1489"/>
      <c r="J25" s="405"/>
      <c r="K25" s="406"/>
      <c r="L25" s="406"/>
      <c r="M25" s="406"/>
      <c r="N25" s="406"/>
      <c r="O25" s="407"/>
      <c r="P25" s="405"/>
      <c r="Q25" s="406"/>
      <c r="R25" s="406"/>
      <c r="S25" s="406"/>
      <c r="T25" s="406"/>
      <c r="U25" s="407"/>
      <c r="V25" s="405"/>
      <c r="W25" s="406"/>
      <c r="X25" s="406"/>
      <c r="Y25" s="406"/>
      <c r="Z25" s="406"/>
      <c r="AA25" s="407"/>
      <c r="AB25" s="405"/>
      <c r="AC25" s="406"/>
      <c r="AD25" s="406"/>
      <c r="AE25" s="406"/>
      <c r="AF25" s="406"/>
      <c r="AG25" s="407"/>
      <c r="AH25" s="408"/>
      <c r="AI25" s="409"/>
      <c r="AJ25" s="409"/>
      <c r="AK25" s="409"/>
      <c r="AL25" s="409"/>
      <c r="AM25" s="410"/>
      <c r="AN25" s="13"/>
      <c r="AO25" s="1439"/>
      <c r="AP25" s="1440"/>
      <c r="AQ25" s="1440"/>
      <c r="AR25" s="1440"/>
      <c r="AS25" s="1440"/>
      <c r="AT25" s="1441"/>
    </row>
    <row r="26" spans="2:46" ht="20.25" customHeight="1">
      <c r="B26" s="1351"/>
      <c r="C26" s="1351"/>
      <c r="D26" s="1352"/>
      <c r="E26" s="1476" t="s">
        <v>389</v>
      </c>
      <c r="F26" s="1477"/>
      <c r="G26" s="1477"/>
      <c r="H26" s="1477"/>
      <c r="I26" s="1477"/>
      <c r="J26" s="411" t="s">
        <v>213</v>
      </c>
      <c r="K26" s="412" t="s">
        <v>213</v>
      </c>
      <c r="L26" s="412" t="s">
        <v>213</v>
      </c>
      <c r="M26" s="412" t="s">
        <v>213</v>
      </c>
      <c r="N26" s="412" t="s">
        <v>213</v>
      </c>
      <c r="O26" s="413" t="s">
        <v>213</v>
      </c>
      <c r="P26" s="411" t="s">
        <v>213</v>
      </c>
      <c r="Q26" s="412" t="s">
        <v>213</v>
      </c>
      <c r="R26" s="412" t="s">
        <v>213</v>
      </c>
      <c r="S26" s="412" t="s">
        <v>213</v>
      </c>
      <c r="T26" s="412" t="s">
        <v>213</v>
      </c>
      <c r="U26" s="413" t="s">
        <v>213</v>
      </c>
      <c r="V26" s="399" t="s">
        <v>213</v>
      </c>
      <c r="W26" s="400" t="s">
        <v>213</v>
      </c>
      <c r="X26" s="400" t="s">
        <v>213</v>
      </c>
      <c r="Y26" s="400" t="s">
        <v>213</v>
      </c>
      <c r="Z26" s="400" t="s">
        <v>213</v>
      </c>
      <c r="AA26" s="401" t="s">
        <v>213</v>
      </c>
      <c r="AB26" s="399" t="s">
        <v>213</v>
      </c>
      <c r="AC26" s="400" t="s">
        <v>213</v>
      </c>
      <c r="AD26" s="400" t="s">
        <v>213</v>
      </c>
      <c r="AE26" s="400" t="s">
        <v>213</v>
      </c>
      <c r="AF26" s="400" t="s">
        <v>213</v>
      </c>
      <c r="AG26" s="401" t="s">
        <v>213</v>
      </c>
      <c r="AH26" s="402" t="s">
        <v>213</v>
      </c>
      <c r="AI26" s="403" t="s">
        <v>213</v>
      </c>
      <c r="AJ26" s="403" t="s">
        <v>213</v>
      </c>
      <c r="AK26" s="403" t="s">
        <v>213</v>
      </c>
      <c r="AL26" s="403" t="s">
        <v>213</v>
      </c>
      <c r="AM26" s="404" t="s">
        <v>213</v>
      </c>
      <c r="AN26" s="13"/>
      <c r="AO26" s="1442" t="s">
        <v>390</v>
      </c>
      <c r="AP26" s="1443"/>
      <c r="AQ26" s="1443"/>
      <c r="AR26" s="1443"/>
      <c r="AS26" s="1443"/>
      <c r="AT26" s="1444"/>
    </row>
    <row r="27" spans="2:46" ht="20.25" customHeight="1">
      <c r="B27" s="1351"/>
      <c r="C27" s="1351"/>
      <c r="D27" s="1352"/>
      <c r="E27" s="1478"/>
      <c r="F27" s="1479"/>
      <c r="G27" s="1479"/>
      <c r="H27" s="1479"/>
      <c r="I27" s="1479"/>
      <c r="J27" s="414" t="s">
        <v>213</v>
      </c>
      <c r="K27" s="415" t="s">
        <v>213</v>
      </c>
      <c r="L27" s="415" t="s">
        <v>213</v>
      </c>
      <c r="M27" s="415" t="s">
        <v>213</v>
      </c>
      <c r="N27" s="415" t="s">
        <v>213</v>
      </c>
      <c r="O27" s="416" t="s">
        <v>213</v>
      </c>
      <c r="P27" s="414" t="s">
        <v>213</v>
      </c>
      <c r="Q27" s="415" t="s">
        <v>213</v>
      </c>
      <c r="R27" s="415" t="s">
        <v>213</v>
      </c>
      <c r="S27" s="415" t="s">
        <v>213</v>
      </c>
      <c r="T27" s="415" t="s">
        <v>213</v>
      </c>
      <c r="U27" s="416" t="s">
        <v>213</v>
      </c>
      <c r="V27" s="405" t="s">
        <v>213</v>
      </c>
      <c r="W27" s="406" t="s">
        <v>213</v>
      </c>
      <c r="X27" s="406" t="s">
        <v>213</v>
      </c>
      <c r="Y27" s="406" t="s">
        <v>213</v>
      </c>
      <c r="Z27" s="406" t="s">
        <v>213</v>
      </c>
      <c r="AA27" s="407" t="s">
        <v>213</v>
      </c>
      <c r="AB27" s="405" t="s">
        <v>213</v>
      </c>
      <c r="AC27" s="406" t="s">
        <v>213</v>
      </c>
      <c r="AD27" s="406" t="s">
        <v>213</v>
      </c>
      <c r="AE27" s="406" t="s">
        <v>213</v>
      </c>
      <c r="AF27" s="406" t="s">
        <v>213</v>
      </c>
      <c r="AG27" s="407" t="s">
        <v>213</v>
      </c>
      <c r="AH27" s="408" t="s">
        <v>213</v>
      </c>
      <c r="AI27" s="409" t="s">
        <v>213</v>
      </c>
      <c r="AJ27" s="409" t="s">
        <v>213</v>
      </c>
      <c r="AK27" s="409" t="s">
        <v>213</v>
      </c>
      <c r="AL27" s="409" t="s">
        <v>213</v>
      </c>
      <c r="AM27" s="410" t="s">
        <v>213</v>
      </c>
      <c r="AN27" s="13"/>
      <c r="AO27" s="1445"/>
      <c r="AP27" s="1446"/>
      <c r="AQ27" s="1446"/>
      <c r="AR27" s="1446"/>
      <c r="AS27" s="1446"/>
      <c r="AT27" s="1447"/>
    </row>
    <row r="28" spans="2:46" ht="20.25" customHeight="1">
      <c r="B28" s="1351"/>
      <c r="C28" s="1351"/>
      <c r="D28" s="1352"/>
      <c r="E28" s="1480"/>
      <c r="F28" s="1479"/>
      <c r="G28" s="1479"/>
      <c r="H28" s="1479"/>
      <c r="I28" s="1479"/>
      <c r="J28" s="414" t="s">
        <v>213</v>
      </c>
      <c r="K28" s="415" t="s">
        <v>213</v>
      </c>
      <c r="L28" s="415" t="s">
        <v>213</v>
      </c>
      <c r="M28" s="415" t="s">
        <v>213</v>
      </c>
      <c r="N28" s="415" t="s">
        <v>213</v>
      </c>
      <c r="O28" s="416" t="s">
        <v>213</v>
      </c>
      <c r="P28" s="414" t="s">
        <v>213</v>
      </c>
      <c r="Q28" s="415" t="s">
        <v>213</v>
      </c>
      <c r="R28" s="415" t="s">
        <v>213</v>
      </c>
      <c r="S28" s="415" t="s">
        <v>213</v>
      </c>
      <c r="T28" s="415" t="s">
        <v>213</v>
      </c>
      <c r="U28" s="416" t="s">
        <v>213</v>
      </c>
      <c r="V28" s="406" t="s">
        <v>213</v>
      </c>
      <c r="W28" s="406" t="s">
        <v>213</v>
      </c>
      <c r="X28" s="406" t="s">
        <v>213</v>
      </c>
      <c r="Y28" s="406" t="s">
        <v>213</v>
      </c>
      <c r="Z28" s="406" t="s">
        <v>213</v>
      </c>
      <c r="AA28" s="406" t="s">
        <v>213</v>
      </c>
      <c r="AB28" s="405" t="s">
        <v>213</v>
      </c>
      <c r="AC28" s="406" t="s">
        <v>213</v>
      </c>
      <c r="AD28" s="406" t="s">
        <v>213</v>
      </c>
      <c r="AE28" s="406" t="s">
        <v>213</v>
      </c>
      <c r="AF28" s="406" t="s">
        <v>213</v>
      </c>
      <c r="AG28" s="407" t="s">
        <v>213</v>
      </c>
      <c r="AH28" s="408" t="s">
        <v>213</v>
      </c>
      <c r="AI28" s="409" t="s">
        <v>213</v>
      </c>
      <c r="AJ28" s="409" t="s">
        <v>213</v>
      </c>
      <c r="AK28" s="409" t="s">
        <v>213</v>
      </c>
      <c r="AL28" s="409" t="s">
        <v>213</v>
      </c>
      <c r="AM28" s="410" t="s">
        <v>213</v>
      </c>
      <c r="AN28" s="13"/>
      <c r="AO28" s="1445"/>
      <c r="AP28" s="1446"/>
      <c r="AQ28" s="1446"/>
      <c r="AR28" s="1446"/>
      <c r="AS28" s="1446"/>
      <c r="AT28" s="1447"/>
    </row>
    <row r="29" spans="2:46" ht="20.25" customHeight="1">
      <c r="B29" s="1351"/>
      <c r="C29" s="1351"/>
      <c r="D29" s="1352"/>
      <c r="E29" s="1480"/>
      <c r="F29" s="1479"/>
      <c r="G29" s="1479"/>
      <c r="H29" s="1479"/>
      <c r="I29" s="1479"/>
      <c r="J29" s="414" t="s">
        <v>213</v>
      </c>
      <c r="K29" s="415" t="s">
        <v>213</v>
      </c>
      <c r="L29" s="415" t="s">
        <v>213</v>
      </c>
      <c r="M29" s="415" t="s">
        <v>213</v>
      </c>
      <c r="N29" s="415" t="s">
        <v>213</v>
      </c>
      <c r="O29" s="416" t="s">
        <v>213</v>
      </c>
      <c r="P29" s="414" t="s">
        <v>213</v>
      </c>
      <c r="Q29" s="415" t="s">
        <v>213</v>
      </c>
      <c r="R29" s="415" t="s">
        <v>213</v>
      </c>
      <c r="S29" s="415" t="s">
        <v>213</v>
      </c>
      <c r="T29" s="415" t="s">
        <v>213</v>
      </c>
      <c r="U29" s="416" t="s">
        <v>213</v>
      </c>
      <c r="V29" s="406" t="s">
        <v>213</v>
      </c>
      <c r="W29" s="406" t="s">
        <v>213</v>
      </c>
      <c r="X29" s="406" t="s">
        <v>213</v>
      </c>
      <c r="Y29" s="406" t="s">
        <v>213</v>
      </c>
      <c r="Z29" s="406" t="s">
        <v>213</v>
      </c>
      <c r="AA29" s="406" t="s">
        <v>213</v>
      </c>
      <c r="AB29" s="405" t="s">
        <v>213</v>
      </c>
      <c r="AC29" s="406" t="s">
        <v>213</v>
      </c>
      <c r="AD29" s="406" t="s">
        <v>213</v>
      </c>
      <c r="AE29" s="406" t="s">
        <v>213</v>
      </c>
      <c r="AF29" s="406" t="s">
        <v>213</v>
      </c>
      <c r="AG29" s="407" t="s">
        <v>213</v>
      </c>
      <c r="AH29" s="408" t="s">
        <v>213</v>
      </c>
      <c r="AI29" s="409" t="s">
        <v>213</v>
      </c>
      <c r="AJ29" s="409" t="s">
        <v>213</v>
      </c>
      <c r="AK29" s="409" t="s">
        <v>213</v>
      </c>
      <c r="AL29" s="409" t="s">
        <v>213</v>
      </c>
      <c r="AM29" s="410" t="s">
        <v>213</v>
      </c>
      <c r="AN29" s="13"/>
      <c r="AO29" s="1445"/>
      <c r="AP29" s="1446"/>
      <c r="AQ29" s="1446"/>
      <c r="AR29" s="1446"/>
      <c r="AS29" s="1446"/>
      <c r="AT29" s="1447"/>
    </row>
    <row r="30" spans="2:46" ht="20.25" customHeight="1">
      <c r="B30" s="1351"/>
      <c r="C30" s="1351"/>
      <c r="D30" s="1352"/>
      <c r="E30" s="1480"/>
      <c r="F30" s="1479"/>
      <c r="G30" s="1479"/>
      <c r="H30" s="1479"/>
      <c r="I30" s="1479"/>
      <c r="J30" s="414" t="s">
        <v>213</v>
      </c>
      <c r="K30" s="415" t="s">
        <v>213</v>
      </c>
      <c r="L30" s="415" t="s">
        <v>213</v>
      </c>
      <c r="M30" s="415" t="s">
        <v>213</v>
      </c>
      <c r="N30" s="415" t="s">
        <v>213</v>
      </c>
      <c r="O30" s="416" t="s">
        <v>213</v>
      </c>
      <c r="P30" s="414" t="s">
        <v>213</v>
      </c>
      <c r="Q30" s="415" t="s">
        <v>213</v>
      </c>
      <c r="R30" s="415" t="s">
        <v>213</v>
      </c>
      <c r="S30" s="415" t="s">
        <v>213</v>
      </c>
      <c r="T30" s="415" t="s">
        <v>213</v>
      </c>
      <c r="U30" s="416" t="s">
        <v>213</v>
      </c>
      <c r="V30" s="406" t="s">
        <v>213</v>
      </c>
      <c r="W30" s="406" t="s">
        <v>213</v>
      </c>
      <c r="X30" s="406" t="s">
        <v>213</v>
      </c>
      <c r="Y30" s="406" t="s">
        <v>213</v>
      </c>
      <c r="Z30" s="406" t="s">
        <v>213</v>
      </c>
      <c r="AA30" s="406" t="s">
        <v>213</v>
      </c>
      <c r="AB30" s="405" t="s">
        <v>213</v>
      </c>
      <c r="AC30" s="406" t="s">
        <v>213</v>
      </c>
      <c r="AD30" s="406" t="s">
        <v>213</v>
      </c>
      <c r="AE30" s="406" t="s">
        <v>213</v>
      </c>
      <c r="AF30" s="406" t="s">
        <v>213</v>
      </c>
      <c r="AG30" s="407" t="s">
        <v>213</v>
      </c>
      <c r="AH30" s="408" t="s">
        <v>213</v>
      </c>
      <c r="AI30" s="409" t="s">
        <v>213</v>
      </c>
      <c r="AJ30" s="409" t="s">
        <v>213</v>
      </c>
      <c r="AK30" s="409" t="s">
        <v>213</v>
      </c>
      <c r="AL30" s="409" t="s">
        <v>213</v>
      </c>
      <c r="AM30" s="410" t="s">
        <v>213</v>
      </c>
      <c r="AN30" s="13"/>
      <c r="AO30" s="1445"/>
      <c r="AP30" s="1446"/>
      <c r="AQ30" s="1446"/>
      <c r="AR30" s="1446"/>
      <c r="AS30" s="1446"/>
      <c r="AT30" s="1447"/>
    </row>
    <row r="31" spans="2:46" ht="20.25" customHeight="1">
      <c r="B31" s="1351"/>
      <c r="C31" s="1351"/>
      <c r="D31" s="1352"/>
      <c r="E31" s="1480"/>
      <c r="F31" s="1479"/>
      <c r="G31" s="1479"/>
      <c r="H31" s="1479"/>
      <c r="I31" s="1479"/>
      <c r="J31" s="414" t="s">
        <v>213</v>
      </c>
      <c r="K31" s="415" t="s">
        <v>213</v>
      </c>
      <c r="L31" s="415" t="s">
        <v>213</v>
      </c>
      <c r="M31" s="415" t="s">
        <v>213</v>
      </c>
      <c r="N31" s="415" t="s">
        <v>213</v>
      </c>
      <c r="O31" s="416" t="s">
        <v>213</v>
      </c>
      <c r="P31" s="414" t="s">
        <v>213</v>
      </c>
      <c r="Q31" s="415" t="s">
        <v>213</v>
      </c>
      <c r="R31" s="415" t="s">
        <v>213</v>
      </c>
      <c r="S31" s="415" t="s">
        <v>213</v>
      </c>
      <c r="T31" s="415" t="s">
        <v>213</v>
      </c>
      <c r="U31" s="416" t="s">
        <v>213</v>
      </c>
      <c r="V31" s="406" t="s">
        <v>213</v>
      </c>
      <c r="W31" s="406" t="s">
        <v>213</v>
      </c>
      <c r="X31" s="406" t="s">
        <v>213</v>
      </c>
      <c r="Y31" s="406" t="s">
        <v>213</v>
      </c>
      <c r="Z31" s="406" t="s">
        <v>213</v>
      </c>
      <c r="AA31" s="406" t="s">
        <v>213</v>
      </c>
      <c r="AB31" s="405" t="s">
        <v>213</v>
      </c>
      <c r="AC31" s="406" t="s">
        <v>213</v>
      </c>
      <c r="AD31" s="406" t="s">
        <v>213</v>
      </c>
      <c r="AE31" s="406" t="s">
        <v>213</v>
      </c>
      <c r="AF31" s="406" t="s">
        <v>213</v>
      </c>
      <c r="AG31" s="407" t="s">
        <v>213</v>
      </c>
      <c r="AH31" s="408" t="s">
        <v>213</v>
      </c>
      <c r="AI31" s="409" t="s">
        <v>213</v>
      </c>
      <c r="AJ31" s="409" t="s">
        <v>213</v>
      </c>
      <c r="AK31" s="409" t="s">
        <v>213</v>
      </c>
      <c r="AL31" s="409" t="s">
        <v>213</v>
      </c>
      <c r="AM31" s="410" t="s">
        <v>213</v>
      </c>
      <c r="AN31" s="13"/>
      <c r="AO31" s="1445"/>
      <c r="AP31" s="1446"/>
      <c r="AQ31" s="1446"/>
      <c r="AR31" s="1446"/>
      <c r="AS31" s="1446"/>
      <c r="AT31" s="1447"/>
    </row>
    <row r="32" spans="2:46" ht="20.25" customHeight="1">
      <c r="B32" s="1351"/>
      <c r="C32" s="1351"/>
      <c r="D32" s="1352"/>
      <c r="E32" s="1480"/>
      <c r="F32" s="1479"/>
      <c r="G32" s="1479"/>
      <c r="H32" s="1479"/>
      <c r="I32" s="1479"/>
      <c r="J32" s="414" t="s">
        <v>213</v>
      </c>
      <c r="K32" s="415" t="s">
        <v>213</v>
      </c>
      <c r="L32" s="415" t="s">
        <v>213</v>
      </c>
      <c r="M32" s="415" t="s">
        <v>213</v>
      </c>
      <c r="N32" s="415" t="s">
        <v>213</v>
      </c>
      <c r="O32" s="416" t="s">
        <v>213</v>
      </c>
      <c r="P32" s="414" t="s">
        <v>213</v>
      </c>
      <c r="Q32" s="415" t="s">
        <v>213</v>
      </c>
      <c r="R32" s="415" t="s">
        <v>213</v>
      </c>
      <c r="S32" s="415" t="s">
        <v>213</v>
      </c>
      <c r="T32" s="415" t="s">
        <v>213</v>
      </c>
      <c r="U32" s="416" t="s">
        <v>213</v>
      </c>
      <c r="V32" s="406" t="s">
        <v>213</v>
      </c>
      <c r="W32" s="406" t="s">
        <v>213</v>
      </c>
      <c r="X32" s="406" t="s">
        <v>213</v>
      </c>
      <c r="Y32" s="406" t="s">
        <v>213</v>
      </c>
      <c r="Z32" s="406" t="s">
        <v>213</v>
      </c>
      <c r="AA32" s="406" t="s">
        <v>213</v>
      </c>
      <c r="AB32" s="405" t="s">
        <v>213</v>
      </c>
      <c r="AC32" s="406" t="s">
        <v>213</v>
      </c>
      <c r="AD32" s="406" t="s">
        <v>213</v>
      </c>
      <c r="AE32" s="406" t="s">
        <v>213</v>
      </c>
      <c r="AF32" s="406" t="s">
        <v>213</v>
      </c>
      <c r="AG32" s="407" t="s">
        <v>213</v>
      </c>
      <c r="AH32" s="408" t="s">
        <v>213</v>
      </c>
      <c r="AI32" s="409" t="s">
        <v>213</v>
      </c>
      <c r="AJ32" s="409" t="s">
        <v>213</v>
      </c>
      <c r="AK32" s="409" t="s">
        <v>213</v>
      </c>
      <c r="AL32" s="409" t="s">
        <v>213</v>
      </c>
      <c r="AM32" s="410" t="s">
        <v>213</v>
      </c>
      <c r="AN32" s="13"/>
      <c r="AO32" s="1445"/>
      <c r="AP32" s="1446"/>
      <c r="AQ32" s="1446"/>
      <c r="AR32" s="1446"/>
      <c r="AS32" s="1446"/>
      <c r="AT32" s="1447"/>
    </row>
    <row r="33" spans="2:46" ht="20.25" customHeight="1">
      <c r="B33" s="1351"/>
      <c r="C33" s="1351"/>
      <c r="D33" s="1352"/>
      <c r="E33" s="1480"/>
      <c r="F33" s="1479"/>
      <c r="G33" s="1479"/>
      <c r="H33" s="1479"/>
      <c r="I33" s="1479"/>
      <c r="J33" s="414" t="s">
        <v>213</v>
      </c>
      <c r="K33" s="415" t="s">
        <v>213</v>
      </c>
      <c r="L33" s="415" t="s">
        <v>213</v>
      </c>
      <c r="M33" s="415" t="s">
        <v>213</v>
      </c>
      <c r="N33" s="415" t="s">
        <v>213</v>
      </c>
      <c r="O33" s="416" t="s">
        <v>213</v>
      </c>
      <c r="P33" s="414" t="s">
        <v>213</v>
      </c>
      <c r="Q33" s="415" t="s">
        <v>213</v>
      </c>
      <c r="R33" s="415" t="s">
        <v>213</v>
      </c>
      <c r="S33" s="415" t="s">
        <v>213</v>
      </c>
      <c r="T33" s="415" t="s">
        <v>213</v>
      </c>
      <c r="U33" s="416" t="s">
        <v>213</v>
      </c>
      <c r="V33" s="406" t="s">
        <v>213</v>
      </c>
      <c r="W33" s="406" t="s">
        <v>213</v>
      </c>
      <c r="X33" s="406" t="s">
        <v>213</v>
      </c>
      <c r="Y33" s="406" t="s">
        <v>213</v>
      </c>
      <c r="Z33" s="406" t="s">
        <v>213</v>
      </c>
      <c r="AA33" s="406" t="s">
        <v>213</v>
      </c>
      <c r="AB33" s="405" t="s">
        <v>213</v>
      </c>
      <c r="AC33" s="406" t="s">
        <v>213</v>
      </c>
      <c r="AD33" s="406" t="s">
        <v>213</v>
      </c>
      <c r="AE33" s="406" t="s">
        <v>213</v>
      </c>
      <c r="AF33" s="406" t="s">
        <v>213</v>
      </c>
      <c r="AG33" s="407" t="s">
        <v>213</v>
      </c>
      <c r="AH33" s="408" t="s">
        <v>213</v>
      </c>
      <c r="AI33" s="409" t="s">
        <v>213</v>
      </c>
      <c r="AJ33" s="409" t="s">
        <v>213</v>
      </c>
      <c r="AK33" s="409" t="s">
        <v>213</v>
      </c>
      <c r="AL33" s="409" t="s">
        <v>213</v>
      </c>
      <c r="AM33" s="410" t="s">
        <v>213</v>
      </c>
      <c r="AN33" s="13"/>
      <c r="AO33" s="1445"/>
      <c r="AP33" s="1446"/>
      <c r="AQ33" s="1446"/>
      <c r="AR33" s="1446"/>
      <c r="AS33" s="1446"/>
      <c r="AT33" s="1447"/>
    </row>
    <row r="34" spans="2:46" ht="20.25" customHeight="1">
      <c r="B34" s="1351"/>
      <c r="C34" s="1351"/>
      <c r="D34" s="1352"/>
      <c r="E34" s="1480"/>
      <c r="F34" s="1479"/>
      <c r="G34" s="1479"/>
      <c r="H34" s="1479"/>
      <c r="I34" s="1479"/>
      <c r="J34" s="414" t="s">
        <v>213</v>
      </c>
      <c r="K34" s="415" t="s">
        <v>213</v>
      </c>
      <c r="L34" s="415" t="s">
        <v>213</v>
      </c>
      <c r="M34" s="415" t="s">
        <v>213</v>
      </c>
      <c r="N34" s="415" t="s">
        <v>213</v>
      </c>
      <c r="O34" s="416" t="s">
        <v>213</v>
      </c>
      <c r="P34" s="414" t="s">
        <v>213</v>
      </c>
      <c r="Q34" s="415" t="s">
        <v>213</v>
      </c>
      <c r="R34" s="415" t="s">
        <v>213</v>
      </c>
      <c r="S34" s="415" t="s">
        <v>213</v>
      </c>
      <c r="T34" s="415" t="s">
        <v>213</v>
      </c>
      <c r="U34" s="416" t="s">
        <v>213</v>
      </c>
      <c r="V34" s="406" t="s">
        <v>213</v>
      </c>
      <c r="W34" s="406" t="s">
        <v>213</v>
      </c>
      <c r="X34" s="406" t="s">
        <v>213</v>
      </c>
      <c r="Y34" s="406" t="s">
        <v>213</v>
      </c>
      <c r="Z34" s="406" t="s">
        <v>213</v>
      </c>
      <c r="AA34" s="406" t="s">
        <v>213</v>
      </c>
      <c r="AB34" s="405" t="s">
        <v>213</v>
      </c>
      <c r="AC34" s="406" t="s">
        <v>213</v>
      </c>
      <c r="AD34" s="406" t="s">
        <v>213</v>
      </c>
      <c r="AE34" s="406" t="s">
        <v>213</v>
      </c>
      <c r="AF34" s="406" t="s">
        <v>213</v>
      </c>
      <c r="AG34" s="407" t="s">
        <v>213</v>
      </c>
      <c r="AH34" s="408" t="s">
        <v>213</v>
      </c>
      <c r="AI34" s="409" t="s">
        <v>213</v>
      </c>
      <c r="AJ34" s="409" t="s">
        <v>213</v>
      </c>
      <c r="AK34" s="409" t="s">
        <v>213</v>
      </c>
      <c r="AL34" s="409" t="s">
        <v>213</v>
      </c>
      <c r="AM34" s="410" t="s">
        <v>213</v>
      </c>
      <c r="AN34" s="13"/>
      <c r="AO34" s="1445"/>
      <c r="AP34" s="1446"/>
      <c r="AQ34" s="1446"/>
      <c r="AR34" s="1446"/>
      <c r="AS34" s="1446"/>
      <c r="AT34" s="1447"/>
    </row>
    <row r="35" spans="2:46" ht="20.25" customHeight="1">
      <c r="B35" s="1351"/>
      <c r="C35" s="1351"/>
      <c r="D35" s="1352"/>
      <c r="E35" s="1480"/>
      <c r="F35" s="1479"/>
      <c r="G35" s="1479"/>
      <c r="H35" s="1479"/>
      <c r="I35" s="1479"/>
      <c r="J35" s="414" t="s">
        <v>213</v>
      </c>
      <c r="K35" s="415" t="s">
        <v>213</v>
      </c>
      <c r="L35" s="415" t="s">
        <v>213</v>
      </c>
      <c r="M35" s="415" t="s">
        <v>213</v>
      </c>
      <c r="N35" s="415" t="s">
        <v>213</v>
      </c>
      <c r="O35" s="416" t="s">
        <v>213</v>
      </c>
      <c r="P35" s="414" t="s">
        <v>213</v>
      </c>
      <c r="Q35" s="415" t="s">
        <v>213</v>
      </c>
      <c r="R35" s="415" t="s">
        <v>213</v>
      </c>
      <c r="S35" s="415" t="s">
        <v>213</v>
      </c>
      <c r="T35" s="415" t="s">
        <v>213</v>
      </c>
      <c r="U35" s="416" t="s">
        <v>213</v>
      </c>
      <c r="V35" s="406" t="s">
        <v>213</v>
      </c>
      <c r="W35" s="406" t="s">
        <v>213</v>
      </c>
      <c r="X35" s="406" t="s">
        <v>213</v>
      </c>
      <c r="Y35" s="406" t="s">
        <v>213</v>
      </c>
      <c r="Z35" s="406" t="s">
        <v>213</v>
      </c>
      <c r="AA35" s="406" t="s">
        <v>213</v>
      </c>
      <c r="AB35" s="405" t="s">
        <v>213</v>
      </c>
      <c r="AC35" s="406" t="s">
        <v>213</v>
      </c>
      <c r="AD35" s="406" t="s">
        <v>213</v>
      </c>
      <c r="AE35" s="406" t="s">
        <v>213</v>
      </c>
      <c r="AF35" s="406" t="s">
        <v>213</v>
      </c>
      <c r="AG35" s="407" t="s">
        <v>213</v>
      </c>
      <c r="AH35" s="408" t="s">
        <v>213</v>
      </c>
      <c r="AI35" s="409" t="s">
        <v>213</v>
      </c>
      <c r="AJ35" s="409" t="s">
        <v>213</v>
      </c>
      <c r="AK35" s="409" t="s">
        <v>213</v>
      </c>
      <c r="AL35" s="409" t="s">
        <v>213</v>
      </c>
      <c r="AM35" s="410" t="s">
        <v>213</v>
      </c>
      <c r="AN35" s="13"/>
      <c r="AO35" s="1445"/>
      <c r="AP35" s="1446"/>
      <c r="AQ35" s="1446"/>
      <c r="AR35" s="1446"/>
      <c r="AS35" s="1446"/>
      <c r="AT35" s="1447"/>
    </row>
    <row r="36" spans="2:46" ht="20.25" customHeight="1">
      <c r="B36" s="1351"/>
      <c r="C36" s="1351"/>
      <c r="D36" s="1352"/>
      <c r="E36" s="1480"/>
      <c r="F36" s="1479"/>
      <c r="G36" s="1479"/>
      <c r="H36" s="1479"/>
      <c r="I36" s="1479"/>
      <c r="J36" s="414" t="s">
        <v>213</v>
      </c>
      <c r="K36" s="415" t="s">
        <v>213</v>
      </c>
      <c r="L36" s="415" t="s">
        <v>213</v>
      </c>
      <c r="M36" s="415" t="s">
        <v>213</v>
      </c>
      <c r="N36" s="415" t="s">
        <v>213</v>
      </c>
      <c r="O36" s="416" t="s">
        <v>213</v>
      </c>
      <c r="P36" s="414" t="s">
        <v>213</v>
      </c>
      <c r="Q36" s="415" t="s">
        <v>213</v>
      </c>
      <c r="R36" s="415" t="s">
        <v>213</v>
      </c>
      <c r="S36" s="415" t="s">
        <v>213</v>
      </c>
      <c r="T36" s="415" t="s">
        <v>213</v>
      </c>
      <c r="U36" s="416" t="s">
        <v>213</v>
      </c>
      <c r="V36" s="406" t="s">
        <v>213</v>
      </c>
      <c r="W36" s="406" t="s">
        <v>213</v>
      </c>
      <c r="X36" s="406" t="s">
        <v>213</v>
      </c>
      <c r="Y36" s="406" t="s">
        <v>213</v>
      </c>
      <c r="Z36" s="406" t="s">
        <v>213</v>
      </c>
      <c r="AA36" s="406" t="s">
        <v>213</v>
      </c>
      <c r="AB36" s="405" t="s">
        <v>213</v>
      </c>
      <c r="AC36" s="406" t="s">
        <v>213</v>
      </c>
      <c r="AD36" s="406" t="s">
        <v>213</v>
      </c>
      <c r="AE36" s="406" t="s">
        <v>213</v>
      </c>
      <c r="AF36" s="406" t="s">
        <v>213</v>
      </c>
      <c r="AG36" s="407" t="s">
        <v>213</v>
      </c>
      <c r="AH36" s="408" t="s">
        <v>213</v>
      </c>
      <c r="AI36" s="409" t="s">
        <v>213</v>
      </c>
      <c r="AJ36" s="409" t="s">
        <v>213</v>
      </c>
      <c r="AK36" s="409" t="s">
        <v>213</v>
      </c>
      <c r="AL36" s="409" t="s">
        <v>213</v>
      </c>
      <c r="AM36" s="410" t="s">
        <v>213</v>
      </c>
      <c r="AN36" s="13"/>
      <c r="AO36" s="1445"/>
      <c r="AP36" s="1446"/>
      <c r="AQ36" s="1446"/>
      <c r="AR36" s="1446"/>
      <c r="AS36" s="1446"/>
      <c r="AT36" s="1447"/>
    </row>
    <row r="37" spans="2:46" ht="20.25" customHeight="1">
      <c r="B37" s="1351"/>
      <c r="C37" s="1351"/>
      <c r="D37" s="1352"/>
      <c r="E37" s="1480"/>
      <c r="F37" s="1479"/>
      <c r="G37" s="1479"/>
      <c r="H37" s="1479"/>
      <c r="I37" s="1479"/>
      <c r="J37" s="414" t="s">
        <v>213</v>
      </c>
      <c r="K37" s="415" t="s">
        <v>213</v>
      </c>
      <c r="L37" s="415" t="s">
        <v>213</v>
      </c>
      <c r="M37" s="415" t="s">
        <v>213</v>
      </c>
      <c r="N37" s="415" t="s">
        <v>213</v>
      </c>
      <c r="O37" s="416" t="s">
        <v>213</v>
      </c>
      <c r="P37" s="414" t="s">
        <v>213</v>
      </c>
      <c r="Q37" s="415" t="s">
        <v>213</v>
      </c>
      <c r="R37" s="415" t="s">
        <v>213</v>
      </c>
      <c r="S37" s="415" t="s">
        <v>213</v>
      </c>
      <c r="T37" s="415" t="s">
        <v>213</v>
      </c>
      <c r="U37" s="416" t="s">
        <v>213</v>
      </c>
      <c r="V37" s="406" t="s">
        <v>213</v>
      </c>
      <c r="W37" s="406" t="s">
        <v>213</v>
      </c>
      <c r="X37" s="406" t="s">
        <v>213</v>
      </c>
      <c r="Y37" s="406" t="s">
        <v>213</v>
      </c>
      <c r="Z37" s="406" t="s">
        <v>213</v>
      </c>
      <c r="AA37" s="406" t="s">
        <v>213</v>
      </c>
      <c r="AB37" s="405" t="s">
        <v>213</v>
      </c>
      <c r="AC37" s="406" t="s">
        <v>213</v>
      </c>
      <c r="AD37" s="406" t="s">
        <v>213</v>
      </c>
      <c r="AE37" s="406" t="s">
        <v>213</v>
      </c>
      <c r="AF37" s="406" t="s">
        <v>213</v>
      </c>
      <c r="AG37" s="407" t="s">
        <v>213</v>
      </c>
      <c r="AH37" s="408" t="s">
        <v>213</v>
      </c>
      <c r="AI37" s="409" t="s">
        <v>213</v>
      </c>
      <c r="AJ37" s="409" t="s">
        <v>213</v>
      </c>
      <c r="AK37" s="409" t="s">
        <v>213</v>
      </c>
      <c r="AL37" s="409" t="s">
        <v>213</v>
      </c>
      <c r="AM37" s="410" t="s">
        <v>213</v>
      </c>
      <c r="AN37" s="13"/>
      <c r="AO37" s="1445"/>
      <c r="AP37" s="1446"/>
      <c r="AQ37" s="1446"/>
      <c r="AR37" s="1446"/>
      <c r="AS37" s="1446"/>
      <c r="AT37" s="1447"/>
    </row>
    <row r="38" spans="2:46" ht="20.25" customHeight="1">
      <c r="B38" s="1351"/>
      <c r="C38" s="1351"/>
      <c r="D38" s="1352"/>
      <c r="E38" s="1480"/>
      <c r="F38" s="1479"/>
      <c r="G38" s="1479"/>
      <c r="H38" s="1479"/>
      <c r="I38" s="1479"/>
      <c r="J38" s="414" t="s">
        <v>213</v>
      </c>
      <c r="K38" s="415" t="s">
        <v>213</v>
      </c>
      <c r="L38" s="415" t="s">
        <v>213</v>
      </c>
      <c r="M38" s="415" t="s">
        <v>213</v>
      </c>
      <c r="N38" s="415" t="s">
        <v>213</v>
      </c>
      <c r="O38" s="416" t="s">
        <v>213</v>
      </c>
      <c r="P38" s="414" t="s">
        <v>213</v>
      </c>
      <c r="Q38" s="415" t="s">
        <v>213</v>
      </c>
      <c r="R38" s="415" t="s">
        <v>213</v>
      </c>
      <c r="S38" s="415" t="s">
        <v>213</v>
      </c>
      <c r="T38" s="415" t="s">
        <v>213</v>
      </c>
      <c r="U38" s="416" t="s">
        <v>213</v>
      </c>
      <c r="V38" s="406" t="s">
        <v>213</v>
      </c>
      <c r="W38" s="406" t="s">
        <v>213</v>
      </c>
      <c r="X38" s="406" t="s">
        <v>213</v>
      </c>
      <c r="Y38" s="406" t="s">
        <v>213</v>
      </c>
      <c r="Z38" s="406" t="s">
        <v>213</v>
      </c>
      <c r="AA38" s="406" t="s">
        <v>213</v>
      </c>
      <c r="AB38" s="405" t="s">
        <v>213</v>
      </c>
      <c r="AC38" s="406" t="s">
        <v>213</v>
      </c>
      <c r="AD38" s="406" t="s">
        <v>213</v>
      </c>
      <c r="AE38" s="406" t="s">
        <v>213</v>
      </c>
      <c r="AF38" s="406" t="s">
        <v>213</v>
      </c>
      <c r="AG38" s="407" t="s">
        <v>213</v>
      </c>
      <c r="AH38" s="408" t="s">
        <v>213</v>
      </c>
      <c r="AI38" s="409" t="s">
        <v>213</v>
      </c>
      <c r="AJ38" s="409" t="s">
        <v>213</v>
      </c>
      <c r="AK38" s="409" t="s">
        <v>213</v>
      </c>
      <c r="AL38" s="409" t="s">
        <v>213</v>
      </c>
      <c r="AM38" s="410" t="s">
        <v>213</v>
      </c>
      <c r="AN38" s="13"/>
      <c r="AO38" s="1445"/>
      <c r="AP38" s="1446"/>
      <c r="AQ38" s="1446"/>
      <c r="AR38" s="1446"/>
      <c r="AS38" s="1446"/>
      <c r="AT38" s="1447"/>
    </row>
    <row r="39" spans="2:46" ht="20.25" customHeight="1">
      <c r="B39" s="1351"/>
      <c r="C39" s="1351"/>
      <c r="D39" s="1352"/>
      <c r="E39" s="1480"/>
      <c r="F39" s="1479"/>
      <c r="G39" s="1479"/>
      <c r="H39" s="1479"/>
      <c r="I39" s="1479"/>
      <c r="J39" s="414" t="s">
        <v>213</v>
      </c>
      <c r="K39" s="415" t="s">
        <v>213</v>
      </c>
      <c r="L39" s="415" t="s">
        <v>213</v>
      </c>
      <c r="M39" s="415" t="s">
        <v>213</v>
      </c>
      <c r="N39" s="415" t="s">
        <v>213</v>
      </c>
      <c r="O39" s="416" t="s">
        <v>213</v>
      </c>
      <c r="P39" s="414" t="s">
        <v>213</v>
      </c>
      <c r="Q39" s="415" t="s">
        <v>213</v>
      </c>
      <c r="R39" s="415" t="s">
        <v>213</v>
      </c>
      <c r="S39" s="415" t="s">
        <v>213</v>
      </c>
      <c r="T39" s="415" t="s">
        <v>213</v>
      </c>
      <c r="U39" s="416" t="s">
        <v>213</v>
      </c>
      <c r="V39" s="406" t="s">
        <v>416</v>
      </c>
      <c r="W39" s="406" t="s">
        <v>213</v>
      </c>
      <c r="X39" s="406" t="s">
        <v>213</v>
      </c>
      <c r="Y39" s="406" t="s">
        <v>213</v>
      </c>
      <c r="Z39" s="406" t="s">
        <v>213</v>
      </c>
      <c r="AA39" s="406" t="s">
        <v>213</v>
      </c>
      <c r="AB39" s="405" t="s">
        <v>213</v>
      </c>
      <c r="AC39" s="406" t="s">
        <v>213</v>
      </c>
      <c r="AD39" s="406" t="s">
        <v>213</v>
      </c>
      <c r="AE39" s="406" t="s">
        <v>213</v>
      </c>
      <c r="AF39" s="406" t="s">
        <v>213</v>
      </c>
      <c r="AG39" s="407" t="s">
        <v>213</v>
      </c>
      <c r="AH39" s="408" t="s">
        <v>213</v>
      </c>
      <c r="AI39" s="409" t="s">
        <v>213</v>
      </c>
      <c r="AJ39" s="409" t="s">
        <v>213</v>
      </c>
      <c r="AK39" s="409" t="s">
        <v>213</v>
      </c>
      <c r="AL39" s="409" t="s">
        <v>213</v>
      </c>
      <c r="AM39" s="410" t="s">
        <v>213</v>
      </c>
      <c r="AN39" s="13"/>
      <c r="AO39" s="1445"/>
      <c r="AP39" s="1446"/>
      <c r="AQ39" s="1446"/>
      <c r="AR39" s="1446"/>
      <c r="AS39" s="1446"/>
      <c r="AT39" s="1447"/>
    </row>
    <row r="40" spans="2:46" ht="20.25" customHeight="1">
      <c r="B40" s="1351"/>
      <c r="C40" s="1351"/>
      <c r="D40" s="1352"/>
      <c r="E40" s="1480"/>
      <c r="F40" s="1479"/>
      <c r="G40" s="1479"/>
      <c r="H40" s="1479"/>
      <c r="I40" s="1479"/>
      <c r="J40" s="414" t="s">
        <v>213</v>
      </c>
      <c r="K40" s="415" t="s">
        <v>213</v>
      </c>
      <c r="L40" s="415" t="s">
        <v>213</v>
      </c>
      <c r="M40" s="415" t="s">
        <v>213</v>
      </c>
      <c r="N40" s="415" t="s">
        <v>213</v>
      </c>
      <c r="O40" s="416" t="s">
        <v>213</v>
      </c>
      <c r="P40" s="414" t="s">
        <v>213</v>
      </c>
      <c r="Q40" s="415" t="s">
        <v>213</v>
      </c>
      <c r="R40" s="415" t="s">
        <v>213</v>
      </c>
      <c r="S40" s="415" t="s">
        <v>213</v>
      </c>
      <c r="T40" s="415" t="s">
        <v>213</v>
      </c>
      <c r="U40" s="416" t="s">
        <v>213</v>
      </c>
      <c r="V40" s="406" t="s">
        <v>213</v>
      </c>
      <c r="W40" s="406" t="s">
        <v>213</v>
      </c>
      <c r="X40" s="406" t="s">
        <v>213</v>
      </c>
      <c r="Y40" s="406" t="s">
        <v>213</v>
      </c>
      <c r="Z40" s="406" t="s">
        <v>213</v>
      </c>
      <c r="AA40" s="406" t="s">
        <v>213</v>
      </c>
      <c r="AB40" s="405" t="s">
        <v>213</v>
      </c>
      <c r="AC40" s="406" t="s">
        <v>213</v>
      </c>
      <c r="AD40" s="406" t="s">
        <v>213</v>
      </c>
      <c r="AE40" s="406" t="s">
        <v>213</v>
      </c>
      <c r="AF40" s="406" t="s">
        <v>213</v>
      </c>
      <c r="AG40" s="407" t="s">
        <v>213</v>
      </c>
      <c r="AH40" s="408" t="s">
        <v>213</v>
      </c>
      <c r="AI40" s="409" t="s">
        <v>213</v>
      </c>
      <c r="AJ40" s="409" t="s">
        <v>213</v>
      </c>
      <c r="AK40" s="409" t="s">
        <v>213</v>
      </c>
      <c r="AL40" s="409" t="s">
        <v>213</v>
      </c>
      <c r="AM40" s="410" t="s">
        <v>213</v>
      </c>
      <c r="AN40" s="13"/>
      <c r="AO40" s="1445"/>
      <c r="AP40" s="1446"/>
      <c r="AQ40" s="1446"/>
      <c r="AR40" s="1446"/>
      <c r="AS40" s="1446"/>
      <c r="AT40" s="1447"/>
    </row>
    <row r="41" spans="2:46" ht="20.25" customHeight="1">
      <c r="B41" s="1351"/>
      <c r="C41" s="1351"/>
      <c r="D41" s="1352"/>
      <c r="E41" s="1480"/>
      <c r="F41" s="1479"/>
      <c r="G41" s="1479"/>
      <c r="H41" s="1479"/>
      <c r="I41" s="1479"/>
      <c r="J41" s="414" t="s">
        <v>213</v>
      </c>
      <c r="K41" s="415" t="s">
        <v>213</v>
      </c>
      <c r="L41" s="415" t="s">
        <v>213</v>
      </c>
      <c r="M41" s="415" t="s">
        <v>213</v>
      </c>
      <c r="N41" s="415" t="s">
        <v>213</v>
      </c>
      <c r="O41" s="416" t="s">
        <v>213</v>
      </c>
      <c r="P41" s="414" t="s">
        <v>213</v>
      </c>
      <c r="Q41" s="415" t="s">
        <v>213</v>
      </c>
      <c r="R41" s="415" t="s">
        <v>213</v>
      </c>
      <c r="S41" s="415" t="s">
        <v>213</v>
      </c>
      <c r="T41" s="415" t="s">
        <v>213</v>
      </c>
      <c r="U41" s="416" t="s">
        <v>213</v>
      </c>
      <c r="V41" s="406" t="s">
        <v>213</v>
      </c>
      <c r="W41" s="406" t="s">
        <v>213</v>
      </c>
      <c r="X41" s="406" t="s">
        <v>213</v>
      </c>
      <c r="Y41" s="406" t="s">
        <v>213</v>
      </c>
      <c r="Z41" s="406" t="s">
        <v>213</v>
      </c>
      <c r="AA41" s="406" t="s">
        <v>213</v>
      </c>
      <c r="AB41" s="405" t="s">
        <v>213</v>
      </c>
      <c r="AC41" s="406" t="s">
        <v>213</v>
      </c>
      <c r="AD41" s="406" t="s">
        <v>213</v>
      </c>
      <c r="AE41" s="406" t="s">
        <v>213</v>
      </c>
      <c r="AF41" s="406" t="s">
        <v>213</v>
      </c>
      <c r="AG41" s="407" t="s">
        <v>213</v>
      </c>
      <c r="AH41" s="408" t="s">
        <v>213</v>
      </c>
      <c r="AI41" s="409" t="s">
        <v>213</v>
      </c>
      <c r="AJ41" s="409" t="s">
        <v>213</v>
      </c>
      <c r="AK41" s="409" t="s">
        <v>213</v>
      </c>
      <c r="AL41" s="409" t="s">
        <v>213</v>
      </c>
      <c r="AM41" s="410" t="s">
        <v>213</v>
      </c>
      <c r="AN41" s="13"/>
      <c r="AO41" s="1445"/>
      <c r="AP41" s="1446"/>
      <c r="AQ41" s="1446"/>
      <c r="AR41" s="1446"/>
      <c r="AS41" s="1446"/>
      <c r="AT41" s="1447"/>
    </row>
    <row r="42" spans="2:46" ht="20.25" customHeight="1">
      <c r="B42" s="1351"/>
      <c r="C42" s="1351"/>
      <c r="D42" s="1352"/>
      <c r="E42" s="1480"/>
      <c r="F42" s="1479"/>
      <c r="G42" s="1479"/>
      <c r="H42" s="1479"/>
      <c r="I42" s="1479"/>
      <c r="J42" s="414" t="s">
        <v>213</v>
      </c>
      <c r="K42" s="415" t="s">
        <v>213</v>
      </c>
      <c r="L42" s="415" t="s">
        <v>213</v>
      </c>
      <c r="M42" s="415" t="s">
        <v>213</v>
      </c>
      <c r="N42" s="415" t="s">
        <v>213</v>
      </c>
      <c r="O42" s="416" t="s">
        <v>213</v>
      </c>
      <c r="P42" s="414" t="s">
        <v>213</v>
      </c>
      <c r="Q42" s="415" t="s">
        <v>213</v>
      </c>
      <c r="R42" s="415" t="s">
        <v>213</v>
      </c>
      <c r="S42" s="415" t="s">
        <v>213</v>
      </c>
      <c r="T42" s="415" t="s">
        <v>213</v>
      </c>
      <c r="U42" s="416" t="s">
        <v>213</v>
      </c>
      <c r="V42" s="406" t="s">
        <v>213</v>
      </c>
      <c r="W42" s="406" t="s">
        <v>213</v>
      </c>
      <c r="X42" s="406" t="s">
        <v>213</v>
      </c>
      <c r="Y42" s="406" t="s">
        <v>213</v>
      </c>
      <c r="Z42" s="406" t="s">
        <v>213</v>
      </c>
      <c r="AA42" s="406" t="s">
        <v>213</v>
      </c>
      <c r="AB42" s="405" t="s">
        <v>213</v>
      </c>
      <c r="AC42" s="406" t="s">
        <v>213</v>
      </c>
      <c r="AD42" s="406" t="s">
        <v>213</v>
      </c>
      <c r="AE42" s="406" t="s">
        <v>213</v>
      </c>
      <c r="AF42" s="406" t="s">
        <v>213</v>
      </c>
      <c r="AG42" s="407" t="s">
        <v>213</v>
      </c>
      <c r="AH42" s="408" t="s">
        <v>213</v>
      </c>
      <c r="AI42" s="409" t="s">
        <v>213</v>
      </c>
      <c r="AJ42" s="409" t="s">
        <v>213</v>
      </c>
      <c r="AK42" s="409" t="s">
        <v>213</v>
      </c>
      <c r="AL42" s="409" t="s">
        <v>213</v>
      </c>
      <c r="AM42" s="410" t="s">
        <v>213</v>
      </c>
      <c r="AN42" s="13"/>
      <c r="AO42" s="1445"/>
      <c r="AP42" s="1446"/>
      <c r="AQ42" s="1446"/>
      <c r="AR42" s="1446"/>
      <c r="AS42" s="1446"/>
      <c r="AT42" s="1447"/>
    </row>
    <row r="43" spans="2:46" ht="20.25" customHeight="1">
      <c r="B43" s="1351"/>
      <c r="C43" s="1351"/>
      <c r="D43" s="1352"/>
      <c r="E43" s="1480"/>
      <c r="F43" s="1479"/>
      <c r="G43" s="1479"/>
      <c r="H43" s="1479"/>
      <c r="I43" s="1479"/>
      <c r="J43" s="414" t="s">
        <v>213</v>
      </c>
      <c r="K43" s="415" t="s">
        <v>213</v>
      </c>
      <c r="L43" s="415" t="s">
        <v>213</v>
      </c>
      <c r="M43" s="415" t="s">
        <v>213</v>
      </c>
      <c r="N43" s="415" t="s">
        <v>213</v>
      </c>
      <c r="O43" s="416" t="s">
        <v>213</v>
      </c>
      <c r="P43" s="414" t="s">
        <v>213</v>
      </c>
      <c r="Q43" s="415" t="s">
        <v>213</v>
      </c>
      <c r="R43" s="415" t="s">
        <v>213</v>
      </c>
      <c r="S43" s="415" t="s">
        <v>213</v>
      </c>
      <c r="T43" s="415" t="s">
        <v>213</v>
      </c>
      <c r="U43" s="416" t="s">
        <v>213</v>
      </c>
      <c r="V43" s="406" t="s">
        <v>213</v>
      </c>
      <c r="W43" s="406" t="s">
        <v>213</v>
      </c>
      <c r="X43" s="406" t="s">
        <v>213</v>
      </c>
      <c r="Y43" s="406" t="s">
        <v>213</v>
      </c>
      <c r="Z43" s="406" t="s">
        <v>213</v>
      </c>
      <c r="AA43" s="406" t="s">
        <v>213</v>
      </c>
      <c r="AB43" s="405" t="s">
        <v>213</v>
      </c>
      <c r="AC43" s="406" t="s">
        <v>213</v>
      </c>
      <c r="AD43" s="406" t="s">
        <v>213</v>
      </c>
      <c r="AE43" s="406" t="s">
        <v>213</v>
      </c>
      <c r="AF43" s="406" t="s">
        <v>213</v>
      </c>
      <c r="AG43" s="407" t="s">
        <v>213</v>
      </c>
      <c r="AH43" s="408" t="s">
        <v>213</v>
      </c>
      <c r="AI43" s="409" t="s">
        <v>213</v>
      </c>
      <c r="AJ43" s="409" t="s">
        <v>213</v>
      </c>
      <c r="AK43" s="409" t="s">
        <v>213</v>
      </c>
      <c r="AL43" s="409" t="s">
        <v>213</v>
      </c>
      <c r="AM43" s="410" t="s">
        <v>213</v>
      </c>
      <c r="AN43" s="13"/>
      <c r="AO43" s="1445"/>
      <c r="AP43" s="1446"/>
      <c r="AQ43" s="1446"/>
      <c r="AR43" s="1446"/>
      <c r="AS43" s="1446"/>
      <c r="AT43" s="1447"/>
    </row>
    <row r="44" spans="2:46" ht="20.25" customHeight="1">
      <c r="B44" s="1351"/>
      <c r="C44" s="1351"/>
      <c r="D44" s="1352"/>
      <c r="E44" s="1480"/>
      <c r="F44" s="1479"/>
      <c r="G44" s="1479"/>
      <c r="H44" s="1479"/>
      <c r="I44" s="1479"/>
      <c r="J44" s="414" t="s">
        <v>213</v>
      </c>
      <c r="K44" s="415" t="s">
        <v>213</v>
      </c>
      <c r="L44" s="415" t="s">
        <v>213</v>
      </c>
      <c r="M44" s="415" t="s">
        <v>213</v>
      </c>
      <c r="N44" s="415" t="s">
        <v>213</v>
      </c>
      <c r="O44" s="416" t="s">
        <v>213</v>
      </c>
      <c r="P44" s="414" t="s">
        <v>213</v>
      </c>
      <c r="Q44" s="415" t="s">
        <v>213</v>
      </c>
      <c r="R44" s="415" t="s">
        <v>213</v>
      </c>
      <c r="S44" s="415" t="s">
        <v>213</v>
      </c>
      <c r="T44" s="415" t="s">
        <v>213</v>
      </c>
      <c r="U44" s="416" t="s">
        <v>213</v>
      </c>
      <c r="V44" s="406" t="s">
        <v>213</v>
      </c>
      <c r="W44" s="406" t="s">
        <v>213</v>
      </c>
      <c r="X44" s="406" t="s">
        <v>213</v>
      </c>
      <c r="Y44" s="406" t="s">
        <v>213</v>
      </c>
      <c r="Z44" s="406" t="s">
        <v>213</v>
      </c>
      <c r="AA44" s="406" t="s">
        <v>213</v>
      </c>
      <c r="AB44" s="405" t="s">
        <v>213</v>
      </c>
      <c r="AC44" s="406" t="s">
        <v>213</v>
      </c>
      <c r="AD44" s="406" t="s">
        <v>213</v>
      </c>
      <c r="AE44" s="406" t="s">
        <v>213</v>
      </c>
      <c r="AF44" s="406" t="s">
        <v>213</v>
      </c>
      <c r="AG44" s="407" t="s">
        <v>213</v>
      </c>
      <c r="AH44" s="408" t="s">
        <v>213</v>
      </c>
      <c r="AI44" s="409" t="s">
        <v>213</v>
      </c>
      <c r="AJ44" s="409" t="s">
        <v>213</v>
      </c>
      <c r="AK44" s="409" t="s">
        <v>213</v>
      </c>
      <c r="AL44" s="409" t="s">
        <v>213</v>
      </c>
      <c r="AM44" s="410" t="s">
        <v>213</v>
      </c>
      <c r="AN44" s="13"/>
      <c r="AO44" s="1445"/>
      <c r="AP44" s="1446"/>
      <c r="AQ44" s="1446"/>
      <c r="AR44" s="1446"/>
      <c r="AS44" s="1446"/>
      <c r="AT44" s="1447"/>
    </row>
    <row r="45" spans="2:46" ht="20.25" customHeight="1">
      <c r="B45" s="1351"/>
      <c r="C45" s="1351"/>
      <c r="D45" s="1352"/>
      <c r="E45" s="1480"/>
      <c r="F45" s="1479"/>
      <c r="G45" s="1479"/>
      <c r="H45" s="1479"/>
      <c r="I45" s="1479"/>
      <c r="J45" s="414"/>
      <c r="K45" s="415"/>
      <c r="L45" s="415"/>
      <c r="M45" s="415"/>
      <c r="N45" s="415"/>
      <c r="O45" s="416"/>
      <c r="P45" s="414"/>
      <c r="Q45" s="415"/>
      <c r="R45" s="415"/>
      <c r="S45" s="415"/>
      <c r="T45" s="415"/>
      <c r="U45" s="416"/>
      <c r="V45" s="406"/>
      <c r="W45" s="406"/>
      <c r="X45" s="406"/>
      <c r="Y45" s="406"/>
      <c r="Z45" s="406"/>
      <c r="AA45" s="406"/>
      <c r="AB45" s="405"/>
      <c r="AC45" s="406"/>
      <c r="AD45" s="406"/>
      <c r="AE45" s="406"/>
      <c r="AF45" s="406"/>
      <c r="AG45" s="407"/>
      <c r="AH45" s="408"/>
      <c r="AI45" s="409"/>
      <c r="AJ45" s="409"/>
      <c r="AK45" s="409"/>
      <c r="AL45" s="409"/>
      <c r="AM45" s="410"/>
      <c r="AN45" s="13"/>
      <c r="AO45" s="1445"/>
      <c r="AP45" s="1446"/>
      <c r="AQ45" s="1446"/>
      <c r="AR45" s="1446"/>
      <c r="AS45" s="1446"/>
      <c r="AT45" s="1447"/>
    </row>
    <row r="46" spans="2:46" ht="20.25" customHeight="1" thickBot="1">
      <c r="B46" s="1351"/>
      <c r="C46" s="1351"/>
      <c r="D46" s="1352"/>
      <c r="E46" s="1481"/>
      <c r="F46" s="1482"/>
      <c r="G46" s="1482"/>
      <c r="H46" s="1482"/>
      <c r="I46" s="1482"/>
      <c r="J46" s="417" t="s">
        <v>213</v>
      </c>
      <c r="K46" s="418" t="s">
        <v>213</v>
      </c>
      <c r="L46" s="418" t="s">
        <v>213</v>
      </c>
      <c r="M46" s="418" t="s">
        <v>213</v>
      </c>
      <c r="N46" s="418" t="s">
        <v>213</v>
      </c>
      <c r="O46" s="419" t="s">
        <v>213</v>
      </c>
      <c r="P46" s="417" t="s">
        <v>213</v>
      </c>
      <c r="Q46" s="418" t="s">
        <v>213</v>
      </c>
      <c r="R46" s="418" t="s">
        <v>213</v>
      </c>
      <c r="S46" s="418" t="s">
        <v>213</v>
      </c>
      <c r="T46" s="418" t="s">
        <v>213</v>
      </c>
      <c r="U46" s="419" t="s">
        <v>213</v>
      </c>
      <c r="V46" s="406" t="s">
        <v>213</v>
      </c>
      <c r="W46" s="406" t="s">
        <v>213</v>
      </c>
      <c r="X46" s="406" t="s">
        <v>213</v>
      </c>
      <c r="Y46" s="406" t="s">
        <v>213</v>
      </c>
      <c r="Z46" s="406" t="s">
        <v>213</v>
      </c>
      <c r="AA46" s="406" t="s">
        <v>213</v>
      </c>
      <c r="AB46" s="420" t="s">
        <v>213</v>
      </c>
      <c r="AC46" s="421" t="s">
        <v>213</v>
      </c>
      <c r="AD46" s="421" t="s">
        <v>213</v>
      </c>
      <c r="AE46" s="421" t="s">
        <v>213</v>
      </c>
      <c r="AF46" s="421" t="s">
        <v>213</v>
      </c>
      <c r="AG46" s="422" t="s">
        <v>213</v>
      </c>
      <c r="AH46" s="423" t="s">
        <v>213</v>
      </c>
      <c r="AI46" s="424" t="s">
        <v>213</v>
      </c>
      <c r="AJ46" s="424" t="s">
        <v>213</v>
      </c>
      <c r="AK46" s="424" t="s">
        <v>213</v>
      </c>
      <c r="AL46" s="424" t="s">
        <v>213</v>
      </c>
      <c r="AM46" s="425" t="s">
        <v>213</v>
      </c>
      <c r="AN46" s="13"/>
      <c r="AO46" s="1448"/>
      <c r="AP46" s="1449"/>
      <c r="AQ46" s="1449"/>
      <c r="AR46" s="1449"/>
      <c r="AS46" s="1449"/>
      <c r="AT46" s="1450"/>
    </row>
    <row r="47" spans="2:46" ht="20.25" customHeight="1">
      <c r="B47" s="1351"/>
      <c r="C47" s="1351"/>
      <c r="D47" s="1352"/>
      <c r="E47" s="1476" t="s">
        <v>393</v>
      </c>
      <c r="F47" s="1477"/>
      <c r="G47" s="1477"/>
      <c r="H47" s="1477"/>
      <c r="I47" s="1490"/>
      <c r="J47" s="411" t="s">
        <v>213</v>
      </c>
      <c r="K47" s="412" t="s">
        <v>213</v>
      </c>
      <c r="L47" s="412" t="s">
        <v>213</v>
      </c>
      <c r="M47" s="412" t="s">
        <v>213</v>
      </c>
      <c r="N47" s="412" t="s">
        <v>213</v>
      </c>
      <c r="O47" s="413" t="s">
        <v>213</v>
      </c>
      <c r="P47" s="411" t="s">
        <v>213</v>
      </c>
      <c r="Q47" s="412" t="s">
        <v>213</v>
      </c>
      <c r="R47" s="412" t="s">
        <v>213</v>
      </c>
      <c r="S47" s="412" t="s">
        <v>213</v>
      </c>
      <c r="T47" s="412" t="s">
        <v>213</v>
      </c>
      <c r="U47" s="413" t="s">
        <v>213</v>
      </c>
      <c r="V47" s="411" t="s">
        <v>213</v>
      </c>
      <c r="W47" s="412" t="s">
        <v>213</v>
      </c>
      <c r="X47" s="412" t="s">
        <v>213</v>
      </c>
      <c r="Y47" s="412" t="s">
        <v>213</v>
      </c>
      <c r="Z47" s="412" t="s">
        <v>213</v>
      </c>
      <c r="AA47" s="413" t="s">
        <v>213</v>
      </c>
      <c r="AB47" s="399" t="s">
        <v>213</v>
      </c>
      <c r="AC47" s="400" t="s">
        <v>213</v>
      </c>
      <c r="AD47" s="400" t="s">
        <v>213</v>
      </c>
      <c r="AE47" s="400" t="s">
        <v>213</v>
      </c>
      <c r="AF47" s="400" t="s">
        <v>213</v>
      </c>
      <c r="AG47" s="401" t="s">
        <v>213</v>
      </c>
      <c r="AH47" s="402" t="s">
        <v>213</v>
      </c>
      <c r="AI47" s="403" t="s">
        <v>213</v>
      </c>
      <c r="AJ47" s="403" t="s">
        <v>213</v>
      </c>
      <c r="AK47" s="403" t="s">
        <v>213</v>
      </c>
      <c r="AL47" s="403" t="s">
        <v>213</v>
      </c>
      <c r="AM47" s="404" t="s">
        <v>213</v>
      </c>
      <c r="AN47" s="13"/>
      <c r="AO47" s="1451" t="s">
        <v>395</v>
      </c>
      <c r="AP47" s="1452"/>
      <c r="AQ47" s="1452"/>
      <c r="AR47" s="1452"/>
      <c r="AS47" s="1452"/>
      <c r="AT47" s="1453"/>
    </row>
    <row r="48" spans="2:46" ht="20.25" customHeight="1">
      <c r="B48" s="1351"/>
      <c r="C48" s="1351"/>
      <c r="D48" s="1352"/>
      <c r="E48" s="1478"/>
      <c r="F48" s="1479"/>
      <c r="G48" s="1479"/>
      <c r="H48" s="1479"/>
      <c r="I48" s="1491"/>
      <c r="J48" s="414" t="s">
        <v>213</v>
      </c>
      <c r="K48" s="415" t="s">
        <v>213</v>
      </c>
      <c r="L48" s="415" t="s">
        <v>213</v>
      </c>
      <c r="M48" s="415" t="s">
        <v>213</v>
      </c>
      <c r="N48" s="415" t="s">
        <v>213</v>
      </c>
      <c r="O48" s="416" t="s">
        <v>213</v>
      </c>
      <c r="P48" s="414" t="s">
        <v>213</v>
      </c>
      <c r="Q48" s="415" t="s">
        <v>213</v>
      </c>
      <c r="R48" s="415" t="s">
        <v>213</v>
      </c>
      <c r="S48" s="415" t="s">
        <v>213</v>
      </c>
      <c r="T48" s="415" t="s">
        <v>213</v>
      </c>
      <c r="U48" s="416" t="s">
        <v>213</v>
      </c>
      <c r="V48" s="414" t="s">
        <v>213</v>
      </c>
      <c r="W48" s="415" t="s">
        <v>213</v>
      </c>
      <c r="X48" s="415" t="s">
        <v>213</v>
      </c>
      <c r="Y48" s="415" t="s">
        <v>213</v>
      </c>
      <c r="Z48" s="415" t="s">
        <v>213</v>
      </c>
      <c r="AA48" s="416" t="s">
        <v>213</v>
      </c>
      <c r="AB48" s="405" t="s">
        <v>213</v>
      </c>
      <c r="AC48" s="406" t="s">
        <v>213</v>
      </c>
      <c r="AD48" s="406" t="s">
        <v>213</v>
      </c>
      <c r="AE48" s="406" t="s">
        <v>213</v>
      </c>
      <c r="AF48" s="406" t="s">
        <v>213</v>
      </c>
      <c r="AG48" s="407" t="s">
        <v>213</v>
      </c>
      <c r="AH48" s="408" t="s">
        <v>213</v>
      </c>
      <c r="AI48" s="409" t="s">
        <v>213</v>
      </c>
      <c r="AJ48" s="409" t="s">
        <v>213</v>
      </c>
      <c r="AK48" s="409" t="s">
        <v>213</v>
      </c>
      <c r="AL48" s="409" t="s">
        <v>213</v>
      </c>
      <c r="AM48" s="410" t="s">
        <v>213</v>
      </c>
      <c r="AN48" s="13"/>
      <c r="AO48" s="1454"/>
      <c r="AP48" s="1455"/>
      <c r="AQ48" s="1455"/>
      <c r="AR48" s="1455"/>
      <c r="AS48" s="1455"/>
      <c r="AT48" s="1456"/>
    </row>
    <row r="49" spans="2:46" ht="20.25" customHeight="1">
      <c r="B49" s="1351"/>
      <c r="C49" s="1351"/>
      <c r="D49" s="1352"/>
      <c r="E49" s="1480"/>
      <c r="F49" s="1479"/>
      <c r="G49" s="1479"/>
      <c r="H49" s="1479"/>
      <c r="I49" s="1491"/>
      <c r="J49" s="414" t="s">
        <v>213</v>
      </c>
      <c r="K49" s="415" t="s">
        <v>213</v>
      </c>
      <c r="L49" s="415" t="s">
        <v>213</v>
      </c>
      <c r="M49" s="415" t="s">
        <v>213</v>
      </c>
      <c r="N49" s="415" t="s">
        <v>213</v>
      </c>
      <c r="O49" s="416" t="s">
        <v>213</v>
      </c>
      <c r="P49" s="414" t="s">
        <v>213</v>
      </c>
      <c r="Q49" s="415" t="s">
        <v>213</v>
      </c>
      <c r="R49" s="415" t="s">
        <v>213</v>
      </c>
      <c r="S49" s="415" t="s">
        <v>213</v>
      </c>
      <c r="T49" s="415" t="s">
        <v>213</v>
      </c>
      <c r="U49" s="416" t="s">
        <v>213</v>
      </c>
      <c r="V49" s="414" t="s">
        <v>213</v>
      </c>
      <c r="W49" s="415" t="s">
        <v>213</v>
      </c>
      <c r="X49" s="415" t="s">
        <v>213</v>
      </c>
      <c r="Y49" s="415" t="s">
        <v>213</v>
      </c>
      <c r="Z49" s="415" t="s">
        <v>213</v>
      </c>
      <c r="AA49" s="416" t="s">
        <v>213</v>
      </c>
      <c r="AB49" s="405" t="s">
        <v>213</v>
      </c>
      <c r="AC49" s="406" t="s">
        <v>213</v>
      </c>
      <c r="AD49" s="406" t="s">
        <v>213</v>
      </c>
      <c r="AE49" s="406" t="s">
        <v>213</v>
      </c>
      <c r="AF49" s="406" t="s">
        <v>213</v>
      </c>
      <c r="AG49" s="407" t="s">
        <v>213</v>
      </c>
      <c r="AH49" s="408" t="s">
        <v>213</v>
      </c>
      <c r="AI49" s="409" t="s">
        <v>213</v>
      </c>
      <c r="AJ49" s="409" t="s">
        <v>213</v>
      </c>
      <c r="AK49" s="409" t="s">
        <v>213</v>
      </c>
      <c r="AL49" s="409" t="s">
        <v>213</v>
      </c>
      <c r="AM49" s="410" t="s">
        <v>213</v>
      </c>
      <c r="AN49" s="13"/>
      <c r="AO49" s="1454"/>
      <c r="AP49" s="1455"/>
      <c r="AQ49" s="1455"/>
      <c r="AR49" s="1455"/>
      <c r="AS49" s="1455"/>
      <c r="AT49" s="1456"/>
    </row>
    <row r="50" spans="2:46" ht="20.25" customHeight="1">
      <c r="B50" s="1351"/>
      <c r="C50" s="1351"/>
      <c r="D50" s="1352"/>
      <c r="E50" s="1480"/>
      <c r="F50" s="1479"/>
      <c r="G50" s="1479"/>
      <c r="H50" s="1479"/>
      <c r="I50" s="1491"/>
      <c r="J50" s="414" t="s">
        <v>213</v>
      </c>
      <c r="K50" s="415" t="s">
        <v>213</v>
      </c>
      <c r="L50" s="415" t="s">
        <v>213</v>
      </c>
      <c r="M50" s="415" t="s">
        <v>213</v>
      </c>
      <c r="N50" s="415" t="s">
        <v>213</v>
      </c>
      <c r="O50" s="416" t="s">
        <v>213</v>
      </c>
      <c r="P50" s="414" t="s">
        <v>213</v>
      </c>
      <c r="Q50" s="415" t="s">
        <v>213</v>
      </c>
      <c r="R50" s="415" t="s">
        <v>213</v>
      </c>
      <c r="S50" s="415" t="s">
        <v>213</v>
      </c>
      <c r="T50" s="415" t="s">
        <v>213</v>
      </c>
      <c r="U50" s="416" t="s">
        <v>213</v>
      </c>
      <c r="V50" s="414" t="s">
        <v>417</v>
      </c>
      <c r="W50" s="415" t="s">
        <v>213</v>
      </c>
      <c r="X50" s="415" t="s">
        <v>213</v>
      </c>
      <c r="Y50" s="415" t="s">
        <v>213</v>
      </c>
      <c r="Z50" s="415" t="s">
        <v>213</v>
      </c>
      <c r="AA50" s="416" t="s">
        <v>213</v>
      </c>
      <c r="AB50" s="405" t="s">
        <v>213</v>
      </c>
      <c r="AC50" s="406" t="s">
        <v>213</v>
      </c>
      <c r="AD50" s="406" t="s">
        <v>213</v>
      </c>
      <c r="AE50" s="406" t="s">
        <v>213</v>
      </c>
      <c r="AF50" s="406" t="s">
        <v>213</v>
      </c>
      <c r="AG50" s="407" t="s">
        <v>213</v>
      </c>
      <c r="AH50" s="408" t="s">
        <v>213</v>
      </c>
      <c r="AI50" s="409" t="s">
        <v>213</v>
      </c>
      <c r="AJ50" s="409" t="s">
        <v>213</v>
      </c>
      <c r="AK50" s="409" t="s">
        <v>213</v>
      </c>
      <c r="AL50" s="409" t="s">
        <v>213</v>
      </c>
      <c r="AM50" s="410" t="s">
        <v>213</v>
      </c>
      <c r="AN50" s="13"/>
      <c r="AO50" s="1454"/>
      <c r="AP50" s="1455"/>
      <c r="AQ50" s="1455"/>
      <c r="AR50" s="1455"/>
      <c r="AS50" s="1455"/>
      <c r="AT50" s="1456"/>
    </row>
    <row r="51" spans="2:46" ht="20.25" customHeight="1">
      <c r="B51" s="1351"/>
      <c r="C51" s="1351"/>
      <c r="D51" s="1352"/>
      <c r="E51" s="1480"/>
      <c r="F51" s="1479"/>
      <c r="G51" s="1479"/>
      <c r="H51" s="1479"/>
      <c r="I51" s="1491"/>
      <c r="J51" s="414" t="s">
        <v>213</v>
      </c>
      <c r="K51" s="415" t="s">
        <v>213</v>
      </c>
      <c r="L51" s="415" t="s">
        <v>213</v>
      </c>
      <c r="M51" s="415" t="s">
        <v>213</v>
      </c>
      <c r="N51" s="415" t="s">
        <v>213</v>
      </c>
      <c r="O51" s="416" t="s">
        <v>213</v>
      </c>
      <c r="P51" s="414" t="s">
        <v>213</v>
      </c>
      <c r="Q51" s="415" t="s">
        <v>213</v>
      </c>
      <c r="R51" s="415" t="s">
        <v>213</v>
      </c>
      <c r="S51" s="415" t="s">
        <v>213</v>
      </c>
      <c r="T51" s="415" t="s">
        <v>213</v>
      </c>
      <c r="U51" s="416" t="s">
        <v>213</v>
      </c>
      <c r="V51" s="414" t="s">
        <v>418</v>
      </c>
      <c r="W51" s="415" t="s">
        <v>213</v>
      </c>
      <c r="X51" s="415" t="s">
        <v>213</v>
      </c>
      <c r="Y51" s="415" t="s">
        <v>213</v>
      </c>
      <c r="Z51" s="415" t="s">
        <v>213</v>
      </c>
      <c r="AA51" s="416" t="s">
        <v>213</v>
      </c>
      <c r="AB51" s="405" t="s">
        <v>213</v>
      </c>
      <c r="AC51" s="406" t="s">
        <v>213</v>
      </c>
      <c r="AD51" s="406" t="s">
        <v>213</v>
      </c>
      <c r="AE51" s="406" t="s">
        <v>213</v>
      </c>
      <c r="AF51" s="406" t="s">
        <v>213</v>
      </c>
      <c r="AG51" s="407" t="s">
        <v>213</v>
      </c>
      <c r="AH51" s="408" t="s">
        <v>213</v>
      </c>
      <c r="AI51" s="409" t="s">
        <v>213</v>
      </c>
      <c r="AJ51" s="409" t="s">
        <v>213</v>
      </c>
      <c r="AK51" s="409" t="s">
        <v>213</v>
      </c>
      <c r="AL51" s="409" t="s">
        <v>213</v>
      </c>
      <c r="AM51" s="410" t="s">
        <v>213</v>
      </c>
      <c r="AN51" s="13"/>
      <c r="AO51" s="1454"/>
      <c r="AP51" s="1455"/>
      <c r="AQ51" s="1455"/>
      <c r="AR51" s="1455"/>
      <c r="AS51" s="1455"/>
      <c r="AT51" s="1456"/>
    </row>
    <row r="52" spans="2:46" ht="20.25" customHeight="1">
      <c r="B52" s="1351"/>
      <c r="C52" s="1351"/>
      <c r="D52" s="1352"/>
      <c r="E52" s="1480"/>
      <c r="F52" s="1479"/>
      <c r="G52" s="1479"/>
      <c r="H52" s="1479"/>
      <c r="I52" s="1491"/>
      <c r="J52" s="414" t="s">
        <v>213</v>
      </c>
      <c r="K52" s="415" t="s">
        <v>213</v>
      </c>
      <c r="L52" s="415" t="s">
        <v>213</v>
      </c>
      <c r="M52" s="415" t="s">
        <v>213</v>
      </c>
      <c r="N52" s="415" t="s">
        <v>213</v>
      </c>
      <c r="O52" s="416" t="s">
        <v>213</v>
      </c>
      <c r="P52" s="414" t="s">
        <v>213</v>
      </c>
      <c r="Q52" s="415" t="s">
        <v>213</v>
      </c>
      <c r="R52" s="415" t="s">
        <v>213</v>
      </c>
      <c r="S52" s="415" t="s">
        <v>213</v>
      </c>
      <c r="T52" s="415" t="s">
        <v>213</v>
      </c>
      <c r="U52" s="416" t="s">
        <v>213</v>
      </c>
      <c r="V52" s="414" t="s">
        <v>213</v>
      </c>
      <c r="W52" s="415" t="s">
        <v>213</v>
      </c>
      <c r="X52" s="415" t="s">
        <v>213</v>
      </c>
      <c r="Y52" s="415" t="s">
        <v>213</v>
      </c>
      <c r="Z52" s="415" t="s">
        <v>213</v>
      </c>
      <c r="AA52" s="416" t="s">
        <v>213</v>
      </c>
      <c r="AB52" s="405" t="s">
        <v>213</v>
      </c>
      <c r="AC52" s="406" t="s">
        <v>213</v>
      </c>
      <c r="AD52" s="406" t="s">
        <v>213</v>
      </c>
      <c r="AE52" s="406" t="s">
        <v>213</v>
      </c>
      <c r="AF52" s="406" t="s">
        <v>213</v>
      </c>
      <c r="AG52" s="407" t="s">
        <v>213</v>
      </c>
      <c r="AH52" s="408" t="s">
        <v>213</v>
      </c>
      <c r="AI52" s="409" t="s">
        <v>213</v>
      </c>
      <c r="AJ52" s="409" t="s">
        <v>213</v>
      </c>
      <c r="AK52" s="409" t="s">
        <v>213</v>
      </c>
      <c r="AL52" s="409" t="s">
        <v>213</v>
      </c>
      <c r="AM52" s="410" t="s">
        <v>213</v>
      </c>
      <c r="AN52" s="13"/>
      <c r="AO52" s="1454"/>
      <c r="AP52" s="1455"/>
      <c r="AQ52" s="1455"/>
      <c r="AR52" s="1455"/>
      <c r="AS52" s="1455"/>
      <c r="AT52" s="1456"/>
    </row>
    <row r="53" spans="2:46" ht="20.25" customHeight="1">
      <c r="B53" s="1351"/>
      <c r="C53" s="1351"/>
      <c r="D53" s="1352"/>
      <c r="E53" s="1480"/>
      <c r="F53" s="1479"/>
      <c r="G53" s="1479"/>
      <c r="H53" s="1479"/>
      <c r="I53" s="1491"/>
      <c r="J53" s="414" t="s">
        <v>213</v>
      </c>
      <c r="K53" s="415" t="s">
        <v>213</v>
      </c>
      <c r="L53" s="415" t="s">
        <v>213</v>
      </c>
      <c r="M53" s="415" t="s">
        <v>213</v>
      </c>
      <c r="N53" s="415" t="s">
        <v>213</v>
      </c>
      <c r="O53" s="416" t="s">
        <v>213</v>
      </c>
      <c r="P53" s="414" t="s">
        <v>213</v>
      </c>
      <c r="Q53" s="415" t="s">
        <v>213</v>
      </c>
      <c r="R53" s="415" t="s">
        <v>213</v>
      </c>
      <c r="S53" s="415" t="s">
        <v>213</v>
      </c>
      <c r="T53" s="415" t="s">
        <v>213</v>
      </c>
      <c r="U53" s="416" t="s">
        <v>213</v>
      </c>
      <c r="V53" s="414" t="s">
        <v>213</v>
      </c>
      <c r="W53" s="415" t="s">
        <v>213</v>
      </c>
      <c r="X53" s="415" t="s">
        <v>213</v>
      </c>
      <c r="Y53" s="415" t="s">
        <v>213</v>
      </c>
      <c r="Z53" s="415" t="s">
        <v>213</v>
      </c>
      <c r="AA53" s="416" t="s">
        <v>213</v>
      </c>
      <c r="AB53" s="405" t="s">
        <v>213</v>
      </c>
      <c r="AC53" s="406" t="s">
        <v>213</v>
      </c>
      <c r="AD53" s="406" t="s">
        <v>213</v>
      </c>
      <c r="AE53" s="406" t="s">
        <v>213</v>
      </c>
      <c r="AF53" s="406" t="s">
        <v>213</v>
      </c>
      <c r="AG53" s="407" t="s">
        <v>213</v>
      </c>
      <c r="AH53" s="408" t="s">
        <v>213</v>
      </c>
      <c r="AI53" s="409" t="s">
        <v>213</v>
      </c>
      <c r="AJ53" s="409" t="s">
        <v>213</v>
      </c>
      <c r="AK53" s="409" t="s">
        <v>213</v>
      </c>
      <c r="AL53" s="409" t="s">
        <v>213</v>
      </c>
      <c r="AM53" s="410" t="s">
        <v>213</v>
      </c>
      <c r="AN53" s="13"/>
      <c r="AO53" s="1454"/>
      <c r="AP53" s="1455"/>
      <c r="AQ53" s="1455"/>
      <c r="AR53" s="1455"/>
      <c r="AS53" s="1455"/>
      <c r="AT53" s="1456"/>
    </row>
    <row r="54" spans="2:46" ht="20.25" customHeight="1">
      <c r="B54" s="1351"/>
      <c r="C54" s="1351"/>
      <c r="D54" s="1352"/>
      <c r="E54" s="1480"/>
      <c r="F54" s="1479"/>
      <c r="G54" s="1479"/>
      <c r="H54" s="1479"/>
      <c r="I54" s="1491"/>
      <c r="J54" s="414" t="s">
        <v>213</v>
      </c>
      <c r="K54" s="415" t="s">
        <v>213</v>
      </c>
      <c r="L54" s="415" t="s">
        <v>213</v>
      </c>
      <c r="M54" s="415" t="s">
        <v>213</v>
      </c>
      <c r="N54" s="415" t="s">
        <v>213</v>
      </c>
      <c r="O54" s="416" t="s">
        <v>213</v>
      </c>
      <c r="P54" s="414" t="s">
        <v>419</v>
      </c>
      <c r="Q54" s="415" t="s">
        <v>213</v>
      </c>
      <c r="R54" s="415" t="s">
        <v>213</v>
      </c>
      <c r="S54" s="415" t="s">
        <v>213</v>
      </c>
      <c r="T54" s="415" t="s">
        <v>213</v>
      </c>
      <c r="U54" s="416" t="s">
        <v>213</v>
      </c>
      <c r="V54" s="414" t="s">
        <v>213</v>
      </c>
      <c r="W54" s="415" t="s">
        <v>213</v>
      </c>
      <c r="X54" s="415" t="s">
        <v>213</v>
      </c>
      <c r="Y54" s="415" t="s">
        <v>213</v>
      </c>
      <c r="Z54" s="415" t="s">
        <v>213</v>
      </c>
      <c r="AA54" s="416" t="s">
        <v>213</v>
      </c>
      <c r="AB54" s="405" t="s">
        <v>213</v>
      </c>
      <c r="AC54" s="406" t="s">
        <v>213</v>
      </c>
      <c r="AD54" s="406" t="s">
        <v>213</v>
      </c>
      <c r="AE54" s="406" t="s">
        <v>213</v>
      </c>
      <c r="AF54" s="406" t="s">
        <v>213</v>
      </c>
      <c r="AG54" s="407" t="s">
        <v>213</v>
      </c>
      <c r="AH54" s="408" t="s">
        <v>213</v>
      </c>
      <c r="AI54" s="409" t="s">
        <v>213</v>
      </c>
      <c r="AJ54" s="409" t="s">
        <v>213</v>
      </c>
      <c r="AK54" s="409" t="s">
        <v>213</v>
      </c>
      <c r="AL54" s="409" t="s">
        <v>213</v>
      </c>
      <c r="AM54" s="410" t="s">
        <v>213</v>
      </c>
      <c r="AN54" s="13"/>
      <c r="AO54" s="1454"/>
      <c r="AP54" s="1455"/>
      <c r="AQ54" s="1455"/>
      <c r="AR54" s="1455"/>
      <c r="AS54" s="1455"/>
      <c r="AT54" s="1456"/>
    </row>
    <row r="55" spans="2:46" ht="20.25" customHeight="1">
      <c r="B55" s="1351"/>
      <c r="C55" s="1351"/>
      <c r="D55" s="1352"/>
      <c r="E55" s="1480"/>
      <c r="F55" s="1479"/>
      <c r="G55" s="1479"/>
      <c r="H55" s="1479"/>
      <c r="I55" s="1491"/>
      <c r="J55" s="414" t="s">
        <v>213</v>
      </c>
      <c r="K55" s="415" t="s">
        <v>213</v>
      </c>
      <c r="L55" s="415" t="s">
        <v>213</v>
      </c>
      <c r="M55" s="415" t="s">
        <v>213</v>
      </c>
      <c r="N55" s="415" t="s">
        <v>213</v>
      </c>
      <c r="O55" s="416" t="s">
        <v>213</v>
      </c>
      <c r="P55" s="414" t="s">
        <v>213</v>
      </c>
      <c r="Q55" s="415" t="s">
        <v>213</v>
      </c>
      <c r="R55" s="415" t="s">
        <v>213</v>
      </c>
      <c r="S55" s="415" t="s">
        <v>213</v>
      </c>
      <c r="T55" s="415" t="s">
        <v>213</v>
      </c>
      <c r="U55" s="416" t="s">
        <v>213</v>
      </c>
      <c r="V55" s="414" t="s">
        <v>213</v>
      </c>
      <c r="W55" s="415" t="s">
        <v>213</v>
      </c>
      <c r="X55" s="415" t="s">
        <v>213</v>
      </c>
      <c r="Y55" s="415" t="s">
        <v>213</v>
      </c>
      <c r="Z55" s="415" t="s">
        <v>213</v>
      </c>
      <c r="AA55" s="416" t="s">
        <v>213</v>
      </c>
      <c r="AB55" s="405" t="s">
        <v>213</v>
      </c>
      <c r="AC55" s="406" t="s">
        <v>213</v>
      </c>
      <c r="AD55" s="406" t="s">
        <v>213</v>
      </c>
      <c r="AE55" s="406" t="s">
        <v>213</v>
      </c>
      <c r="AF55" s="406" t="s">
        <v>213</v>
      </c>
      <c r="AG55" s="407" t="s">
        <v>213</v>
      </c>
      <c r="AH55" s="408" t="s">
        <v>213</v>
      </c>
      <c r="AI55" s="409" t="s">
        <v>213</v>
      </c>
      <c r="AJ55" s="409" t="s">
        <v>213</v>
      </c>
      <c r="AK55" s="409" t="s">
        <v>213</v>
      </c>
      <c r="AL55" s="409" t="s">
        <v>213</v>
      </c>
      <c r="AM55" s="410" t="s">
        <v>213</v>
      </c>
      <c r="AN55" s="13"/>
      <c r="AO55" s="1454"/>
      <c r="AP55" s="1455"/>
      <c r="AQ55" s="1455"/>
      <c r="AR55" s="1455"/>
      <c r="AS55" s="1455"/>
      <c r="AT55" s="1456"/>
    </row>
    <row r="56" spans="2:46" ht="20.25" customHeight="1">
      <c r="B56" s="1351"/>
      <c r="C56" s="1351"/>
      <c r="D56" s="1352"/>
      <c r="E56" s="1480"/>
      <c r="F56" s="1479"/>
      <c r="G56" s="1479"/>
      <c r="H56" s="1479"/>
      <c r="I56" s="1491"/>
      <c r="J56" s="414" t="s">
        <v>213</v>
      </c>
      <c r="K56" s="415" t="s">
        <v>213</v>
      </c>
      <c r="L56" s="415" t="s">
        <v>213</v>
      </c>
      <c r="M56" s="415" t="s">
        <v>213</v>
      </c>
      <c r="N56" s="415" t="s">
        <v>213</v>
      </c>
      <c r="O56" s="416" t="s">
        <v>213</v>
      </c>
      <c r="P56" s="414" t="s">
        <v>213</v>
      </c>
      <c r="Q56" s="415" t="s">
        <v>213</v>
      </c>
      <c r="R56" s="415" t="s">
        <v>213</v>
      </c>
      <c r="S56" s="415" t="s">
        <v>213</v>
      </c>
      <c r="T56" s="415" t="s">
        <v>213</v>
      </c>
      <c r="U56" s="416" t="s">
        <v>213</v>
      </c>
      <c r="V56" s="414" t="s">
        <v>420</v>
      </c>
      <c r="W56" s="415" t="s">
        <v>213</v>
      </c>
      <c r="X56" s="415" t="s">
        <v>213</v>
      </c>
      <c r="Y56" s="415" t="s">
        <v>213</v>
      </c>
      <c r="Z56" s="415" t="s">
        <v>213</v>
      </c>
      <c r="AA56" s="416" t="s">
        <v>213</v>
      </c>
      <c r="AB56" s="405" t="s">
        <v>213</v>
      </c>
      <c r="AC56" s="406" t="s">
        <v>213</v>
      </c>
      <c r="AD56" s="406" t="s">
        <v>213</v>
      </c>
      <c r="AE56" s="406" t="s">
        <v>213</v>
      </c>
      <c r="AF56" s="406" t="s">
        <v>213</v>
      </c>
      <c r="AG56" s="407" t="s">
        <v>213</v>
      </c>
      <c r="AH56" s="408" t="s">
        <v>213</v>
      </c>
      <c r="AI56" s="409" t="s">
        <v>213</v>
      </c>
      <c r="AJ56" s="409" t="s">
        <v>213</v>
      </c>
      <c r="AK56" s="409" t="s">
        <v>213</v>
      </c>
      <c r="AL56" s="409" t="s">
        <v>213</v>
      </c>
      <c r="AM56" s="410" t="s">
        <v>213</v>
      </c>
      <c r="AN56" s="13"/>
      <c r="AO56" s="1454"/>
      <c r="AP56" s="1455"/>
      <c r="AQ56" s="1455"/>
      <c r="AR56" s="1455"/>
      <c r="AS56" s="1455"/>
      <c r="AT56" s="1456"/>
    </row>
    <row r="57" spans="2:46" ht="20.25" customHeight="1">
      <c r="B57" s="1351"/>
      <c r="C57" s="1351"/>
      <c r="D57" s="1352"/>
      <c r="E57" s="1480"/>
      <c r="F57" s="1479"/>
      <c r="G57" s="1479"/>
      <c r="H57" s="1479"/>
      <c r="I57" s="1491"/>
      <c r="J57" s="414" t="s">
        <v>421</v>
      </c>
      <c r="K57" s="415" t="s">
        <v>213</v>
      </c>
      <c r="L57" s="415" t="s">
        <v>213</v>
      </c>
      <c r="M57" s="415" t="s">
        <v>213</v>
      </c>
      <c r="N57" s="415" t="s">
        <v>213</v>
      </c>
      <c r="O57" s="416" t="s">
        <v>213</v>
      </c>
      <c r="P57" s="414" t="s">
        <v>213</v>
      </c>
      <c r="Q57" s="415" t="s">
        <v>213</v>
      </c>
      <c r="R57" s="415" t="s">
        <v>213</v>
      </c>
      <c r="S57" s="415" t="s">
        <v>213</v>
      </c>
      <c r="T57" s="415" t="s">
        <v>213</v>
      </c>
      <c r="U57" s="416" t="s">
        <v>213</v>
      </c>
      <c r="V57" s="414" t="s">
        <v>213</v>
      </c>
      <c r="W57" s="415" t="s">
        <v>213</v>
      </c>
      <c r="X57" s="415" t="s">
        <v>213</v>
      </c>
      <c r="Y57" s="415" t="s">
        <v>213</v>
      </c>
      <c r="Z57" s="415" t="s">
        <v>213</v>
      </c>
      <c r="AA57" s="416" t="s">
        <v>213</v>
      </c>
      <c r="AB57" s="405" t="s">
        <v>213</v>
      </c>
      <c r="AC57" s="406" t="s">
        <v>213</v>
      </c>
      <c r="AD57" s="406" t="s">
        <v>213</v>
      </c>
      <c r="AE57" s="406" t="s">
        <v>213</v>
      </c>
      <c r="AF57" s="406" t="s">
        <v>213</v>
      </c>
      <c r="AG57" s="407" t="s">
        <v>213</v>
      </c>
      <c r="AH57" s="408" t="s">
        <v>213</v>
      </c>
      <c r="AI57" s="409" t="s">
        <v>213</v>
      </c>
      <c r="AJ57" s="409" t="s">
        <v>213</v>
      </c>
      <c r="AK57" s="409" t="s">
        <v>213</v>
      </c>
      <c r="AL57" s="409" t="s">
        <v>213</v>
      </c>
      <c r="AM57" s="410" t="s">
        <v>213</v>
      </c>
      <c r="AN57" s="13"/>
      <c r="AO57" s="1454"/>
      <c r="AP57" s="1455"/>
      <c r="AQ57" s="1455"/>
      <c r="AR57" s="1455"/>
      <c r="AS57" s="1455"/>
      <c r="AT57" s="1456"/>
    </row>
    <row r="58" spans="2:46" ht="20.25" customHeight="1">
      <c r="B58" s="1351"/>
      <c r="C58" s="1351"/>
      <c r="D58" s="1352"/>
      <c r="E58" s="1480"/>
      <c r="F58" s="1479"/>
      <c r="G58" s="1479"/>
      <c r="H58" s="1479"/>
      <c r="I58" s="1491"/>
      <c r="J58" s="414" t="s">
        <v>213</v>
      </c>
      <c r="K58" s="415" t="s">
        <v>213</v>
      </c>
      <c r="L58" s="415" t="s">
        <v>213</v>
      </c>
      <c r="M58" s="415" t="s">
        <v>213</v>
      </c>
      <c r="N58" s="415" t="s">
        <v>213</v>
      </c>
      <c r="O58" s="416" t="s">
        <v>213</v>
      </c>
      <c r="P58" s="414" t="s">
        <v>213</v>
      </c>
      <c r="Q58" s="415" t="s">
        <v>213</v>
      </c>
      <c r="R58" s="415" t="s">
        <v>213</v>
      </c>
      <c r="S58" s="415" t="s">
        <v>213</v>
      </c>
      <c r="T58" s="415" t="s">
        <v>213</v>
      </c>
      <c r="U58" s="416" t="s">
        <v>213</v>
      </c>
      <c r="V58" s="414" t="s">
        <v>213</v>
      </c>
      <c r="W58" s="415" t="s">
        <v>213</v>
      </c>
      <c r="X58" s="415" t="s">
        <v>213</v>
      </c>
      <c r="Y58" s="415" t="s">
        <v>213</v>
      </c>
      <c r="Z58" s="415" t="s">
        <v>213</v>
      </c>
      <c r="AA58" s="416" t="s">
        <v>213</v>
      </c>
      <c r="AB58" s="405" t="s">
        <v>213</v>
      </c>
      <c r="AC58" s="406" t="s">
        <v>213</v>
      </c>
      <c r="AD58" s="406" t="s">
        <v>213</v>
      </c>
      <c r="AE58" s="406" t="s">
        <v>213</v>
      </c>
      <c r="AF58" s="406" t="s">
        <v>213</v>
      </c>
      <c r="AG58" s="407" t="s">
        <v>213</v>
      </c>
      <c r="AH58" s="408" t="s">
        <v>213</v>
      </c>
      <c r="AI58" s="409" t="s">
        <v>213</v>
      </c>
      <c r="AJ58" s="409" t="s">
        <v>213</v>
      </c>
      <c r="AK58" s="409" t="s">
        <v>213</v>
      </c>
      <c r="AL58" s="409" t="s">
        <v>213</v>
      </c>
      <c r="AM58" s="410" t="s">
        <v>213</v>
      </c>
      <c r="AN58" s="13"/>
      <c r="AO58" s="1454"/>
      <c r="AP58" s="1455"/>
      <c r="AQ58" s="1455"/>
      <c r="AR58" s="1455"/>
      <c r="AS58" s="1455"/>
      <c r="AT58" s="1456"/>
    </row>
    <row r="59" spans="2:46" ht="20.25" customHeight="1">
      <c r="B59" s="1351"/>
      <c r="C59" s="1351"/>
      <c r="D59" s="1352"/>
      <c r="E59" s="1480"/>
      <c r="F59" s="1479"/>
      <c r="G59" s="1479"/>
      <c r="H59" s="1479"/>
      <c r="I59" s="1491"/>
      <c r="J59" s="414" t="s">
        <v>213</v>
      </c>
      <c r="K59" s="415" t="s">
        <v>213</v>
      </c>
      <c r="L59" s="415" t="s">
        <v>213</v>
      </c>
      <c r="M59" s="415" t="s">
        <v>213</v>
      </c>
      <c r="N59" s="415" t="s">
        <v>213</v>
      </c>
      <c r="O59" s="416" t="s">
        <v>213</v>
      </c>
      <c r="P59" s="414" t="s">
        <v>213</v>
      </c>
      <c r="Q59" s="415" t="s">
        <v>213</v>
      </c>
      <c r="R59" s="415" t="s">
        <v>213</v>
      </c>
      <c r="S59" s="415" t="s">
        <v>213</v>
      </c>
      <c r="T59" s="415" t="s">
        <v>213</v>
      </c>
      <c r="U59" s="416" t="s">
        <v>213</v>
      </c>
      <c r="V59" s="414" t="s">
        <v>213</v>
      </c>
      <c r="W59" s="415" t="s">
        <v>213</v>
      </c>
      <c r="X59" s="415" t="s">
        <v>213</v>
      </c>
      <c r="Y59" s="415" t="s">
        <v>213</v>
      </c>
      <c r="Z59" s="415" t="s">
        <v>213</v>
      </c>
      <c r="AA59" s="416" t="s">
        <v>213</v>
      </c>
      <c r="AB59" s="405" t="s">
        <v>213</v>
      </c>
      <c r="AC59" s="406" t="s">
        <v>213</v>
      </c>
      <c r="AD59" s="406" t="s">
        <v>213</v>
      </c>
      <c r="AE59" s="406" t="s">
        <v>213</v>
      </c>
      <c r="AF59" s="406" t="s">
        <v>213</v>
      </c>
      <c r="AG59" s="407" t="s">
        <v>213</v>
      </c>
      <c r="AH59" s="408" t="s">
        <v>213</v>
      </c>
      <c r="AI59" s="409" t="s">
        <v>213</v>
      </c>
      <c r="AJ59" s="409" t="s">
        <v>213</v>
      </c>
      <c r="AK59" s="409" t="s">
        <v>213</v>
      </c>
      <c r="AL59" s="409" t="s">
        <v>213</v>
      </c>
      <c r="AM59" s="410" t="s">
        <v>213</v>
      </c>
      <c r="AN59" s="13"/>
      <c r="AO59" s="1454"/>
      <c r="AP59" s="1455"/>
      <c r="AQ59" s="1455"/>
      <c r="AR59" s="1455"/>
      <c r="AS59" s="1455"/>
      <c r="AT59" s="1456"/>
    </row>
    <row r="60" spans="2:46" ht="20.25" customHeight="1">
      <c r="B60" s="1351"/>
      <c r="C60" s="1351"/>
      <c r="D60" s="1352"/>
      <c r="E60" s="1480"/>
      <c r="F60" s="1479"/>
      <c r="G60" s="1479"/>
      <c r="H60" s="1479"/>
      <c r="I60" s="1491"/>
      <c r="J60" s="414" t="s">
        <v>213</v>
      </c>
      <c r="K60" s="415" t="s">
        <v>213</v>
      </c>
      <c r="L60" s="415" t="s">
        <v>213</v>
      </c>
      <c r="M60" s="415" t="s">
        <v>213</v>
      </c>
      <c r="N60" s="415" t="s">
        <v>213</v>
      </c>
      <c r="O60" s="416" t="s">
        <v>213</v>
      </c>
      <c r="P60" s="414" t="s">
        <v>213</v>
      </c>
      <c r="Q60" s="415" t="s">
        <v>213</v>
      </c>
      <c r="R60" s="415" t="s">
        <v>213</v>
      </c>
      <c r="S60" s="415" t="s">
        <v>213</v>
      </c>
      <c r="T60" s="415" t="s">
        <v>213</v>
      </c>
      <c r="U60" s="416" t="s">
        <v>213</v>
      </c>
      <c r="V60" s="414" t="s">
        <v>213</v>
      </c>
      <c r="W60" s="415" t="s">
        <v>213</v>
      </c>
      <c r="X60" s="415" t="s">
        <v>213</v>
      </c>
      <c r="Y60" s="415" t="s">
        <v>213</v>
      </c>
      <c r="Z60" s="415" t="s">
        <v>213</v>
      </c>
      <c r="AA60" s="416" t="s">
        <v>213</v>
      </c>
      <c r="AB60" s="405" t="s">
        <v>213</v>
      </c>
      <c r="AC60" s="406" t="s">
        <v>213</v>
      </c>
      <c r="AD60" s="406" t="s">
        <v>213</v>
      </c>
      <c r="AE60" s="406" t="s">
        <v>213</v>
      </c>
      <c r="AF60" s="406" t="s">
        <v>213</v>
      </c>
      <c r="AG60" s="407" t="s">
        <v>213</v>
      </c>
      <c r="AH60" s="408" t="s">
        <v>213</v>
      </c>
      <c r="AI60" s="409" t="s">
        <v>213</v>
      </c>
      <c r="AJ60" s="409" t="s">
        <v>213</v>
      </c>
      <c r="AK60" s="409" t="s">
        <v>213</v>
      </c>
      <c r="AL60" s="409" t="s">
        <v>213</v>
      </c>
      <c r="AM60" s="410" t="s">
        <v>213</v>
      </c>
      <c r="AN60" s="13"/>
      <c r="AO60" s="1454"/>
      <c r="AP60" s="1455"/>
      <c r="AQ60" s="1455"/>
      <c r="AR60" s="1455"/>
      <c r="AS60" s="1455"/>
      <c r="AT60" s="1456"/>
    </row>
    <row r="61" spans="2:46" ht="20.25" customHeight="1">
      <c r="B61" s="1351"/>
      <c r="C61" s="1351"/>
      <c r="D61" s="1352"/>
      <c r="E61" s="1480"/>
      <c r="F61" s="1479"/>
      <c r="G61" s="1479"/>
      <c r="H61" s="1479"/>
      <c r="I61" s="1491"/>
      <c r="J61" s="414" t="s">
        <v>213</v>
      </c>
      <c r="K61" s="415" t="s">
        <v>213</v>
      </c>
      <c r="L61" s="415" t="s">
        <v>213</v>
      </c>
      <c r="M61" s="415" t="s">
        <v>213</v>
      </c>
      <c r="N61" s="415" t="s">
        <v>213</v>
      </c>
      <c r="O61" s="416" t="s">
        <v>213</v>
      </c>
      <c r="P61" s="414" t="s">
        <v>213</v>
      </c>
      <c r="Q61" s="415" t="s">
        <v>213</v>
      </c>
      <c r="R61" s="415" t="s">
        <v>213</v>
      </c>
      <c r="S61" s="415" t="s">
        <v>213</v>
      </c>
      <c r="T61" s="415" t="s">
        <v>213</v>
      </c>
      <c r="U61" s="416" t="s">
        <v>213</v>
      </c>
      <c r="V61" s="414" t="s">
        <v>213</v>
      </c>
      <c r="W61" s="415" t="s">
        <v>213</v>
      </c>
      <c r="X61" s="415" t="s">
        <v>213</v>
      </c>
      <c r="Y61" s="415" t="s">
        <v>213</v>
      </c>
      <c r="Z61" s="415" t="s">
        <v>213</v>
      </c>
      <c r="AA61" s="416" t="s">
        <v>213</v>
      </c>
      <c r="AB61" s="405" t="s">
        <v>422</v>
      </c>
      <c r="AC61" s="406" t="s">
        <v>213</v>
      </c>
      <c r="AD61" s="406" t="s">
        <v>213</v>
      </c>
      <c r="AE61" s="406" t="s">
        <v>213</v>
      </c>
      <c r="AF61" s="406" t="s">
        <v>213</v>
      </c>
      <c r="AG61" s="407" t="s">
        <v>213</v>
      </c>
      <c r="AH61" s="408" t="s">
        <v>213</v>
      </c>
      <c r="AI61" s="409" t="s">
        <v>213</v>
      </c>
      <c r="AJ61" s="409" t="s">
        <v>213</v>
      </c>
      <c r="AK61" s="409" t="s">
        <v>213</v>
      </c>
      <c r="AL61" s="409" t="s">
        <v>213</v>
      </c>
      <c r="AM61" s="410" t="s">
        <v>213</v>
      </c>
      <c r="AN61" s="13"/>
      <c r="AO61" s="1454"/>
      <c r="AP61" s="1455"/>
      <c r="AQ61" s="1455"/>
      <c r="AR61" s="1455"/>
      <c r="AS61" s="1455"/>
      <c r="AT61" s="1456"/>
    </row>
    <row r="62" spans="2:46" ht="20.25" customHeight="1">
      <c r="B62" s="1351"/>
      <c r="C62" s="1351"/>
      <c r="D62" s="1352"/>
      <c r="E62" s="1480"/>
      <c r="F62" s="1479"/>
      <c r="G62" s="1479"/>
      <c r="H62" s="1479"/>
      <c r="I62" s="1491"/>
      <c r="J62" s="414" t="s">
        <v>213</v>
      </c>
      <c r="K62" s="415" t="s">
        <v>213</v>
      </c>
      <c r="L62" s="415" t="s">
        <v>213</v>
      </c>
      <c r="M62" s="415" t="s">
        <v>213</v>
      </c>
      <c r="N62" s="415" t="s">
        <v>213</v>
      </c>
      <c r="O62" s="416" t="s">
        <v>213</v>
      </c>
      <c r="P62" s="414" t="s">
        <v>213</v>
      </c>
      <c r="Q62" s="415" t="s">
        <v>213</v>
      </c>
      <c r="R62" s="415" t="s">
        <v>213</v>
      </c>
      <c r="S62" s="415" t="s">
        <v>213</v>
      </c>
      <c r="T62" s="415" t="s">
        <v>213</v>
      </c>
      <c r="U62" s="416" t="s">
        <v>213</v>
      </c>
      <c r="V62" s="414" t="s">
        <v>213</v>
      </c>
      <c r="W62" s="415" t="s">
        <v>213</v>
      </c>
      <c r="X62" s="415" t="s">
        <v>213</v>
      </c>
      <c r="Y62" s="415" t="s">
        <v>213</v>
      </c>
      <c r="Z62" s="415" t="s">
        <v>213</v>
      </c>
      <c r="AA62" s="416" t="s">
        <v>213</v>
      </c>
      <c r="AB62" s="405" t="s">
        <v>213</v>
      </c>
      <c r="AC62" s="406" t="s">
        <v>213</v>
      </c>
      <c r="AD62" s="406" t="s">
        <v>213</v>
      </c>
      <c r="AE62" s="406" t="s">
        <v>213</v>
      </c>
      <c r="AF62" s="406" t="s">
        <v>213</v>
      </c>
      <c r="AG62" s="407" t="s">
        <v>213</v>
      </c>
      <c r="AH62" s="408" t="s">
        <v>213</v>
      </c>
      <c r="AI62" s="409" t="s">
        <v>213</v>
      </c>
      <c r="AJ62" s="409" t="s">
        <v>213</v>
      </c>
      <c r="AK62" s="409" t="s">
        <v>213</v>
      </c>
      <c r="AL62" s="409" t="s">
        <v>213</v>
      </c>
      <c r="AM62" s="410" t="s">
        <v>213</v>
      </c>
      <c r="AN62" s="13"/>
      <c r="AO62" s="1454"/>
      <c r="AP62" s="1455"/>
      <c r="AQ62" s="1455"/>
      <c r="AR62" s="1455"/>
      <c r="AS62" s="1455"/>
      <c r="AT62" s="1456"/>
    </row>
    <row r="63" spans="2:46" ht="20.25" customHeight="1">
      <c r="B63" s="1351"/>
      <c r="C63" s="1351"/>
      <c r="D63" s="1352"/>
      <c r="E63" s="1480"/>
      <c r="F63" s="1479"/>
      <c r="G63" s="1479"/>
      <c r="H63" s="1479"/>
      <c r="I63" s="1491"/>
      <c r="J63" s="414" t="s">
        <v>213</v>
      </c>
      <c r="K63" s="415" t="s">
        <v>213</v>
      </c>
      <c r="L63" s="415" t="s">
        <v>213</v>
      </c>
      <c r="M63" s="415" t="s">
        <v>213</v>
      </c>
      <c r="N63" s="415" t="s">
        <v>213</v>
      </c>
      <c r="O63" s="416" t="s">
        <v>213</v>
      </c>
      <c r="P63" s="414" t="s">
        <v>213</v>
      </c>
      <c r="Q63" s="415" t="s">
        <v>213</v>
      </c>
      <c r="R63" s="415" t="s">
        <v>213</v>
      </c>
      <c r="S63" s="415" t="s">
        <v>213</v>
      </c>
      <c r="T63" s="415" t="s">
        <v>213</v>
      </c>
      <c r="U63" s="416" t="s">
        <v>213</v>
      </c>
      <c r="V63" s="414" t="s">
        <v>213</v>
      </c>
      <c r="W63" s="415" t="s">
        <v>213</v>
      </c>
      <c r="X63" s="415" t="s">
        <v>213</v>
      </c>
      <c r="Y63" s="415" t="s">
        <v>213</v>
      </c>
      <c r="Z63" s="415" t="s">
        <v>213</v>
      </c>
      <c r="AA63" s="416" t="s">
        <v>213</v>
      </c>
      <c r="AB63" s="405" t="s">
        <v>213</v>
      </c>
      <c r="AC63" s="406" t="s">
        <v>213</v>
      </c>
      <c r="AD63" s="406" t="s">
        <v>213</v>
      </c>
      <c r="AE63" s="406" t="s">
        <v>213</v>
      </c>
      <c r="AF63" s="406" t="s">
        <v>213</v>
      </c>
      <c r="AG63" s="407" t="s">
        <v>213</v>
      </c>
      <c r="AH63" s="408" t="s">
        <v>213</v>
      </c>
      <c r="AI63" s="409" t="s">
        <v>213</v>
      </c>
      <c r="AJ63" s="409" t="s">
        <v>213</v>
      </c>
      <c r="AK63" s="409" t="s">
        <v>213</v>
      </c>
      <c r="AL63" s="409" t="s">
        <v>213</v>
      </c>
      <c r="AM63" s="410" t="s">
        <v>213</v>
      </c>
      <c r="AN63" s="13"/>
      <c r="AO63" s="1454"/>
      <c r="AP63" s="1455"/>
      <c r="AQ63" s="1455"/>
      <c r="AR63" s="1455"/>
      <c r="AS63" s="1455"/>
      <c r="AT63" s="1456"/>
    </row>
    <row r="64" spans="2:46" ht="20.25" customHeight="1">
      <c r="B64" s="1351"/>
      <c r="C64" s="1351"/>
      <c r="D64" s="1352"/>
      <c r="E64" s="1480"/>
      <c r="F64" s="1479"/>
      <c r="G64" s="1479"/>
      <c r="H64" s="1479"/>
      <c r="I64" s="1491"/>
      <c r="J64" s="414" t="s">
        <v>213</v>
      </c>
      <c r="K64" s="415" t="s">
        <v>213</v>
      </c>
      <c r="L64" s="415" t="s">
        <v>213</v>
      </c>
      <c r="M64" s="415" t="s">
        <v>213</v>
      </c>
      <c r="N64" s="415" t="s">
        <v>213</v>
      </c>
      <c r="O64" s="416" t="s">
        <v>213</v>
      </c>
      <c r="P64" s="414" t="s">
        <v>423</v>
      </c>
      <c r="Q64" s="415" t="s">
        <v>213</v>
      </c>
      <c r="R64" s="415" t="s">
        <v>213</v>
      </c>
      <c r="S64" s="415" t="s">
        <v>213</v>
      </c>
      <c r="T64" s="415" t="s">
        <v>213</v>
      </c>
      <c r="U64" s="416" t="s">
        <v>213</v>
      </c>
      <c r="V64" s="414" t="s">
        <v>213</v>
      </c>
      <c r="W64" s="415" t="s">
        <v>213</v>
      </c>
      <c r="X64" s="415" t="s">
        <v>213</v>
      </c>
      <c r="Y64" s="415" t="s">
        <v>213</v>
      </c>
      <c r="Z64" s="415" t="s">
        <v>213</v>
      </c>
      <c r="AA64" s="416" t="s">
        <v>213</v>
      </c>
      <c r="AB64" s="405" t="s">
        <v>213</v>
      </c>
      <c r="AC64" s="406" t="s">
        <v>213</v>
      </c>
      <c r="AD64" s="406" t="s">
        <v>213</v>
      </c>
      <c r="AE64" s="406" t="s">
        <v>213</v>
      </c>
      <c r="AF64" s="406" t="s">
        <v>213</v>
      </c>
      <c r="AG64" s="407" t="s">
        <v>213</v>
      </c>
      <c r="AH64" s="408" t="s">
        <v>213</v>
      </c>
      <c r="AI64" s="409" t="s">
        <v>213</v>
      </c>
      <c r="AJ64" s="409" t="s">
        <v>213</v>
      </c>
      <c r="AK64" s="409" t="s">
        <v>213</v>
      </c>
      <c r="AL64" s="409" t="s">
        <v>213</v>
      </c>
      <c r="AM64" s="410" t="s">
        <v>213</v>
      </c>
      <c r="AN64" s="13"/>
      <c r="AO64" s="1454"/>
      <c r="AP64" s="1455"/>
      <c r="AQ64" s="1455"/>
      <c r="AR64" s="1455"/>
      <c r="AS64" s="1455"/>
      <c r="AT64" s="1456"/>
    </row>
    <row r="65" spans="2:46" ht="20.25" customHeight="1">
      <c r="B65" s="1351"/>
      <c r="C65" s="1351"/>
      <c r="D65" s="1352"/>
      <c r="E65" s="1480"/>
      <c r="F65" s="1479"/>
      <c r="G65" s="1479"/>
      <c r="H65" s="1479"/>
      <c r="I65" s="1491"/>
      <c r="J65" s="414" t="s">
        <v>213</v>
      </c>
      <c r="K65" s="415" t="s">
        <v>213</v>
      </c>
      <c r="L65" s="415" t="s">
        <v>213</v>
      </c>
      <c r="M65" s="415" t="s">
        <v>213</v>
      </c>
      <c r="N65" s="415" t="s">
        <v>213</v>
      </c>
      <c r="O65" s="416" t="s">
        <v>213</v>
      </c>
      <c r="P65" s="414" t="s">
        <v>213</v>
      </c>
      <c r="Q65" s="415" t="s">
        <v>213</v>
      </c>
      <c r="R65" s="415" t="s">
        <v>213</v>
      </c>
      <c r="S65" s="415" t="s">
        <v>213</v>
      </c>
      <c r="T65" s="415" t="s">
        <v>213</v>
      </c>
      <c r="U65" s="416" t="s">
        <v>213</v>
      </c>
      <c r="V65" s="414" t="s">
        <v>213</v>
      </c>
      <c r="W65" s="415" t="s">
        <v>213</v>
      </c>
      <c r="X65" s="415" t="s">
        <v>213</v>
      </c>
      <c r="Y65" s="415" t="s">
        <v>213</v>
      </c>
      <c r="Z65" s="415" t="s">
        <v>213</v>
      </c>
      <c r="AA65" s="416" t="s">
        <v>213</v>
      </c>
      <c r="AB65" s="405" t="s">
        <v>213</v>
      </c>
      <c r="AC65" s="406" t="s">
        <v>213</v>
      </c>
      <c r="AD65" s="406" t="s">
        <v>213</v>
      </c>
      <c r="AE65" s="406" t="s">
        <v>213</v>
      </c>
      <c r="AF65" s="406" t="s">
        <v>213</v>
      </c>
      <c r="AG65" s="407" t="s">
        <v>213</v>
      </c>
      <c r="AH65" s="408" t="s">
        <v>213</v>
      </c>
      <c r="AI65" s="409" t="s">
        <v>213</v>
      </c>
      <c r="AJ65" s="409" t="s">
        <v>213</v>
      </c>
      <c r="AK65" s="409" t="s">
        <v>213</v>
      </c>
      <c r="AL65" s="409" t="s">
        <v>213</v>
      </c>
      <c r="AM65" s="410" t="s">
        <v>213</v>
      </c>
      <c r="AN65" s="13"/>
      <c r="AO65" s="1454"/>
      <c r="AP65" s="1455"/>
      <c r="AQ65" s="1455"/>
      <c r="AR65" s="1455"/>
      <c r="AS65" s="1455"/>
      <c r="AT65" s="1456"/>
    </row>
    <row r="66" spans="2:46" ht="20.25" customHeight="1">
      <c r="B66" s="1351"/>
      <c r="C66" s="1351"/>
      <c r="D66" s="1352"/>
      <c r="E66" s="1480"/>
      <c r="F66" s="1479"/>
      <c r="G66" s="1479"/>
      <c r="H66" s="1479"/>
      <c r="I66" s="1491"/>
      <c r="J66" s="414"/>
      <c r="K66" s="415"/>
      <c r="L66" s="415"/>
      <c r="M66" s="415"/>
      <c r="N66" s="415"/>
      <c r="O66" s="416"/>
      <c r="P66" s="414"/>
      <c r="Q66" s="415"/>
      <c r="R66" s="415"/>
      <c r="S66" s="415"/>
      <c r="T66" s="415"/>
      <c r="U66" s="416"/>
      <c r="V66" s="414"/>
      <c r="W66" s="415"/>
      <c r="X66" s="415"/>
      <c r="Y66" s="415"/>
      <c r="Z66" s="415"/>
      <c r="AA66" s="416"/>
      <c r="AB66" s="405"/>
      <c r="AC66" s="406"/>
      <c r="AD66" s="406"/>
      <c r="AE66" s="406"/>
      <c r="AF66" s="406"/>
      <c r="AG66" s="407"/>
      <c r="AH66" s="408"/>
      <c r="AI66" s="409"/>
      <c r="AJ66" s="409"/>
      <c r="AK66" s="409"/>
      <c r="AL66" s="409"/>
      <c r="AM66" s="410"/>
      <c r="AN66" s="13"/>
      <c r="AO66" s="1454"/>
      <c r="AP66" s="1455"/>
      <c r="AQ66" s="1455"/>
      <c r="AR66" s="1455"/>
      <c r="AS66" s="1455"/>
      <c r="AT66" s="1456"/>
    </row>
    <row r="67" spans="2:46" ht="20.25" customHeight="1" thickBot="1">
      <c r="B67" s="1351"/>
      <c r="C67" s="1351"/>
      <c r="D67" s="1352"/>
      <c r="E67" s="1480"/>
      <c r="F67" s="1479"/>
      <c r="G67" s="1479"/>
      <c r="H67" s="1479"/>
      <c r="I67" s="1491"/>
      <c r="J67" s="417" t="s">
        <v>213</v>
      </c>
      <c r="K67" s="418" t="s">
        <v>213</v>
      </c>
      <c r="L67" s="418" t="s">
        <v>213</v>
      </c>
      <c r="M67" s="418" t="s">
        <v>213</v>
      </c>
      <c r="N67" s="418" t="s">
        <v>213</v>
      </c>
      <c r="O67" s="419" t="s">
        <v>213</v>
      </c>
      <c r="P67" s="417" t="s">
        <v>213</v>
      </c>
      <c r="Q67" s="418" t="s">
        <v>213</v>
      </c>
      <c r="R67" s="418" t="s">
        <v>213</v>
      </c>
      <c r="S67" s="418" t="s">
        <v>213</v>
      </c>
      <c r="T67" s="418" t="s">
        <v>213</v>
      </c>
      <c r="U67" s="419" t="s">
        <v>213</v>
      </c>
      <c r="V67" s="426" t="s">
        <v>213</v>
      </c>
      <c r="W67" s="427" t="s">
        <v>213</v>
      </c>
      <c r="X67" s="427" t="s">
        <v>213</v>
      </c>
      <c r="Y67" s="427" t="s">
        <v>213</v>
      </c>
      <c r="Z67" s="427" t="s">
        <v>213</v>
      </c>
      <c r="AA67" s="428" t="s">
        <v>213</v>
      </c>
      <c r="AB67" s="420" t="s">
        <v>213</v>
      </c>
      <c r="AC67" s="421" t="s">
        <v>213</v>
      </c>
      <c r="AD67" s="421" t="s">
        <v>213</v>
      </c>
      <c r="AE67" s="421" t="s">
        <v>213</v>
      </c>
      <c r="AF67" s="421" t="s">
        <v>213</v>
      </c>
      <c r="AG67" s="422" t="s">
        <v>213</v>
      </c>
      <c r="AH67" s="423" t="s">
        <v>213</v>
      </c>
      <c r="AI67" s="424" t="s">
        <v>213</v>
      </c>
      <c r="AJ67" s="424" t="s">
        <v>213</v>
      </c>
      <c r="AK67" s="424" t="s">
        <v>213</v>
      </c>
      <c r="AL67" s="424" t="s">
        <v>213</v>
      </c>
      <c r="AM67" s="425" t="s">
        <v>213</v>
      </c>
      <c r="AN67" s="13"/>
      <c r="AO67" s="1454"/>
      <c r="AP67" s="1455"/>
      <c r="AQ67" s="1455"/>
      <c r="AR67" s="1455"/>
      <c r="AS67" s="1455"/>
      <c r="AT67" s="1456"/>
    </row>
    <row r="68" spans="2:46" ht="20.25" customHeight="1">
      <c r="B68" s="1351"/>
      <c r="C68" s="1351"/>
      <c r="D68" s="1352"/>
      <c r="E68" s="1476" t="s">
        <v>403</v>
      </c>
      <c r="F68" s="1477"/>
      <c r="G68" s="1477"/>
      <c r="H68" s="1477"/>
      <c r="I68" s="1477"/>
      <c r="J68" s="429" t="s">
        <v>213</v>
      </c>
      <c r="K68" s="430" t="s">
        <v>213</v>
      </c>
      <c r="L68" s="430" t="s">
        <v>213</v>
      </c>
      <c r="M68" s="430" t="s">
        <v>213</v>
      </c>
      <c r="N68" s="430" t="s">
        <v>213</v>
      </c>
      <c r="O68" s="431" t="s">
        <v>213</v>
      </c>
      <c r="P68" s="411" t="s">
        <v>213</v>
      </c>
      <c r="Q68" s="412" t="s">
        <v>213</v>
      </c>
      <c r="R68" s="412" t="s">
        <v>213</v>
      </c>
      <c r="S68" s="412" t="s">
        <v>213</v>
      </c>
      <c r="T68" s="412" t="s">
        <v>213</v>
      </c>
      <c r="U68" s="413" t="s">
        <v>213</v>
      </c>
      <c r="V68" s="411" t="s">
        <v>213</v>
      </c>
      <c r="W68" s="412" t="s">
        <v>213</v>
      </c>
      <c r="X68" s="412" t="s">
        <v>213</v>
      </c>
      <c r="Y68" s="412" t="s">
        <v>213</v>
      </c>
      <c r="Z68" s="412" t="s">
        <v>213</v>
      </c>
      <c r="AA68" s="413" t="s">
        <v>213</v>
      </c>
      <c r="AB68" s="399" t="s">
        <v>424</v>
      </c>
      <c r="AC68" s="400" t="s">
        <v>425</v>
      </c>
      <c r="AD68" s="400" t="s">
        <v>213</v>
      </c>
      <c r="AE68" s="400" t="s">
        <v>213</v>
      </c>
      <c r="AF68" s="400" t="s">
        <v>213</v>
      </c>
      <c r="AG68" s="401" t="s">
        <v>213</v>
      </c>
      <c r="AH68" s="402" t="s">
        <v>213</v>
      </c>
      <c r="AI68" s="403" t="s">
        <v>213</v>
      </c>
      <c r="AJ68" s="403" t="s">
        <v>213</v>
      </c>
      <c r="AK68" s="403" t="s">
        <v>213</v>
      </c>
      <c r="AL68" s="403" t="s">
        <v>213</v>
      </c>
      <c r="AM68" s="404" t="s">
        <v>213</v>
      </c>
      <c r="AN68" s="13"/>
      <c r="AO68" s="1457" t="s">
        <v>406</v>
      </c>
      <c r="AP68" s="1458"/>
      <c r="AQ68" s="1458"/>
      <c r="AR68" s="1458"/>
      <c r="AS68" s="1458"/>
      <c r="AT68" s="1459"/>
    </row>
    <row r="69" spans="2:46" ht="20.25" customHeight="1">
      <c r="B69" s="1351"/>
      <c r="C69" s="1351"/>
      <c r="D69" s="1352"/>
      <c r="E69" s="1478"/>
      <c r="F69" s="1479"/>
      <c r="G69" s="1479"/>
      <c r="H69" s="1479"/>
      <c r="I69" s="1479"/>
      <c r="J69" s="432" t="s">
        <v>213</v>
      </c>
      <c r="K69" s="433" t="s">
        <v>213</v>
      </c>
      <c r="L69" s="433" t="s">
        <v>213</v>
      </c>
      <c r="M69" s="433" t="s">
        <v>213</v>
      </c>
      <c r="N69" s="433" t="s">
        <v>213</v>
      </c>
      <c r="O69" s="434" t="s">
        <v>213</v>
      </c>
      <c r="P69" s="414" t="s">
        <v>213</v>
      </c>
      <c r="Q69" s="415" t="s">
        <v>213</v>
      </c>
      <c r="R69" s="415" t="s">
        <v>213</v>
      </c>
      <c r="S69" s="415" t="s">
        <v>213</v>
      </c>
      <c r="T69" s="415" t="s">
        <v>213</v>
      </c>
      <c r="U69" s="416" t="s">
        <v>213</v>
      </c>
      <c r="V69" s="414" t="s">
        <v>213</v>
      </c>
      <c r="W69" s="415" t="s">
        <v>213</v>
      </c>
      <c r="X69" s="415" t="s">
        <v>213</v>
      </c>
      <c r="Y69" s="415" t="s">
        <v>213</v>
      </c>
      <c r="Z69" s="415" t="s">
        <v>213</v>
      </c>
      <c r="AA69" s="416" t="s">
        <v>213</v>
      </c>
      <c r="AB69" s="405" t="s">
        <v>426</v>
      </c>
      <c r="AC69" s="406" t="s">
        <v>213</v>
      </c>
      <c r="AD69" s="406" t="s">
        <v>213</v>
      </c>
      <c r="AE69" s="406" t="s">
        <v>213</v>
      </c>
      <c r="AF69" s="406" t="s">
        <v>213</v>
      </c>
      <c r="AG69" s="407" t="s">
        <v>213</v>
      </c>
      <c r="AH69" s="408" t="s">
        <v>213</v>
      </c>
      <c r="AI69" s="409" t="s">
        <v>213</v>
      </c>
      <c r="AJ69" s="409" t="s">
        <v>213</v>
      </c>
      <c r="AK69" s="409" t="s">
        <v>213</v>
      </c>
      <c r="AL69" s="409" t="s">
        <v>213</v>
      </c>
      <c r="AM69" s="410" t="s">
        <v>213</v>
      </c>
      <c r="AN69" s="13"/>
      <c r="AO69" s="1460"/>
      <c r="AP69" s="1461"/>
      <c r="AQ69" s="1461"/>
      <c r="AR69" s="1461"/>
      <c r="AS69" s="1461"/>
      <c r="AT69" s="1462"/>
    </row>
    <row r="70" spans="2:46" ht="20.25" customHeight="1">
      <c r="B70" s="1351"/>
      <c r="C70" s="1351"/>
      <c r="D70" s="1352"/>
      <c r="E70" s="1480"/>
      <c r="F70" s="1479"/>
      <c r="G70" s="1479"/>
      <c r="H70" s="1479"/>
      <c r="I70" s="1479"/>
      <c r="J70" s="432" t="s">
        <v>213</v>
      </c>
      <c r="K70" s="433" t="s">
        <v>213</v>
      </c>
      <c r="L70" s="433" t="s">
        <v>213</v>
      </c>
      <c r="M70" s="433" t="s">
        <v>213</v>
      </c>
      <c r="N70" s="433" t="s">
        <v>213</v>
      </c>
      <c r="O70" s="434" t="s">
        <v>213</v>
      </c>
      <c r="P70" s="414" t="s">
        <v>213</v>
      </c>
      <c r="Q70" s="415" t="s">
        <v>213</v>
      </c>
      <c r="R70" s="415" t="s">
        <v>213</v>
      </c>
      <c r="S70" s="415" t="s">
        <v>213</v>
      </c>
      <c r="T70" s="415" t="s">
        <v>213</v>
      </c>
      <c r="U70" s="416" t="s">
        <v>213</v>
      </c>
      <c r="V70" s="414" t="s">
        <v>213</v>
      </c>
      <c r="W70" s="415" t="s">
        <v>213</v>
      </c>
      <c r="X70" s="415" t="s">
        <v>213</v>
      </c>
      <c r="Y70" s="415" t="s">
        <v>213</v>
      </c>
      <c r="Z70" s="415" t="s">
        <v>213</v>
      </c>
      <c r="AA70" s="416" t="s">
        <v>213</v>
      </c>
      <c r="AB70" s="405" t="s">
        <v>427</v>
      </c>
      <c r="AC70" s="406" t="s">
        <v>213</v>
      </c>
      <c r="AD70" s="406" t="s">
        <v>213</v>
      </c>
      <c r="AE70" s="406" t="s">
        <v>213</v>
      </c>
      <c r="AF70" s="406" t="s">
        <v>213</v>
      </c>
      <c r="AG70" s="407" t="s">
        <v>213</v>
      </c>
      <c r="AH70" s="408" t="s">
        <v>213</v>
      </c>
      <c r="AI70" s="409" t="s">
        <v>213</v>
      </c>
      <c r="AJ70" s="409" t="s">
        <v>213</v>
      </c>
      <c r="AK70" s="409" t="s">
        <v>213</v>
      </c>
      <c r="AL70" s="409" t="s">
        <v>213</v>
      </c>
      <c r="AM70" s="410" t="s">
        <v>213</v>
      </c>
      <c r="AN70" s="13"/>
      <c r="AO70" s="1460"/>
      <c r="AP70" s="1461"/>
      <c r="AQ70" s="1461"/>
      <c r="AR70" s="1461"/>
      <c r="AS70" s="1461"/>
      <c r="AT70" s="1462"/>
    </row>
    <row r="71" spans="2:46" ht="20.25" customHeight="1">
      <c r="B71" s="1351"/>
      <c r="C71" s="1351"/>
      <c r="D71" s="1352"/>
      <c r="E71" s="1480"/>
      <c r="F71" s="1479"/>
      <c r="G71" s="1479"/>
      <c r="H71" s="1479"/>
      <c r="I71" s="1479"/>
      <c r="J71" s="432" t="s">
        <v>213</v>
      </c>
      <c r="K71" s="433" t="s">
        <v>213</v>
      </c>
      <c r="L71" s="433" t="s">
        <v>213</v>
      </c>
      <c r="M71" s="433" t="s">
        <v>213</v>
      </c>
      <c r="N71" s="433" t="s">
        <v>213</v>
      </c>
      <c r="O71" s="434" t="s">
        <v>213</v>
      </c>
      <c r="P71" s="414" t="s">
        <v>213</v>
      </c>
      <c r="Q71" s="415" t="s">
        <v>213</v>
      </c>
      <c r="R71" s="415" t="s">
        <v>213</v>
      </c>
      <c r="S71" s="415" t="s">
        <v>213</v>
      </c>
      <c r="T71" s="415" t="s">
        <v>213</v>
      </c>
      <c r="U71" s="416" t="s">
        <v>213</v>
      </c>
      <c r="V71" s="414" t="s">
        <v>213</v>
      </c>
      <c r="W71" s="415" t="s">
        <v>428</v>
      </c>
      <c r="X71" s="415" t="s">
        <v>213</v>
      </c>
      <c r="Y71" s="415" t="s">
        <v>213</v>
      </c>
      <c r="Z71" s="415" t="s">
        <v>213</v>
      </c>
      <c r="AA71" s="416" t="s">
        <v>213</v>
      </c>
      <c r="AB71" s="405" t="s">
        <v>213</v>
      </c>
      <c r="AC71" s="406" t="s">
        <v>213</v>
      </c>
      <c r="AD71" s="406" t="s">
        <v>213</v>
      </c>
      <c r="AE71" s="406" t="s">
        <v>213</v>
      </c>
      <c r="AF71" s="406" t="s">
        <v>213</v>
      </c>
      <c r="AG71" s="407" t="s">
        <v>213</v>
      </c>
      <c r="AH71" s="408" t="s">
        <v>213</v>
      </c>
      <c r="AI71" s="409" t="s">
        <v>213</v>
      </c>
      <c r="AJ71" s="409" t="s">
        <v>213</v>
      </c>
      <c r="AK71" s="409" t="s">
        <v>213</v>
      </c>
      <c r="AL71" s="409" t="s">
        <v>213</v>
      </c>
      <c r="AM71" s="410" t="s">
        <v>213</v>
      </c>
      <c r="AN71" s="13"/>
      <c r="AO71" s="1460"/>
      <c r="AP71" s="1461"/>
      <c r="AQ71" s="1461"/>
      <c r="AR71" s="1461"/>
      <c r="AS71" s="1461"/>
      <c r="AT71" s="1462"/>
    </row>
    <row r="72" spans="2:46" ht="20.25" customHeight="1">
      <c r="B72" s="1351"/>
      <c r="C72" s="1351"/>
      <c r="D72" s="1352"/>
      <c r="E72" s="1480"/>
      <c r="F72" s="1479"/>
      <c r="G72" s="1479"/>
      <c r="H72" s="1479"/>
      <c r="I72" s="1479"/>
      <c r="J72" s="432" t="s">
        <v>213</v>
      </c>
      <c r="K72" s="433" t="s">
        <v>213</v>
      </c>
      <c r="L72" s="433" t="s">
        <v>213</v>
      </c>
      <c r="M72" s="433" t="s">
        <v>213</v>
      </c>
      <c r="N72" s="433" t="s">
        <v>213</v>
      </c>
      <c r="O72" s="434" t="s">
        <v>213</v>
      </c>
      <c r="P72" s="414" t="s">
        <v>213</v>
      </c>
      <c r="Q72" s="415" t="s">
        <v>213</v>
      </c>
      <c r="R72" s="415" t="s">
        <v>213</v>
      </c>
      <c r="S72" s="415" t="s">
        <v>213</v>
      </c>
      <c r="T72" s="415" t="s">
        <v>213</v>
      </c>
      <c r="U72" s="416" t="s">
        <v>213</v>
      </c>
      <c r="V72" s="414" t="s">
        <v>213</v>
      </c>
      <c r="W72" s="415" t="s">
        <v>213</v>
      </c>
      <c r="X72" s="415" t="s">
        <v>213</v>
      </c>
      <c r="Y72" s="415" t="s">
        <v>213</v>
      </c>
      <c r="Z72" s="415" t="s">
        <v>213</v>
      </c>
      <c r="AA72" s="416" t="s">
        <v>213</v>
      </c>
      <c r="AB72" s="405" t="s">
        <v>213</v>
      </c>
      <c r="AC72" s="406" t="s">
        <v>213</v>
      </c>
      <c r="AD72" s="406" t="s">
        <v>213</v>
      </c>
      <c r="AE72" s="406" t="s">
        <v>213</v>
      </c>
      <c r="AF72" s="406" t="s">
        <v>213</v>
      </c>
      <c r="AG72" s="407" t="s">
        <v>213</v>
      </c>
      <c r="AH72" s="408" t="s">
        <v>213</v>
      </c>
      <c r="AI72" s="409" t="s">
        <v>213</v>
      </c>
      <c r="AJ72" s="409" t="s">
        <v>213</v>
      </c>
      <c r="AK72" s="409" t="s">
        <v>213</v>
      </c>
      <c r="AL72" s="409" t="s">
        <v>213</v>
      </c>
      <c r="AM72" s="410" t="s">
        <v>213</v>
      </c>
      <c r="AN72" s="13"/>
      <c r="AO72" s="1460"/>
      <c r="AP72" s="1461"/>
      <c r="AQ72" s="1461"/>
      <c r="AR72" s="1461"/>
      <c r="AS72" s="1461"/>
      <c r="AT72" s="1462"/>
    </row>
    <row r="73" spans="2:46" ht="20.25" customHeight="1">
      <c r="B73" s="1351"/>
      <c r="C73" s="1351"/>
      <c r="D73" s="1352"/>
      <c r="E73" s="1480"/>
      <c r="F73" s="1479"/>
      <c r="G73" s="1479"/>
      <c r="H73" s="1479"/>
      <c r="I73" s="1479"/>
      <c r="J73" s="432" t="s">
        <v>429</v>
      </c>
      <c r="K73" s="433" t="s">
        <v>213</v>
      </c>
      <c r="L73" s="433" t="s">
        <v>213</v>
      </c>
      <c r="M73" s="433" t="s">
        <v>213</v>
      </c>
      <c r="N73" s="433" t="s">
        <v>213</v>
      </c>
      <c r="O73" s="434" t="s">
        <v>213</v>
      </c>
      <c r="P73" s="414" t="s">
        <v>213</v>
      </c>
      <c r="Q73" s="415" t="s">
        <v>213</v>
      </c>
      <c r="R73" s="415" t="s">
        <v>213</v>
      </c>
      <c r="S73" s="415" t="s">
        <v>213</v>
      </c>
      <c r="T73" s="415" t="s">
        <v>213</v>
      </c>
      <c r="U73" s="416" t="s">
        <v>213</v>
      </c>
      <c r="V73" s="414" t="s">
        <v>213</v>
      </c>
      <c r="W73" s="415" t="s">
        <v>213</v>
      </c>
      <c r="X73" s="415" t="s">
        <v>213</v>
      </c>
      <c r="Y73" s="415" t="s">
        <v>213</v>
      </c>
      <c r="Z73" s="415" t="s">
        <v>213</v>
      </c>
      <c r="AA73" s="416" t="s">
        <v>213</v>
      </c>
      <c r="AB73" s="405" t="s">
        <v>213</v>
      </c>
      <c r="AC73" s="406" t="s">
        <v>213</v>
      </c>
      <c r="AD73" s="406" t="s">
        <v>213</v>
      </c>
      <c r="AE73" s="406" t="s">
        <v>213</v>
      </c>
      <c r="AF73" s="406" t="s">
        <v>213</v>
      </c>
      <c r="AG73" s="407" t="s">
        <v>213</v>
      </c>
      <c r="AH73" s="408" t="s">
        <v>213</v>
      </c>
      <c r="AI73" s="409" t="s">
        <v>213</v>
      </c>
      <c r="AJ73" s="409" t="s">
        <v>213</v>
      </c>
      <c r="AK73" s="409" t="s">
        <v>213</v>
      </c>
      <c r="AL73" s="409" t="s">
        <v>213</v>
      </c>
      <c r="AM73" s="410" t="s">
        <v>213</v>
      </c>
      <c r="AN73" s="13"/>
      <c r="AO73" s="1460"/>
      <c r="AP73" s="1461"/>
      <c r="AQ73" s="1461"/>
      <c r="AR73" s="1461"/>
      <c r="AS73" s="1461"/>
      <c r="AT73" s="1462"/>
    </row>
    <row r="74" spans="2:46" ht="20.25" customHeight="1">
      <c r="B74" s="1351"/>
      <c r="C74" s="1351"/>
      <c r="D74" s="1352"/>
      <c r="E74" s="1480"/>
      <c r="F74" s="1479"/>
      <c r="G74" s="1479"/>
      <c r="H74" s="1479"/>
      <c r="I74" s="1479"/>
      <c r="J74" s="432" t="s">
        <v>430</v>
      </c>
      <c r="K74" s="433" t="s">
        <v>213</v>
      </c>
      <c r="L74" s="433" t="s">
        <v>213</v>
      </c>
      <c r="M74" s="433" t="s">
        <v>213</v>
      </c>
      <c r="N74" s="433" t="s">
        <v>213</v>
      </c>
      <c r="O74" s="434" t="s">
        <v>213</v>
      </c>
      <c r="P74" s="414" t="s">
        <v>213</v>
      </c>
      <c r="Q74" s="415" t="s">
        <v>213</v>
      </c>
      <c r="R74" s="415" t="s">
        <v>213</v>
      </c>
      <c r="S74" s="415" t="s">
        <v>213</v>
      </c>
      <c r="T74" s="415" t="s">
        <v>213</v>
      </c>
      <c r="U74" s="416" t="s">
        <v>213</v>
      </c>
      <c r="V74" s="414" t="s">
        <v>213</v>
      </c>
      <c r="W74" s="415" t="s">
        <v>213</v>
      </c>
      <c r="X74" s="415" t="s">
        <v>213</v>
      </c>
      <c r="Y74" s="415" t="s">
        <v>213</v>
      </c>
      <c r="Z74" s="415" t="s">
        <v>213</v>
      </c>
      <c r="AA74" s="416" t="s">
        <v>213</v>
      </c>
      <c r="AB74" s="405" t="s">
        <v>213</v>
      </c>
      <c r="AC74" s="406" t="s">
        <v>213</v>
      </c>
      <c r="AD74" s="406" t="s">
        <v>213</v>
      </c>
      <c r="AE74" s="406" t="s">
        <v>213</v>
      </c>
      <c r="AF74" s="406" t="s">
        <v>213</v>
      </c>
      <c r="AG74" s="407" t="s">
        <v>213</v>
      </c>
      <c r="AH74" s="408" t="s">
        <v>213</v>
      </c>
      <c r="AI74" s="409" t="s">
        <v>213</v>
      </c>
      <c r="AJ74" s="409" t="s">
        <v>213</v>
      </c>
      <c r="AK74" s="409" t="s">
        <v>213</v>
      </c>
      <c r="AL74" s="409" t="s">
        <v>213</v>
      </c>
      <c r="AM74" s="410" t="s">
        <v>213</v>
      </c>
      <c r="AN74" s="13"/>
      <c r="AO74" s="1460"/>
      <c r="AP74" s="1461"/>
      <c r="AQ74" s="1461"/>
      <c r="AR74" s="1461"/>
      <c r="AS74" s="1461"/>
      <c r="AT74" s="1462"/>
    </row>
    <row r="75" spans="2:46" ht="20.25" customHeight="1">
      <c r="B75" s="1351"/>
      <c r="C75" s="1351"/>
      <c r="D75" s="1352"/>
      <c r="E75" s="1480"/>
      <c r="F75" s="1479"/>
      <c r="G75" s="1479"/>
      <c r="H75" s="1479"/>
      <c r="I75" s="1479"/>
      <c r="J75" s="432" t="s">
        <v>213</v>
      </c>
      <c r="K75" s="433" t="s">
        <v>213</v>
      </c>
      <c r="L75" s="433" t="s">
        <v>213</v>
      </c>
      <c r="M75" s="433" t="s">
        <v>213</v>
      </c>
      <c r="N75" s="433" t="s">
        <v>213</v>
      </c>
      <c r="O75" s="434" t="s">
        <v>213</v>
      </c>
      <c r="P75" s="414" t="s">
        <v>213</v>
      </c>
      <c r="Q75" s="415" t="s">
        <v>213</v>
      </c>
      <c r="R75" s="415" t="s">
        <v>213</v>
      </c>
      <c r="S75" s="415" t="s">
        <v>213</v>
      </c>
      <c r="T75" s="415" t="s">
        <v>213</v>
      </c>
      <c r="U75" s="416" t="s">
        <v>213</v>
      </c>
      <c r="V75" s="414" t="s">
        <v>213</v>
      </c>
      <c r="W75" s="415" t="s">
        <v>213</v>
      </c>
      <c r="X75" s="415" t="s">
        <v>213</v>
      </c>
      <c r="Y75" s="415" t="s">
        <v>213</v>
      </c>
      <c r="Z75" s="415" t="s">
        <v>213</v>
      </c>
      <c r="AA75" s="416" t="s">
        <v>213</v>
      </c>
      <c r="AB75" s="405" t="s">
        <v>213</v>
      </c>
      <c r="AC75" s="406" t="s">
        <v>213</v>
      </c>
      <c r="AD75" s="406" t="s">
        <v>213</v>
      </c>
      <c r="AE75" s="406" t="s">
        <v>213</v>
      </c>
      <c r="AF75" s="406" t="s">
        <v>213</v>
      </c>
      <c r="AG75" s="407" t="s">
        <v>213</v>
      </c>
      <c r="AH75" s="408" t="s">
        <v>213</v>
      </c>
      <c r="AI75" s="409" t="s">
        <v>213</v>
      </c>
      <c r="AJ75" s="409" t="s">
        <v>213</v>
      </c>
      <c r="AK75" s="409" t="s">
        <v>213</v>
      </c>
      <c r="AL75" s="409" t="s">
        <v>213</v>
      </c>
      <c r="AM75" s="410" t="s">
        <v>213</v>
      </c>
      <c r="AN75" s="13"/>
      <c r="AO75" s="1460"/>
      <c r="AP75" s="1461"/>
      <c r="AQ75" s="1461"/>
      <c r="AR75" s="1461"/>
      <c r="AS75" s="1461"/>
      <c r="AT75" s="1462"/>
    </row>
    <row r="76" spans="2:46" ht="20.25" customHeight="1">
      <c r="B76" s="1351"/>
      <c r="C76" s="1351"/>
      <c r="D76" s="1352"/>
      <c r="E76" s="1480"/>
      <c r="F76" s="1479"/>
      <c r="G76" s="1479"/>
      <c r="H76" s="1479"/>
      <c r="I76" s="1479"/>
      <c r="J76" s="432" t="s">
        <v>213</v>
      </c>
      <c r="K76" s="433" t="s">
        <v>213</v>
      </c>
      <c r="L76" s="433" t="s">
        <v>213</v>
      </c>
      <c r="M76" s="433" t="s">
        <v>213</v>
      </c>
      <c r="N76" s="433" t="s">
        <v>213</v>
      </c>
      <c r="O76" s="434" t="s">
        <v>213</v>
      </c>
      <c r="P76" s="414" t="s">
        <v>431</v>
      </c>
      <c r="Q76" s="415" t="s">
        <v>432</v>
      </c>
      <c r="R76" s="415" t="s">
        <v>213</v>
      </c>
      <c r="S76" s="415" t="s">
        <v>213</v>
      </c>
      <c r="T76" s="415" t="s">
        <v>213</v>
      </c>
      <c r="U76" s="416" t="s">
        <v>213</v>
      </c>
      <c r="V76" s="414" t="s">
        <v>213</v>
      </c>
      <c r="W76" s="415" t="s">
        <v>213</v>
      </c>
      <c r="X76" s="415" t="s">
        <v>213</v>
      </c>
      <c r="Y76" s="415" t="s">
        <v>213</v>
      </c>
      <c r="Z76" s="415" t="s">
        <v>213</v>
      </c>
      <c r="AA76" s="416" t="s">
        <v>213</v>
      </c>
      <c r="AB76" s="405" t="s">
        <v>213</v>
      </c>
      <c r="AC76" s="406" t="s">
        <v>213</v>
      </c>
      <c r="AD76" s="406" t="s">
        <v>213</v>
      </c>
      <c r="AE76" s="406" t="s">
        <v>213</v>
      </c>
      <c r="AF76" s="406" t="s">
        <v>213</v>
      </c>
      <c r="AG76" s="407" t="s">
        <v>213</v>
      </c>
      <c r="AH76" s="408" t="s">
        <v>213</v>
      </c>
      <c r="AI76" s="409" t="s">
        <v>213</v>
      </c>
      <c r="AJ76" s="409" t="s">
        <v>213</v>
      </c>
      <c r="AK76" s="409" t="s">
        <v>213</v>
      </c>
      <c r="AL76" s="409" t="s">
        <v>213</v>
      </c>
      <c r="AM76" s="410" t="s">
        <v>213</v>
      </c>
      <c r="AN76" s="13"/>
      <c r="AO76" s="1460"/>
      <c r="AP76" s="1461"/>
      <c r="AQ76" s="1461"/>
      <c r="AR76" s="1461"/>
      <c r="AS76" s="1461"/>
      <c r="AT76" s="1462"/>
    </row>
    <row r="77" spans="2:46" ht="20.25" customHeight="1">
      <c r="B77" s="1351"/>
      <c r="C77" s="1351"/>
      <c r="D77" s="1352"/>
      <c r="E77" s="1480"/>
      <c r="F77" s="1479"/>
      <c r="G77" s="1479"/>
      <c r="H77" s="1479"/>
      <c r="I77" s="1479"/>
      <c r="J77" s="432" t="s">
        <v>213</v>
      </c>
      <c r="K77" s="433" t="s">
        <v>213</v>
      </c>
      <c r="L77" s="433" t="s">
        <v>213</v>
      </c>
      <c r="M77" s="433" t="s">
        <v>213</v>
      </c>
      <c r="N77" s="433" t="s">
        <v>213</v>
      </c>
      <c r="O77" s="434" t="s">
        <v>213</v>
      </c>
      <c r="P77" s="414" t="s">
        <v>213</v>
      </c>
      <c r="Q77" s="415" t="s">
        <v>213</v>
      </c>
      <c r="R77" s="415" t="s">
        <v>213</v>
      </c>
      <c r="S77" s="415" t="s">
        <v>213</v>
      </c>
      <c r="T77" s="415" t="s">
        <v>213</v>
      </c>
      <c r="U77" s="416" t="s">
        <v>213</v>
      </c>
      <c r="V77" s="414" t="s">
        <v>213</v>
      </c>
      <c r="W77" s="415" t="s">
        <v>213</v>
      </c>
      <c r="X77" s="415" t="s">
        <v>213</v>
      </c>
      <c r="Y77" s="415" t="s">
        <v>213</v>
      </c>
      <c r="Z77" s="415" t="s">
        <v>213</v>
      </c>
      <c r="AA77" s="416" t="s">
        <v>213</v>
      </c>
      <c r="AB77" s="405" t="s">
        <v>213</v>
      </c>
      <c r="AC77" s="406" t="s">
        <v>213</v>
      </c>
      <c r="AD77" s="406" t="s">
        <v>213</v>
      </c>
      <c r="AE77" s="406" t="s">
        <v>213</v>
      </c>
      <c r="AF77" s="406" t="s">
        <v>213</v>
      </c>
      <c r="AG77" s="407" t="s">
        <v>213</v>
      </c>
      <c r="AH77" s="408" t="s">
        <v>213</v>
      </c>
      <c r="AI77" s="409" t="s">
        <v>213</v>
      </c>
      <c r="AJ77" s="409" t="s">
        <v>213</v>
      </c>
      <c r="AK77" s="409" t="s">
        <v>213</v>
      </c>
      <c r="AL77" s="409" t="s">
        <v>213</v>
      </c>
      <c r="AM77" s="410" t="s">
        <v>213</v>
      </c>
      <c r="AN77" s="13"/>
      <c r="AO77" s="1460"/>
      <c r="AP77" s="1461"/>
      <c r="AQ77" s="1461"/>
      <c r="AR77" s="1461"/>
      <c r="AS77" s="1461"/>
      <c r="AT77" s="1462"/>
    </row>
    <row r="78" spans="2:46" ht="20.25" customHeight="1">
      <c r="B78" s="1351"/>
      <c r="C78" s="1351"/>
      <c r="D78" s="1352"/>
      <c r="E78" s="1480"/>
      <c r="F78" s="1479"/>
      <c r="G78" s="1479"/>
      <c r="H78" s="1479"/>
      <c r="I78" s="1479"/>
      <c r="J78" s="432" t="s">
        <v>213</v>
      </c>
      <c r="K78" s="433" t="s">
        <v>433</v>
      </c>
      <c r="L78" s="433" t="s">
        <v>213</v>
      </c>
      <c r="M78" s="433" t="s">
        <v>213</v>
      </c>
      <c r="N78" s="433" t="s">
        <v>213</v>
      </c>
      <c r="O78" s="434" t="s">
        <v>213</v>
      </c>
      <c r="P78" s="414" t="s">
        <v>213</v>
      </c>
      <c r="Q78" s="415" t="s">
        <v>213</v>
      </c>
      <c r="R78" s="415" t="s">
        <v>213</v>
      </c>
      <c r="S78" s="415" t="s">
        <v>213</v>
      </c>
      <c r="T78" s="415" t="s">
        <v>213</v>
      </c>
      <c r="U78" s="416" t="s">
        <v>213</v>
      </c>
      <c r="V78" s="414" t="s">
        <v>213</v>
      </c>
      <c r="W78" s="415" t="s">
        <v>213</v>
      </c>
      <c r="X78" s="415" t="s">
        <v>213</v>
      </c>
      <c r="Y78" s="415" t="s">
        <v>213</v>
      </c>
      <c r="Z78" s="415" t="s">
        <v>213</v>
      </c>
      <c r="AA78" s="416" t="s">
        <v>213</v>
      </c>
      <c r="AB78" s="405" t="s">
        <v>213</v>
      </c>
      <c r="AC78" s="406" t="s">
        <v>213</v>
      </c>
      <c r="AD78" s="406" t="s">
        <v>213</v>
      </c>
      <c r="AE78" s="406" t="s">
        <v>213</v>
      </c>
      <c r="AF78" s="406" t="s">
        <v>213</v>
      </c>
      <c r="AG78" s="407" t="s">
        <v>213</v>
      </c>
      <c r="AH78" s="408" t="s">
        <v>213</v>
      </c>
      <c r="AI78" s="409" t="s">
        <v>213</v>
      </c>
      <c r="AJ78" s="409" t="s">
        <v>213</v>
      </c>
      <c r="AK78" s="409" t="s">
        <v>213</v>
      </c>
      <c r="AL78" s="409" t="s">
        <v>213</v>
      </c>
      <c r="AM78" s="410" t="s">
        <v>213</v>
      </c>
      <c r="AN78" s="13"/>
      <c r="AO78" s="1460"/>
      <c r="AP78" s="1461"/>
      <c r="AQ78" s="1461"/>
      <c r="AR78" s="1461"/>
      <c r="AS78" s="1461"/>
      <c r="AT78" s="1462"/>
    </row>
    <row r="79" spans="2:46" ht="20.25" customHeight="1">
      <c r="B79" s="1351"/>
      <c r="C79" s="1351"/>
      <c r="D79" s="1352"/>
      <c r="E79" s="1480"/>
      <c r="F79" s="1479"/>
      <c r="G79" s="1479"/>
      <c r="H79" s="1479"/>
      <c r="I79" s="1479"/>
      <c r="J79" s="432" t="s">
        <v>213</v>
      </c>
      <c r="K79" s="433" t="s">
        <v>213</v>
      </c>
      <c r="L79" s="433" t="s">
        <v>213</v>
      </c>
      <c r="M79" s="433" t="s">
        <v>213</v>
      </c>
      <c r="N79" s="433" t="s">
        <v>213</v>
      </c>
      <c r="O79" s="434" t="s">
        <v>213</v>
      </c>
      <c r="P79" s="414" t="s">
        <v>213</v>
      </c>
      <c r="Q79" s="415" t="s">
        <v>213</v>
      </c>
      <c r="R79" s="415" t="s">
        <v>213</v>
      </c>
      <c r="S79" s="415" t="s">
        <v>213</v>
      </c>
      <c r="T79" s="415" t="s">
        <v>213</v>
      </c>
      <c r="U79" s="416" t="s">
        <v>213</v>
      </c>
      <c r="V79" s="414" t="s">
        <v>434</v>
      </c>
      <c r="W79" s="415" t="s">
        <v>435</v>
      </c>
      <c r="X79" s="415" t="s">
        <v>213</v>
      </c>
      <c r="Y79" s="415" t="s">
        <v>213</v>
      </c>
      <c r="Z79" s="415" t="s">
        <v>213</v>
      </c>
      <c r="AA79" s="416" t="s">
        <v>213</v>
      </c>
      <c r="AB79" s="405" t="s">
        <v>213</v>
      </c>
      <c r="AC79" s="406" t="s">
        <v>213</v>
      </c>
      <c r="AD79" s="406" t="s">
        <v>213</v>
      </c>
      <c r="AE79" s="406" t="s">
        <v>213</v>
      </c>
      <c r="AF79" s="406" t="s">
        <v>213</v>
      </c>
      <c r="AG79" s="407" t="s">
        <v>213</v>
      </c>
      <c r="AH79" s="408" t="s">
        <v>213</v>
      </c>
      <c r="AI79" s="409" t="s">
        <v>213</v>
      </c>
      <c r="AJ79" s="409" t="s">
        <v>213</v>
      </c>
      <c r="AK79" s="409" t="s">
        <v>213</v>
      </c>
      <c r="AL79" s="409" t="s">
        <v>213</v>
      </c>
      <c r="AM79" s="410" t="s">
        <v>213</v>
      </c>
      <c r="AN79" s="13"/>
      <c r="AO79" s="1460"/>
      <c r="AP79" s="1461"/>
      <c r="AQ79" s="1461"/>
      <c r="AR79" s="1461"/>
      <c r="AS79" s="1461"/>
      <c r="AT79" s="1462"/>
    </row>
    <row r="80" spans="2:46" ht="20.25" customHeight="1">
      <c r="B80" s="1351"/>
      <c r="C80" s="1351"/>
      <c r="D80" s="1352"/>
      <c r="E80" s="1480"/>
      <c r="F80" s="1479"/>
      <c r="G80" s="1479"/>
      <c r="H80" s="1479"/>
      <c r="I80" s="1479"/>
      <c r="J80" s="432" t="s">
        <v>436</v>
      </c>
      <c r="K80" s="433" t="s">
        <v>213</v>
      </c>
      <c r="L80" s="433" t="s">
        <v>213</v>
      </c>
      <c r="M80" s="433" t="s">
        <v>213</v>
      </c>
      <c r="N80" s="433" t="s">
        <v>213</v>
      </c>
      <c r="O80" s="434" t="s">
        <v>213</v>
      </c>
      <c r="P80" s="414" t="s">
        <v>213</v>
      </c>
      <c r="Q80" s="415" t="s">
        <v>213</v>
      </c>
      <c r="R80" s="415" t="s">
        <v>213</v>
      </c>
      <c r="S80" s="415" t="s">
        <v>213</v>
      </c>
      <c r="T80" s="415" t="s">
        <v>213</v>
      </c>
      <c r="U80" s="416" t="s">
        <v>213</v>
      </c>
      <c r="V80" s="414" t="s">
        <v>213</v>
      </c>
      <c r="W80" s="415" t="s">
        <v>213</v>
      </c>
      <c r="X80" s="415" t="s">
        <v>213</v>
      </c>
      <c r="Y80" s="415" t="s">
        <v>213</v>
      </c>
      <c r="Z80" s="415" t="s">
        <v>213</v>
      </c>
      <c r="AA80" s="416" t="s">
        <v>213</v>
      </c>
      <c r="AB80" s="405" t="s">
        <v>213</v>
      </c>
      <c r="AC80" s="406" t="s">
        <v>213</v>
      </c>
      <c r="AD80" s="406" t="s">
        <v>213</v>
      </c>
      <c r="AE80" s="406" t="s">
        <v>213</v>
      </c>
      <c r="AF80" s="406" t="s">
        <v>213</v>
      </c>
      <c r="AG80" s="407" t="s">
        <v>213</v>
      </c>
      <c r="AH80" s="408" t="s">
        <v>213</v>
      </c>
      <c r="AI80" s="409" t="s">
        <v>213</v>
      </c>
      <c r="AJ80" s="409" t="s">
        <v>213</v>
      </c>
      <c r="AK80" s="409" t="s">
        <v>213</v>
      </c>
      <c r="AL80" s="409" t="s">
        <v>213</v>
      </c>
      <c r="AM80" s="410" t="s">
        <v>213</v>
      </c>
      <c r="AN80" s="13"/>
      <c r="AO80" s="1460"/>
      <c r="AP80" s="1461"/>
      <c r="AQ80" s="1461"/>
      <c r="AR80" s="1461"/>
      <c r="AS80" s="1461"/>
      <c r="AT80" s="1462"/>
    </row>
    <row r="81" spans="2:46" ht="20.25" customHeight="1">
      <c r="B81" s="1351"/>
      <c r="C81" s="1351"/>
      <c r="D81" s="1352"/>
      <c r="E81" s="1480"/>
      <c r="F81" s="1479"/>
      <c r="G81" s="1479"/>
      <c r="H81" s="1479"/>
      <c r="I81" s="1479"/>
      <c r="J81" s="432" t="s">
        <v>213</v>
      </c>
      <c r="K81" s="433" t="s">
        <v>213</v>
      </c>
      <c r="L81" s="433" t="s">
        <v>213</v>
      </c>
      <c r="M81" s="433" t="s">
        <v>213</v>
      </c>
      <c r="N81" s="433" t="s">
        <v>213</v>
      </c>
      <c r="O81" s="434" t="s">
        <v>213</v>
      </c>
      <c r="P81" s="414" t="s">
        <v>213</v>
      </c>
      <c r="Q81" s="415" t="s">
        <v>213</v>
      </c>
      <c r="R81" s="415" t="s">
        <v>213</v>
      </c>
      <c r="S81" s="415" t="s">
        <v>213</v>
      </c>
      <c r="T81" s="415" t="s">
        <v>213</v>
      </c>
      <c r="U81" s="416" t="s">
        <v>213</v>
      </c>
      <c r="V81" s="414" t="s">
        <v>213</v>
      </c>
      <c r="W81" s="415" t="s">
        <v>213</v>
      </c>
      <c r="X81" s="415" t="s">
        <v>213</v>
      </c>
      <c r="Y81" s="415" t="s">
        <v>213</v>
      </c>
      <c r="Z81" s="415" t="s">
        <v>213</v>
      </c>
      <c r="AA81" s="416" t="s">
        <v>213</v>
      </c>
      <c r="AB81" s="405" t="s">
        <v>213</v>
      </c>
      <c r="AC81" s="406" t="s">
        <v>213</v>
      </c>
      <c r="AD81" s="406" t="s">
        <v>213</v>
      </c>
      <c r="AE81" s="406" t="s">
        <v>213</v>
      </c>
      <c r="AF81" s="406" t="s">
        <v>213</v>
      </c>
      <c r="AG81" s="407" t="s">
        <v>213</v>
      </c>
      <c r="AH81" s="408" t="s">
        <v>213</v>
      </c>
      <c r="AI81" s="409" t="s">
        <v>213</v>
      </c>
      <c r="AJ81" s="409" t="s">
        <v>213</v>
      </c>
      <c r="AK81" s="409" t="s">
        <v>213</v>
      </c>
      <c r="AL81" s="409" t="s">
        <v>213</v>
      </c>
      <c r="AM81" s="410" t="s">
        <v>213</v>
      </c>
      <c r="AN81" s="13"/>
      <c r="AO81" s="1460"/>
      <c r="AP81" s="1461"/>
      <c r="AQ81" s="1461"/>
      <c r="AR81" s="1461"/>
      <c r="AS81" s="1461"/>
      <c r="AT81" s="1462"/>
    </row>
    <row r="82" spans="2:46" ht="20.25" customHeight="1">
      <c r="B82" s="1351"/>
      <c r="C82" s="1351"/>
      <c r="D82" s="1352"/>
      <c r="E82" s="1480"/>
      <c r="F82" s="1479"/>
      <c r="G82" s="1479"/>
      <c r="H82" s="1479"/>
      <c r="I82" s="1479"/>
      <c r="J82" s="432" t="s">
        <v>213</v>
      </c>
      <c r="K82" s="433" t="s">
        <v>213</v>
      </c>
      <c r="L82" s="433" t="s">
        <v>213</v>
      </c>
      <c r="M82" s="433" t="s">
        <v>213</v>
      </c>
      <c r="N82" s="433" t="s">
        <v>213</v>
      </c>
      <c r="O82" s="434" t="s">
        <v>213</v>
      </c>
      <c r="P82" s="414" t="s">
        <v>213</v>
      </c>
      <c r="Q82" s="415" t="s">
        <v>213</v>
      </c>
      <c r="R82" s="415" t="s">
        <v>213</v>
      </c>
      <c r="S82" s="415" t="s">
        <v>213</v>
      </c>
      <c r="T82" s="415" t="s">
        <v>213</v>
      </c>
      <c r="U82" s="416" t="s">
        <v>213</v>
      </c>
      <c r="V82" s="414" t="s">
        <v>213</v>
      </c>
      <c r="W82" s="415" t="s">
        <v>213</v>
      </c>
      <c r="X82" s="415" t="s">
        <v>213</v>
      </c>
      <c r="Y82" s="415" t="s">
        <v>213</v>
      </c>
      <c r="Z82" s="415" t="s">
        <v>213</v>
      </c>
      <c r="AA82" s="416" t="s">
        <v>213</v>
      </c>
      <c r="AB82" s="405" t="s">
        <v>213</v>
      </c>
      <c r="AC82" s="406" t="s">
        <v>437</v>
      </c>
      <c r="AD82" s="406" t="s">
        <v>213</v>
      </c>
      <c r="AE82" s="406" t="s">
        <v>213</v>
      </c>
      <c r="AF82" s="406" t="s">
        <v>213</v>
      </c>
      <c r="AG82" s="407" t="s">
        <v>213</v>
      </c>
      <c r="AH82" s="408" t="s">
        <v>213</v>
      </c>
      <c r="AI82" s="409" t="s">
        <v>213</v>
      </c>
      <c r="AJ82" s="409" t="s">
        <v>213</v>
      </c>
      <c r="AK82" s="409" t="s">
        <v>213</v>
      </c>
      <c r="AL82" s="409" t="s">
        <v>213</v>
      </c>
      <c r="AM82" s="410" t="s">
        <v>213</v>
      </c>
      <c r="AN82" s="13"/>
      <c r="AO82" s="1460"/>
      <c r="AP82" s="1461"/>
      <c r="AQ82" s="1461"/>
      <c r="AR82" s="1461"/>
      <c r="AS82" s="1461"/>
      <c r="AT82" s="1462"/>
    </row>
    <row r="83" spans="2:46" ht="20.25" customHeight="1">
      <c r="B83" s="1351"/>
      <c r="C83" s="1351"/>
      <c r="D83" s="1352"/>
      <c r="E83" s="1480"/>
      <c r="F83" s="1479"/>
      <c r="G83" s="1479"/>
      <c r="H83" s="1479"/>
      <c r="I83" s="1479"/>
      <c r="J83" s="432" t="s">
        <v>438</v>
      </c>
      <c r="K83" s="433" t="s">
        <v>213</v>
      </c>
      <c r="L83" s="433" t="s">
        <v>213</v>
      </c>
      <c r="M83" s="433" t="s">
        <v>213</v>
      </c>
      <c r="N83" s="433" t="s">
        <v>213</v>
      </c>
      <c r="O83" s="434" t="s">
        <v>213</v>
      </c>
      <c r="P83" s="414" t="s">
        <v>213</v>
      </c>
      <c r="Q83" s="415" t="s">
        <v>213</v>
      </c>
      <c r="R83" s="415" t="s">
        <v>213</v>
      </c>
      <c r="S83" s="415" t="s">
        <v>213</v>
      </c>
      <c r="T83" s="415" t="s">
        <v>213</v>
      </c>
      <c r="U83" s="416" t="s">
        <v>213</v>
      </c>
      <c r="V83" s="414" t="s">
        <v>213</v>
      </c>
      <c r="W83" s="415" t="s">
        <v>213</v>
      </c>
      <c r="X83" s="415" t="s">
        <v>213</v>
      </c>
      <c r="Y83" s="415" t="s">
        <v>213</v>
      </c>
      <c r="Z83" s="415" t="s">
        <v>213</v>
      </c>
      <c r="AA83" s="416" t="s">
        <v>213</v>
      </c>
      <c r="AB83" s="405" t="s">
        <v>213</v>
      </c>
      <c r="AC83" s="406" t="s">
        <v>213</v>
      </c>
      <c r="AD83" s="406" t="s">
        <v>213</v>
      </c>
      <c r="AE83" s="406" t="s">
        <v>213</v>
      </c>
      <c r="AF83" s="406" t="s">
        <v>213</v>
      </c>
      <c r="AG83" s="407" t="s">
        <v>213</v>
      </c>
      <c r="AH83" s="408" t="s">
        <v>213</v>
      </c>
      <c r="AI83" s="409" t="s">
        <v>213</v>
      </c>
      <c r="AJ83" s="409" t="s">
        <v>213</v>
      </c>
      <c r="AK83" s="409" t="s">
        <v>213</v>
      </c>
      <c r="AL83" s="409" t="s">
        <v>213</v>
      </c>
      <c r="AM83" s="410" t="s">
        <v>213</v>
      </c>
      <c r="AN83" s="13"/>
      <c r="AO83" s="1460"/>
      <c r="AP83" s="1461"/>
      <c r="AQ83" s="1461"/>
      <c r="AR83" s="1461"/>
      <c r="AS83" s="1461"/>
      <c r="AT83" s="1462"/>
    </row>
    <row r="84" spans="2:46" ht="20.25" customHeight="1">
      <c r="B84" s="1351"/>
      <c r="C84" s="1351"/>
      <c r="D84" s="1352"/>
      <c r="E84" s="1480"/>
      <c r="F84" s="1479"/>
      <c r="G84" s="1479"/>
      <c r="H84" s="1479"/>
      <c r="I84" s="1479"/>
      <c r="J84" s="432" t="s">
        <v>213</v>
      </c>
      <c r="K84" s="433" t="s">
        <v>213</v>
      </c>
      <c r="L84" s="433" t="s">
        <v>213</v>
      </c>
      <c r="M84" s="433" t="s">
        <v>213</v>
      </c>
      <c r="N84" s="433" t="s">
        <v>213</v>
      </c>
      <c r="O84" s="434" t="s">
        <v>213</v>
      </c>
      <c r="P84" s="414" t="s">
        <v>213</v>
      </c>
      <c r="Q84" s="415" t="s">
        <v>213</v>
      </c>
      <c r="R84" s="415" t="s">
        <v>213</v>
      </c>
      <c r="S84" s="415" t="s">
        <v>213</v>
      </c>
      <c r="T84" s="415" t="s">
        <v>213</v>
      </c>
      <c r="U84" s="416" t="s">
        <v>213</v>
      </c>
      <c r="V84" s="414" t="s">
        <v>213</v>
      </c>
      <c r="W84" s="415" t="s">
        <v>213</v>
      </c>
      <c r="X84" s="415" t="s">
        <v>213</v>
      </c>
      <c r="Y84" s="415" t="s">
        <v>213</v>
      </c>
      <c r="Z84" s="415" t="s">
        <v>213</v>
      </c>
      <c r="AA84" s="416" t="s">
        <v>213</v>
      </c>
      <c r="AB84" s="405" t="s">
        <v>213</v>
      </c>
      <c r="AC84" s="406" t="s">
        <v>213</v>
      </c>
      <c r="AD84" s="406" t="s">
        <v>213</v>
      </c>
      <c r="AE84" s="406" t="s">
        <v>213</v>
      </c>
      <c r="AF84" s="406" t="s">
        <v>213</v>
      </c>
      <c r="AG84" s="407" t="s">
        <v>213</v>
      </c>
      <c r="AH84" s="408" t="s">
        <v>213</v>
      </c>
      <c r="AI84" s="409" t="s">
        <v>213</v>
      </c>
      <c r="AJ84" s="409" t="s">
        <v>213</v>
      </c>
      <c r="AK84" s="409" t="s">
        <v>213</v>
      </c>
      <c r="AL84" s="409" t="s">
        <v>213</v>
      </c>
      <c r="AM84" s="410" t="s">
        <v>213</v>
      </c>
      <c r="AN84" s="13"/>
      <c r="AO84" s="1460"/>
      <c r="AP84" s="1461"/>
      <c r="AQ84" s="1461"/>
      <c r="AR84" s="1461"/>
      <c r="AS84" s="1461"/>
      <c r="AT84" s="1462"/>
    </row>
    <row r="85" spans="2:46" ht="20.25" customHeight="1">
      <c r="B85" s="1351"/>
      <c r="C85" s="1351"/>
      <c r="D85" s="1352"/>
      <c r="E85" s="1480"/>
      <c r="F85" s="1479"/>
      <c r="G85" s="1479"/>
      <c r="H85" s="1479"/>
      <c r="I85" s="1479"/>
      <c r="J85" s="432" t="s">
        <v>213</v>
      </c>
      <c r="K85" s="433" t="s">
        <v>213</v>
      </c>
      <c r="L85" s="433" t="s">
        <v>213</v>
      </c>
      <c r="M85" s="433" t="s">
        <v>213</v>
      </c>
      <c r="N85" s="433" t="s">
        <v>213</v>
      </c>
      <c r="O85" s="434" t="s">
        <v>213</v>
      </c>
      <c r="P85" s="414" t="s">
        <v>213</v>
      </c>
      <c r="Q85" s="415" t="s">
        <v>439</v>
      </c>
      <c r="R85" s="415" t="s">
        <v>213</v>
      </c>
      <c r="S85" s="415" t="s">
        <v>213</v>
      </c>
      <c r="T85" s="415" t="s">
        <v>213</v>
      </c>
      <c r="U85" s="416" t="s">
        <v>213</v>
      </c>
      <c r="V85" s="414" t="s">
        <v>213</v>
      </c>
      <c r="W85" s="415" t="s">
        <v>213</v>
      </c>
      <c r="X85" s="415" t="s">
        <v>213</v>
      </c>
      <c r="Y85" s="415" t="s">
        <v>213</v>
      </c>
      <c r="Z85" s="415" t="s">
        <v>213</v>
      </c>
      <c r="AA85" s="416" t="s">
        <v>423</v>
      </c>
      <c r="AB85" s="405" t="s">
        <v>213</v>
      </c>
      <c r="AC85" s="406" t="s">
        <v>213</v>
      </c>
      <c r="AD85" s="406" t="s">
        <v>213</v>
      </c>
      <c r="AE85" s="406" t="s">
        <v>213</v>
      </c>
      <c r="AF85" s="406" t="s">
        <v>213</v>
      </c>
      <c r="AG85" s="407" t="s">
        <v>213</v>
      </c>
      <c r="AH85" s="408" t="s">
        <v>213</v>
      </c>
      <c r="AI85" s="409" t="s">
        <v>213</v>
      </c>
      <c r="AJ85" s="409" t="s">
        <v>213</v>
      </c>
      <c r="AK85" s="409" t="s">
        <v>213</v>
      </c>
      <c r="AL85" s="409" t="s">
        <v>213</v>
      </c>
      <c r="AM85" s="410" t="s">
        <v>213</v>
      </c>
      <c r="AN85" s="13"/>
      <c r="AO85" s="1460"/>
      <c r="AP85" s="1461"/>
      <c r="AQ85" s="1461"/>
      <c r="AR85" s="1461"/>
      <c r="AS85" s="1461"/>
      <c r="AT85" s="1462"/>
    </row>
    <row r="86" spans="2:46" ht="20.25" customHeight="1">
      <c r="B86" s="1351"/>
      <c r="C86" s="1351"/>
      <c r="D86" s="1352"/>
      <c r="E86" s="1480"/>
      <c r="F86" s="1479"/>
      <c r="G86" s="1479"/>
      <c r="H86" s="1479"/>
      <c r="I86" s="1479"/>
      <c r="J86" s="432" t="s">
        <v>213</v>
      </c>
      <c r="K86" s="433" t="s">
        <v>213</v>
      </c>
      <c r="L86" s="433" t="s">
        <v>213</v>
      </c>
      <c r="M86" s="433" t="s">
        <v>213</v>
      </c>
      <c r="N86" s="433" t="s">
        <v>213</v>
      </c>
      <c r="O86" s="434" t="s">
        <v>213</v>
      </c>
      <c r="P86" s="414" t="s">
        <v>213</v>
      </c>
      <c r="Q86" s="415" t="s">
        <v>213</v>
      </c>
      <c r="R86" s="415" t="s">
        <v>213</v>
      </c>
      <c r="S86" s="415" t="s">
        <v>213</v>
      </c>
      <c r="T86" s="415" t="s">
        <v>213</v>
      </c>
      <c r="U86" s="416" t="s">
        <v>213</v>
      </c>
      <c r="V86" s="414" t="s">
        <v>440</v>
      </c>
      <c r="W86" s="415" t="s">
        <v>441</v>
      </c>
      <c r="X86" s="415" t="s">
        <v>213</v>
      </c>
      <c r="Y86" s="415" t="s">
        <v>213</v>
      </c>
      <c r="Z86" s="415" t="s">
        <v>213</v>
      </c>
      <c r="AA86" s="416" t="s">
        <v>213</v>
      </c>
      <c r="AB86" s="405" t="s">
        <v>213</v>
      </c>
      <c r="AC86" s="406" t="s">
        <v>213</v>
      </c>
      <c r="AD86" s="406" t="s">
        <v>213</v>
      </c>
      <c r="AE86" s="406" t="s">
        <v>213</v>
      </c>
      <c r="AF86" s="406" t="s">
        <v>213</v>
      </c>
      <c r="AG86" s="407" t="s">
        <v>213</v>
      </c>
      <c r="AH86" s="408" t="s">
        <v>213</v>
      </c>
      <c r="AI86" s="409" t="s">
        <v>213</v>
      </c>
      <c r="AJ86" s="409" t="s">
        <v>213</v>
      </c>
      <c r="AK86" s="409" t="s">
        <v>213</v>
      </c>
      <c r="AL86" s="409" t="s">
        <v>213</v>
      </c>
      <c r="AM86" s="410" t="s">
        <v>213</v>
      </c>
      <c r="AN86" s="13"/>
      <c r="AO86" s="1460"/>
      <c r="AP86" s="1461"/>
      <c r="AQ86" s="1461"/>
      <c r="AR86" s="1461"/>
      <c r="AS86" s="1461"/>
      <c r="AT86" s="1462"/>
    </row>
    <row r="87" spans="2:46" ht="20.25" customHeight="1">
      <c r="B87" s="1351"/>
      <c r="C87" s="1351"/>
      <c r="D87" s="1352"/>
      <c r="E87" s="1480"/>
      <c r="F87" s="1479"/>
      <c r="G87" s="1479"/>
      <c r="H87" s="1479"/>
      <c r="I87" s="1479"/>
      <c r="J87" s="432"/>
      <c r="K87" s="433"/>
      <c r="L87" s="433"/>
      <c r="M87" s="433"/>
      <c r="N87" s="433"/>
      <c r="O87" s="434"/>
      <c r="P87" s="414"/>
      <c r="Q87" s="415"/>
      <c r="R87" s="415"/>
      <c r="S87" s="415"/>
      <c r="T87" s="415"/>
      <c r="U87" s="416"/>
      <c r="V87" s="414"/>
      <c r="W87" s="415"/>
      <c r="X87" s="415"/>
      <c r="Y87" s="415"/>
      <c r="Z87" s="415"/>
      <c r="AA87" s="416"/>
      <c r="AB87" s="405"/>
      <c r="AC87" s="406"/>
      <c r="AD87" s="406"/>
      <c r="AE87" s="406"/>
      <c r="AF87" s="406"/>
      <c r="AG87" s="407"/>
      <c r="AH87" s="408"/>
      <c r="AI87" s="409"/>
      <c r="AJ87" s="409"/>
      <c r="AK87" s="409"/>
      <c r="AL87" s="409"/>
      <c r="AM87" s="410"/>
      <c r="AN87" s="13"/>
      <c r="AO87" s="1460"/>
      <c r="AP87" s="1461"/>
      <c r="AQ87" s="1461"/>
      <c r="AR87" s="1461"/>
      <c r="AS87" s="1461"/>
      <c r="AT87" s="1462"/>
    </row>
    <row r="88" spans="2:46" ht="20.25" customHeight="1" thickBot="1">
      <c r="B88" s="1351"/>
      <c r="C88" s="1351"/>
      <c r="D88" s="1352"/>
      <c r="E88" s="1480"/>
      <c r="F88" s="1479"/>
      <c r="G88" s="1479"/>
      <c r="H88" s="1479"/>
      <c r="I88" s="1479"/>
      <c r="J88" s="435" t="s">
        <v>213</v>
      </c>
      <c r="K88" s="436" t="s">
        <v>213</v>
      </c>
      <c r="L88" s="436" t="s">
        <v>213</v>
      </c>
      <c r="M88" s="436" t="s">
        <v>213</v>
      </c>
      <c r="N88" s="436" t="s">
        <v>213</v>
      </c>
      <c r="O88" s="437" t="s">
        <v>213</v>
      </c>
      <c r="P88" s="417" t="s">
        <v>213</v>
      </c>
      <c r="Q88" s="418" t="s">
        <v>213</v>
      </c>
      <c r="R88" s="418" t="s">
        <v>213</v>
      </c>
      <c r="S88" s="418" t="s">
        <v>213</v>
      </c>
      <c r="T88" s="418" t="s">
        <v>213</v>
      </c>
      <c r="U88" s="419" t="s">
        <v>213</v>
      </c>
      <c r="V88" s="426" t="s">
        <v>213</v>
      </c>
      <c r="W88" s="427" t="s">
        <v>213</v>
      </c>
      <c r="X88" s="427" t="s">
        <v>213</v>
      </c>
      <c r="Y88" s="427" t="s">
        <v>213</v>
      </c>
      <c r="Z88" s="427" t="s">
        <v>213</v>
      </c>
      <c r="AA88" s="428" t="s">
        <v>213</v>
      </c>
      <c r="AB88" s="420" t="s">
        <v>213</v>
      </c>
      <c r="AC88" s="421" t="s">
        <v>213</v>
      </c>
      <c r="AD88" s="421" t="s">
        <v>213</v>
      </c>
      <c r="AE88" s="421" t="s">
        <v>213</v>
      </c>
      <c r="AF88" s="421" t="s">
        <v>213</v>
      </c>
      <c r="AG88" s="422" t="s">
        <v>213</v>
      </c>
      <c r="AH88" s="423" t="s">
        <v>213</v>
      </c>
      <c r="AI88" s="424" t="s">
        <v>213</v>
      </c>
      <c r="AJ88" s="424" t="s">
        <v>213</v>
      </c>
      <c r="AK88" s="424" t="s">
        <v>213</v>
      </c>
      <c r="AL88" s="424" t="s">
        <v>213</v>
      </c>
      <c r="AM88" s="425" t="s">
        <v>213</v>
      </c>
      <c r="AN88" s="13"/>
      <c r="AO88" s="1460"/>
      <c r="AP88" s="1461"/>
      <c r="AQ88" s="1461"/>
      <c r="AR88" s="1461"/>
      <c r="AS88" s="1461"/>
      <c r="AT88" s="1462"/>
    </row>
    <row r="89" spans="2:46" ht="20.25" customHeight="1">
      <c r="B89" s="1351"/>
      <c r="C89" s="1351"/>
      <c r="D89" s="1352"/>
      <c r="E89" s="1476" t="s">
        <v>409</v>
      </c>
      <c r="F89" s="1477"/>
      <c r="G89" s="1477"/>
      <c r="H89" s="1477"/>
      <c r="I89" s="1490"/>
      <c r="J89" s="429" t="s">
        <v>213</v>
      </c>
      <c r="K89" s="430" t="s">
        <v>213</v>
      </c>
      <c r="L89" s="430" t="s">
        <v>213</v>
      </c>
      <c r="M89" s="430" t="s">
        <v>213</v>
      </c>
      <c r="N89" s="430" t="s">
        <v>213</v>
      </c>
      <c r="O89" s="431" t="s">
        <v>213</v>
      </c>
      <c r="P89" s="430" t="s">
        <v>213</v>
      </c>
      <c r="Q89" s="430" t="s">
        <v>213</v>
      </c>
      <c r="R89" s="430" t="s">
        <v>213</v>
      </c>
      <c r="S89" s="430" t="s">
        <v>213</v>
      </c>
      <c r="T89" s="430" t="s">
        <v>213</v>
      </c>
      <c r="U89" s="430" t="s">
        <v>213</v>
      </c>
      <c r="V89" s="411" t="s">
        <v>213</v>
      </c>
      <c r="W89" s="412" t="s">
        <v>213</v>
      </c>
      <c r="X89" s="412" t="s">
        <v>213</v>
      </c>
      <c r="Y89" s="412" t="s">
        <v>213</v>
      </c>
      <c r="Z89" s="412" t="s">
        <v>213</v>
      </c>
      <c r="AA89" s="413" t="s">
        <v>213</v>
      </c>
      <c r="AB89" s="399" t="s">
        <v>213</v>
      </c>
      <c r="AC89" s="400" t="s">
        <v>213</v>
      </c>
      <c r="AD89" s="400" t="s">
        <v>213</v>
      </c>
      <c r="AE89" s="400" t="s">
        <v>213</v>
      </c>
      <c r="AF89" s="400" t="s">
        <v>213</v>
      </c>
      <c r="AG89" s="401" t="s">
        <v>213</v>
      </c>
      <c r="AH89" s="402" t="s">
        <v>213</v>
      </c>
      <c r="AI89" s="403" t="s">
        <v>213</v>
      </c>
      <c r="AJ89" s="403" t="s">
        <v>213</v>
      </c>
      <c r="AK89" s="403" t="s">
        <v>213</v>
      </c>
      <c r="AL89" s="403" t="s">
        <v>213</v>
      </c>
      <c r="AM89" s="404" t="s">
        <v>213</v>
      </c>
      <c r="AN89" s="13"/>
      <c r="AO89" s="13"/>
      <c r="AP89" s="13"/>
      <c r="AQ89" s="13"/>
      <c r="AR89" s="13"/>
      <c r="AS89" s="13"/>
      <c r="AT89" s="13"/>
    </row>
    <row r="90" spans="2:46" ht="20.25" customHeight="1">
      <c r="B90" s="1351"/>
      <c r="C90" s="1351"/>
      <c r="D90" s="1352"/>
      <c r="E90" s="1478"/>
      <c r="F90" s="1479"/>
      <c r="G90" s="1479"/>
      <c r="H90" s="1479"/>
      <c r="I90" s="1491"/>
      <c r="J90" s="432" t="s">
        <v>213</v>
      </c>
      <c r="K90" s="433" t="s">
        <v>213</v>
      </c>
      <c r="L90" s="433" t="s">
        <v>213</v>
      </c>
      <c r="M90" s="433" t="s">
        <v>213</v>
      </c>
      <c r="N90" s="433" t="s">
        <v>213</v>
      </c>
      <c r="O90" s="434" t="s">
        <v>213</v>
      </c>
      <c r="P90" s="433" t="s">
        <v>213</v>
      </c>
      <c r="Q90" s="433" t="s">
        <v>213</v>
      </c>
      <c r="R90" s="433" t="s">
        <v>213</v>
      </c>
      <c r="S90" s="433" t="s">
        <v>213</v>
      </c>
      <c r="T90" s="433" t="s">
        <v>213</v>
      </c>
      <c r="U90" s="433" t="s">
        <v>213</v>
      </c>
      <c r="V90" s="414" t="s">
        <v>213</v>
      </c>
      <c r="W90" s="415" t="s">
        <v>213</v>
      </c>
      <c r="X90" s="415" t="s">
        <v>213</v>
      </c>
      <c r="Y90" s="415" t="s">
        <v>213</v>
      </c>
      <c r="Z90" s="415" t="s">
        <v>213</v>
      </c>
      <c r="AA90" s="416" t="s">
        <v>213</v>
      </c>
      <c r="AB90" s="405" t="s">
        <v>213</v>
      </c>
      <c r="AC90" s="406" t="s">
        <v>213</v>
      </c>
      <c r="AD90" s="406" t="s">
        <v>213</v>
      </c>
      <c r="AE90" s="406" t="s">
        <v>213</v>
      </c>
      <c r="AF90" s="406" t="s">
        <v>213</v>
      </c>
      <c r="AG90" s="407" t="s">
        <v>213</v>
      </c>
      <c r="AH90" s="408" t="s">
        <v>213</v>
      </c>
      <c r="AI90" s="409" t="s">
        <v>213</v>
      </c>
      <c r="AJ90" s="409" t="s">
        <v>213</v>
      </c>
      <c r="AK90" s="409" t="s">
        <v>213</v>
      </c>
      <c r="AL90" s="409" t="s">
        <v>213</v>
      </c>
      <c r="AM90" s="410" t="s">
        <v>213</v>
      </c>
      <c r="AN90" s="13"/>
      <c r="AO90" s="13"/>
      <c r="AP90" s="13"/>
      <c r="AQ90" s="13"/>
      <c r="AR90" s="13"/>
      <c r="AS90" s="13"/>
      <c r="AT90" s="13"/>
    </row>
    <row r="91" spans="2:46" ht="20.25" customHeight="1">
      <c r="B91" s="1351"/>
      <c r="C91" s="1351"/>
      <c r="D91" s="1352"/>
      <c r="E91" s="1478"/>
      <c r="F91" s="1479"/>
      <c r="G91" s="1479"/>
      <c r="H91" s="1479"/>
      <c r="I91" s="1491"/>
      <c r="J91" s="432" t="s">
        <v>213</v>
      </c>
      <c r="K91" s="433" t="s">
        <v>213</v>
      </c>
      <c r="L91" s="433" t="s">
        <v>213</v>
      </c>
      <c r="M91" s="433" t="s">
        <v>213</v>
      </c>
      <c r="N91" s="433" t="s">
        <v>213</v>
      </c>
      <c r="O91" s="434" t="s">
        <v>213</v>
      </c>
      <c r="P91" s="433" t="s">
        <v>213</v>
      </c>
      <c r="Q91" s="433" t="s">
        <v>213</v>
      </c>
      <c r="R91" s="433" t="s">
        <v>213</v>
      </c>
      <c r="S91" s="433" t="s">
        <v>213</v>
      </c>
      <c r="T91" s="433" t="s">
        <v>213</v>
      </c>
      <c r="U91" s="433" t="s">
        <v>213</v>
      </c>
      <c r="V91" s="414" t="s">
        <v>213</v>
      </c>
      <c r="W91" s="415" t="s">
        <v>213</v>
      </c>
      <c r="X91" s="415" t="s">
        <v>213</v>
      </c>
      <c r="Y91" s="415" t="s">
        <v>213</v>
      </c>
      <c r="Z91" s="415" t="s">
        <v>213</v>
      </c>
      <c r="AA91" s="416" t="s">
        <v>213</v>
      </c>
      <c r="AB91" s="405" t="s">
        <v>213</v>
      </c>
      <c r="AC91" s="406" t="s">
        <v>213</v>
      </c>
      <c r="AD91" s="406" t="s">
        <v>213</v>
      </c>
      <c r="AE91" s="406" t="s">
        <v>213</v>
      </c>
      <c r="AF91" s="406" t="s">
        <v>213</v>
      </c>
      <c r="AG91" s="407" t="s">
        <v>213</v>
      </c>
      <c r="AH91" s="408" t="s">
        <v>213</v>
      </c>
      <c r="AI91" s="409" t="s">
        <v>213</v>
      </c>
      <c r="AJ91" s="409" t="s">
        <v>213</v>
      </c>
      <c r="AK91" s="409" t="s">
        <v>213</v>
      </c>
      <c r="AL91" s="409" t="s">
        <v>213</v>
      </c>
      <c r="AM91" s="410" t="s">
        <v>213</v>
      </c>
      <c r="AN91" s="13"/>
      <c r="AO91" s="13"/>
      <c r="AP91" s="13"/>
      <c r="AQ91" s="13"/>
      <c r="AR91" s="13"/>
      <c r="AS91" s="13"/>
      <c r="AT91" s="13"/>
    </row>
    <row r="92" spans="2:46" ht="20.25" customHeight="1">
      <c r="B92" s="1351"/>
      <c r="C92" s="1351"/>
      <c r="D92" s="1352"/>
      <c r="E92" s="1478"/>
      <c r="F92" s="1479"/>
      <c r="G92" s="1479"/>
      <c r="H92" s="1479"/>
      <c r="I92" s="1491"/>
      <c r="J92" s="432" t="s">
        <v>213</v>
      </c>
      <c r="K92" s="433" t="s">
        <v>213</v>
      </c>
      <c r="L92" s="433" t="s">
        <v>213</v>
      </c>
      <c r="M92" s="433" t="s">
        <v>213</v>
      </c>
      <c r="N92" s="433" t="s">
        <v>213</v>
      </c>
      <c r="O92" s="434" t="s">
        <v>213</v>
      </c>
      <c r="P92" s="433" t="s">
        <v>213</v>
      </c>
      <c r="Q92" s="433" t="s">
        <v>213</v>
      </c>
      <c r="R92" s="433" t="s">
        <v>213</v>
      </c>
      <c r="S92" s="433" t="s">
        <v>213</v>
      </c>
      <c r="T92" s="433" t="s">
        <v>213</v>
      </c>
      <c r="U92" s="433" t="s">
        <v>213</v>
      </c>
      <c r="V92" s="414" t="s">
        <v>213</v>
      </c>
      <c r="W92" s="415" t="s">
        <v>213</v>
      </c>
      <c r="X92" s="415" t="s">
        <v>213</v>
      </c>
      <c r="Y92" s="415" t="s">
        <v>213</v>
      </c>
      <c r="Z92" s="415" t="s">
        <v>213</v>
      </c>
      <c r="AA92" s="416" t="s">
        <v>213</v>
      </c>
      <c r="AB92" s="405" t="s">
        <v>213</v>
      </c>
      <c r="AC92" s="406" t="s">
        <v>213</v>
      </c>
      <c r="AD92" s="406" t="s">
        <v>213</v>
      </c>
      <c r="AE92" s="406" t="s">
        <v>213</v>
      </c>
      <c r="AF92" s="406" t="s">
        <v>213</v>
      </c>
      <c r="AG92" s="407" t="s">
        <v>213</v>
      </c>
      <c r="AH92" s="408" t="s">
        <v>213</v>
      </c>
      <c r="AI92" s="409" t="s">
        <v>213</v>
      </c>
      <c r="AJ92" s="409" t="s">
        <v>213</v>
      </c>
      <c r="AK92" s="409" t="s">
        <v>213</v>
      </c>
      <c r="AL92" s="409" t="s">
        <v>213</v>
      </c>
      <c r="AM92" s="410" t="s">
        <v>213</v>
      </c>
      <c r="AN92" s="13"/>
      <c r="AO92" s="13"/>
      <c r="AP92" s="13"/>
      <c r="AQ92" s="13"/>
      <c r="AR92" s="13"/>
      <c r="AS92" s="13"/>
      <c r="AT92" s="13"/>
    </row>
    <row r="93" spans="2:46" ht="20.25" customHeight="1">
      <c r="B93" s="1351"/>
      <c r="C93" s="1351"/>
      <c r="D93" s="1352"/>
      <c r="E93" s="1478"/>
      <c r="F93" s="1479"/>
      <c r="G93" s="1479"/>
      <c r="H93" s="1479"/>
      <c r="I93" s="1491"/>
      <c r="J93" s="432" t="s">
        <v>213</v>
      </c>
      <c r="K93" s="433" t="s">
        <v>213</v>
      </c>
      <c r="L93" s="433" t="s">
        <v>213</v>
      </c>
      <c r="M93" s="433" t="s">
        <v>213</v>
      </c>
      <c r="N93" s="433" t="s">
        <v>213</v>
      </c>
      <c r="O93" s="434" t="s">
        <v>213</v>
      </c>
      <c r="P93" s="433" t="s">
        <v>213</v>
      </c>
      <c r="Q93" s="433" t="s">
        <v>213</v>
      </c>
      <c r="R93" s="433" t="s">
        <v>213</v>
      </c>
      <c r="S93" s="433" t="s">
        <v>213</v>
      </c>
      <c r="T93" s="433" t="s">
        <v>213</v>
      </c>
      <c r="U93" s="433" t="s">
        <v>213</v>
      </c>
      <c r="V93" s="414" t="s">
        <v>213</v>
      </c>
      <c r="W93" s="415" t="s">
        <v>213</v>
      </c>
      <c r="X93" s="415" t="s">
        <v>213</v>
      </c>
      <c r="Y93" s="415" t="s">
        <v>213</v>
      </c>
      <c r="Z93" s="415" t="s">
        <v>213</v>
      </c>
      <c r="AA93" s="416" t="s">
        <v>213</v>
      </c>
      <c r="AB93" s="405" t="s">
        <v>213</v>
      </c>
      <c r="AC93" s="406" t="s">
        <v>213</v>
      </c>
      <c r="AD93" s="406" t="s">
        <v>213</v>
      </c>
      <c r="AE93" s="406" t="s">
        <v>213</v>
      </c>
      <c r="AF93" s="406" t="s">
        <v>213</v>
      </c>
      <c r="AG93" s="407" t="s">
        <v>213</v>
      </c>
      <c r="AH93" s="408" t="s">
        <v>213</v>
      </c>
      <c r="AI93" s="409" t="s">
        <v>213</v>
      </c>
      <c r="AJ93" s="409" t="s">
        <v>213</v>
      </c>
      <c r="AK93" s="409" t="s">
        <v>213</v>
      </c>
      <c r="AL93" s="409" t="s">
        <v>213</v>
      </c>
      <c r="AM93" s="410" t="s">
        <v>213</v>
      </c>
      <c r="AN93" s="13"/>
      <c r="AO93" s="13"/>
      <c r="AP93" s="13"/>
      <c r="AQ93" s="13"/>
      <c r="AR93" s="13"/>
      <c r="AS93" s="13"/>
      <c r="AT93" s="13"/>
    </row>
    <row r="94" spans="2:46" ht="20.25" customHeight="1">
      <c r="B94" s="1351"/>
      <c r="C94" s="1351"/>
      <c r="D94" s="1352"/>
      <c r="E94" s="1478"/>
      <c r="F94" s="1479"/>
      <c r="G94" s="1479"/>
      <c r="H94" s="1479"/>
      <c r="I94" s="1491"/>
      <c r="J94" s="432" t="s">
        <v>213</v>
      </c>
      <c r="K94" s="433" t="s">
        <v>213</v>
      </c>
      <c r="L94" s="433" t="s">
        <v>213</v>
      </c>
      <c r="M94" s="433" t="s">
        <v>213</v>
      </c>
      <c r="N94" s="433" t="s">
        <v>213</v>
      </c>
      <c r="O94" s="434" t="s">
        <v>213</v>
      </c>
      <c r="P94" s="433" t="s">
        <v>213</v>
      </c>
      <c r="Q94" s="433" t="s">
        <v>213</v>
      </c>
      <c r="R94" s="433" t="s">
        <v>213</v>
      </c>
      <c r="S94" s="433" t="s">
        <v>213</v>
      </c>
      <c r="T94" s="433" t="s">
        <v>213</v>
      </c>
      <c r="U94" s="433" t="s">
        <v>213</v>
      </c>
      <c r="V94" s="414" t="s">
        <v>213</v>
      </c>
      <c r="W94" s="415" t="s">
        <v>213</v>
      </c>
      <c r="X94" s="415" t="s">
        <v>213</v>
      </c>
      <c r="Y94" s="415" t="s">
        <v>213</v>
      </c>
      <c r="Z94" s="415" t="s">
        <v>213</v>
      </c>
      <c r="AA94" s="416" t="s">
        <v>213</v>
      </c>
      <c r="AB94" s="405" t="s">
        <v>213</v>
      </c>
      <c r="AC94" s="406" t="s">
        <v>213</v>
      </c>
      <c r="AD94" s="406" t="s">
        <v>213</v>
      </c>
      <c r="AE94" s="406" t="s">
        <v>213</v>
      </c>
      <c r="AF94" s="406" t="s">
        <v>213</v>
      </c>
      <c r="AG94" s="407" t="s">
        <v>213</v>
      </c>
      <c r="AH94" s="408" t="s">
        <v>213</v>
      </c>
      <c r="AI94" s="409" t="s">
        <v>213</v>
      </c>
      <c r="AJ94" s="409" t="s">
        <v>213</v>
      </c>
      <c r="AK94" s="409" t="s">
        <v>213</v>
      </c>
      <c r="AL94" s="409" t="s">
        <v>213</v>
      </c>
      <c r="AM94" s="410" t="s">
        <v>213</v>
      </c>
      <c r="AN94" s="13"/>
      <c r="AO94" s="13"/>
      <c r="AP94" s="13"/>
      <c r="AQ94" s="13"/>
      <c r="AR94" s="13"/>
      <c r="AS94" s="13"/>
      <c r="AT94" s="13"/>
    </row>
    <row r="95" spans="2:46" ht="20.25" customHeight="1">
      <c r="B95" s="1351"/>
      <c r="C95" s="1351"/>
      <c r="D95" s="1352"/>
      <c r="E95" s="1478"/>
      <c r="F95" s="1479"/>
      <c r="G95" s="1479"/>
      <c r="H95" s="1479"/>
      <c r="I95" s="1491"/>
      <c r="J95" s="432" t="s">
        <v>213</v>
      </c>
      <c r="K95" s="433" t="s">
        <v>213</v>
      </c>
      <c r="L95" s="433" t="s">
        <v>213</v>
      </c>
      <c r="M95" s="433" t="s">
        <v>213</v>
      </c>
      <c r="N95" s="433" t="s">
        <v>213</v>
      </c>
      <c r="O95" s="434" t="s">
        <v>213</v>
      </c>
      <c r="P95" s="433" t="s">
        <v>213</v>
      </c>
      <c r="Q95" s="433" t="s">
        <v>213</v>
      </c>
      <c r="R95" s="433" t="s">
        <v>213</v>
      </c>
      <c r="S95" s="433" t="s">
        <v>213</v>
      </c>
      <c r="T95" s="433" t="s">
        <v>213</v>
      </c>
      <c r="U95" s="433" t="s">
        <v>213</v>
      </c>
      <c r="V95" s="414" t="s">
        <v>213</v>
      </c>
      <c r="W95" s="415" t="s">
        <v>213</v>
      </c>
      <c r="X95" s="415" t="s">
        <v>213</v>
      </c>
      <c r="Y95" s="415" t="s">
        <v>213</v>
      </c>
      <c r="Z95" s="415" t="s">
        <v>213</v>
      </c>
      <c r="AA95" s="416" t="s">
        <v>213</v>
      </c>
      <c r="AB95" s="405" t="s">
        <v>213</v>
      </c>
      <c r="AC95" s="406" t="s">
        <v>213</v>
      </c>
      <c r="AD95" s="406" t="s">
        <v>213</v>
      </c>
      <c r="AE95" s="406" t="s">
        <v>213</v>
      </c>
      <c r="AF95" s="406" t="s">
        <v>213</v>
      </c>
      <c r="AG95" s="407" t="s">
        <v>213</v>
      </c>
      <c r="AH95" s="408" t="s">
        <v>213</v>
      </c>
      <c r="AI95" s="409" t="s">
        <v>213</v>
      </c>
      <c r="AJ95" s="409" t="s">
        <v>213</v>
      </c>
      <c r="AK95" s="409" t="s">
        <v>213</v>
      </c>
      <c r="AL95" s="409" t="s">
        <v>213</v>
      </c>
      <c r="AM95" s="410" t="s">
        <v>213</v>
      </c>
      <c r="AN95" s="13"/>
      <c r="AO95" s="13"/>
      <c r="AP95" s="13"/>
      <c r="AQ95" s="13"/>
      <c r="AR95" s="13"/>
      <c r="AS95" s="13"/>
      <c r="AT95" s="13"/>
    </row>
    <row r="96" spans="2:46" ht="20.25" customHeight="1">
      <c r="B96" s="1351"/>
      <c r="C96" s="1351"/>
      <c r="D96" s="1352"/>
      <c r="E96" s="1478"/>
      <c r="F96" s="1479"/>
      <c r="G96" s="1479"/>
      <c r="H96" s="1479"/>
      <c r="I96" s="1491"/>
      <c r="J96" s="432" t="s">
        <v>213</v>
      </c>
      <c r="K96" s="433" t="s">
        <v>213</v>
      </c>
      <c r="L96" s="433" t="s">
        <v>213</v>
      </c>
      <c r="M96" s="433" t="s">
        <v>213</v>
      </c>
      <c r="N96" s="433" t="s">
        <v>213</v>
      </c>
      <c r="O96" s="434" t="s">
        <v>213</v>
      </c>
      <c r="P96" s="433" t="s">
        <v>213</v>
      </c>
      <c r="Q96" s="433" t="s">
        <v>213</v>
      </c>
      <c r="R96" s="433" t="s">
        <v>213</v>
      </c>
      <c r="S96" s="433" t="s">
        <v>213</v>
      </c>
      <c r="T96" s="433" t="s">
        <v>213</v>
      </c>
      <c r="U96" s="433" t="s">
        <v>213</v>
      </c>
      <c r="V96" s="414" t="s">
        <v>213</v>
      </c>
      <c r="W96" s="415" t="s">
        <v>213</v>
      </c>
      <c r="X96" s="415" t="s">
        <v>213</v>
      </c>
      <c r="Y96" s="415" t="s">
        <v>213</v>
      </c>
      <c r="Z96" s="415" t="s">
        <v>213</v>
      </c>
      <c r="AA96" s="416" t="s">
        <v>213</v>
      </c>
      <c r="AB96" s="405" t="s">
        <v>213</v>
      </c>
      <c r="AC96" s="406" t="s">
        <v>213</v>
      </c>
      <c r="AD96" s="406" t="s">
        <v>213</v>
      </c>
      <c r="AE96" s="406" t="s">
        <v>213</v>
      </c>
      <c r="AF96" s="406" t="s">
        <v>213</v>
      </c>
      <c r="AG96" s="407" t="s">
        <v>213</v>
      </c>
      <c r="AH96" s="408" t="s">
        <v>213</v>
      </c>
      <c r="AI96" s="409" t="s">
        <v>213</v>
      </c>
      <c r="AJ96" s="409" t="s">
        <v>213</v>
      </c>
      <c r="AK96" s="409" t="s">
        <v>213</v>
      </c>
      <c r="AL96" s="409" t="s">
        <v>213</v>
      </c>
      <c r="AM96" s="410" t="s">
        <v>213</v>
      </c>
      <c r="AN96" s="13"/>
      <c r="AO96" s="13"/>
      <c r="AP96" s="13"/>
      <c r="AQ96" s="13"/>
      <c r="AR96" s="13"/>
      <c r="AS96" s="13"/>
      <c r="AT96" s="13"/>
    </row>
    <row r="97" spans="2:39" ht="20.25" customHeight="1">
      <c r="B97" s="1351"/>
      <c r="C97" s="1351"/>
      <c r="D97" s="1352"/>
      <c r="E97" s="1478"/>
      <c r="F97" s="1479"/>
      <c r="G97" s="1479"/>
      <c r="H97" s="1479"/>
      <c r="I97" s="1491"/>
      <c r="J97" s="432" t="s">
        <v>213</v>
      </c>
      <c r="K97" s="433" t="s">
        <v>213</v>
      </c>
      <c r="L97" s="433" t="s">
        <v>213</v>
      </c>
      <c r="M97" s="433" t="s">
        <v>213</v>
      </c>
      <c r="N97" s="433" t="s">
        <v>213</v>
      </c>
      <c r="O97" s="434" t="s">
        <v>213</v>
      </c>
      <c r="P97" s="433" t="s">
        <v>213</v>
      </c>
      <c r="Q97" s="433" t="s">
        <v>213</v>
      </c>
      <c r="R97" s="433" t="s">
        <v>213</v>
      </c>
      <c r="S97" s="433" t="s">
        <v>213</v>
      </c>
      <c r="T97" s="433" t="s">
        <v>213</v>
      </c>
      <c r="U97" s="433" t="s">
        <v>213</v>
      </c>
      <c r="V97" s="414" t="s">
        <v>213</v>
      </c>
      <c r="W97" s="415" t="s">
        <v>213</v>
      </c>
      <c r="X97" s="415" t="s">
        <v>213</v>
      </c>
      <c r="Y97" s="415" t="s">
        <v>213</v>
      </c>
      <c r="Z97" s="415" t="s">
        <v>213</v>
      </c>
      <c r="AA97" s="416" t="s">
        <v>213</v>
      </c>
      <c r="AB97" s="405" t="s">
        <v>213</v>
      </c>
      <c r="AC97" s="406" t="s">
        <v>213</v>
      </c>
      <c r="AD97" s="406" t="s">
        <v>213</v>
      </c>
      <c r="AE97" s="406" t="s">
        <v>213</v>
      </c>
      <c r="AF97" s="406" t="s">
        <v>213</v>
      </c>
      <c r="AG97" s="407" t="s">
        <v>213</v>
      </c>
      <c r="AH97" s="408" t="s">
        <v>213</v>
      </c>
      <c r="AI97" s="409" t="s">
        <v>213</v>
      </c>
      <c r="AJ97" s="409" t="s">
        <v>213</v>
      </c>
      <c r="AK97" s="409" t="s">
        <v>213</v>
      </c>
      <c r="AL97" s="409" t="s">
        <v>213</v>
      </c>
      <c r="AM97" s="410" t="s">
        <v>213</v>
      </c>
    </row>
    <row r="98" spans="2:39" ht="20.25" customHeight="1">
      <c r="B98" s="1351"/>
      <c r="C98" s="1351"/>
      <c r="D98" s="1352"/>
      <c r="E98" s="1478"/>
      <c r="F98" s="1479"/>
      <c r="G98" s="1479"/>
      <c r="H98" s="1479"/>
      <c r="I98" s="1491"/>
      <c r="J98" s="432" t="s">
        <v>213</v>
      </c>
      <c r="K98" s="433" t="s">
        <v>213</v>
      </c>
      <c r="L98" s="433" t="s">
        <v>213</v>
      </c>
      <c r="M98" s="433" t="s">
        <v>213</v>
      </c>
      <c r="N98" s="433" t="s">
        <v>213</v>
      </c>
      <c r="O98" s="434" t="s">
        <v>213</v>
      </c>
      <c r="P98" s="433" t="s">
        <v>213</v>
      </c>
      <c r="Q98" s="433" t="s">
        <v>213</v>
      </c>
      <c r="R98" s="433" t="s">
        <v>213</v>
      </c>
      <c r="S98" s="433" t="s">
        <v>213</v>
      </c>
      <c r="T98" s="433" t="s">
        <v>213</v>
      </c>
      <c r="U98" s="433" t="s">
        <v>213</v>
      </c>
      <c r="V98" s="414" t="s">
        <v>213</v>
      </c>
      <c r="W98" s="415" t="s">
        <v>213</v>
      </c>
      <c r="X98" s="415" t="s">
        <v>213</v>
      </c>
      <c r="Y98" s="415" t="s">
        <v>213</v>
      </c>
      <c r="Z98" s="415" t="s">
        <v>213</v>
      </c>
      <c r="AA98" s="416" t="s">
        <v>213</v>
      </c>
      <c r="AB98" s="405" t="s">
        <v>213</v>
      </c>
      <c r="AC98" s="406" t="s">
        <v>213</v>
      </c>
      <c r="AD98" s="406" t="s">
        <v>213</v>
      </c>
      <c r="AE98" s="406" t="s">
        <v>213</v>
      </c>
      <c r="AF98" s="406" t="s">
        <v>213</v>
      </c>
      <c r="AG98" s="407" t="s">
        <v>213</v>
      </c>
      <c r="AH98" s="408" t="s">
        <v>213</v>
      </c>
      <c r="AI98" s="409" t="s">
        <v>213</v>
      </c>
      <c r="AJ98" s="409" t="s">
        <v>213</v>
      </c>
      <c r="AK98" s="409" t="s">
        <v>213</v>
      </c>
      <c r="AL98" s="409" t="s">
        <v>213</v>
      </c>
      <c r="AM98" s="410" t="s">
        <v>213</v>
      </c>
    </row>
    <row r="99" spans="2:39" ht="20.25" customHeight="1">
      <c r="B99" s="1351"/>
      <c r="C99" s="1351"/>
      <c r="D99" s="1352"/>
      <c r="E99" s="1478"/>
      <c r="F99" s="1479"/>
      <c r="G99" s="1479"/>
      <c r="H99" s="1479"/>
      <c r="I99" s="1491"/>
      <c r="J99" s="432" t="s">
        <v>213</v>
      </c>
      <c r="K99" s="433" t="s">
        <v>213</v>
      </c>
      <c r="L99" s="433" t="s">
        <v>213</v>
      </c>
      <c r="M99" s="433" t="s">
        <v>213</v>
      </c>
      <c r="N99" s="433" t="s">
        <v>213</v>
      </c>
      <c r="O99" s="434" t="s">
        <v>213</v>
      </c>
      <c r="P99" s="433" t="s">
        <v>213</v>
      </c>
      <c r="Q99" s="433" t="s">
        <v>213</v>
      </c>
      <c r="R99" s="433" t="s">
        <v>213</v>
      </c>
      <c r="S99" s="433" t="s">
        <v>213</v>
      </c>
      <c r="T99" s="433" t="s">
        <v>213</v>
      </c>
      <c r="U99" s="433" t="s">
        <v>213</v>
      </c>
      <c r="V99" s="414" t="s">
        <v>213</v>
      </c>
      <c r="W99" s="415" t="s">
        <v>213</v>
      </c>
      <c r="X99" s="415" t="s">
        <v>213</v>
      </c>
      <c r="Y99" s="415" t="s">
        <v>213</v>
      </c>
      <c r="Z99" s="415" t="s">
        <v>213</v>
      </c>
      <c r="AA99" s="416" t="s">
        <v>213</v>
      </c>
      <c r="AB99" s="405" t="s">
        <v>213</v>
      </c>
      <c r="AC99" s="406" t="s">
        <v>213</v>
      </c>
      <c r="AD99" s="406" t="s">
        <v>213</v>
      </c>
      <c r="AE99" s="406" t="s">
        <v>213</v>
      </c>
      <c r="AF99" s="406" t="s">
        <v>213</v>
      </c>
      <c r="AG99" s="407" t="s">
        <v>213</v>
      </c>
      <c r="AH99" s="408" t="s">
        <v>213</v>
      </c>
      <c r="AI99" s="409" t="s">
        <v>213</v>
      </c>
      <c r="AJ99" s="409" t="s">
        <v>213</v>
      </c>
      <c r="AK99" s="409" t="s">
        <v>213</v>
      </c>
      <c r="AL99" s="409" t="s">
        <v>213</v>
      </c>
      <c r="AM99" s="410" t="s">
        <v>213</v>
      </c>
    </row>
    <row r="100" spans="2:39" ht="20.25" customHeight="1">
      <c r="B100" s="1351"/>
      <c r="C100" s="1351"/>
      <c r="D100" s="1352"/>
      <c r="E100" s="1478"/>
      <c r="F100" s="1479"/>
      <c r="G100" s="1479"/>
      <c r="H100" s="1479"/>
      <c r="I100" s="1491"/>
      <c r="J100" s="432" t="s">
        <v>213</v>
      </c>
      <c r="K100" s="433" t="s">
        <v>213</v>
      </c>
      <c r="L100" s="433" t="s">
        <v>213</v>
      </c>
      <c r="M100" s="433" t="s">
        <v>213</v>
      </c>
      <c r="N100" s="433" t="s">
        <v>213</v>
      </c>
      <c r="O100" s="434" t="s">
        <v>213</v>
      </c>
      <c r="P100" s="433" t="s">
        <v>213</v>
      </c>
      <c r="Q100" s="433" t="s">
        <v>213</v>
      </c>
      <c r="R100" s="433" t="s">
        <v>213</v>
      </c>
      <c r="S100" s="433" t="s">
        <v>213</v>
      </c>
      <c r="T100" s="433" t="s">
        <v>213</v>
      </c>
      <c r="U100" s="433" t="s">
        <v>213</v>
      </c>
      <c r="V100" s="414" t="s">
        <v>213</v>
      </c>
      <c r="W100" s="415" t="s">
        <v>213</v>
      </c>
      <c r="X100" s="415" t="s">
        <v>213</v>
      </c>
      <c r="Y100" s="415" t="s">
        <v>213</v>
      </c>
      <c r="Z100" s="415" t="s">
        <v>213</v>
      </c>
      <c r="AA100" s="416" t="s">
        <v>213</v>
      </c>
      <c r="AB100" s="405" t="s">
        <v>213</v>
      </c>
      <c r="AC100" s="406" t="s">
        <v>213</v>
      </c>
      <c r="AD100" s="406" t="s">
        <v>213</v>
      </c>
      <c r="AE100" s="406" t="s">
        <v>213</v>
      </c>
      <c r="AF100" s="406" t="s">
        <v>213</v>
      </c>
      <c r="AG100" s="407" t="s">
        <v>213</v>
      </c>
      <c r="AH100" s="408" t="s">
        <v>213</v>
      </c>
      <c r="AI100" s="409" t="s">
        <v>213</v>
      </c>
      <c r="AJ100" s="409" t="s">
        <v>213</v>
      </c>
      <c r="AK100" s="409" t="s">
        <v>213</v>
      </c>
      <c r="AL100" s="409" t="s">
        <v>213</v>
      </c>
      <c r="AM100" s="410" t="s">
        <v>213</v>
      </c>
    </row>
    <row r="101" spans="2:39" ht="20.25" customHeight="1">
      <c r="B101" s="1351"/>
      <c r="C101" s="1351"/>
      <c r="D101" s="1352"/>
      <c r="E101" s="1478"/>
      <c r="F101" s="1479"/>
      <c r="G101" s="1479"/>
      <c r="H101" s="1479"/>
      <c r="I101" s="1491"/>
      <c r="J101" s="432" t="s">
        <v>213</v>
      </c>
      <c r="K101" s="433" t="s">
        <v>213</v>
      </c>
      <c r="L101" s="433" t="s">
        <v>213</v>
      </c>
      <c r="M101" s="433" t="s">
        <v>213</v>
      </c>
      <c r="N101" s="433" t="s">
        <v>213</v>
      </c>
      <c r="O101" s="434" t="s">
        <v>213</v>
      </c>
      <c r="P101" s="433" t="s">
        <v>213</v>
      </c>
      <c r="Q101" s="433" t="s">
        <v>213</v>
      </c>
      <c r="R101" s="433" t="s">
        <v>213</v>
      </c>
      <c r="S101" s="433" t="s">
        <v>213</v>
      </c>
      <c r="T101" s="433" t="s">
        <v>213</v>
      </c>
      <c r="U101" s="433" t="s">
        <v>213</v>
      </c>
      <c r="V101" s="414" t="s">
        <v>213</v>
      </c>
      <c r="W101" s="415" t="s">
        <v>213</v>
      </c>
      <c r="X101" s="415" t="s">
        <v>213</v>
      </c>
      <c r="Y101" s="415" t="s">
        <v>213</v>
      </c>
      <c r="Z101" s="415" t="s">
        <v>213</v>
      </c>
      <c r="AA101" s="416" t="s">
        <v>213</v>
      </c>
      <c r="AB101" s="405" t="s">
        <v>213</v>
      </c>
      <c r="AC101" s="406" t="s">
        <v>213</v>
      </c>
      <c r="AD101" s="406" t="s">
        <v>213</v>
      </c>
      <c r="AE101" s="406" t="s">
        <v>213</v>
      </c>
      <c r="AF101" s="406" t="s">
        <v>213</v>
      </c>
      <c r="AG101" s="407" t="s">
        <v>213</v>
      </c>
      <c r="AH101" s="408" t="s">
        <v>213</v>
      </c>
      <c r="AI101" s="409" t="s">
        <v>213</v>
      </c>
      <c r="AJ101" s="409" t="s">
        <v>213</v>
      </c>
      <c r="AK101" s="409" t="s">
        <v>213</v>
      </c>
      <c r="AL101" s="409" t="s">
        <v>213</v>
      </c>
      <c r="AM101" s="410" t="s">
        <v>213</v>
      </c>
    </row>
    <row r="102" spans="2:39" ht="20.25" customHeight="1">
      <c r="B102" s="1351"/>
      <c r="C102" s="1351"/>
      <c r="D102" s="1352"/>
      <c r="E102" s="1478"/>
      <c r="F102" s="1479"/>
      <c r="G102" s="1479"/>
      <c r="H102" s="1479"/>
      <c r="I102" s="1491"/>
      <c r="J102" s="432" t="s">
        <v>213</v>
      </c>
      <c r="K102" s="433" t="s">
        <v>213</v>
      </c>
      <c r="L102" s="433" t="s">
        <v>213</v>
      </c>
      <c r="M102" s="433" t="s">
        <v>213</v>
      </c>
      <c r="N102" s="433" t="s">
        <v>213</v>
      </c>
      <c r="O102" s="434" t="s">
        <v>213</v>
      </c>
      <c r="P102" s="433" t="s">
        <v>213</v>
      </c>
      <c r="Q102" s="433" t="s">
        <v>213</v>
      </c>
      <c r="R102" s="433" t="s">
        <v>213</v>
      </c>
      <c r="S102" s="433" t="s">
        <v>213</v>
      </c>
      <c r="T102" s="433" t="s">
        <v>213</v>
      </c>
      <c r="U102" s="433" t="s">
        <v>213</v>
      </c>
      <c r="V102" s="414" t="s">
        <v>213</v>
      </c>
      <c r="W102" s="415" t="s">
        <v>213</v>
      </c>
      <c r="X102" s="415" t="s">
        <v>213</v>
      </c>
      <c r="Y102" s="415" t="s">
        <v>213</v>
      </c>
      <c r="Z102" s="415" t="s">
        <v>213</v>
      </c>
      <c r="AA102" s="416" t="s">
        <v>213</v>
      </c>
      <c r="AB102" s="405" t="s">
        <v>213</v>
      </c>
      <c r="AC102" s="406" t="s">
        <v>213</v>
      </c>
      <c r="AD102" s="406" t="s">
        <v>213</v>
      </c>
      <c r="AE102" s="406" t="s">
        <v>213</v>
      </c>
      <c r="AF102" s="406" t="s">
        <v>213</v>
      </c>
      <c r="AG102" s="407" t="s">
        <v>213</v>
      </c>
      <c r="AH102" s="408" t="s">
        <v>213</v>
      </c>
      <c r="AI102" s="409" t="s">
        <v>213</v>
      </c>
      <c r="AJ102" s="409" t="s">
        <v>213</v>
      </c>
      <c r="AK102" s="409" t="s">
        <v>213</v>
      </c>
      <c r="AL102" s="409" t="s">
        <v>213</v>
      </c>
      <c r="AM102" s="410" t="s">
        <v>213</v>
      </c>
    </row>
    <row r="103" spans="2:39" ht="20.25" customHeight="1">
      <c r="B103" s="1351"/>
      <c r="C103" s="1351"/>
      <c r="D103" s="1352"/>
      <c r="E103" s="1478"/>
      <c r="F103" s="1479"/>
      <c r="G103" s="1479"/>
      <c r="H103" s="1479"/>
      <c r="I103" s="1491"/>
      <c r="J103" s="432" t="s">
        <v>213</v>
      </c>
      <c r="K103" s="433" t="s">
        <v>213</v>
      </c>
      <c r="L103" s="433" t="s">
        <v>213</v>
      </c>
      <c r="M103" s="433" t="s">
        <v>213</v>
      </c>
      <c r="N103" s="433" t="s">
        <v>213</v>
      </c>
      <c r="O103" s="434" t="s">
        <v>213</v>
      </c>
      <c r="P103" s="433" t="s">
        <v>213</v>
      </c>
      <c r="Q103" s="433" t="s">
        <v>213</v>
      </c>
      <c r="R103" s="433" t="s">
        <v>213</v>
      </c>
      <c r="S103" s="433" t="s">
        <v>213</v>
      </c>
      <c r="T103" s="433" t="s">
        <v>213</v>
      </c>
      <c r="U103" s="433" t="s">
        <v>213</v>
      </c>
      <c r="V103" s="414" t="s">
        <v>213</v>
      </c>
      <c r="W103" s="415" t="s">
        <v>213</v>
      </c>
      <c r="X103" s="415" t="s">
        <v>213</v>
      </c>
      <c r="Y103" s="415" t="s">
        <v>213</v>
      </c>
      <c r="Z103" s="415" t="s">
        <v>213</v>
      </c>
      <c r="AA103" s="416" t="s">
        <v>213</v>
      </c>
      <c r="AB103" s="405" t="s">
        <v>213</v>
      </c>
      <c r="AC103" s="406" t="s">
        <v>213</v>
      </c>
      <c r="AD103" s="406" t="s">
        <v>442</v>
      </c>
      <c r="AE103" s="406" t="s">
        <v>213</v>
      </c>
      <c r="AF103" s="406" t="s">
        <v>213</v>
      </c>
      <c r="AG103" s="407" t="s">
        <v>213</v>
      </c>
      <c r="AH103" s="408" t="s">
        <v>213</v>
      </c>
      <c r="AI103" s="409" t="s">
        <v>213</v>
      </c>
      <c r="AJ103" s="409" t="s">
        <v>213</v>
      </c>
      <c r="AK103" s="409" t="s">
        <v>213</v>
      </c>
      <c r="AL103" s="409" t="s">
        <v>213</v>
      </c>
      <c r="AM103" s="410" t="s">
        <v>213</v>
      </c>
    </row>
    <row r="104" spans="2:39" ht="20.25" customHeight="1">
      <c r="B104" s="1351"/>
      <c r="C104" s="1351"/>
      <c r="D104" s="1352"/>
      <c r="E104" s="1480"/>
      <c r="F104" s="1479"/>
      <c r="G104" s="1479"/>
      <c r="H104" s="1479"/>
      <c r="I104" s="1491"/>
      <c r="J104" s="432" t="s">
        <v>213</v>
      </c>
      <c r="K104" s="433" t="s">
        <v>443</v>
      </c>
      <c r="L104" s="433" t="s">
        <v>444</v>
      </c>
      <c r="M104" s="433" t="s">
        <v>213</v>
      </c>
      <c r="N104" s="433" t="s">
        <v>213</v>
      </c>
      <c r="O104" s="434" t="s">
        <v>213</v>
      </c>
      <c r="P104" s="433" t="s">
        <v>213</v>
      </c>
      <c r="Q104" s="433" t="s">
        <v>213</v>
      </c>
      <c r="R104" s="433" t="s">
        <v>213</v>
      </c>
      <c r="S104" s="433" t="s">
        <v>213</v>
      </c>
      <c r="T104" s="433" t="s">
        <v>213</v>
      </c>
      <c r="U104" s="433" t="s">
        <v>213</v>
      </c>
      <c r="V104" s="414" t="s">
        <v>213</v>
      </c>
      <c r="W104" s="415" t="s">
        <v>213</v>
      </c>
      <c r="X104" s="415" t="s">
        <v>213</v>
      </c>
      <c r="Y104" s="415" t="s">
        <v>213</v>
      </c>
      <c r="Z104" s="415" t="s">
        <v>213</v>
      </c>
      <c r="AA104" s="416" t="s">
        <v>213</v>
      </c>
      <c r="AB104" s="405" t="s">
        <v>213</v>
      </c>
      <c r="AC104" s="406" t="s">
        <v>213</v>
      </c>
      <c r="AD104" s="406" t="s">
        <v>213</v>
      </c>
      <c r="AE104" s="406" t="s">
        <v>213</v>
      </c>
      <c r="AF104" s="406" t="s">
        <v>213</v>
      </c>
      <c r="AG104" s="407" t="s">
        <v>213</v>
      </c>
      <c r="AH104" s="408" t="s">
        <v>213</v>
      </c>
      <c r="AI104" s="409" t="s">
        <v>213</v>
      </c>
      <c r="AJ104" s="409" t="s">
        <v>213</v>
      </c>
      <c r="AK104" s="409" t="s">
        <v>213</v>
      </c>
      <c r="AL104" s="409" t="s">
        <v>213</v>
      </c>
      <c r="AM104" s="410" t="s">
        <v>213</v>
      </c>
    </row>
    <row r="105" spans="2:39" ht="20.25" customHeight="1">
      <c r="B105" s="1351"/>
      <c r="C105" s="1351"/>
      <c r="D105" s="1352"/>
      <c r="E105" s="1480"/>
      <c r="F105" s="1479"/>
      <c r="G105" s="1479"/>
      <c r="H105" s="1479"/>
      <c r="I105" s="1491"/>
      <c r="J105" s="432" t="s">
        <v>213</v>
      </c>
      <c r="K105" s="433" t="s">
        <v>213</v>
      </c>
      <c r="L105" s="433" t="s">
        <v>213</v>
      </c>
      <c r="M105" s="433" t="s">
        <v>213</v>
      </c>
      <c r="N105" s="433" t="s">
        <v>213</v>
      </c>
      <c r="O105" s="434" t="s">
        <v>213</v>
      </c>
      <c r="P105" s="433" t="s">
        <v>213</v>
      </c>
      <c r="Q105" s="433" t="s">
        <v>213</v>
      </c>
      <c r="R105" s="433" t="s">
        <v>213</v>
      </c>
      <c r="S105" s="433" t="s">
        <v>213</v>
      </c>
      <c r="T105" s="433" t="s">
        <v>213</v>
      </c>
      <c r="U105" s="433" t="s">
        <v>213</v>
      </c>
      <c r="V105" s="414" t="s">
        <v>213</v>
      </c>
      <c r="W105" s="415" t="s">
        <v>213</v>
      </c>
      <c r="X105" s="415" t="s">
        <v>213</v>
      </c>
      <c r="Y105" s="415" t="s">
        <v>213</v>
      </c>
      <c r="Z105" s="415" t="s">
        <v>213</v>
      </c>
      <c r="AA105" s="416" t="s">
        <v>213</v>
      </c>
      <c r="AB105" s="405" t="s">
        <v>213</v>
      </c>
      <c r="AC105" s="406" t="s">
        <v>213</v>
      </c>
      <c r="AD105" s="406" t="s">
        <v>213</v>
      </c>
      <c r="AE105" s="406" t="s">
        <v>213</v>
      </c>
      <c r="AF105" s="406" t="s">
        <v>213</v>
      </c>
      <c r="AG105" s="407" t="s">
        <v>213</v>
      </c>
      <c r="AH105" s="408" t="s">
        <v>213</v>
      </c>
      <c r="AI105" s="409" t="s">
        <v>213</v>
      </c>
      <c r="AJ105" s="409" t="s">
        <v>213</v>
      </c>
      <c r="AK105" s="409" t="s">
        <v>213</v>
      </c>
      <c r="AL105" s="409" t="s">
        <v>213</v>
      </c>
      <c r="AM105" s="410" t="s">
        <v>213</v>
      </c>
    </row>
    <row r="106" spans="2:39" ht="20.25" customHeight="1">
      <c r="B106" s="1351"/>
      <c r="C106" s="1351"/>
      <c r="D106" s="1352"/>
      <c r="E106" s="1480"/>
      <c r="F106" s="1479"/>
      <c r="G106" s="1479"/>
      <c r="H106" s="1479"/>
      <c r="I106" s="1491"/>
      <c r="J106" s="432" t="s">
        <v>213</v>
      </c>
      <c r="K106" s="433" t="s">
        <v>213</v>
      </c>
      <c r="L106" s="433" t="s">
        <v>213</v>
      </c>
      <c r="M106" s="433" t="s">
        <v>213</v>
      </c>
      <c r="N106" s="433" t="s">
        <v>213</v>
      </c>
      <c r="O106" s="434" t="s">
        <v>213</v>
      </c>
      <c r="P106" s="433" t="s">
        <v>213</v>
      </c>
      <c r="Q106" s="433" t="s">
        <v>213</v>
      </c>
      <c r="R106" s="433" t="s">
        <v>213</v>
      </c>
      <c r="S106" s="433" t="s">
        <v>213</v>
      </c>
      <c r="T106" s="433" t="s">
        <v>213</v>
      </c>
      <c r="U106" s="433" t="s">
        <v>213</v>
      </c>
      <c r="V106" s="414" t="s">
        <v>213</v>
      </c>
      <c r="W106" s="415" t="s">
        <v>213</v>
      </c>
      <c r="X106" s="415" t="s">
        <v>213</v>
      </c>
      <c r="Y106" s="415" t="s">
        <v>213</v>
      </c>
      <c r="Z106" s="415" t="s">
        <v>213</v>
      </c>
      <c r="AA106" s="416" t="s">
        <v>213</v>
      </c>
      <c r="AB106" s="405" t="s">
        <v>213</v>
      </c>
      <c r="AC106" s="406" t="s">
        <v>213</v>
      </c>
      <c r="AD106" s="406" t="s">
        <v>213</v>
      </c>
      <c r="AE106" s="406" t="s">
        <v>213</v>
      </c>
      <c r="AF106" s="406" t="s">
        <v>213</v>
      </c>
      <c r="AG106" s="407" t="s">
        <v>213</v>
      </c>
      <c r="AH106" s="408" t="s">
        <v>213</v>
      </c>
      <c r="AI106" s="409" t="s">
        <v>213</v>
      </c>
      <c r="AJ106" s="409" t="s">
        <v>213</v>
      </c>
      <c r="AK106" s="409" t="s">
        <v>213</v>
      </c>
      <c r="AL106" s="409" t="s">
        <v>213</v>
      </c>
      <c r="AM106" s="410" t="s">
        <v>213</v>
      </c>
    </row>
    <row r="107" spans="2:39" ht="20.25" customHeight="1">
      <c r="B107" s="1351"/>
      <c r="C107" s="1351"/>
      <c r="D107" s="1352"/>
      <c r="E107" s="1480"/>
      <c r="F107" s="1479"/>
      <c r="G107" s="1479"/>
      <c r="H107" s="1479"/>
      <c r="I107" s="1491"/>
      <c r="J107" s="432" t="s">
        <v>213</v>
      </c>
      <c r="K107" s="433" t="s">
        <v>213</v>
      </c>
      <c r="L107" s="433" t="s">
        <v>213</v>
      </c>
      <c r="M107" s="433" t="s">
        <v>213</v>
      </c>
      <c r="N107" s="433" t="s">
        <v>213</v>
      </c>
      <c r="O107" s="434" t="s">
        <v>213</v>
      </c>
      <c r="P107" s="433" t="s">
        <v>213</v>
      </c>
      <c r="Q107" s="433" t="s">
        <v>213</v>
      </c>
      <c r="R107" s="433" t="s">
        <v>213</v>
      </c>
      <c r="S107" s="433" t="s">
        <v>213</v>
      </c>
      <c r="T107" s="433" t="s">
        <v>213</v>
      </c>
      <c r="U107" s="433" t="s">
        <v>213</v>
      </c>
      <c r="V107" s="414" t="s">
        <v>213</v>
      </c>
      <c r="W107" s="415" t="s">
        <v>213</v>
      </c>
      <c r="X107" s="415" t="s">
        <v>213</v>
      </c>
      <c r="Y107" s="415" t="s">
        <v>213</v>
      </c>
      <c r="Z107" s="415" t="s">
        <v>213</v>
      </c>
      <c r="AA107" s="416" t="s">
        <v>213</v>
      </c>
      <c r="AB107" s="405" t="s">
        <v>213</v>
      </c>
      <c r="AC107" s="406" t="s">
        <v>213</v>
      </c>
      <c r="AD107" s="406" t="s">
        <v>213</v>
      </c>
      <c r="AE107" s="406" t="s">
        <v>213</v>
      </c>
      <c r="AF107" s="406" t="s">
        <v>213</v>
      </c>
      <c r="AG107" s="407" t="s">
        <v>213</v>
      </c>
      <c r="AH107" s="408" t="s">
        <v>213</v>
      </c>
      <c r="AI107" s="409" t="s">
        <v>213</v>
      </c>
      <c r="AJ107" s="409" t="s">
        <v>213</v>
      </c>
      <c r="AK107" s="409" t="s">
        <v>213</v>
      </c>
      <c r="AL107" s="409" t="s">
        <v>213</v>
      </c>
      <c r="AM107" s="410" t="s">
        <v>213</v>
      </c>
    </row>
    <row r="108" spans="2:39" ht="20.25" customHeight="1">
      <c r="B108" s="1351"/>
      <c r="C108" s="1351"/>
      <c r="D108" s="1352"/>
      <c r="E108" s="1480"/>
      <c r="F108" s="1479"/>
      <c r="G108" s="1479"/>
      <c r="H108" s="1479"/>
      <c r="I108" s="1491"/>
      <c r="J108" s="432"/>
      <c r="K108" s="433"/>
      <c r="L108" s="433"/>
      <c r="M108" s="433"/>
      <c r="N108" s="433"/>
      <c r="O108" s="434"/>
      <c r="P108" s="433"/>
      <c r="Q108" s="433"/>
      <c r="R108" s="433"/>
      <c r="S108" s="433"/>
      <c r="T108" s="433"/>
      <c r="U108" s="433"/>
      <c r="V108" s="414"/>
      <c r="W108" s="415"/>
      <c r="X108" s="415"/>
      <c r="Y108" s="415"/>
      <c r="Z108" s="415"/>
      <c r="AA108" s="416"/>
      <c r="AB108" s="405"/>
      <c r="AC108" s="406"/>
      <c r="AD108" s="406"/>
      <c r="AE108" s="406"/>
      <c r="AF108" s="406"/>
      <c r="AG108" s="407"/>
      <c r="AH108" s="408"/>
      <c r="AI108" s="409"/>
      <c r="AJ108" s="409"/>
      <c r="AK108" s="409"/>
      <c r="AL108" s="409"/>
      <c r="AM108" s="410"/>
    </row>
    <row r="109" spans="2:39" ht="20.25" customHeight="1" thickBot="1">
      <c r="B109" s="1351"/>
      <c r="C109" s="1351"/>
      <c r="D109" s="1352"/>
      <c r="E109" s="1481"/>
      <c r="F109" s="1482"/>
      <c r="G109" s="1482"/>
      <c r="H109" s="1482"/>
      <c r="I109" s="1492"/>
      <c r="J109" s="435" t="s">
        <v>213</v>
      </c>
      <c r="K109" s="436" t="s">
        <v>213</v>
      </c>
      <c r="L109" s="436" t="s">
        <v>213</v>
      </c>
      <c r="M109" s="436" t="s">
        <v>213</v>
      </c>
      <c r="N109" s="436" t="s">
        <v>213</v>
      </c>
      <c r="O109" s="437" t="s">
        <v>213</v>
      </c>
      <c r="P109" s="436" t="s">
        <v>213</v>
      </c>
      <c r="Q109" s="436" t="s">
        <v>213</v>
      </c>
      <c r="R109" s="436" t="s">
        <v>213</v>
      </c>
      <c r="S109" s="436" t="s">
        <v>213</v>
      </c>
      <c r="T109" s="436" t="s">
        <v>213</v>
      </c>
      <c r="U109" s="436" t="s">
        <v>213</v>
      </c>
      <c r="V109" s="426" t="s">
        <v>213</v>
      </c>
      <c r="W109" s="427" t="s">
        <v>213</v>
      </c>
      <c r="X109" s="427" t="s">
        <v>213</v>
      </c>
      <c r="Y109" s="427" t="s">
        <v>213</v>
      </c>
      <c r="Z109" s="427" t="s">
        <v>213</v>
      </c>
      <c r="AA109" s="428" t="s">
        <v>213</v>
      </c>
      <c r="AB109" s="420" t="s">
        <v>213</v>
      </c>
      <c r="AC109" s="421" t="s">
        <v>213</v>
      </c>
      <c r="AD109" s="421" t="s">
        <v>213</v>
      </c>
      <c r="AE109" s="421" t="s">
        <v>213</v>
      </c>
      <c r="AF109" s="421" t="s">
        <v>213</v>
      </c>
      <c r="AG109" s="422" t="s">
        <v>213</v>
      </c>
      <c r="AH109" s="423" t="s">
        <v>213</v>
      </c>
      <c r="AI109" s="424" t="s">
        <v>213</v>
      </c>
      <c r="AJ109" s="424" t="s">
        <v>213</v>
      </c>
      <c r="AK109" s="424" t="s">
        <v>213</v>
      </c>
      <c r="AL109" s="424" t="s">
        <v>213</v>
      </c>
      <c r="AM109" s="425" t="s">
        <v>213</v>
      </c>
    </row>
    <row r="110" spans="2:39" ht="15">
      <c r="B110" s="13"/>
      <c r="C110" s="13"/>
      <c r="D110" s="13"/>
      <c r="E110" s="13"/>
      <c r="F110" s="13"/>
      <c r="G110" s="13"/>
      <c r="H110" s="13"/>
      <c r="I110" s="13"/>
      <c r="J110" s="1463" t="s">
        <v>410</v>
      </c>
      <c r="K110" s="1464"/>
      <c r="L110" s="1464"/>
      <c r="M110" s="1464"/>
      <c r="N110" s="1464"/>
      <c r="O110" s="1465"/>
      <c r="P110" s="1463" t="s">
        <v>411</v>
      </c>
      <c r="Q110" s="1464"/>
      <c r="R110" s="1464"/>
      <c r="S110" s="1464"/>
      <c r="T110" s="1464"/>
      <c r="U110" s="1465"/>
      <c r="V110" s="1463" t="s">
        <v>412</v>
      </c>
      <c r="W110" s="1464"/>
      <c r="X110" s="1464"/>
      <c r="Y110" s="1464"/>
      <c r="Z110" s="1464"/>
      <c r="AA110" s="1465"/>
      <c r="AB110" s="1463" t="s">
        <v>413</v>
      </c>
      <c r="AC110" s="1472"/>
      <c r="AD110" s="1464"/>
      <c r="AE110" s="1464"/>
      <c r="AF110" s="1464"/>
      <c r="AG110" s="1465"/>
      <c r="AH110" s="1463" t="s">
        <v>414</v>
      </c>
      <c r="AI110" s="1464"/>
      <c r="AJ110" s="1464"/>
      <c r="AK110" s="1464"/>
      <c r="AL110" s="1464"/>
      <c r="AM110" s="1465"/>
    </row>
    <row r="111" spans="2:39" ht="15">
      <c r="B111" s="13"/>
      <c r="C111" s="13"/>
      <c r="D111" s="13"/>
      <c r="E111" s="13"/>
      <c r="F111" s="13"/>
      <c r="G111" s="13"/>
      <c r="H111" s="13"/>
      <c r="I111" s="13"/>
      <c r="J111" s="1466"/>
      <c r="K111" s="1467"/>
      <c r="L111" s="1467"/>
      <c r="M111" s="1467"/>
      <c r="N111" s="1467"/>
      <c r="O111" s="1468"/>
      <c r="P111" s="1466"/>
      <c r="Q111" s="1467"/>
      <c r="R111" s="1467"/>
      <c r="S111" s="1467"/>
      <c r="T111" s="1467"/>
      <c r="U111" s="1468"/>
      <c r="V111" s="1466"/>
      <c r="W111" s="1467"/>
      <c r="X111" s="1467"/>
      <c r="Y111" s="1467"/>
      <c r="Z111" s="1467"/>
      <c r="AA111" s="1468"/>
      <c r="AB111" s="1466"/>
      <c r="AC111" s="1467"/>
      <c r="AD111" s="1467"/>
      <c r="AE111" s="1467"/>
      <c r="AF111" s="1467"/>
      <c r="AG111" s="1468"/>
      <c r="AH111" s="1466"/>
      <c r="AI111" s="1467"/>
      <c r="AJ111" s="1467"/>
      <c r="AK111" s="1467"/>
      <c r="AL111" s="1467"/>
      <c r="AM111" s="1468"/>
    </row>
    <row r="112" spans="2:39" ht="15">
      <c r="B112" s="13"/>
      <c r="C112" s="13"/>
      <c r="D112" s="13"/>
      <c r="E112" s="13"/>
      <c r="F112" s="13"/>
      <c r="G112" s="13"/>
      <c r="H112" s="13"/>
      <c r="I112" s="13"/>
      <c r="J112" s="1466"/>
      <c r="K112" s="1467"/>
      <c r="L112" s="1467"/>
      <c r="M112" s="1467"/>
      <c r="N112" s="1467"/>
      <c r="O112" s="1468"/>
      <c r="P112" s="1466"/>
      <c r="Q112" s="1467"/>
      <c r="R112" s="1467"/>
      <c r="S112" s="1467"/>
      <c r="T112" s="1467"/>
      <c r="U112" s="1468"/>
      <c r="V112" s="1466"/>
      <c r="W112" s="1467"/>
      <c r="X112" s="1467"/>
      <c r="Y112" s="1467"/>
      <c r="Z112" s="1467"/>
      <c r="AA112" s="1468"/>
      <c r="AB112" s="1466"/>
      <c r="AC112" s="1467"/>
      <c r="AD112" s="1467"/>
      <c r="AE112" s="1467"/>
      <c r="AF112" s="1467"/>
      <c r="AG112" s="1468"/>
      <c r="AH112" s="1466"/>
      <c r="AI112" s="1467"/>
      <c r="AJ112" s="1467"/>
      <c r="AK112" s="1467"/>
      <c r="AL112" s="1467"/>
      <c r="AM112" s="1468"/>
    </row>
    <row r="113" spans="2:39" ht="15">
      <c r="B113" s="13"/>
      <c r="C113" s="13"/>
      <c r="D113" s="13"/>
      <c r="E113" s="13"/>
      <c r="F113" s="13"/>
      <c r="G113" s="13"/>
      <c r="H113" s="13"/>
      <c r="I113" s="13"/>
      <c r="J113" s="1466"/>
      <c r="K113" s="1467"/>
      <c r="L113" s="1467"/>
      <c r="M113" s="1467"/>
      <c r="N113" s="1467"/>
      <c r="O113" s="1468"/>
      <c r="P113" s="1466"/>
      <c r="Q113" s="1467"/>
      <c r="R113" s="1467"/>
      <c r="S113" s="1467"/>
      <c r="T113" s="1467"/>
      <c r="U113" s="1468"/>
      <c r="V113" s="1466"/>
      <c r="W113" s="1467"/>
      <c r="X113" s="1467"/>
      <c r="Y113" s="1467"/>
      <c r="Z113" s="1467"/>
      <c r="AA113" s="1468"/>
      <c r="AB113" s="1466"/>
      <c r="AC113" s="1467"/>
      <c r="AD113" s="1467"/>
      <c r="AE113" s="1467"/>
      <c r="AF113" s="1467"/>
      <c r="AG113" s="1468"/>
      <c r="AH113" s="1466"/>
      <c r="AI113" s="1467"/>
      <c r="AJ113" s="1467"/>
      <c r="AK113" s="1467"/>
      <c r="AL113" s="1467"/>
      <c r="AM113" s="1468"/>
    </row>
    <row r="114" spans="2:39" ht="15">
      <c r="B114" s="13"/>
      <c r="C114" s="13"/>
      <c r="D114" s="13"/>
      <c r="E114" s="13"/>
      <c r="F114" s="13"/>
      <c r="G114" s="13"/>
      <c r="H114" s="13"/>
      <c r="I114" s="13"/>
      <c r="J114" s="1466"/>
      <c r="K114" s="1467"/>
      <c r="L114" s="1467"/>
      <c r="M114" s="1467"/>
      <c r="N114" s="1467"/>
      <c r="O114" s="1468"/>
      <c r="P114" s="1466"/>
      <c r="Q114" s="1467"/>
      <c r="R114" s="1467"/>
      <c r="S114" s="1467"/>
      <c r="T114" s="1467"/>
      <c r="U114" s="1468"/>
      <c r="V114" s="1466"/>
      <c r="W114" s="1467"/>
      <c r="X114" s="1467"/>
      <c r="Y114" s="1467"/>
      <c r="Z114" s="1467"/>
      <c r="AA114" s="1468"/>
      <c r="AB114" s="1466"/>
      <c r="AC114" s="1467"/>
      <c r="AD114" s="1467"/>
      <c r="AE114" s="1467"/>
      <c r="AF114" s="1467"/>
      <c r="AG114" s="1468"/>
      <c r="AH114" s="1466"/>
      <c r="AI114" s="1467"/>
      <c r="AJ114" s="1467"/>
      <c r="AK114" s="1467"/>
      <c r="AL114" s="1467"/>
      <c r="AM114" s="1468"/>
    </row>
    <row r="115" spans="2:39" ht="15.95" thickBot="1">
      <c r="B115" s="13"/>
      <c r="C115" s="13"/>
      <c r="D115" s="13"/>
      <c r="E115" s="13"/>
      <c r="F115" s="13"/>
      <c r="G115" s="13"/>
      <c r="H115" s="13"/>
      <c r="I115" s="13"/>
      <c r="J115" s="1469"/>
      <c r="K115" s="1470"/>
      <c r="L115" s="1470"/>
      <c r="M115" s="1470"/>
      <c r="N115" s="1470"/>
      <c r="O115" s="1471"/>
      <c r="P115" s="1469"/>
      <c r="Q115" s="1470"/>
      <c r="R115" s="1470"/>
      <c r="S115" s="1470"/>
      <c r="T115" s="1470"/>
      <c r="U115" s="1471"/>
      <c r="V115" s="1469"/>
      <c r="W115" s="1470"/>
      <c r="X115" s="1470"/>
      <c r="Y115" s="1470"/>
      <c r="Z115" s="1470"/>
      <c r="AA115" s="1471"/>
      <c r="AB115" s="1469"/>
      <c r="AC115" s="1470"/>
      <c r="AD115" s="1470"/>
      <c r="AE115" s="1470"/>
      <c r="AF115" s="1470"/>
      <c r="AG115" s="1471"/>
      <c r="AH115" s="1469"/>
      <c r="AI115" s="1470"/>
      <c r="AJ115" s="1470"/>
      <c r="AK115" s="1470"/>
      <c r="AL115" s="1470"/>
      <c r="AM115" s="1471"/>
    </row>
  </sheetData>
  <sheetProtection algorithmName="SHA-512" hashValue="yYs0UVXCF8HcIcddRXLoufDIURS0YHm/CXx2WE/5ipHQOL5Kic2KnO/IptfB+uIyq2JpDmZmps95Vm7h3ZTRSg==" saltValue="PYYODZTCe3Ci7uXtHjLRuw==" spinCount="100000" sheet="1" objects="1" scenarios="1"/>
  <mergeCells count="17">
    <mergeCell ref="B2:I4"/>
    <mergeCell ref="J2:AM4"/>
    <mergeCell ref="B6:D109"/>
    <mergeCell ref="E26:I46"/>
    <mergeCell ref="E6:I25"/>
    <mergeCell ref="E89:I109"/>
    <mergeCell ref="E47:I67"/>
    <mergeCell ref="E68:I88"/>
    <mergeCell ref="AO6:AT25"/>
    <mergeCell ref="AO26:AT46"/>
    <mergeCell ref="AO47:AT67"/>
    <mergeCell ref="AO68:AT88"/>
    <mergeCell ref="J110:O115"/>
    <mergeCell ref="P110:U115"/>
    <mergeCell ref="V110:AA115"/>
    <mergeCell ref="AB110:AG115"/>
    <mergeCell ref="AH110:AM115"/>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3FBB5-DAD0-40B3-AAF0-C739D4ACD4C3}">
  <sheetPr>
    <tabColor theme="9" tint="-0.249977111117893"/>
  </sheetPr>
  <dimension ref="A1:CL426"/>
  <sheetViews>
    <sheetView showGridLines="0" tabSelected="1" zoomScale="64" zoomScaleNormal="70" workbookViewId="0">
      <pane xSplit="4" ySplit="6" topLeftCell="E7" activePane="bottomRight" state="frozen"/>
      <selection pane="bottomRight" activeCell="G145" sqref="G145:G150"/>
      <selection pane="bottomLeft" activeCell="AK10" sqref="AK10"/>
      <selection pane="topRight" activeCell="AK10" sqref="AK10"/>
    </sheetView>
  </sheetViews>
  <sheetFormatPr defaultColWidth="11.42578125" defaultRowHeight="15"/>
  <cols>
    <col min="1" max="1" width="4.42578125" style="101" hidden="1" customWidth="1"/>
    <col min="2" max="2" width="20.140625" style="36" bestFit="1" customWidth="1"/>
    <col min="3" max="3" width="54.140625" style="36" customWidth="1"/>
    <col min="4" max="4" width="12.7109375" style="36" customWidth="1"/>
    <col min="5" max="5" width="53" style="36" customWidth="1"/>
    <col min="6" max="8" width="8.140625" style="73" customWidth="1"/>
    <col min="9" max="12" width="8.140625" style="312" customWidth="1"/>
    <col min="13" max="13" width="85.7109375" style="36" customWidth="1"/>
    <col min="14" max="14" width="43.28515625" style="36" customWidth="1"/>
    <col min="15" max="15" width="48" style="36" customWidth="1"/>
    <col min="16" max="16" width="24.42578125" style="36" customWidth="1"/>
    <col min="17" max="17" width="74.42578125" style="36" customWidth="1"/>
    <col min="18" max="16384" width="11.42578125" style="36"/>
  </cols>
  <sheetData>
    <row r="1" spans="1:90" ht="33.75" customHeight="1" thickBot="1">
      <c r="A1" s="100"/>
      <c r="B1" s="121"/>
      <c r="C1" s="123"/>
      <c r="D1" s="1125" t="s">
        <v>445</v>
      </c>
      <c r="E1" s="1114" t="s">
        <v>446</v>
      </c>
      <c r="F1" s="1127"/>
      <c r="G1" s="1127"/>
      <c r="H1" s="1127"/>
      <c r="I1" s="1127"/>
      <c r="J1" s="1127"/>
      <c r="K1" s="1127"/>
      <c r="L1" s="1127"/>
      <c r="M1" s="1127"/>
      <c r="N1" s="1127"/>
      <c r="O1" s="1127"/>
      <c r="P1" s="577" t="s">
        <v>447</v>
      </c>
      <c r="Q1" s="578">
        <v>9</v>
      </c>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5"/>
      <c r="CK1" s="1111" t="s">
        <v>448</v>
      </c>
      <c r="CL1" s="1112"/>
    </row>
    <row r="2" spans="1:90" ht="24" customHeight="1" thickBot="1">
      <c r="A2" s="100"/>
      <c r="B2" s="120"/>
      <c r="C2" s="124"/>
      <c r="D2" s="1126"/>
      <c r="E2" s="1114"/>
      <c r="F2" s="1127"/>
      <c r="G2" s="1127"/>
      <c r="H2" s="1127"/>
      <c r="I2" s="1127"/>
      <c r="J2" s="1127"/>
      <c r="K2" s="1127"/>
      <c r="L2" s="1127"/>
      <c r="M2" s="1127"/>
      <c r="N2" s="1127"/>
      <c r="O2" s="1127"/>
      <c r="P2" s="577" t="s">
        <v>449</v>
      </c>
      <c r="Q2" s="577" t="s">
        <v>450</v>
      </c>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BN2" s="94"/>
      <c r="BO2" s="94"/>
      <c r="BP2" s="94"/>
      <c r="BQ2" s="94"/>
      <c r="BR2" s="94"/>
      <c r="BS2" s="94"/>
      <c r="BT2" s="94"/>
      <c r="BU2" s="94"/>
      <c r="BV2" s="94"/>
      <c r="BW2" s="94"/>
      <c r="BX2" s="94"/>
      <c r="BY2" s="94"/>
      <c r="BZ2" s="94"/>
      <c r="CA2" s="94"/>
      <c r="CB2" s="94"/>
      <c r="CC2" s="94"/>
      <c r="CD2" s="94"/>
      <c r="CE2" s="94"/>
      <c r="CF2" s="94"/>
      <c r="CG2" s="94"/>
      <c r="CH2" s="94"/>
      <c r="CI2" s="94"/>
      <c r="CJ2" s="95"/>
      <c r="CK2" s="1111" t="s">
        <v>451</v>
      </c>
      <c r="CL2" s="1112"/>
    </row>
    <row r="3" spans="1:90" s="96" customFormat="1" ht="36.75" customHeight="1" thickBot="1">
      <c r="A3" s="100"/>
      <c r="B3" s="120"/>
      <c r="C3" s="125"/>
      <c r="D3" s="129" t="s">
        <v>452</v>
      </c>
      <c r="E3" s="1113" t="s">
        <v>453</v>
      </c>
      <c r="F3" s="1113"/>
      <c r="G3" s="1113"/>
      <c r="H3" s="1113"/>
      <c r="I3" s="1113"/>
      <c r="J3" s="1113"/>
      <c r="K3" s="1113"/>
      <c r="L3" s="1113"/>
      <c r="M3" s="1113"/>
      <c r="N3" s="1113"/>
      <c r="O3" s="1114"/>
      <c r="P3" s="577" t="s">
        <v>454</v>
      </c>
      <c r="Q3" s="128">
        <v>45817</v>
      </c>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5"/>
      <c r="CK3" s="1115" t="s">
        <v>455</v>
      </c>
      <c r="CL3" s="1116"/>
    </row>
    <row r="4" spans="1:90" ht="27" customHeight="1">
      <c r="A4" s="100"/>
      <c r="B4" s="303"/>
      <c r="C4" s="304"/>
      <c r="D4" s="305"/>
      <c r="E4" s="308" t="s">
        <v>456</v>
      </c>
      <c r="F4" s="308"/>
      <c r="G4" s="308"/>
      <c r="H4" s="308"/>
      <c r="I4" s="310"/>
      <c r="J4" s="310"/>
      <c r="K4" s="310"/>
      <c r="L4" s="310"/>
      <c r="M4" s="308"/>
      <c r="N4" s="308"/>
      <c r="O4" s="308"/>
      <c r="P4" s="306"/>
      <c r="Q4" s="307"/>
    </row>
    <row r="5" spans="1:90" ht="31.5" customHeight="1" thickBot="1">
      <c r="B5" s="53" t="s">
        <v>457</v>
      </c>
      <c r="C5" s="142" t="s">
        <v>127</v>
      </c>
      <c r="D5" s="55"/>
      <c r="F5" s="36"/>
      <c r="G5" s="36"/>
      <c r="H5" s="36"/>
      <c r="I5" s="311"/>
      <c r="J5" s="311"/>
      <c r="K5" s="311"/>
      <c r="L5" s="311"/>
      <c r="Q5" s="97"/>
    </row>
    <row r="6" spans="1:90" s="99" customFormat="1" ht="99.75" customHeight="1" thickBot="1">
      <c r="A6" s="256" t="s">
        <v>458</v>
      </c>
      <c r="B6" s="313" t="s">
        <v>459</v>
      </c>
      <c r="C6" s="104" t="s">
        <v>460</v>
      </c>
      <c r="D6" s="104" t="s">
        <v>156</v>
      </c>
      <c r="E6" s="122" t="s">
        <v>461</v>
      </c>
      <c r="F6" s="105" t="s">
        <v>284</v>
      </c>
      <c r="G6" s="105" t="s">
        <v>81</v>
      </c>
      <c r="H6" s="105" t="s">
        <v>462</v>
      </c>
      <c r="I6" s="105" t="s">
        <v>284</v>
      </c>
      <c r="J6" s="105" t="s">
        <v>81</v>
      </c>
      <c r="K6" s="105" t="s">
        <v>463</v>
      </c>
      <c r="L6" s="105" t="s">
        <v>464</v>
      </c>
      <c r="M6" s="104" t="s">
        <v>465</v>
      </c>
      <c r="N6" s="104" t="s">
        <v>466</v>
      </c>
      <c r="O6" s="104" t="s">
        <v>151</v>
      </c>
      <c r="P6" s="104" t="s">
        <v>467</v>
      </c>
      <c r="Q6" s="104" t="s">
        <v>468</v>
      </c>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c r="BF6" s="98"/>
      <c r="BG6" s="98"/>
      <c r="BH6" s="98"/>
      <c r="BI6" s="98"/>
      <c r="BJ6" s="98"/>
      <c r="BK6" s="98"/>
      <c r="BL6" s="98"/>
      <c r="BM6" s="98"/>
      <c r="BN6" s="98"/>
      <c r="BO6" s="98"/>
      <c r="BP6" s="98"/>
      <c r="BQ6" s="98"/>
      <c r="BR6" s="98"/>
      <c r="BS6" s="98"/>
      <c r="BT6" s="98"/>
      <c r="BU6" s="98"/>
      <c r="BV6" s="98"/>
      <c r="BW6" s="98"/>
      <c r="BX6" s="98"/>
      <c r="BY6" s="98"/>
      <c r="BZ6" s="98"/>
      <c r="CA6" s="98"/>
      <c r="CB6" s="98"/>
      <c r="CC6" s="98"/>
      <c r="CD6" s="98"/>
      <c r="CE6" s="98"/>
      <c r="CF6" s="98"/>
      <c r="CG6" s="98"/>
      <c r="CH6" s="98"/>
      <c r="CI6" s="98"/>
      <c r="CJ6" s="98"/>
      <c r="CK6" s="98"/>
      <c r="CL6" s="98"/>
    </row>
    <row r="7" spans="1:90" s="781" customFormat="1" ht="69.95">
      <c r="A7" s="103" t="s">
        <v>469</v>
      </c>
      <c r="B7" s="1117" t="s">
        <v>394</v>
      </c>
      <c r="C7" s="1119" t="str">
        <f>IF('Mapa final'!E10="","",'Mapa final'!E10)</f>
        <v>Posibilidad de afectación reputacional por desarrollar asistencias técnicas sin el cumplimiento de las condiciones previstas para su realización debido a la rotación constante del personal, falta de claridad para la implementación de las acciones en el territorio y  dificultades para el registro y la sistematización de las asistencias técnicas</v>
      </c>
      <c r="D7" s="1121" t="s">
        <v>470</v>
      </c>
      <c r="E7" s="1119" t="str">
        <f>IF('Mapa final'!D10="","",'Mapa final'!D10)</f>
        <v>Rotación constante del personal, falta de claridad para la implementación de las acciones en el territorio y  dificultades para el registro y la sistematización de las asistencias técnicas</v>
      </c>
      <c r="F7" s="1123" t="str">
        <f>IF('Mapa final'!H10="","",'Mapa final'!H10)</f>
        <v>Media</v>
      </c>
      <c r="G7" s="1123" t="str">
        <f>IF('Mapa final'!L10="","",'Mapa final'!L10)</f>
        <v>Mayor</v>
      </c>
      <c r="H7" s="1123"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Alto</v>
      </c>
      <c r="I7" s="385" t="str">
        <f>IF('Mapa final'!Y10="","",'Mapa final'!Y10)</f>
        <v>Baja</v>
      </c>
      <c r="J7" s="385" t="str">
        <f>IF('Mapa final'!AA10="","",'Mapa final'!AA10)</f>
        <v>Mayor</v>
      </c>
      <c r="K7" s="385" t="str">
        <f>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Alto</v>
      </c>
      <c r="L7" s="385"/>
      <c r="M7" s="779" t="str">
        <f>IF('Mapa final'!P10="","",'Mapa final'!P10)</f>
        <v xml:space="preserve">El profesional líder de iniciativa estratégica hace seguimiento a la actuación en territorio, midiendo los avances y cumplimiento de las acciones y los productos de manera trimestral , tomando las acciones de mejora a lugar, de lo cual se dejan las evidencias generadas por cada una de las acciones realizadas.
</v>
      </c>
      <c r="N7" s="466" t="s">
        <v>471</v>
      </c>
      <c r="O7" s="466" t="s">
        <v>472</v>
      </c>
      <c r="P7" s="466" t="s">
        <v>473</v>
      </c>
      <c r="Q7" s="780"/>
    </row>
    <row r="8" spans="1:90" s="781" customFormat="1" ht="56.1">
      <c r="A8" s="103" t="s">
        <v>474</v>
      </c>
      <c r="B8" s="1118"/>
      <c r="C8" s="1120"/>
      <c r="D8" s="1122"/>
      <c r="E8" s="1120"/>
      <c r="F8" s="1124"/>
      <c r="G8" s="1124"/>
      <c r="H8" s="1124"/>
      <c r="I8" s="385" t="str">
        <f>IF('Mapa final'!Y11="","",'Mapa final'!Y11)</f>
        <v>Baja</v>
      </c>
      <c r="J8" s="385" t="str">
        <f>IF('Mapa final'!AA11="","",'Mapa final'!AA11)</f>
        <v>Mayor</v>
      </c>
      <c r="K8" s="385" t="str">
        <f t="shared" ref="K8:K71" si="0">IFERROR(IF(OR(AND(I8="Muy Baja",J8="Leve"),AND(I8="Muy Baja",J8="Menor"),AND(I8="Baja",J8="Leve")),"Bajo",IF(OR(AND(I8="Muy baja",J8="Moderado"),AND(I8="Baja",J8="Menor"),AND(I8="Baja",J8="Moderado"),AND(I8="Media",J8="Leve"),AND(I8="Media",J8="Menor"),AND(I8="Media",J8="Moderado"),AND(I8="Alta",J8="Leve"),AND(I8="Alta",J8="Menor")),"Moderado",IF(OR(AND(I8="Muy Baja",J8="Mayor"),AND(I8="Baja",J8="Mayor"),AND(I8="Media",J8="Mayor"),AND(I8="Alta",J8="Moderado"),AND(I8="Alta",J8="Mayor"),AND(I8="Muy Alta",J8="Leve"),AND(I8="Muy Alta",J8="Menor"),AND(I8="Muy Alta",J8="Moderado"),AND(I8="Muy Alta",J8="Mayor")),"Alto",IF(OR(AND(I8="Muy Baja",J8="Catastrófico"),AND(I8="Baja",J8="Catastrófico"),AND(I8="Media",J8="Catastrófico"),AND(I8="Alta",J8="Catastrófico"),AND(I8="Muy Alta",J8="Catastrófico")),"Extremo","")))),"")</f>
        <v>Alto</v>
      </c>
      <c r="L8" s="385" t="s">
        <v>177</v>
      </c>
      <c r="M8" s="779" t="str">
        <f>IF('Mapa final'!P11="","",'Mapa final'!P11)</f>
        <v>El profesional encargado de la iniciativa estratégica hace seguimiento a la ejecución de las acciones bajo liderazgo y consolida mensualmente los avances, con el propósito de contar con información para la toma de decisiones. Este registro en sí sería la evidencia de las acciones realizadas. En caso de detectarse desactualización del registro, se procede a su actualización inmediata.</v>
      </c>
      <c r="N8" s="466" t="s">
        <v>475</v>
      </c>
      <c r="O8" s="466" t="s">
        <v>472</v>
      </c>
      <c r="P8" s="466" t="s">
        <v>476</v>
      </c>
      <c r="Q8" s="782" t="s">
        <v>477</v>
      </c>
    </row>
    <row r="9" spans="1:90" s="781" customFormat="1" ht="14.1">
      <c r="A9" s="103" t="s">
        <v>478</v>
      </c>
      <c r="B9" s="1118"/>
      <c r="C9" s="1120"/>
      <c r="D9" s="1122"/>
      <c r="E9" s="1120"/>
      <c r="F9" s="1124"/>
      <c r="G9" s="1124"/>
      <c r="H9" s="1124"/>
      <c r="I9" s="385" t="str">
        <f>IF('Mapa final'!Y12="","",'Mapa final'!Y12)</f>
        <v/>
      </c>
      <c r="J9" s="385" t="str">
        <f>IF('Mapa final'!AA12="","",'Mapa final'!AA12)</f>
        <v/>
      </c>
      <c r="K9" s="385" t="str">
        <f t="shared" si="0"/>
        <v/>
      </c>
      <c r="L9" s="385" t="s">
        <v>213</v>
      </c>
      <c r="M9" s="779" t="str">
        <f>IF('Mapa final'!P12="","",'Mapa final'!P12)</f>
        <v/>
      </c>
      <c r="N9" s="633"/>
      <c r="O9" s="361"/>
      <c r="P9" s="361"/>
      <c r="Q9" s="638"/>
    </row>
    <row r="10" spans="1:90" s="781" customFormat="1" ht="14.1">
      <c r="A10" s="103" t="s">
        <v>479</v>
      </c>
      <c r="B10" s="1118"/>
      <c r="C10" s="1120"/>
      <c r="D10" s="1122"/>
      <c r="E10" s="1120"/>
      <c r="F10" s="1124"/>
      <c r="G10" s="1124"/>
      <c r="H10" s="1124"/>
      <c r="I10" s="385" t="str">
        <f>IF('Mapa final'!Y13="","",'Mapa final'!Y13)</f>
        <v/>
      </c>
      <c r="J10" s="385" t="str">
        <f>IF('Mapa final'!AA13="","",'Mapa final'!AA13)</f>
        <v/>
      </c>
      <c r="K10" s="385" t="str">
        <f t="shared" si="0"/>
        <v/>
      </c>
      <c r="L10" s="385" t="s">
        <v>213</v>
      </c>
      <c r="M10" s="779" t="str">
        <f>IF('Mapa final'!P13="","",'Mapa final'!P13)</f>
        <v/>
      </c>
      <c r="N10" s="361"/>
      <c r="O10" s="361"/>
      <c r="P10" s="361"/>
      <c r="Q10" s="638"/>
    </row>
    <row r="11" spans="1:90" s="781" customFormat="1" ht="14.1">
      <c r="A11" s="103" t="s">
        <v>480</v>
      </c>
      <c r="B11" s="1118"/>
      <c r="C11" s="1120"/>
      <c r="D11" s="1122"/>
      <c r="E11" s="1120"/>
      <c r="F11" s="1124"/>
      <c r="G11" s="1124"/>
      <c r="H11" s="1124"/>
      <c r="I11" s="385" t="str">
        <f>IF('Mapa final'!Y14="","",'Mapa final'!Y14)</f>
        <v/>
      </c>
      <c r="J11" s="385" t="str">
        <f>IF('Mapa final'!AA14="","",'Mapa final'!AA14)</f>
        <v/>
      </c>
      <c r="K11" s="385" t="str">
        <f t="shared" si="0"/>
        <v/>
      </c>
      <c r="L11" s="385" t="s">
        <v>213</v>
      </c>
      <c r="M11" s="779" t="str">
        <f>IF('Mapa final'!P14="","",'Mapa final'!P14)</f>
        <v/>
      </c>
      <c r="N11" s="361"/>
      <c r="O11" s="361"/>
      <c r="P11" s="361"/>
      <c r="Q11" s="638"/>
    </row>
    <row r="12" spans="1:90" s="781" customFormat="1" ht="14.1">
      <c r="A12" s="103" t="s">
        <v>481</v>
      </c>
      <c r="B12" s="1118"/>
      <c r="C12" s="1120"/>
      <c r="D12" s="1122"/>
      <c r="E12" s="1120"/>
      <c r="F12" s="1124"/>
      <c r="G12" s="1124"/>
      <c r="H12" s="1124"/>
      <c r="I12" s="385" t="str">
        <f>IF('Mapa final'!Y15="","",'Mapa final'!Y15)</f>
        <v/>
      </c>
      <c r="J12" s="385" t="str">
        <f>IF('Mapa final'!AA15="","",'Mapa final'!AA15)</f>
        <v/>
      </c>
      <c r="K12" s="385" t="str">
        <f t="shared" si="0"/>
        <v/>
      </c>
      <c r="L12" s="385" t="s">
        <v>213</v>
      </c>
      <c r="M12" s="779" t="str">
        <f>IF('Mapa final'!P15="","",'Mapa final'!P15)</f>
        <v/>
      </c>
      <c r="N12" s="783"/>
      <c r="O12" s="783"/>
      <c r="P12" s="783"/>
      <c r="Q12" s="784"/>
    </row>
    <row r="13" spans="1:90" s="781" customFormat="1" ht="98.1">
      <c r="A13" s="374" t="s">
        <v>482</v>
      </c>
      <c r="B13" s="1117" t="s">
        <v>404</v>
      </c>
      <c r="C13" s="1119" t="str">
        <f>IF('Mapa final'!E16="","",'Mapa final'!E16)</f>
        <v>Posibilidad de afectación reputacional por inoportuna entrega de información a la Corte Constitucional sobre el avance de cumplimiento de las órdenes impartidas en la sentencia T-025 de 2004 y sus autos de seguimiento, debido a demoras en el reporte de la información solicitada a  las dependencias transversales referentes a la sentencia T-025 y sus autos de seguimiento.</v>
      </c>
      <c r="D13" s="1122" t="s">
        <v>470</v>
      </c>
      <c r="E13" s="1119" t="str">
        <f>IF('Mapa final'!D16="","",'Mapa final'!D16)</f>
        <v>Demoras en el reporte de la información solicitada a  las dependencias transversales referentes a la sentencia T-025 y sus autos de seguimiento.</v>
      </c>
      <c r="F13" s="1123" t="str">
        <f>IF('Mapa final'!H16="","",'Mapa final'!H16)</f>
        <v>Baja</v>
      </c>
      <c r="G13" s="1123" t="str">
        <f>IF('Mapa final'!L16="","",'Mapa final'!L16)</f>
        <v>Mayor</v>
      </c>
      <c r="H13" s="1123" t="str">
        <f t="shared" ref="H13" si="1">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Alto</v>
      </c>
      <c r="I13" s="385" t="str">
        <f>IF('Mapa final'!Y16="","",'Mapa final'!Y16)</f>
        <v>Baja</v>
      </c>
      <c r="J13" s="385" t="str">
        <f>IF('Mapa final'!AA16="","",'Mapa final'!AA16)</f>
        <v>Mayor</v>
      </c>
      <c r="K13" s="385" t="str">
        <f t="shared" si="0"/>
        <v>Alto</v>
      </c>
      <c r="L13" s="385" t="s">
        <v>177</v>
      </c>
      <c r="M13" s="779" t="str">
        <f>IF('Mapa final'!P16="","",'Mapa final'!P16)</f>
        <v>El coordinador (a) del Grupo de Articulación Interna para la Política de Víctimas del Conflicto Armado cada vez que recibe una solicitud de información por parte de la Corte Constitucional con referencia a los autos de seguimiento a la Sentencia T-025 de 2004, revisa la solicitud y procede a realizar el requerimiento formal de los reportes a las dependencias del Ministerio del Interior de acuerdo con las competencias y el contenido, estableciendo fechas de entrega oportuna de los informes, a través del correo electrónico o del aplicativo Control Doc. Las evidencias reposaran en los informes remitidos a la Honorable Corte Constitucional, mediante correos electrónicos y aplicativo ControlDoc.</v>
      </c>
      <c r="N13" s="785" t="s">
        <v>483</v>
      </c>
      <c r="O13" s="785" t="s">
        <v>484</v>
      </c>
      <c r="P13" s="786" t="s">
        <v>485</v>
      </c>
      <c r="Q13" s="787" t="s">
        <v>486</v>
      </c>
    </row>
    <row r="14" spans="1:90" s="781" customFormat="1" ht="14.1">
      <c r="A14" s="374" t="s">
        <v>487</v>
      </c>
      <c r="B14" s="1118"/>
      <c r="C14" s="1120"/>
      <c r="D14" s="1122"/>
      <c r="E14" s="1120"/>
      <c r="F14" s="1124"/>
      <c r="G14" s="1124"/>
      <c r="H14" s="1124"/>
      <c r="I14" s="385" t="str">
        <f>IF('Mapa final'!Y17="","",'Mapa final'!Y17)</f>
        <v/>
      </c>
      <c r="J14" s="385" t="str">
        <f>IF('Mapa final'!AA17="","",'Mapa final'!AA17)</f>
        <v/>
      </c>
      <c r="K14" s="385" t="str">
        <f t="shared" si="0"/>
        <v/>
      </c>
      <c r="L14" s="385" t="s">
        <v>213</v>
      </c>
      <c r="M14" s="779" t="str">
        <f>IF('Mapa final'!P17="","",'Mapa final'!P17)</f>
        <v/>
      </c>
      <c r="N14" s="361"/>
      <c r="O14" s="361"/>
      <c r="P14" s="361"/>
      <c r="Q14" s="780"/>
    </row>
    <row r="15" spans="1:90" s="781" customFormat="1" ht="14.1">
      <c r="A15" s="374" t="s">
        <v>488</v>
      </c>
      <c r="B15" s="1118"/>
      <c r="C15" s="1120"/>
      <c r="D15" s="1122"/>
      <c r="E15" s="1120"/>
      <c r="F15" s="1124"/>
      <c r="G15" s="1124"/>
      <c r="H15" s="1124"/>
      <c r="I15" s="385" t="str">
        <f>IF('Mapa final'!Y18="","",'Mapa final'!Y18)</f>
        <v/>
      </c>
      <c r="J15" s="385" t="str">
        <f>IF('Mapa final'!AA18="","",'Mapa final'!AA18)</f>
        <v/>
      </c>
      <c r="K15" s="385" t="str">
        <f t="shared" si="0"/>
        <v/>
      </c>
      <c r="L15" s="385" t="s">
        <v>213</v>
      </c>
      <c r="M15" s="779" t="str">
        <f>IF('Mapa final'!P18="","",'Mapa final'!P18)</f>
        <v/>
      </c>
      <c r="N15" s="361"/>
      <c r="O15" s="361"/>
      <c r="P15" s="361"/>
      <c r="Q15" s="780"/>
    </row>
    <row r="16" spans="1:90" s="781" customFormat="1" ht="14.1">
      <c r="A16" s="374" t="s">
        <v>489</v>
      </c>
      <c r="B16" s="1118"/>
      <c r="C16" s="1120"/>
      <c r="D16" s="1122"/>
      <c r="E16" s="1120"/>
      <c r="F16" s="1124"/>
      <c r="G16" s="1124"/>
      <c r="H16" s="1124"/>
      <c r="I16" s="385" t="str">
        <f>IF('Mapa final'!Y19="","",'Mapa final'!Y19)</f>
        <v/>
      </c>
      <c r="J16" s="385" t="str">
        <f>IF('Mapa final'!AA19="","",'Mapa final'!AA19)</f>
        <v/>
      </c>
      <c r="K16" s="385" t="str">
        <f t="shared" si="0"/>
        <v/>
      </c>
      <c r="L16" s="385" t="s">
        <v>213</v>
      </c>
      <c r="M16" s="779" t="str">
        <f>IF('Mapa final'!P19="","",'Mapa final'!P19)</f>
        <v/>
      </c>
      <c r="N16" s="361"/>
      <c r="O16" s="361"/>
      <c r="P16" s="361"/>
      <c r="Q16" s="780"/>
    </row>
    <row r="17" spans="1:17" s="781" customFormat="1" ht="14.1">
      <c r="A17" s="374" t="s">
        <v>490</v>
      </c>
      <c r="B17" s="1118"/>
      <c r="C17" s="1120"/>
      <c r="D17" s="1122"/>
      <c r="E17" s="1120"/>
      <c r="F17" s="1124"/>
      <c r="G17" s="1124"/>
      <c r="H17" s="1124"/>
      <c r="I17" s="385" t="str">
        <f>IF('Mapa final'!Y20="","",'Mapa final'!Y20)</f>
        <v/>
      </c>
      <c r="J17" s="385" t="str">
        <f>IF('Mapa final'!AA20="","",'Mapa final'!AA20)</f>
        <v/>
      </c>
      <c r="K17" s="385" t="str">
        <f t="shared" si="0"/>
        <v/>
      </c>
      <c r="L17" s="385" t="s">
        <v>213</v>
      </c>
      <c r="M17" s="779" t="str">
        <f>IF('Mapa final'!P20="","",'Mapa final'!P20)</f>
        <v/>
      </c>
      <c r="N17" s="361"/>
      <c r="O17" s="361"/>
      <c r="P17" s="361"/>
      <c r="Q17" s="780"/>
    </row>
    <row r="18" spans="1:17" s="781" customFormat="1" ht="14.1">
      <c r="A18" s="374" t="s">
        <v>491</v>
      </c>
      <c r="B18" s="1118"/>
      <c r="C18" s="1120"/>
      <c r="D18" s="1122"/>
      <c r="E18" s="1120"/>
      <c r="F18" s="1124"/>
      <c r="G18" s="1124"/>
      <c r="H18" s="1124"/>
      <c r="I18" s="385" t="str">
        <f>IF('Mapa final'!Y21="","",'Mapa final'!Y21)</f>
        <v/>
      </c>
      <c r="J18" s="385" t="str">
        <f>IF('Mapa final'!AA21="","",'Mapa final'!AA21)</f>
        <v/>
      </c>
      <c r="K18" s="385" t="str">
        <f t="shared" si="0"/>
        <v/>
      </c>
      <c r="L18" s="385" t="s">
        <v>213</v>
      </c>
      <c r="M18" s="779" t="str">
        <f>IF('Mapa final'!P21="","",'Mapa final'!P21)</f>
        <v/>
      </c>
      <c r="N18" s="361"/>
      <c r="O18" s="361"/>
      <c r="P18" s="361"/>
      <c r="Q18" s="780"/>
    </row>
    <row r="19" spans="1:17" s="781" customFormat="1" ht="126" customHeight="1">
      <c r="A19" s="374" t="s">
        <v>492</v>
      </c>
      <c r="B19" s="1117" t="s">
        <v>405</v>
      </c>
      <c r="C19" s="1119" t="str">
        <f>IF('Mapa final'!E22="","",'Mapa final'!E22)</f>
        <v>Posibilidad afectación reputacional por incumplimiento del cronograma de asistencias técnicas a nivel territorial, debido a demoras en la contratación de las y los profesionales encargados de brindar asistencia técnica generando una alteración de los cronogramas.</v>
      </c>
      <c r="D19" s="1122" t="s">
        <v>470</v>
      </c>
      <c r="E19" s="1119" t="str">
        <f>IF('Mapa final'!D22="","",'Mapa final'!D22)</f>
        <v>Falta de contratación de las y los profesionales encargados de brindar asistencia técnica</v>
      </c>
      <c r="F19" s="1123" t="str">
        <f>IF('Mapa final'!H22="","",'Mapa final'!H22)</f>
        <v>Baja</v>
      </c>
      <c r="G19" s="1123" t="str">
        <f>IF('Mapa final'!L22="","",'Mapa final'!L22)</f>
        <v>Mayor</v>
      </c>
      <c r="H19" s="1123" t="str">
        <f t="shared" ref="H19" si="2">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Alto</v>
      </c>
      <c r="I19" s="385" t="str">
        <f>IF('Mapa final'!Y22="","",'Mapa final'!Y22)</f>
        <v>Baja</v>
      </c>
      <c r="J19" s="385" t="str">
        <f>IF('Mapa final'!AA22="","",'Mapa final'!AA22)</f>
        <v>Mayor</v>
      </c>
      <c r="K19" s="385" t="str">
        <f t="shared" si="0"/>
        <v>Alto</v>
      </c>
      <c r="L19" s="385" t="s">
        <v>177</v>
      </c>
      <c r="M19" s="779" t="str">
        <f>IF('Mapa final'!P22="","",'Mapa final'!P22)</f>
        <v xml:space="preserve">El Coordinador (a) del  Grupo de Articulación Interna para la Política de Víctimas del Conflicto Armado revisa y aprueba mensualmente la programación de asistencias técnicas en la bitácora de comisiones de servicio y autorizaciones de desplazamiento del grupo con el fin de agotar los compromisos institucionales a nivel territorial, estando pendiente de las demoras en la contratación que se presente en el momento. Las evidencias de las asistencias técnicas realizadas, reposaran en las solicitudes de comisión, listados de controles de asistencia y reporte de las capacitaciones brindadas  </v>
      </c>
      <c r="N19" s="786" t="s">
        <v>493</v>
      </c>
      <c r="O19" s="785" t="s">
        <v>494</v>
      </c>
      <c r="P19" s="785" t="s">
        <v>495</v>
      </c>
      <c r="Q19" s="788" t="s">
        <v>496</v>
      </c>
    </row>
    <row r="20" spans="1:17" s="781" customFormat="1" ht="14.1">
      <c r="A20" s="374" t="s">
        <v>497</v>
      </c>
      <c r="B20" s="1118"/>
      <c r="C20" s="1120"/>
      <c r="D20" s="1122"/>
      <c r="E20" s="1120"/>
      <c r="F20" s="1124"/>
      <c r="G20" s="1124"/>
      <c r="H20" s="1124"/>
      <c r="I20" s="385" t="str">
        <f>IF('Mapa final'!Y23="","",'Mapa final'!Y23)</f>
        <v/>
      </c>
      <c r="J20" s="385" t="str">
        <f>IF('Mapa final'!AA23="","",'Mapa final'!AA23)</f>
        <v/>
      </c>
      <c r="K20" s="385" t="str">
        <f t="shared" si="0"/>
        <v/>
      </c>
      <c r="L20" s="385" t="s">
        <v>213</v>
      </c>
      <c r="M20" s="779" t="str">
        <f>IF('Mapa final'!P23="","",'Mapa final'!P23)</f>
        <v/>
      </c>
      <c r="N20" s="633"/>
      <c r="O20" s="361"/>
      <c r="P20" s="361"/>
      <c r="Q20" s="780"/>
    </row>
    <row r="21" spans="1:17" s="781" customFormat="1" ht="14.1">
      <c r="A21" s="374" t="s">
        <v>498</v>
      </c>
      <c r="B21" s="1118"/>
      <c r="C21" s="1120"/>
      <c r="D21" s="1122"/>
      <c r="E21" s="1120"/>
      <c r="F21" s="1124"/>
      <c r="G21" s="1124"/>
      <c r="H21" s="1124"/>
      <c r="I21" s="385" t="str">
        <f>IF('Mapa final'!Y24="","",'Mapa final'!Y24)</f>
        <v/>
      </c>
      <c r="J21" s="385" t="str">
        <f>IF('Mapa final'!AA24="","",'Mapa final'!AA24)</f>
        <v/>
      </c>
      <c r="K21" s="385" t="str">
        <f t="shared" si="0"/>
        <v/>
      </c>
      <c r="L21" s="385" t="s">
        <v>213</v>
      </c>
      <c r="M21" s="779" t="str">
        <f>IF('Mapa final'!P24="","",'Mapa final'!P24)</f>
        <v/>
      </c>
      <c r="N21" s="361"/>
      <c r="O21" s="361"/>
      <c r="P21" s="361"/>
      <c r="Q21" s="780"/>
    </row>
    <row r="22" spans="1:17" s="781" customFormat="1" ht="14.1">
      <c r="A22" s="374" t="s">
        <v>499</v>
      </c>
      <c r="B22" s="1118"/>
      <c r="C22" s="1120"/>
      <c r="D22" s="1122"/>
      <c r="E22" s="1120"/>
      <c r="F22" s="1124"/>
      <c r="G22" s="1124"/>
      <c r="H22" s="1124"/>
      <c r="I22" s="385" t="str">
        <f>IF('Mapa final'!Y25="","",'Mapa final'!Y25)</f>
        <v/>
      </c>
      <c r="J22" s="385" t="str">
        <f>IF('Mapa final'!AA25="","",'Mapa final'!AA25)</f>
        <v/>
      </c>
      <c r="K22" s="385" t="str">
        <f t="shared" si="0"/>
        <v/>
      </c>
      <c r="L22" s="385" t="s">
        <v>213</v>
      </c>
      <c r="M22" s="779" t="str">
        <f>IF('Mapa final'!P25="","",'Mapa final'!P25)</f>
        <v/>
      </c>
      <c r="N22" s="361"/>
      <c r="O22" s="361"/>
      <c r="P22" s="361"/>
      <c r="Q22" s="780"/>
    </row>
    <row r="23" spans="1:17" s="781" customFormat="1" ht="14.1">
      <c r="A23" s="374" t="s">
        <v>500</v>
      </c>
      <c r="B23" s="1118"/>
      <c r="C23" s="1120"/>
      <c r="D23" s="1122"/>
      <c r="E23" s="1120"/>
      <c r="F23" s="1124"/>
      <c r="G23" s="1124"/>
      <c r="H23" s="1124"/>
      <c r="I23" s="385" t="str">
        <f>IF('Mapa final'!Y26="","",'Mapa final'!Y26)</f>
        <v/>
      </c>
      <c r="J23" s="385" t="str">
        <f>IF('Mapa final'!AA26="","",'Mapa final'!AA26)</f>
        <v/>
      </c>
      <c r="K23" s="385" t="str">
        <f t="shared" si="0"/>
        <v/>
      </c>
      <c r="L23" s="385" t="s">
        <v>213</v>
      </c>
      <c r="M23" s="779" t="str">
        <f>IF('Mapa final'!P26="","",'Mapa final'!P26)</f>
        <v/>
      </c>
      <c r="N23" s="361"/>
      <c r="O23" s="361"/>
      <c r="P23" s="361"/>
      <c r="Q23" s="780"/>
    </row>
    <row r="24" spans="1:17" s="781" customFormat="1" ht="14.1">
      <c r="A24" s="374" t="s">
        <v>501</v>
      </c>
      <c r="B24" s="1118"/>
      <c r="C24" s="1120"/>
      <c r="D24" s="1122"/>
      <c r="E24" s="1120"/>
      <c r="F24" s="1124"/>
      <c r="G24" s="1124"/>
      <c r="H24" s="1124"/>
      <c r="I24" s="385" t="str">
        <f>IF('Mapa final'!Y27="","",'Mapa final'!Y27)</f>
        <v/>
      </c>
      <c r="J24" s="385" t="str">
        <f>IF('Mapa final'!AA27="","",'Mapa final'!AA27)</f>
        <v/>
      </c>
      <c r="K24" s="385" t="str">
        <f t="shared" si="0"/>
        <v/>
      </c>
      <c r="L24" s="385" t="s">
        <v>213</v>
      </c>
      <c r="M24" s="779" t="str">
        <f>IF('Mapa final'!P27="","",'Mapa final'!P27)</f>
        <v/>
      </c>
      <c r="N24" s="361"/>
      <c r="O24" s="361"/>
      <c r="P24" s="361"/>
      <c r="Q24" s="780"/>
    </row>
    <row r="25" spans="1:17" s="781" customFormat="1" ht="71.25" customHeight="1">
      <c r="A25" s="103" t="s">
        <v>502</v>
      </c>
      <c r="B25" s="1117" t="s">
        <v>386</v>
      </c>
      <c r="C25" s="1119" t="str">
        <f>IF('Mapa final'!E28="","",'Mapa final'!E28)</f>
        <v xml:space="preserve">Posibilidad de afectación reputacional por respuestas a solicitudes por fuera de tiempos legales, debido a Insuficiente capacidad instalada institucional para atender el volumen de PQRSDF recibidas, derivada de una brecha estructural entre la demanda de solicitudes y la disponibilidad efectiva de talento humano (funcionarios y contratistas) asignado a su gestión.
</v>
      </c>
      <c r="D25" s="1122" t="s">
        <v>470</v>
      </c>
      <c r="E25" s="1119" t="str">
        <f>IF('Mapa final'!D28="","",'Mapa final'!D28)</f>
        <v>Insuficiente capacidad instalada institucional para atender el volumen de PQRSDF recibidas, derivada de una brecha estructural entre la demanda de solicitudes y la disponibilidad efectiva de talento humano (funcionarios y contratistas) asignado a su gestión.</v>
      </c>
      <c r="F25" s="1123" t="str">
        <f>IF('Mapa final'!H28="","",'Mapa final'!H28)</f>
        <v>Muy Alta</v>
      </c>
      <c r="G25" s="1123" t="str">
        <f>IF('Mapa final'!L28="","",'Mapa final'!L28)</f>
        <v>Moderado</v>
      </c>
      <c r="H25" s="1123" t="str">
        <f t="shared" ref="H25" si="3">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Alto</v>
      </c>
      <c r="I25" s="385" t="str">
        <f>IF('Mapa final'!Y28="","",'Mapa final'!Y28)</f>
        <v>Media</v>
      </c>
      <c r="J25" s="385" t="str">
        <f>IF('Mapa final'!AA28="","",'Mapa final'!AA28)</f>
        <v>Moderado</v>
      </c>
      <c r="K25" s="385" t="str">
        <f t="shared" si="0"/>
        <v>Moderado</v>
      </c>
      <c r="L25" s="385" t="s">
        <v>213</v>
      </c>
      <c r="M25" s="779" t="str">
        <f>IF('Mapa final'!P28="","",'Mapa final'!P28)</f>
        <v>El Director DAI asigna a los coordinadores dar respuesta a PQRS en el aplicativo Control Doc, y como evidencia se solicita mensualmente la  Matriz de seguimiento de asignación y cumplimiento de PQRS.</v>
      </c>
      <c r="N25" s="361" t="s">
        <v>503</v>
      </c>
      <c r="O25" s="361" t="s">
        <v>504</v>
      </c>
      <c r="P25" s="361" t="s">
        <v>505</v>
      </c>
      <c r="Q25" s="780"/>
    </row>
    <row r="26" spans="1:17" s="781" customFormat="1" ht="50.1">
      <c r="A26" s="103" t="s">
        <v>506</v>
      </c>
      <c r="B26" s="1118"/>
      <c r="C26" s="1120"/>
      <c r="D26" s="1122"/>
      <c r="E26" s="1120"/>
      <c r="F26" s="1124"/>
      <c r="G26" s="1124"/>
      <c r="H26" s="1124"/>
      <c r="I26" s="385" t="str">
        <f>IF('Mapa final'!Y29="","",'Mapa final'!Y29)</f>
        <v>Baja</v>
      </c>
      <c r="J26" s="385" t="str">
        <f>IF('Mapa final'!AA29="","",'Mapa final'!AA29)</f>
        <v>Moderado</v>
      </c>
      <c r="K26" s="385" t="str">
        <f t="shared" si="0"/>
        <v>Moderado</v>
      </c>
      <c r="L26" s="385" t="s">
        <v>177</v>
      </c>
      <c r="M26" s="779" t="str">
        <f>IF('Mapa final'!P29="","",'Mapa final'!P29)</f>
        <v>Los coordinadores de la DAI realizan seguimiento mensual del informe remitido por la Oficina Información Publica para generar alertas. Como evidencia se revisa el drive Base seguimiento PQRS y a travès de correo electronico se socializa el estado de las mismas.</v>
      </c>
      <c r="N26" s="361" t="s">
        <v>503</v>
      </c>
      <c r="O26" s="361" t="s">
        <v>504</v>
      </c>
      <c r="P26" s="361" t="s">
        <v>507</v>
      </c>
      <c r="Q26" s="780" t="s">
        <v>508</v>
      </c>
    </row>
    <row r="27" spans="1:17" s="781" customFormat="1" ht="14.1">
      <c r="A27" s="103" t="s">
        <v>509</v>
      </c>
      <c r="B27" s="1118"/>
      <c r="C27" s="1120"/>
      <c r="D27" s="1122"/>
      <c r="E27" s="1120"/>
      <c r="F27" s="1124"/>
      <c r="G27" s="1124"/>
      <c r="H27" s="1124"/>
      <c r="I27" s="385" t="str">
        <f>IF('Mapa final'!Y30="","",'Mapa final'!Y30)</f>
        <v/>
      </c>
      <c r="J27" s="385" t="str">
        <f>IF('Mapa final'!AA30="","",'Mapa final'!AA30)</f>
        <v/>
      </c>
      <c r="K27" s="385" t="str">
        <f t="shared" si="0"/>
        <v/>
      </c>
      <c r="L27" s="385" t="s">
        <v>213</v>
      </c>
      <c r="M27" s="779" t="str">
        <f>IF('Mapa final'!P30="","",'Mapa final'!P30)</f>
        <v/>
      </c>
      <c r="N27" s="361"/>
      <c r="O27" s="361"/>
      <c r="P27" s="361"/>
      <c r="Q27" s="780"/>
    </row>
    <row r="28" spans="1:17" s="781" customFormat="1" ht="14.1">
      <c r="A28" s="103" t="s">
        <v>510</v>
      </c>
      <c r="B28" s="1118"/>
      <c r="C28" s="1120"/>
      <c r="D28" s="1122"/>
      <c r="E28" s="1120"/>
      <c r="F28" s="1124"/>
      <c r="G28" s="1124"/>
      <c r="H28" s="1124"/>
      <c r="I28" s="385" t="str">
        <f>IF('Mapa final'!Y31="","",'Mapa final'!Y31)</f>
        <v/>
      </c>
      <c r="J28" s="385" t="str">
        <f>IF('Mapa final'!AA31="","",'Mapa final'!AA31)</f>
        <v/>
      </c>
      <c r="K28" s="385" t="str">
        <f t="shared" si="0"/>
        <v/>
      </c>
      <c r="L28" s="385" t="s">
        <v>213</v>
      </c>
      <c r="M28" s="779" t="str">
        <f>IF('Mapa final'!P31="","",'Mapa final'!P31)</f>
        <v/>
      </c>
      <c r="N28" s="361"/>
      <c r="O28" s="361"/>
      <c r="P28" s="361"/>
      <c r="Q28" s="780"/>
    </row>
    <row r="29" spans="1:17" s="781" customFormat="1" ht="14.1">
      <c r="A29" s="103" t="s">
        <v>511</v>
      </c>
      <c r="B29" s="1118"/>
      <c r="C29" s="1120"/>
      <c r="D29" s="1122"/>
      <c r="E29" s="1120"/>
      <c r="F29" s="1124"/>
      <c r="G29" s="1124"/>
      <c r="H29" s="1124"/>
      <c r="I29" s="385" t="str">
        <f>IF('Mapa final'!Y32="","",'Mapa final'!Y32)</f>
        <v/>
      </c>
      <c r="J29" s="385" t="str">
        <f>IF('Mapa final'!AA32="","",'Mapa final'!AA32)</f>
        <v/>
      </c>
      <c r="K29" s="385" t="str">
        <f t="shared" si="0"/>
        <v/>
      </c>
      <c r="L29" s="385" t="s">
        <v>213</v>
      </c>
      <c r="M29" s="779" t="str">
        <f>IF('Mapa final'!P32="","",'Mapa final'!P32)</f>
        <v/>
      </c>
      <c r="N29" s="361"/>
      <c r="O29" s="361"/>
      <c r="P29" s="361"/>
      <c r="Q29" s="780"/>
    </row>
    <row r="30" spans="1:17" s="781" customFormat="1" ht="14.1">
      <c r="A30" s="103" t="s">
        <v>512</v>
      </c>
      <c r="B30" s="1118"/>
      <c r="C30" s="1120"/>
      <c r="D30" s="1122"/>
      <c r="E30" s="1120"/>
      <c r="F30" s="1124"/>
      <c r="G30" s="1124"/>
      <c r="H30" s="1124"/>
      <c r="I30" s="385" t="str">
        <f>IF('Mapa final'!Y33="","",'Mapa final'!Y33)</f>
        <v/>
      </c>
      <c r="J30" s="385" t="str">
        <f>IF('Mapa final'!AA33="","",'Mapa final'!AA33)</f>
        <v/>
      </c>
      <c r="K30" s="385" t="str">
        <f t="shared" si="0"/>
        <v/>
      </c>
      <c r="L30" s="385" t="s">
        <v>213</v>
      </c>
      <c r="M30" s="779" t="str">
        <f>IF('Mapa final'!P33="","",'Mapa final'!P33)</f>
        <v/>
      </c>
      <c r="N30" s="361"/>
      <c r="O30" s="361"/>
      <c r="P30" s="361"/>
      <c r="Q30" s="780"/>
    </row>
    <row r="31" spans="1:17" s="781" customFormat="1" ht="50.1">
      <c r="A31" s="103" t="s">
        <v>513</v>
      </c>
      <c r="B31" s="1117" t="s">
        <v>397</v>
      </c>
      <c r="C31" s="1119" t="str">
        <f>IF('Mapa final'!E34="","",'Mapa final'!E34)</f>
        <v>Posibilidad de afectación reputacional por el incumplimiento en la realizacion de los eventos establecidos para las comunidades indigenas debido a que las solicitudes de eventos se realizan con poco tiempo para la ejecución de los mismos</v>
      </c>
      <c r="D31" s="1122" t="s">
        <v>470</v>
      </c>
      <c r="E31" s="1119" t="str">
        <f>IF('Mapa final'!D34="","",'Mapa final'!D34)</f>
        <v>Solicitud de los eventos con poco tiempo para la ejecución del mismo.</v>
      </c>
      <c r="F31" s="1123" t="str">
        <f>IF('Mapa final'!H34="","",'Mapa final'!H34)</f>
        <v>Media</v>
      </c>
      <c r="G31" s="1123" t="str">
        <f>IF('Mapa final'!L34="","",'Mapa final'!L34)</f>
        <v>Moderado</v>
      </c>
      <c r="H31" s="1123" t="str">
        <f t="shared" ref="H31" si="4">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Moderado</v>
      </c>
      <c r="I31" s="385" t="str">
        <f>IF('Mapa final'!Y34="","",'Mapa final'!Y34)</f>
        <v>Media</v>
      </c>
      <c r="J31" s="385" t="str">
        <f>IF('Mapa final'!AA34="","",'Mapa final'!AA34)</f>
        <v>Moderado</v>
      </c>
      <c r="K31" s="385" t="str">
        <f t="shared" si="0"/>
        <v>Moderado</v>
      </c>
      <c r="L31" s="385" t="s">
        <v>177</v>
      </c>
      <c r="M31" s="779" t="str">
        <f>IF('Mapa final'!P34="","",'Mapa final'!P34)</f>
        <v>El supervisor del contrato del  operador logistico de la DAI genera un lineamiento para a las solicitudes de los eventos dirigidos las comunidades indígenas, con el fin de garantizar la  atención oportuna. Como evidencia se deja cuadro de seguimiento al operador logistico.</v>
      </c>
      <c r="N31" s="779" t="s">
        <v>514</v>
      </c>
      <c r="O31" s="779" t="s">
        <v>515</v>
      </c>
      <c r="P31" s="779" t="s">
        <v>495</v>
      </c>
      <c r="Q31" s="780" t="s">
        <v>516</v>
      </c>
    </row>
    <row r="32" spans="1:17" s="781" customFormat="1" ht="14.1">
      <c r="A32" s="103" t="s">
        <v>517</v>
      </c>
      <c r="B32" s="1118"/>
      <c r="C32" s="1120"/>
      <c r="D32" s="1122"/>
      <c r="E32" s="1120"/>
      <c r="F32" s="1124"/>
      <c r="G32" s="1124"/>
      <c r="H32" s="1124"/>
      <c r="I32" s="385" t="str">
        <f>IF('Mapa final'!Y35="","",'Mapa final'!Y35)</f>
        <v/>
      </c>
      <c r="J32" s="385" t="str">
        <f>IF('Mapa final'!AA35="","",'Mapa final'!AA35)</f>
        <v/>
      </c>
      <c r="K32" s="385" t="str">
        <f t="shared" si="0"/>
        <v/>
      </c>
      <c r="L32" s="385" t="s">
        <v>213</v>
      </c>
      <c r="M32" s="779" t="str">
        <f>IF('Mapa final'!P35="","",'Mapa final'!P35)</f>
        <v/>
      </c>
      <c r="N32" s="361"/>
      <c r="O32" s="361"/>
      <c r="P32" s="361"/>
      <c r="Q32" s="780"/>
    </row>
    <row r="33" spans="1:17" s="781" customFormat="1" ht="14.1">
      <c r="A33" s="103" t="s">
        <v>518</v>
      </c>
      <c r="B33" s="1118"/>
      <c r="C33" s="1120"/>
      <c r="D33" s="1122"/>
      <c r="E33" s="1120"/>
      <c r="F33" s="1124"/>
      <c r="G33" s="1124"/>
      <c r="H33" s="1124"/>
      <c r="I33" s="385" t="str">
        <f>IF('Mapa final'!Y36="","",'Mapa final'!Y36)</f>
        <v/>
      </c>
      <c r="J33" s="385" t="str">
        <f>IF('Mapa final'!AA36="","",'Mapa final'!AA36)</f>
        <v/>
      </c>
      <c r="K33" s="385" t="str">
        <f t="shared" si="0"/>
        <v/>
      </c>
      <c r="L33" s="385" t="s">
        <v>213</v>
      </c>
      <c r="M33" s="779" t="str">
        <f>IF('Mapa final'!P36="","",'Mapa final'!P36)</f>
        <v/>
      </c>
      <c r="N33" s="361"/>
      <c r="O33" s="361"/>
      <c r="P33" s="361"/>
      <c r="Q33" s="780"/>
    </row>
    <row r="34" spans="1:17" s="781" customFormat="1" ht="14.1">
      <c r="A34" s="103" t="s">
        <v>519</v>
      </c>
      <c r="B34" s="1118"/>
      <c r="C34" s="1120"/>
      <c r="D34" s="1122"/>
      <c r="E34" s="1120"/>
      <c r="F34" s="1124"/>
      <c r="G34" s="1124"/>
      <c r="H34" s="1124"/>
      <c r="I34" s="385" t="str">
        <f>IF('Mapa final'!Y37="","",'Mapa final'!Y37)</f>
        <v/>
      </c>
      <c r="J34" s="385" t="str">
        <f>IF('Mapa final'!AA37="","",'Mapa final'!AA37)</f>
        <v/>
      </c>
      <c r="K34" s="385" t="str">
        <f t="shared" si="0"/>
        <v/>
      </c>
      <c r="L34" s="385" t="s">
        <v>213</v>
      </c>
      <c r="M34" s="779" t="str">
        <f>IF('Mapa final'!P37="","",'Mapa final'!P37)</f>
        <v/>
      </c>
      <c r="N34" s="361"/>
      <c r="O34" s="361"/>
      <c r="P34" s="361"/>
      <c r="Q34" s="780"/>
    </row>
    <row r="35" spans="1:17" s="781" customFormat="1" ht="14.1">
      <c r="A35" s="103" t="s">
        <v>520</v>
      </c>
      <c r="B35" s="1118"/>
      <c r="C35" s="1120"/>
      <c r="D35" s="1122"/>
      <c r="E35" s="1120"/>
      <c r="F35" s="1124"/>
      <c r="G35" s="1124"/>
      <c r="H35" s="1124"/>
      <c r="I35" s="385" t="str">
        <f>IF('Mapa final'!Y38="","",'Mapa final'!Y38)</f>
        <v/>
      </c>
      <c r="J35" s="385" t="str">
        <f>IF('Mapa final'!AA38="","",'Mapa final'!AA38)</f>
        <v/>
      </c>
      <c r="K35" s="385" t="str">
        <f t="shared" si="0"/>
        <v/>
      </c>
      <c r="L35" s="385" t="s">
        <v>213</v>
      </c>
      <c r="M35" s="779" t="str">
        <f>IF('Mapa final'!P38="","",'Mapa final'!P38)</f>
        <v/>
      </c>
      <c r="N35" s="361"/>
      <c r="O35" s="361"/>
      <c r="P35" s="361"/>
      <c r="Q35" s="780"/>
    </row>
    <row r="36" spans="1:17" s="781" customFormat="1" ht="14.1">
      <c r="A36" s="103" t="s">
        <v>521</v>
      </c>
      <c r="B36" s="1118"/>
      <c r="C36" s="1120"/>
      <c r="D36" s="1122"/>
      <c r="E36" s="1120"/>
      <c r="F36" s="1124"/>
      <c r="G36" s="1124"/>
      <c r="H36" s="1124"/>
      <c r="I36" s="385" t="str">
        <f>IF('Mapa final'!Y39="","",'Mapa final'!Y39)</f>
        <v/>
      </c>
      <c r="J36" s="385" t="str">
        <f>IF('Mapa final'!AA39="","",'Mapa final'!AA39)</f>
        <v/>
      </c>
      <c r="K36" s="385" t="str">
        <f t="shared" si="0"/>
        <v/>
      </c>
      <c r="L36" s="385" t="s">
        <v>213</v>
      </c>
      <c r="M36" s="779" t="str">
        <f>IF('Mapa final'!P39="","",'Mapa final'!P39)</f>
        <v/>
      </c>
      <c r="N36" s="361"/>
      <c r="O36" s="361"/>
      <c r="P36" s="361"/>
      <c r="Q36" s="780"/>
    </row>
    <row r="37" spans="1:17" s="781" customFormat="1" ht="56.1">
      <c r="A37" s="103" t="s">
        <v>522</v>
      </c>
      <c r="B37" s="1117" t="s">
        <v>396</v>
      </c>
      <c r="C37" s="1119" t="str">
        <f>IF('Mapa final'!E40="","",'Mapa final'!E40)</f>
        <v>Posibilidad de afectación reputacional por el incumplimiento en los procedimientos de la DAI que puede ocasionar registros erróneos debido a falta de cumplimiento de los procedimientos, según lo establecido en la ley</v>
      </c>
      <c r="D37" s="1122" t="s">
        <v>470</v>
      </c>
      <c r="E37" s="1119" t="str">
        <f>IF('Mapa final'!D40="","",'Mapa final'!D40)</f>
        <v>Falta de cumplimiento de los procedimientos, según lo establecido en la ley</v>
      </c>
      <c r="F37" s="1123" t="str">
        <f>IF('Mapa final'!H40="","",'Mapa final'!H40)</f>
        <v>Media</v>
      </c>
      <c r="G37" s="1123" t="str">
        <f>IF('Mapa final'!L40="","",'Mapa final'!L40)</f>
        <v>Leve</v>
      </c>
      <c r="H37" s="1123" t="str">
        <f t="shared" ref="H37" si="5">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Moderado</v>
      </c>
      <c r="I37" s="385" t="str">
        <f>IF('Mapa final'!Y40="","",'Mapa final'!Y40)</f>
        <v>Baja</v>
      </c>
      <c r="J37" s="385" t="str">
        <f>IF('Mapa final'!AA40="","",'Mapa final'!AA40)</f>
        <v>Leve</v>
      </c>
      <c r="K37" s="385" t="str">
        <f t="shared" si="0"/>
        <v>Bajo</v>
      </c>
      <c r="L37" s="385" t="s">
        <v>227</v>
      </c>
      <c r="M37" s="779" t="str">
        <f>IF('Mapa final'!P40="","",'Mapa final'!P40)</f>
        <v>El coordinador de cada grupo de la DAI  realizara semestralmente capacitacion de los procedimientos, manuales y formatos establecidos en el grupo la Dirección de Indígenas, Rom y Minorías. Como evidencia se deja trazabilidad en correo electrónico,  listados de asistencia, evaluacion de la capacitacion.</v>
      </c>
      <c r="N37" s="361" t="s">
        <v>523</v>
      </c>
      <c r="O37" s="361" t="s">
        <v>524</v>
      </c>
      <c r="P37" s="361" t="s">
        <v>525</v>
      </c>
      <c r="Q37" s="780" t="s">
        <v>526</v>
      </c>
    </row>
    <row r="38" spans="1:17" s="781" customFormat="1" ht="14.1">
      <c r="A38" s="103" t="s">
        <v>527</v>
      </c>
      <c r="B38" s="1118"/>
      <c r="C38" s="1120"/>
      <c r="D38" s="1122"/>
      <c r="E38" s="1120"/>
      <c r="F38" s="1124"/>
      <c r="G38" s="1124"/>
      <c r="H38" s="1124"/>
      <c r="I38" s="385" t="str">
        <f>IF('Mapa final'!Y41="","",'Mapa final'!Y41)</f>
        <v/>
      </c>
      <c r="J38" s="385" t="str">
        <f>IF('Mapa final'!AA41="","",'Mapa final'!AA41)</f>
        <v/>
      </c>
      <c r="K38" s="385" t="str">
        <f t="shared" si="0"/>
        <v/>
      </c>
      <c r="L38" s="385" t="s">
        <v>213</v>
      </c>
      <c r="M38" s="779" t="str">
        <f>IF('Mapa final'!P41="","",'Mapa final'!P41)</f>
        <v/>
      </c>
      <c r="N38" s="361"/>
      <c r="O38" s="361"/>
      <c r="P38" s="361"/>
      <c r="Q38" s="780"/>
    </row>
    <row r="39" spans="1:17" s="781" customFormat="1" ht="14.1">
      <c r="A39" s="103" t="s">
        <v>528</v>
      </c>
      <c r="B39" s="1118"/>
      <c r="C39" s="1120"/>
      <c r="D39" s="1122"/>
      <c r="E39" s="1120"/>
      <c r="F39" s="1124"/>
      <c r="G39" s="1124"/>
      <c r="H39" s="1124"/>
      <c r="I39" s="385" t="str">
        <f>IF('Mapa final'!Y42="","",'Mapa final'!Y42)</f>
        <v/>
      </c>
      <c r="J39" s="385" t="str">
        <f>IF('Mapa final'!AA42="","",'Mapa final'!AA42)</f>
        <v/>
      </c>
      <c r="K39" s="385" t="str">
        <f t="shared" si="0"/>
        <v/>
      </c>
      <c r="L39" s="385" t="s">
        <v>213</v>
      </c>
      <c r="M39" s="779" t="str">
        <f>IF('Mapa final'!P42="","",'Mapa final'!P42)</f>
        <v/>
      </c>
      <c r="N39" s="361"/>
      <c r="O39" s="361"/>
      <c r="P39" s="361"/>
      <c r="Q39" s="780"/>
    </row>
    <row r="40" spans="1:17" s="781" customFormat="1" ht="14.1">
      <c r="A40" s="103" t="s">
        <v>529</v>
      </c>
      <c r="B40" s="1118"/>
      <c r="C40" s="1120"/>
      <c r="D40" s="1122"/>
      <c r="E40" s="1120"/>
      <c r="F40" s="1124"/>
      <c r="G40" s="1124"/>
      <c r="H40" s="1124"/>
      <c r="I40" s="385" t="str">
        <f>IF('Mapa final'!Y43="","",'Mapa final'!Y43)</f>
        <v/>
      </c>
      <c r="J40" s="385" t="str">
        <f>IF('Mapa final'!AA43="","",'Mapa final'!AA43)</f>
        <v/>
      </c>
      <c r="K40" s="385" t="str">
        <f t="shared" si="0"/>
        <v/>
      </c>
      <c r="L40" s="385" t="s">
        <v>213</v>
      </c>
      <c r="M40" s="779" t="str">
        <f>IF('Mapa final'!P43="","",'Mapa final'!P43)</f>
        <v/>
      </c>
      <c r="N40" s="361"/>
      <c r="O40" s="361"/>
      <c r="P40" s="361"/>
      <c r="Q40" s="780"/>
    </row>
    <row r="41" spans="1:17" s="781" customFormat="1" ht="14.1">
      <c r="A41" s="103" t="s">
        <v>530</v>
      </c>
      <c r="B41" s="1118"/>
      <c r="C41" s="1120"/>
      <c r="D41" s="1122"/>
      <c r="E41" s="1120"/>
      <c r="F41" s="1124"/>
      <c r="G41" s="1124"/>
      <c r="H41" s="1124"/>
      <c r="I41" s="385" t="str">
        <f>IF('Mapa final'!Y44="","",'Mapa final'!Y44)</f>
        <v/>
      </c>
      <c r="J41" s="385" t="str">
        <f>IF('Mapa final'!AA44="","",'Mapa final'!AA44)</f>
        <v/>
      </c>
      <c r="K41" s="385" t="str">
        <f t="shared" si="0"/>
        <v/>
      </c>
      <c r="L41" s="385" t="s">
        <v>213</v>
      </c>
      <c r="M41" s="779" t="str">
        <f>IF('Mapa final'!P44="","",'Mapa final'!P44)</f>
        <v/>
      </c>
      <c r="N41" s="361"/>
      <c r="O41" s="361"/>
      <c r="P41" s="361"/>
      <c r="Q41" s="780"/>
    </row>
    <row r="42" spans="1:17" s="781" customFormat="1" ht="14.1">
      <c r="A42" s="103" t="s">
        <v>531</v>
      </c>
      <c r="B42" s="1118"/>
      <c r="C42" s="1120"/>
      <c r="D42" s="1122"/>
      <c r="E42" s="1120"/>
      <c r="F42" s="1124"/>
      <c r="G42" s="1124"/>
      <c r="H42" s="1124"/>
      <c r="I42" s="385" t="str">
        <f>IF('Mapa final'!Y45="","",'Mapa final'!Y45)</f>
        <v/>
      </c>
      <c r="J42" s="385" t="str">
        <f>IF('Mapa final'!AA45="","",'Mapa final'!AA45)</f>
        <v/>
      </c>
      <c r="K42" s="385" t="str">
        <f t="shared" si="0"/>
        <v/>
      </c>
      <c r="L42" s="385" t="s">
        <v>213</v>
      </c>
      <c r="M42" s="779" t="str">
        <f>IF('Mapa final'!P45="","",'Mapa final'!P45)</f>
        <v/>
      </c>
      <c r="N42" s="361"/>
      <c r="O42" s="361"/>
      <c r="P42" s="361"/>
      <c r="Q42" s="780"/>
    </row>
    <row r="43" spans="1:17" s="781" customFormat="1" ht="44.1">
      <c r="A43" s="103" t="s">
        <v>532</v>
      </c>
      <c r="B43" s="1117" t="s">
        <v>407</v>
      </c>
      <c r="C43" s="1119" t="str">
        <f>IF('Mapa final'!E46="","",'Mapa final'!E46)</f>
        <v xml:space="preserve">Posibilidad de afectación reputacional por el incumplimiento a los compromisos pactados en cada una de las mesas de diálogo, debido a la falta de seguimiento de cada una de las tareas que se establecen en espacios de diálogo con las comunidades indígenas. </v>
      </c>
      <c r="D43" s="1122" t="s">
        <v>470</v>
      </c>
      <c r="E43" s="1119" t="str">
        <f>IF('Mapa final'!D46="","",'Mapa final'!D46)</f>
        <v xml:space="preserve">Falta de seguimiento de cada una de las tareas que se establecen en espacios de diálogo con las comunidades indígenas. </v>
      </c>
      <c r="F43" s="1123" t="str">
        <f>IF('Mapa final'!H46="","",'Mapa final'!H46)</f>
        <v>Baja</v>
      </c>
      <c r="G43" s="1123" t="str">
        <f>IF('Mapa final'!L46="","",'Mapa final'!L46)</f>
        <v>Leve</v>
      </c>
      <c r="H43" s="1123" t="str">
        <f t="shared" ref="H43" si="6">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Bajo</v>
      </c>
      <c r="I43" s="385" t="str">
        <f>IF('Mapa final'!Y46="","",'Mapa final'!Y46)</f>
        <v>Baja</v>
      </c>
      <c r="J43" s="385" t="str">
        <f>IF('Mapa final'!AA46="","",'Mapa final'!AA46)</f>
        <v>Leve</v>
      </c>
      <c r="K43" s="385" t="str">
        <f t="shared" si="0"/>
        <v>Bajo</v>
      </c>
      <c r="L43" s="385" t="s">
        <v>227</v>
      </c>
      <c r="M43" s="779" t="str">
        <f>IF('Mapa final'!P46="","",'Mapa final'!P46)</f>
        <v>El coordinador encargado realizará una matriz de seguimiento, donde se visualicen los compromisos adquiridos en las mesas de negociación, cuando se requiera, con el fin de atender oportunamente las tareas adquiridas. Como evidencia se deja trazabilidad en matriz de seguimiento.</v>
      </c>
      <c r="N43" s="361" t="s">
        <v>533</v>
      </c>
      <c r="O43" s="361" t="s">
        <v>524</v>
      </c>
      <c r="P43" s="361" t="s">
        <v>525</v>
      </c>
      <c r="Q43" s="780" t="s">
        <v>534</v>
      </c>
    </row>
    <row r="44" spans="1:17" s="781" customFormat="1" ht="14.1">
      <c r="A44" s="103" t="s">
        <v>535</v>
      </c>
      <c r="B44" s="1118"/>
      <c r="C44" s="1120"/>
      <c r="D44" s="1122"/>
      <c r="E44" s="1120"/>
      <c r="F44" s="1124"/>
      <c r="G44" s="1124"/>
      <c r="H44" s="1124"/>
      <c r="I44" s="385" t="str">
        <f>IF('Mapa final'!Y47="","",'Mapa final'!Y47)</f>
        <v/>
      </c>
      <c r="J44" s="385" t="str">
        <f>IF('Mapa final'!AA47="","",'Mapa final'!AA47)</f>
        <v/>
      </c>
      <c r="K44" s="385" t="str">
        <f t="shared" si="0"/>
        <v/>
      </c>
      <c r="L44" s="385" t="s">
        <v>213</v>
      </c>
      <c r="M44" s="779" t="str">
        <f>IF('Mapa final'!P47="","",'Mapa final'!P47)</f>
        <v/>
      </c>
      <c r="N44" s="361"/>
      <c r="O44" s="361"/>
      <c r="P44" s="361"/>
      <c r="Q44" s="780"/>
    </row>
    <row r="45" spans="1:17" s="781" customFormat="1" ht="14.1">
      <c r="A45" s="103" t="s">
        <v>536</v>
      </c>
      <c r="B45" s="1118"/>
      <c r="C45" s="1120"/>
      <c r="D45" s="1122"/>
      <c r="E45" s="1120"/>
      <c r="F45" s="1124"/>
      <c r="G45" s="1124"/>
      <c r="H45" s="1124"/>
      <c r="I45" s="385" t="str">
        <f>IF('Mapa final'!Y48="","",'Mapa final'!Y48)</f>
        <v/>
      </c>
      <c r="J45" s="385" t="str">
        <f>IF('Mapa final'!AA48="","",'Mapa final'!AA48)</f>
        <v/>
      </c>
      <c r="K45" s="385" t="str">
        <f t="shared" si="0"/>
        <v/>
      </c>
      <c r="L45" s="385" t="s">
        <v>213</v>
      </c>
      <c r="M45" s="779" t="str">
        <f>IF('Mapa final'!P48="","",'Mapa final'!P48)</f>
        <v/>
      </c>
      <c r="N45" s="361"/>
      <c r="O45" s="361"/>
      <c r="P45" s="361"/>
      <c r="Q45" s="780"/>
    </row>
    <row r="46" spans="1:17" s="781" customFormat="1" ht="14.1">
      <c r="A46" s="103" t="s">
        <v>537</v>
      </c>
      <c r="B46" s="1118"/>
      <c r="C46" s="1120"/>
      <c r="D46" s="1122"/>
      <c r="E46" s="1120"/>
      <c r="F46" s="1124"/>
      <c r="G46" s="1124"/>
      <c r="H46" s="1124"/>
      <c r="I46" s="385" t="str">
        <f>IF('Mapa final'!Y49="","",'Mapa final'!Y49)</f>
        <v/>
      </c>
      <c r="J46" s="385" t="str">
        <f>IF('Mapa final'!AA49="","",'Mapa final'!AA49)</f>
        <v/>
      </c>
      <c r="K46" s="385" t="str">
        <f t="shared" si="0"/>
        <v/>
      </c>
      <c r="L46" s="385" t="s">
        <v>213</v>
      </c>
      <c r="M46" s="779" t="str">
        <f>IF('Mapa final'!P49="","",'Mapa final'!P49)</f>
        <v/>
      </c>
      <c r="N46" s="361"/>
      <c r="O46" s="361"/>
      <c r="P46" s="361"/>
      <c r="Q46" s="780"/>
    </row>
    <row r="47" spans="1:17" s="781" customFormat="1" ht="14.1">
      <c r="A47" s="103" t="s">
        <v>538</v>
      </c>
      <c r="B47" s="1118"/>
      <c r="C47" s="1120"/>
      <c r="D47" s="1122"/>
      <c r="E47" s="1120"/>
      <c r="F47" s="1124"/>
      <c r="G47" s="1124"/>
      <c r="H47" s="1124"/>
      <c r="I47" s="385" t="str">
        <f>IF('Mapa final'!Y50="","",'Mapa final'!Y50)</f>
        <v/>
      </c>
      <c r="J47" s="385" t="str">
        <f>IF('Mapa final'!AA50="","",'Mapa final'!AA50)</f>
        <v/>
      </c>
      <c r="K47" s="385" t="str">
        <f t="shared" si="0"/>
        <v/>
      </c>
      <c r="L47" s="385" t="s">
        <v>213</v>
      </c>
      <c r="M47" s="779" t="str">
        <f>IF('Mapa final'!P50="","",'Mapa final'!P50)</f>
        <v/>
      </c>
      <c r="N47" s="361"/>
      <c r="O47" s="361"/>
      <c r="P47" s="361"/>
      <c r="Q47" s="780"/>
    </row>
    <row r="48" spans="1:17" s="781" customFormat="1" ht="14.1">
      <c r="A48" s="103" t="s">
        <v>539</v>
      </c>
      <c r="B48" s="1118"/>
      <c r="C48" s="1120"/>
      <c r="D48" s="1122"/>
      <c r="E48" s="1120"/>
      <c r="F48" s="1124"/>
      <c r="G48" s="1124"/>
      <c r="H48" s="1124"/>
      <c r="I48" s="385" t="str">
        <f>IF('Mapa final'!Y51="","",'Mapa final'!Y51)</f>
        <v/>
      </c>
      <c r="J48" s="385" t="str">
        <f>IF('Mapa final'!AA51="","",'Mapa final'!AA51)</f>
        <v/>
      </c>
      <c r="K48" s="385" t="str">
        <f t="shared" si="0"/>
        <v/>
      </c>
      <c r="L48" s="385" t="s">
        <v>213</v>
      </c>
      <c r="M48" s="779" t="str">
        <f>IF('Mapa final'!P51="","",'Mapa final'!P51)</f>
        <v/>
      </c>
      <c r="N48" s="361"/>
      <c r="O48" s="361"/>
      <c r="P48" s="361"/>
      <c r="Q48" s="780"/>
    </row>
    <row r="49" spans="1:17" s="781" customFormat="1" ht="114" customHeight="1">
      <c r="A49" s="374" t="s">
        <v>540</v>
      </c>
      <c r="B49" s="1117" t="s">
        <v>387</v>
      </c>
      <c r="C49" s="1119" t="str">
        <f>IF('Mapa final'!E52="","",'Mapa final'!E52)</f>
        <v xml:space="preserve">Posibilidad de afectación reputacional por presentar documentación incompleta de acuerdo a los requisitos legales establecidos para  los trámites y/o servicios de autorreconocimiento, certificados de cupos y/o descuentos, registro de organizaciones de base y consejos comunitarios de la población Negra, Afrocolombiana, Raizal y Palenquera del país, debido al cargue de la información sin cumplimiento  de los requisitos mínimos establecidos, para dar continuidad al proceso de beneficio dirigido a la población atendida por la  Dirección de Asuntos para Comunidades Negras, Afrocolombianas, Raizales y Palenqueras. </v>
      </c>
      <c r="D49" s="1122" t="s">
        <v>470</v>
      </c>
      <c r="E49" s="1119" t="str">
        <f>IF('Mapa final'!D52="","",'Mapa final'!D52)</f>
        <v xml:space="preserve">Cargue de la información sin cumplimiento  de los requisitos mínimos establecidos, para dar continuidad al proceso de beneficio dirigido a la población atendida por la  Dirección de Asuntos para Comunidades Negras, Afrocolombianas, Raizales y Palenqueras. </v>
      </c>
      <c r="F49" s="1123" t="str">
        <f>IF('Mapa final'!H52="","",'Mapa final'!H52)</f>
        <v>Muy Alta</v>
      </c>
      <c r="G49" s="1123" t="str">
        <f>IF('Mapa final'!L52="","",'Mapa final'!L52)</f>
        <v>Menor</v>
      </c>
      <c r="H49" s="1123" t="str">
        <f t="shared" ref="H49" si="7">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Alto</v>
      </c>
      <c r="I49" s="385" t="str">
        <f>IF('Mapa final'!Y52="","",'Mapa final'!Y52)</f>
        <v>Media</v>
      </c>
      <c r="J49" s="385" t="str">
        <f>IF('Mapa final'!AA52="","",'Mapa final'!AA52)</f>
        <v>Menor</v>
      </c>
      <c r="K49" s="385" t="str">
        <f t="shared" si="0"/>
        <v>Moderado</v>
      </c>
      <c r="L49" s="385" t="s">
        <v>177</v>
      </c>
      <c r="M49" s="779" t="str">
        <f>IF('Mapa final'!P52="","",'Mapa final'!P52)</f>
        <v xml:space="preserve">La DCN, a través de sus Coordinadores de Grupo y Profesionales asignados a la Dirección, como se enmarca en las actividades del plan de acción de cada vigencia,  capacitan y prestan asistencia técnica a la comunidad Negra, Afrocolombiana, Raizal y Palenquera, a las instituciones y cualquier ente natural y jurídico que lo solicite permanentemente con el propósito de dar a conocer a sus clientes internos y externos la oferta institucional y sus procedimientos para los tramites y servicios. Como evidencia de este control se tendrá, Listas de asistencia, informes de comisiones, registro fotográfico </v>
      </c>
      <c r="N49" s="361" t="s">
        <v>541</v>
      </c>
      <c r="O49" s="361" t="s">
        <v>542</v>
      </c>
      <c r="P49" s="789" t="s">
        <v>543</v>
      </c>
      <c r="Q49" s="780" t="s">
        <v>544</v>
      </c>
    </row>
    <row r="50" spans="1:17" s="781" customFormat="1" ht="14.1">
      <c r="A50" s="374" t="s">
        <v>545</v>
      </c>
      <c r="B50" s="1118"/>
      <c r="C50" s="1120"/>
      <c r="D50" s="1122"/>
      <c r="E50" s="1120"/>
      <c r="F50" s="1124"/>
      <c r="G50" s="1124"/>
      <c r="H50" s="1124"/>
      <c r="I50" s="385" t="str">
        <f>IF('Mapa final'!Y53="","",'Mapa final'!Y53)</f>
        <v/>
      </c>
      <c r="J50" s="385" t="str">
        <f>IF('Mapa final'!AA53="","",'Mapa final'!AA53)</f>
        <v/>
      </c>
      <c r="K50" s="385" t="str">
        <f t="shared" si="0"/>
        <v/>
      </c>
      <c r="L50" s="385" t="s">
        <v>213</v>
      </c>
      <c r="M50" s="779" t="str">
        <f>IF('Mapa final'!P53="","",'Mapa final'!P53)</f>
        <v/>
      </c>
      <c r="N50" s="361"/>
      <c r="O50" s="361"/>
      <c r="P50" s="789"/>
      <c r="Q50" s="780"/>
    </row>
    <row r="51" spans="1:17" s="781" customFormat="1" ht="14.1">
      <c r="A51" s="374" t="s">
        <v>546</v>
      </c>
      <c r="B51" s="1118"/>
      <c r="C51" s="1120"/>
      <c r="D51" s="1122"/>
      <c r="E51" s="1120"/>
      <c r="F51" s="1124"/>
      <c r="G51" s="1124"/>
      <c r="H51" s="1124"/>
      <c r="I51" s="385" t="str">
        <f>IF('Mapa final'!Y54="","",'Mapa final'!Y54)</f>
        <v/>
      </c>
      <c r="J51" s="385" t="str">
        <f>IF('Mapa final'!AA54="","",'Mapa final'!AA54)</f>
        <v/>
      </c>
      <c r="K51" s="385" t="str">
        <f t="shared" si="0"/>
        <v/>
      </c>
      <c r="L51" s="385" t="s">
        <v>213</v>
      </c>
      <c r="M51" s="779" t="str">
        <f>IF('Mapa final'!P54="","",'Mapa final'!P54)</f>
        <v/>
      </c>
      <c r="N51" s="361"/>
      <c r="O51" s="361"/>
      <c r="P51" s="361"/>
      <c r="Q51" s="780"/>
    </row>
    <row r="52" spans="1:17" s="781" customFormat="1" ht="14.1">
      <c r="A52" s="374" t="s">
        <v>547</v>
      </c>
      <c r="B52" s="1118"/>
      <c r="C52" s="1120"/>
      <c r="D52" s="1122"/>
      <c r="E52" s="1120"/>
      <c r="F52" s="1124"/>
      <c r="G52" s="1124"/>
      <c r="H52" s="1124"/>
      <c r="I52" s="385" t="str">
        <f>IF('Mapa final'!Y55="","",'Mapa final'!Y55)</f>
        <v/>
      </c>
      <c r="J52" s="385" t="str">
        <f>IF('Mapa final'!AA55="","",'Mapa final'!AA55)</f>
        <v/>
      </c>
      <c r="K52" s="385" t="str">
        <f t="shared" si="0"/>
        <v/>
      </c>
      <c r="L52" s="385" t="s">
        <v>213</v>
      </c>
      <c r="M52" s="779" t="str">
        <f>IF('Mapa final'!P55="","",'Mapa final'!P55)</f>
        <v/>
      </c>
      <c r="N52" s="361"/>
      <c r="O52" s="361"/>
      <c r="P52" s="361"/>
      <c r="Q52" s="780"/>
    </row>
    <row r="53" spans="1:17" s="781" customFormat="1" ht="14.1">
      <c r="A53" s="374" t="s">
        <v>548</v>
      </c>
      <c r="B53" s="1118"/>
      <c r="C53" s="1120"/>
      <c r="D53" s="1122"/>
      <c r="E53" s="1120"/>
      <c r="F53" s="1124"/>
      <c r="G53" s="1124"/>
      <c r="H53" s="1124"/>
      <c r="I53" s="385" t="str">
        <f>IF('Mapa final'!Y56="","",'Mapa final'!Y56)</f>
        <v/>
      </c>
      <c r="J53" s="385" t="str">
        <f>IF('Mapa final'!AA56="","",'Mapa final'!AA56)</f>
        <v/>
      </c>
      <c r="K53" s="385" t="str">
        <f t="shared" si="0"/>
        <v/>
      </c>
      <c r="L53" s="385" t="s">
        <v>213</v>
      </c>
      <c r="M53" s="779" t="str">
        <f>IF('Mapa final'!P56="","",'Mapa final'!P56)</f>
        <v/>
      </c>
      <c r="N53" s="361"/>
      <c r="O53" s="361"/>
      <c r="P53" s="361"/>
      <c r="Q53" s="780"/>
    </row>
    <row r="54" spans="1:17" s="781" customFormat="1" ht="14.1">
      <c r="A54" s="374" t="s">
        <v>549</v>
      </c>
      <c r="B54" s="1118"/>
      <c r="C54" s="1120"/>
      <c r="D54" s="1122"/>
      <c r="E54" s="1120"/>
      <c r="F54" s="1124"/>
      <c r="G54" s="1124"/>
      <c r="H54" s="1124"/>
      <c r="I54" s="385" t="str">
        <f>IF('Mapa final'!Y57="","",'Mapa final'!Y57)</f>
        <v/>
      </c>
      <c r="J54" s="385" t="str">
        <f>IF('Mapa final'!AA57="","",'Mapa final'!AA57)</f>
        <v/>
      </c>
      <c r="K54" s="385" t="str">
        <f t="shared" si="0"/>
        <v/>
      </c>
      <c r="L54" s="385" t="s">
        <v>213</v>
      </c>
      <c r="M54" s="779" t="str">
        <f>IF('Mapa final'!P57="","",'Mapa final'!P57)</f>
        <v/>
      </c>
      <c r="N54" s="361"/>
      <c r="O54" s="361"/>
      <c r="P54" s="361"/>
      <c r="Q54" s="780"/>
    </row>
    <row r="55" spans="1:17" s="781" customFormat="1" ht="98.1">
      <c r="A55" s="374" t="s">
        <v>550</v>
      </c>
      <c r="B55" s="1117" t="s">
        <v>398</v>
      </c>
      <c r="C55" s="1119" t="str">
        <f>IF('Mapa final'!E58="","",'Mapa final'!E58)</f>
        <v>Posibilidad de afectación reputacional por reprocesos y fallas técnicas, logísticas y operativas que afectan a la comunidad Negra, Afrocolombiana, Raizal y Palenquera, debido al incumplimiento de los lineamientos establecidos en la normatividad vigente del Ministerio del Interior, al realizar fortalecimientos y eventos dirigidos a la comunidad.</v>
      </c>
      <c r="D55" s="1122" t="s">
        <v>470</v>
      </c>
      <c r="E55" s="1119" t="str">
        <f>IF('Mapa final'!D58="","",'Mapa final'!D58)</f>
        <v>Incumplimiento de los lineamientos establecidos en la normatividad vigente del Ministerio del Interior, al realizar fortalecimientos y eventos dirigidos a la comunidad.</v>
      </c>
      <c r="F55" s="1123" t="str">
        <f>IF('Mapa final'!H58="","",'Mapa final'!H58)</f>
        <v>Media</v>
      </c>
      <c r="G55" s="1123" t="str">
        <f>IF('Mapa final'!L58="","",'Mapa final'!L58)</f>
        <v>Menor</v>
      </c>
      <c r="H55" s="1123" t="str">
        <f t="shared" ref="H55" si="8">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Moderado</v>
      </c>
      <c r="I55" s="385" t="str">
        <f>IF('Mapa final'!Y58="","",'Mapa final'!Y58)</f>
        <v>Baja</v>
      </c>
      <c r="J55" s="385" t="str">
        <f>IF('Mapa final'!AA58="","",'Mapa final'!AA58)</f>
        <v>Menor</v>
      </c>
      <c r="K55" s="385" t="str">
        <f t="shared" si="0"/>
        <v>Moderado</v>
      </c>
      <c r="L55" s="385" t="s">
        <v>213</v>
      </c>
      <c r="M55" s="779" t="str">
        <f>IF('Mapa final'!P58="","",'Mapa final'!P58)</f>
        <v>Los Coordinadores de grupo y profesionales asignados de la DCN, cada vez que se planifique, ejecute y evalúe un evento, deberán realizar conforme a lo establecido en el Instructivo "Realización de Eventos en el Ministerio Interior" y sus formatos adjuntos, igualmente, deberá hacer control de calidad sobre la información diligenciada semestralmente. En caso de presentarse alguna desviación en el desarrollo del procedimiento, se deben plantear las acciones correctivas que mitiguen la materialización del riesgo. Como evidencia se dejan los formatos debidamente diligenciados, informes de comisión</v>
      </c>
      <c r="N55" s="361" t="s">
        <v>551</v>
      </c>
      <c r="O55" s="361" t="s">
        <v>552</v>
      </c>
      <c r="P55" s="789" t="s">
        <v>553</v>
      </c>
      <c r="Q55" s="643"/>
    </row>
    <row r="56" spans="1:17" s="781" customFormat="1" ht="98.1">
      <c r="A56" s="374" t="s">
        <v>554</v>
      </c>
      <c r="B56" s="1118"/>
      <c r="C56" s="1120"/>
      <c r="D56" s="1122"/>
      <c r="E56" s="1120"/>
      <c r="F56" s="1124"/>
      <c r="G56" s="1124"/>
      <c r="H56" s="1124"/>
      <c r="I56" s="385" t="str">
        <f>IF('Mapa final'!Y59="","",'Mapa final'!Y59)</f>
        <v>Baja</v>
      </c>
      <c r="J56" s="385" t="str">
        <f>IF('Mapa final'!AA59="","",'Mapa final'!AA59)</f>
        <v>Menor</v>
      </c>
      <c r="K56" s="385" t="str">
        <f t="shared" si="0"/>
        <v>Moderado</v>
      </c>
      <c r="L56" s="385" t="s">
        <v>177</v>
      </c>
      <c r="M56" s="779" t="str">
        <f>IF('Mapa final'!P59="","",'Mapa final'!P59)</f>
        <v>La DCN, a través de sus coordinadores y profesionales asignados a la dirección, realizará socializaciones sobre el  Instructivo "Realización de Eventos en el Ministerio Interior"  y formatos adjuntos a funcionarios y contratistas de manera semestralmente, con el fin de que se interiorice el instructivo y permita el logro de los objetivos institucionales. En caso de detectar que en el funcionario y/o contratista persiste el desconocimiento sobre el instructivo y formatos adjuntos, se deberá continuar con actividades de inducción y reinducción. Como evidencia se dejan las listas de asistencia de las actividades realizadas.</v>
      </c>
      <c r="N56" s="361" t="s">
        <v>555</v>
      </c>
      <c r="O56" s="361" t="s">
        <v>552</v>
      </c>
      <c r="P56" s="789" t="s">
        <v>553</v>
      </c>
      <c r="Q56" s="643" t="s">
        <v>556</v>
      </c>
    </row>
    <row r="57" spans="1:17" s="781" customFormat="1" ht="14.1">
      <c r="A57" s="374" t="s">
        <v>557</v>
      </c>
      <c r="B57" s="1118"/>
      <c r="C57" s="1120"/>
      <c r="D57" s="1122"/>
      <c r="E57" s="1120"/>
      <c r="F57" s="1124"/>
      <c r="G57" s="1124"/>
      <c r="H57" s="1124"/>
      <c r="I57" s="385" t="str">
        <f>IF('Mapa final'!Y60="","",'Mapa final'!Y60)</f>
        <v/>
      </c>
      <c r="J57" s="385" t="str">
        <f>IF('Mapa final'!AA60="","",'Mapa final'!AA60)</f>
        <v/>
      </c>
      <c r="K57" s="385" t="str">
        <f t="shared" si="0"/>
        <v/>
      </c>
      <c r="L57" s="385" t="s">
        <v>213</v>
      </c>
      <c r="M57" s="779" t="str">
        <f>IF('Mapa final'!P60="","",'Mapa final'!P60)</f>
        <v/>
      </c>
      <c r="N57" s="361"/>
      <c r="O57" s="361"/>
      <c r="P57" s="789"/>
      <c r="Q57" s="643"/>
    </row>
    <row r="58" spans="1:17" s="781" customFormat="1" ht="14.1">
      <c r="A58" s="374" t="s">
        <v>558</v>
      </c>
      <c r="B58" s="1118"/>
      <c r="C58" s="1120"/>
      <c r="D58" s="1122"/>
      <c r="E58" s="1120"/>
      <c r="F58" s="1124"/>
      <c r="G58" s="1124"/>
      <c r="H58" s="1124"/>
      <c r="I58" s="385" t="str">
        <f>IF('Mapa final'!Y61="","",'Mapa final'!Y61)</f>
        <v/>
      </c>
      <c r="J58" s="385" t="str">
        <f>IF('Mapa final'!AA61="","",'Mapa final'!AA61)</f>
        <v/>
      </c>
      <c r="K58" s="385" t="str">
        <f t="shared" si="0"/>
        <v/>
      </c>
      <c r="L58" s="385" t="s">
        <v>213</v>
      </c>
      <c r="M58" s="779" t="str">
        <f>IF('Mapa final'!P61="","",'Mapa final'!P61)</f>
        <v/>
      </c>
      <c r="N58" s="361"/>
      <c r="O58" s="361"/>
      <c r="P58" s="361"/>
      <c r="Q58" s="780"/>
    </row>
    <row r="59" spans="1:17" s="781" customFormat="1" ht="14.1">
      <c r="A59" s="374" t="s">
        <v>559</v>
      </c>
      <c r="B59" s="1118"/>
      <c r="C59" s="1120"/>
      <c r="D59" s="1122"/>
      <c r="E59" s="1120"/>
      <c r="F59" s="1124"/>
      <c r="G59" s="1124"/>
      <c r="H59" s="1124"/>
      <c r="I59" s="385" t="str">
        <f>IF('Mapa final'!Y62="","",'Mapa final'!Y62)</f>
        <v/>
      </c>
      <c r="J59" s="385" t="str">
        <f>IF('Mapa final'!AA62="","",'Mapa final'!AA62)</f>
        <v/>
      </c>
      <c r="K59" s="385" t="str">
        <f t="shared" si="0"/>
        <v/>
      </c>
      <c r="L59" s="385" t="s">
        <v>213</v>
      </c>
      <c r="M59" s="779" t="str">
        <f>IF('Mapa final'!P62="","",'Mapa final'!P62)</f>
        <v/>
      </c>
      <c r="N59" s="361"/>
      <c r="O59" s="361"/>
      <c r="P59" s="361"/>
      <c r="Q59" s="780"/>
    </row>
    <row r="60" spans="1:17" s="781" customFormat="1" ht="14.1">
      <c r="A60" s="374" t="s">
        <v>560</v>
      </c>
      <c r="B60" s="1118"/>
      <c r="C60" s="1120"/>
      <c r="D60" s="1122"/>
      <c r="E60" s="1120"/>
      <c r="F60" s="1124"/>
      <c r="G60" s="1124"/>
      <c r="H60" s="1124"/>
      <c r="I60" s="385" t="str">
        <f>IF('Mapa final'!Y63="","",'Mapa final'!Y63)</f>
        <v/>
      </c>
      <c r="J60" s="385" t="str">
        <f>IF('Mapa final'!AA63="","",'Mapa final'!AA63)</f>
        <v/>
      </c>
      <c r="K60" s="385" t="str">
        <f t="shared" si="0"/>
        <v/>
      </c>
      <c r="L60" s="385" t="s">
        <v>213</v>
      </c>
      <c r="M60" s="779" t="str">
        <f>IF('Mapa final'!P63="","",'Mapa final'!P63)</f>
        <v/>
      </c>
      <c r="N60" s="361"/>
      <c r="O60" s="361"/>
      <c r="P60" s="361"/>
      <c r="Q60" s="780"/>
    </row>
    <row r="61" spans="1:17" s="781" customFormat="1" ht="98.1">
      <c r="A61" s="374" t="s">
        <v>561</v>
      </c>
      <c r="B61" s="1117" t="s">
        <v>391</v>
      </c>
      <c r="C61" s="1119" t="str">
        <f>IF('Mapa final'!E64="","",'Mapa final'!E64)</f>
        <v>Posibilidad de afectación reputacional por el cargue de la información incumpliendo con los requisitos establecidos por la DCN, para que los Jóvenes de las Comunidades se les exonere del servicio militar y de pagar la cuota de compensación militar, debido a la inobservancia en los requisitos para lograr el beneficio según resolución 0762 del 8 de julio de 2020 y Sentencia 433 de 2021 de la Corte Constitucional.</v>
      </c>
      <c r="D61" s="1122" t="s">
        <v>470</v>
      </c>
      <c r="E61" s="1119" t="str">
        <f>IF('Mapa final'!D64="","",'Mapa final'!D64)</f>
        <v>Inobservancia en los requisitos para lograr el beneficio según resolución 0762 del 8 de julio de 2020 y Sentencia 433 de 2021 de la Corte Constitucional.</v>
      </c>
      <c r="F61" s="1123" t="str">
        <f>IF('Mapa final'!H64="","",'Mapa final'!H64)</f>
        <v>Alta</v>
      </c>
      <c r="G61" s="1123" t="str">
        <f>IF('Mapa final'!L64="","",'Mapa final'!L64)</f>
        <v>Moderado</v>
      </c>
      <c r="H61" s="1123" t="str">
        <f t="shared" ref="H61" si="9">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Alto</v>
      </c>
      <c r="I61" s="385" t="str">
        <f>IF('Mapa final'!Y64="","",'Mapa final'!Y64)</f>
        <v>Media</v>
      </c>
      <c r="J61" s="385" t="str">
        <f>IF('Mapa final'!AA64="","",'Mapa final'!AA64)</f>
        <v>Moderado</v>
      </c>
      <c r="K61" s="385" t="str">
        <f t="shared" si="0"/>
        <v>Moderado</v>
      </c>
      <c r="L61" s="385" t="s">
        <v>177</v>
      </c>
      <c r="M61" s="779" t="str">
        <f>IF('Mapa final'!P64="","",'Mapa final'!P64)</f>
        <v xml:space="preserve">La DCN, a través de sus coordinadores de grupo y profesionales asignados a la dirección, realizarán socializaciones del Instructivo Beneficio Servicio Militar a los miembros de la comunidad Negra, Afrocolombiana, Raizal y Palenquera, está se realizará semestralmente con el fin de que se interiorice el mismo y permita el logro de los objetivos institucionales. Como evidencia se dejan Listas de asistencia, registro fotográfico, informes de comisión, link de reuniones
</v>
      </c>
      <c r="N61" s="361" t="s">
        <v>562</v>
      </c>
      <c r="O61" s="361" t="s">
        <v>552</v>
      </c>
      <c r="P61" s="789" t="s">
        <v>553</v>
      </c>
      <c r="Q61" s="643" t="s">
        <v>563</v>
      </c>
    </row>
    <row r="62" spans="1:17" s="781" customFormat="1" ht="14.1">
      <c r="A62" s="374" t="s">
        <v>564</v>
      </c>
      <c r="B62" s="1118"/>
      <c r="C62" s="1120"/>
      <c r="D62" s="1122"/>
      <c r="E62" s="1120"/>
      <c r="F62" s="1124"/>
      <c r="G62" s="1124"/>
      <c r="H62" s="1124"/>
      <c r="I62" s="385" t="str">
        <f>IF('Mapa final'!Y65="","",'Mapa final'!Y65)</f>
        <v/>
      </c>
      <c r="J62" s="385" t="str">
        <f>IF('Mapa final'!AA65="","",'Mapa final'!AA65)</f>
        <v/>
      </c>
      <c r="K62" s="385" t="str">
        <f t="shared" si="0"/>
        <v/>
      </c>
      <c r="L62" s="385" t="s">
        <v>213</v>
      </c>
      <c r="M62" s="779" t="str">
        <f>IF('Mapa final'!P65="","",'Mapa final'!P65)</f>
        <v/>
      </c>
      <c r="N62" s="790"/>
      <c r="O62" s="790"/>
      <c r="P62" s="791"/>
      <c r="Q62" s="643"/>
    </row>
    <row r="63" spans="1:17" s="781" customFormat="1" ht="14.1">
      <c r="A63" s="374" t="s">
        <v>565</v>
      </c>
      <c r="B63" s="1118"/>
      <c r="C63" s="1120"/>
      <c r="D63" s="1122"/>
      <c r="E63" s="1120"/>
      <c r="F63" s="1124"/>
      <c r="G63" s="1124"/>
      <c r="H63" s="1124"/>
      <c r="I63" s="385" t="str">
        <f>IF('Mapa final'!Y66="","",'Mapa final'!Y66)</f>
        <v/>
      </c>
      <c r="J63" s="385" t="str">
        <f>IF('Mapa final'!AA66="","",'Mapa final'!AA66)</f>
        <v/>
      </c>
      <c r="K63" s="385" t="str">
        <f t="shared" si="0"/>
        <v/>
      </c>
      <c r="L63" s="385" t="s">
        <v>213</v>
      </c>
      <c r="M63" s="779" t="str">
        <f>IF('Mapa final'!P66="","",'Mapa final'!P66)</f>
        <v/>
      </c>
      <c r="N63" s="361"/>
      <c r="O63" s="361"/>
      <c r="P63" s="361"/>
      <c r="Q63" s="780"/>
    </row>
    <row r="64" spans="1:17" s="781" customFormat="1" ht="14.1">
      <c r="A64" s="374" t="s">
        <v>566</v>
      </c>
      <c r="B64" s="1118"/>
      <c r="C64" s="1120"/>
      <c r="D64" s="1122"/>
      <c r="E64" s="1120"/>
      <c r="F64" s="1124"/>
      <c r="G64" s="1124"/>
      <c r="H64" s="1124"/>
      <c r="I64" s="385" t="str">
        <f>IF('Mapa final'!Y67="","",'Mapa final'!Y67)</f>
        <v/>
      </c>
      <c r="J64" s="385" t="str">
        <f>IF('Mapa final'!AA67="","",'Mapa final'!AA67)</f>
        <v/>
      </c>
      <c r="K64" s="385" t="str">
        <f t="shared" si="0"/>
        <v/>
      </c>
      <c r="L64" s="385" t="s">
        <v>213</v>
      </c>
      <c r="M64" s="779" t="str">
        <f>IF('Mapa final'!P67="","",'Mapa final'!P67)</f>
        <v/>
      </c>
      <c r="N64" s="361"/>
      <c r="O64" s="361"/>
      <c r="P64" s="361"/>
      <c r="Q64" s="780"/>
    </row>
    <row r="65" spans="1:17" s="781" customFormat="1" ht="14.1">
      <c r="A65" s="374" t="s">
        <v>567</v>
      </c>
      <c r="B65" s="1118"/>
      <c r="C65" s="1120"/>
      <c r="D65" s="1122"/>
      <c r="E65" s="1120"/>
      <c r="F65" s="1124"/>
      <c r="G65" s="1124"/>
      <c r="H65" s="1124"/>
      <c r="I65" s="385" t="str">
        <f>IF('Mapa final'!Y68="","",'Mapa final'!Y68)</f>
        <v/>
      </c>
      <c r="J65" s="385" t="str">
        <f>IF('Mapa final'!AA68="","",'Mapa final'!AA68)</f>
        <v/>
      </c>
      <c r="K65" s="385" t="str">
        <f t="shared" si="0"/>
        <v/>
      </c>
      <c r="L65" s="385" t="s">
        <v>213</v>
      </c>
      <c r="M65" s="779" t="str">
        <f>IF('Mapa final'!P68="","",'Mapa final'!P68)</f>
        <v/>
      </c>
      <c r="N65" s="361"/>
      <c r="O65" s="361"/>
      <c r="P65" s="361"/>
      <c r="Q65" s="780"/>
    </row>
    <row r="66" spans="1:17" s="781" customFormat="1" ht="14.1">
      <c r="A66" s="374" t="s">
        <v>568</v>
      </c>
      <c r="B66" s="1118"/>
      <c r="C66" s="1120"/>
      <c r="D66" s="1122"/>
      <c r="E66" s="1120"/>
      <c r="F66" s="1124"/>
      <c r="G66" s="1124"/>
      <c r="H66" s="1124"/>
      <c r="I66" s="385" t="str">
        <f>IF('Mapa final'!Y69="","",'Mapa final'!Y69)</f>
        <v/>
      </c>
      <c r="J66" s="385" t="str">
        <f>IF('Mapa final'!AA69="","",'Mapa final'!AA69)</f>
        <v/>
      </c>
      <c r="K66" s="385" t="str">
        <f t="shared" si="0"/>
        <v/>
      </c>
      <c r="L66" s="385" t="s">
        <v>213</v>
      </c>
      <c r="M66" s="779" t="str">
        <f>IF('Mapa final'!P69="","",'Mapa final'!P69)</f>
        <v/>
      </c>
      <c r="N66" s="361"/>
      <c r="O66" s="361"/>
      <c r="P66" s="361"/>
      <c r="Q66" s="780"/>
    </row>
    <row r="67" spans="1:17" s="781" customFormat="1" ht="98.1">
      <c r="A67" s="374" t="s">
        <v>569</v>
      </c>
      <c r="B67" s="1117" t="s">
        <v>388</v>
      </c>
      <c r="C67" s="1119" t="str">
        <f>IF('Mapa final'!E70="","",'Mapa final'!E70)</f>
        <v xml:space="preserve">Posibilidad de afectación reputacional por inconvenientes jurídicos y administrativos que se desprenden del incumplimiento en los plazos establecidos por la ley para la atención de las PQRSD, debido al trámite inoportuno de las PQRSD allegadas a la Dirección de Asuntos para Comunidades Negras, Afrocolombianas, Raizales y Palenqueras </v>
      </c>
      <c r="D67" s="1122" t="s">
        <v>470</v>
      </c>
      <c r="E67" s="1119" t="str">
        <f>IF('Mapa final'!D70="","",'Mapa final'!D70)</f>
        <v xml:space="preserve">Trámite inoportuno de las PQRSD allegadas a la Dirección de Asuntos para Comunidades Negras, Afrocolombianas, Raizales y Palenqueras </v>
      </c>
      <c r="F67" s="1123" t="str">
        <f>IF('Mapa final'!H70="","",'Mapa final'!H70)</f>
        <v>Muy Alta</v>
      </c>
      <c r="G67" s="1123" t="str">
        <f>IF('Mapa final'!L70="","",'Mapa final'!L70)</f>
        <v>Leve</v>
      </c>
      <c r="H67" s="1123" t="str">
        <f t="shared" ref="H67" si="10">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Alto</v>
      </c>
      <c r="I67" s="385" t="str">
        <f>IF('Mapa final'!Y70="","",'Mapa final'!Y70)</f>
        <v>Media</v>
      </c>
      <c r="J67" s="385" t="str">
        <f>IF('Mapa final'!AA70="","",'Mapa final'!AA70)</f>
        <v>Leve</v>
      </c>
      <c r="K67" s="385" t="str">
        <f t="shared" si="0"/>
        <v>Moderado</v>
      </c>
      <c r="L67" s="385" t="s">
        <v>213</v>
      </c>
      <c r="M67" s="779" t="str">
        <f>IF('Mapa final'!P70="","",'Mapa final'!P70)</f>
        <v>La DCN, a través de sus coordinadores y profesionales asignados a la dirección, realizarán semestralmente inducción y reinducción a los funcionarios y contratistas de la Dirección en los trámites y servicios ofertados, además, de las implicaciones legales que conlleva la respuesta inoportuna de las PQRSD. Como evidencia de este control se tendrá las listas de asistencias, registro fotográfico, informes de comisión.</v>
      </c>
      <c r="N67" s="361" t="s">
        <v>570</v>
      </c>
      <c r="O67" s="361" t="s">
        <v>571</v>
      </c>
      <c r="P67" s="789" t="s">
        <v>553</v>
      </c>
      <c r="Q67" s="780"/>
    </row>
    <row r="68" spans="1:17" s="781" customFormat="1" ht="111.95">
      <c r="A68" s="374" t="s">
        <v>572</v>
      </c>
      <c r="B68" s="1118"/>
      <c r="C68" s="1120"/>
      <c r="D68" s="1122"/>
      <c r="E68" s="1120"/>
      <c r="F68" s="1124"/>
      <c r="G68" s="1124"/>
      <c r="H68" s="1124"/>
      <c r="I68" s="385" t="str">
        <f>IF('Mapa final'!Y71="","",'Mapa final'!Y71)</f>
        <v>Baja</v>
      </c>
      <c r="J68" s="385" t="str">
        <f>IF('Mapa final'!AA71="","",'Mapa final'!AA71)</f>
        <v>Leve</v>
      </c>
      <c r="K68" s="385" t="str">
        <f t="shared" si="0"/>
        <v>Bajo</v>
      </c>
      <c r="L68" s="385" t="s">
        <v>227</v>
      </c>
      <c r="M68" s="779" t="str">
        <f>IF('Mapa final'!P71="","",'Mapa final'!P71)</f>
        <v>El Director, coordinadores de grupo y profesionales asignados a la DCN y los supervisores de contratos, verificaran semestralmente que los trámites asignados a los funcionarios y contratistas en la plataforma de gestión documental ControlDoc, se respondan de forma oportuna. Como evidencia de este control se tendrá la verificación en ControlDoc, listas de asistencia</v>
      </c>
      <c r="N68" s="361" t="s">
        <v>573</v>
      </c>
      <c r="O68" s="361" t="s">
        <v>574</v>
      </c>
      <c r="P68" s="789" t="s">
        <v>553</v>
      </c>
      <c r="Q68" s="780" t="s">
        <v>575</v>
      </c>
    </row>
    <row r="69" spans="1:17" s="781" customFormat="1" ht="14.1">
      <c r="A69" s="103" t="s">
        <v>576</v>
      </c>
      <c r="B69" s="1118"/>
      <c r="C69" s="1120"/>
      <c r="D69" s="1122"/>
      <c r="E69" s="1120"/>
      <c r="F69" s="1124"/>
      <c r="G69" s="1124"/>
      <c r="H69" s="1124"/>
      <c r="I69" s="385" t="str">
        <f>IF('Mapa final'!Y72="","",'Mapa final'!Y72)</f>
        <v/>
      </c>
      <c r="J69" s="385" t="str">
        <f>IF('Mapa final'!AA72="","",'Mapa final'!AA72)</f>
        <v/>
      </c>
      <c r="K69" s="385" t="str">
        <f t="shared" si="0"/>
        <v/>
      </c>
      <c r="L69" s="385" t="s">
        <v>213</v>
      </c>
      <c r="M69" s="779" t="str">
        <f>IF('Mapa final'!P72="","",'Mapa final'!P72)</f>
        <v/>
      </c>
      <c r="N69" s="361"/>
      <c r="O69" s="361"/>
      <c r="P69" s="361"/>
      <c r="Q69" s="780"/>
    </row>
    <row r="70" spans="1:17" s="781" customFormat="1" ht="14.1">
      <c r="A70" s="103" t="s">
        <v>577</v>
      </c>
      <c r="B70" s="1118"/>
      <c r="C70" s="1120"/>
      <c r="D70" s="1122"/>
      <c r="E70" s="1120"/>
      <c r="F70" s="1124"/>
      <c r="G70" s="1124"/>
      <c r="H70" s="1124"/>
      <c r="I70" s="385" t="str">
        <f>IF('Mapa final'!Y73="","",'Mapa final'!Y73)</f>
        <v/>
      </c>
      <c r="J70" s="385" t="str">
        <f>IF('Mapa final'!AA73="","",'Mapa final'!AA73)</f>
        <v/>
      </c>
      <c r="K70" s="385" t="str">
        <f t="shared" si="0"/>
        <v/>
      </c>
      <c r="L70" s="385" t="s">
        <v>213</v>
      </c>
      <c r="M70" s="779" t="str">
        <f>IF('Mapa final'!P73="","",'Mapa final'!P73)</f>
        <v/>
      </c>
      <c r="N70" s="361"/>
      <c r="O70" s="361"/>
      <c r="P70" s="361"/>
      <c r="Q70" s="780"/>
    </row>
    <row r="71" spans="1:17" s="781" customFormat="1" ht="14.1">
      <c r="A71" s="103" t="s">
        <v>578</v>
      </c>
      <c r="B71" s="1118"/>
      <c r="C71" s="1120"/>
      <c r="D71" s="1122"/>
      <c r="E71" s="1120"/>
      <c r="F71" s="1124"/>
      <c r="G71" s="1124"/>
      <c r="H71" s="1124"/>
      <c r="I71" s="385" t="str">
        <f>IF('Mapa final'!Y74="","",'Mapa final'!Y74)</f>
        <v/>
      </c>
      <c r="J71" s="385" t="str">
        <f>IF('Mapa final'!AA74="","",'Mapa final'!AA74)</f>
        <v/>
      </c>
      <c r="K71" s="385" t="str">
        <f t="shared" si="0"/>
        <v/>
      </c>
      <c r="L71" s="385" t="s">
        <v>213</v>
      </c>
      <c r="M71" s="779" t="str">
        <f>IF('Mapa final'!P74="","",'Mapa final'!P74)</f>
        <v/>
      </c>
      <c r="N71" s="361"/>
      <c r="O71" s="361"/>
      <c r="P71" s="361"/>
      <c r="Q71" s="780"/>
    </row>
    <row r="72" spans="1:17" s="781" customFormat="1" ht="14.1">
      <c r="A72" s="103" t="s">
        <v>579</v>
      </c>
      <c r="B72" s="1118"/>
      <c r="C72" s="1120"/>
      <c r="D72" s="1122"/>
      <c r="E72" s="1120"/>
      <c r="F72" s="1124"/>
      <c r="G72" s="1124"/>
      <c r="H72" s="1124"/>
      <c r="I72" s="385" t="str">
        <f>IF('Mapa final'!Y75="","",'Mapa final'!Y75)</f>
        <v/>
      </c>
      <c r="J72" s="385" t="str">
        <f>IF('Mapa final'!AA75="","",'Mapa final'!AA75)</f>
        <v/>
      </c>
      <c r="K72" s="385" t="str">
        <f t="shared" ref="K72:K135" si="11">IFERROR(IF(OR(AND(I72="Muy Baja",J72="Leve"),AND(I72="Muy Baja",J72="Menor"),AND(I72="Baja",J72="Leve")),"Bajo",IF(OR(AND(I72="Muy baja",J72="Moderado"),AND(I72="Baja",J72="Menor"),AND(I72="Baja",J72="Moderado"),AND(I72="Media",J72="Leve"),AND(I72="Media",J72="Menor"),AND(I72="Media",J72="Moderado"),AND(I72="Alta",J72="Leve"),AND(I72="Alta",J72="Menor")),"Moderado",IF(OR(AND(I72="Muy Baja",J72="Mayor"),AND(I72="Baja",J72="Mayor"),AND(I72="Media",J72="Mayor"),AND(I72="Alta",J72="Moderado"),AND(I72="Alta",J72="Mayor"),AND(I72="Muy Alta",J72="Leve"),AND(I72="Muy Alta",J72="Menor"),AND(I72="Muy Alta",J72="Moderado"),AND(I72="Muy Alta",J72="Mayor")),"Alto",IF(OR(AND(I72="Muy Baja",J72="Catastrófico"),AND(I72="Baja",J72="Catastrófico"),AND(I72="Media",J72="Catastrófico"),AND(I72="Alta",J72="Catastrófico"),AND(I72="Muy Alta",J72="Catastrófico")),"Extremo","")))),"")</f>
        <v/>
      </c>
      <c r="L72" s="385" t="s">
        <v>213</v>
      </c>
      <c r="M72" s="779" t="str">
        <f>IF('Mapa final'!P75="","",'Mapa final'!P75)</f>
        <v/>
      </c>
      <c r="N72" s="361"/>
      <c r="O72" s="361"/>
      <c r="P72" s="361"/>
      <c r="Q72" s="780"/>
    </row>
    <row r="73" spans="1:17" s="781" customFormat="1" ht="69.95">
      <c r="A73" s="374" t="s">
        <v>580</v>
      </c>
      <c r="B73" s="1117" t="s">
        <v>399</v>
      </c>
      <c r="C73" s="1119" t="str">
        <f>IF('Mapa final'!E76="","",'Mapa final'!E76)</f>
        <v>Posibilidad de afectación reputacional por incumplimiento de los tiempos internos para la coordinación de las etapas del proceso de consulta previa, debido al desconocimiento y aplicabilidad del procedimiento interno "Gestión de la Consulta Previa" por parte de las comunidades y algunos ejecutores</v>
      </c>
      <c r="D73" s="1122" t="s">
        <v>470</v>
      </c>
      <c r="E73" s="1119" t="str">
        <f>IF('Mapa final'!D76="","",'Mapa final'!D76)</f>
        <v xml:space="preserve"> Desconocimiento y aplicabilidad del procedimiento interno "Gestión de la Consulta Previa" por parte de las comunidades y algunos ejecutores</v>
      </c>
      <c r="F73" s="1123" t="str">
        <f>IF('Mapa final'!H76="","",'Mapa final'!H76)</f>
        <v>Media</v>
      </c>
      <c r="G73" s="1123" t="str">
        <f>IF('Mapa final'!L76="","",'Mapa final'!L76)</f>
        <v>Moderado</v>
      </c>
      <c r="H73" s="1123" t="str">
        <f t="shared" ref="H73" si="12">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Moderado</v>
      </c>
      <c r="I73" s="385" t="str">
        <f>IF('Mapa final'!Y76="","",'Mapa final'!Y76)</f>
        <v>Baja</v>
      </c>
      <c r="J73" s="385" t="str">
        <f>IF('Mapa final'!AA76="","",'Mapa final'!AA76)</f>
        <v>Moderado</v>
      </c>
      <c r="K73" s="385" t="str">
        <f t="shared" si="11"/>
        <v>Moderado</v>
      </c>
      <c r="L73" s="385" t="s">
        <v>213</v>
      </c>
      <c r="M73" s="779" t="str">
        <f>IF('Mapa final'!P76="","",'Mapa final'!P76)</f>
        <v>El Subdirector de Gestión de Consulta Previa, el coordinador del Grupo de Formación en Consulta Previa y el Subdirector Corporativo, realizan jornadas de inducción, reinducción y capacitación periódicamente, abarcando la normatividad y jurisprudencia alrededor de la Consulta Previa. 
Como evidencia se dejan listas de asistencia.</v>
      </c>
      <c r="N73" s="465" t="s">
        <v>581</v>
      </c>
      <c r="O73" s="465" t="s">
        <v>582</v>
      </c>
      <c r="P73" s="634" t="s">
        <v>583</v>
      </c>
      <c r="Q73" s="638" t="s">
        <v>584</v>
      </c>
    </row>
    <row r="74" spans="1:17" s="781" customFormat="1" ht="69.95">
      <c r="A74" s="374" t="s">
        <v>585</v>
      </c>
      <c r="B74" s="1118"/>
      <c r="C74" s="1120"/>
      <c r="D74" s="1122"/>
      <c r="E74" s="1120"/>
      <c r="F74" s="1124"/>
      <c r="G74" s="1124"/>
      <c r="H74" s="1124"/>
      <c r="I74" s="385" t="str">
        <f>IF('Mapa final'!Y77="","",'Mapa final'!Y77)</f>
        <v>Baja</v>
      </c>
      <c r="J74" s="385" t="str">
        <f>IF('Mapa final'!AA77="","",'Mapa final'!AA77)</f>
        <v>Moderado</v>
      </c>
      <c r="K74" s="385" t="str">
        <f t="shared" si="11"/>
        <v>Moderado</v>
      </c>
      <c r="L74" s="385" t="s">
        <v>177</v>
      </c>
      <c r="M74" s="779" t="str">
        <f>IF('Mapa final'!P77="","",'Mapa final'!P77)</f>
        <v xml:space="preserve">El Subdirector de Gestión de Consulta Previa, el coordinador del Grupo de Formación en Consulta Previa y el Subdirector Corporativo, realizan capacitaciones periodicamente en consulta previa para comunidades, sectores económicos y entidades participes en el proceso consultivo. 
Como evidencia se dejan listas de asistencia. </v>
      </c>
      <c r="N74" s="465" t="s">
        <v>586</v>
      </c>
      <c r="O74" s="465" t="s">
        <v>582</v>
      </c>
      <c r="P74" s="634" t="s">
        <v>583</v>
      </c>
      <c r="Q74" s="638" t="s">
        <v>587</v>
      </c>
    </row>
    <row r="75" spans="1:17" s="781" customFormat="1" ht="14.1">
      <c r="A75" s="374" t="s">
        <v>588</v>
      </c>
      <c r="B75" s="1118"/>
      <c r="C75" s="1120"/>
      <c r="D75" s="1122"/>
      <c r="E75" s="1120"/>
      <c r="F75" s="1124"/>
      <c r="G75" s="1124"/>
      <c r="H75" s="1124"/>
      <c r="I75" s="385" t="str">
        <f>IF('Mapa final'!Y78="","",'Mapa final'!Y78)</f>
        <v/>
      </c>
      <c r="J75" s="385" t="str">
        <f>IF('Mapa final'!AA78="","",'Mapa final'!AA78)</f>
        <v/>
      </c>
      <c r="K75" s="385" t="str">
        <f t="shared" si="11"/>
        <v/>
      </c>
      <c r="L75" s="385" t="s">
        <v>213</v>
      </c>
      <c r="M75" s="779" t="str">
        <f>IF('Mapa final'!P78="","",'Mapa final'!P78)</f>
        <v/>
      </c>
      <c r="N75" s="465"/>
      <c r="O75" s="465"/>
      <c r="P75" s="465"/>
      <c r="Q75" s="638"/>
    </row>
    <row r="76" spans="1:17" s="781" customFormat="1" ht="14.1">
      <c r="A76" s="374" t="s">
        <v>589</v>
      </c>
      <c r="B76" s="1118"/>
      <c r="C76" s="1120"/>
      <c r="D76" s="1122"/>
      <c r="E76" s="1120"/>
      <c r="F76" s="1124"/>
      <c r="G76" s="1124"/>
      <c r="H76" s="1124"/>
      <c r="I76" s="385" t="str">
        <f>IF('Mapa final'!Y79="","",'Mapa final'!Y79)</f>
        <v/>
      </c>
      <c r="J76" s="385" t="str">
        <f>IF('Mapa final'!AA79="","",'Mapa final'!AA79)</f>
        <v/>
      </c>
      <c r="K76" s="385" t="str">
        <f t="shared" si="11"/>
        <v/>
      </c>
      <c r="L76" s="385" t="s">
        <v>213</v>
      </c>
      <c r="M76" s="779" t="str">
        <f>IF('Mapa final'!P79="","",'Mapa final'!P79)</f>
        <v/>
      </c>
      <c r="N76" s="465"/>
      <c r="O76" s="465"/>
      <c r="P76" s="465"/>
      <c r="Q76" s="638"/>
    </row>
    <row r="77" spans="1:17" s="781" customFormat="1" ht="14.1">
      <c r="A77" s="374" t="s">
        <v>590</v>
      </c>
      <c r="B77" s="1118"/>
      <c r="C77" s="1120"/>
      <c r="D77" s="1122"/>
      <c r="E77" s="1120"/>
      <c r="F77" s="1124"/>
      <c r="G77" s="1124"/>
      <c r="H77" s="1124"/>
      <c r="I77" s="385" t="str">
        <f>IF('Mapa final'!Y80="","",'Mapa final'!Y80)</f>
        <v/>
      </c>
      <c r="J77" s="385" t="str">
        <f>IF('Mapa final'!AA80="","",'Mapa final'!AA80)</f>
        <v/>
      </c>
      <c r="K77" s="385" t="str">
        <f t="shared" si="11"/>
        <v/>
      </c>
      <c r="L77" s="385" t="s">
        <v>213</v>
      </c>
      <c r="M77" s="779" t="str">
        <f>IF('Mapa final'!P80="","",'Mapa final'!P80)</f>
        <v/>
      </c>
      <c r="N77" s="465"/>
      <c r="O77" s="465"/>
      <c r="P77" s="465"/>
      <c r="Q77" s="638"/>
    </row>
    <row r="78" spans="1:17" s="781" customFormat="1" ht="14.1">
      <c r="A78" s="374" t="s">
        <v>591</v>
      </c>
      <c r="B78" s="1118"/>
      <c r="C78" s="1120"/>
      <c r="D78" s="1122"/>
      <c r="E78" s="1120"/>
      <c r="F78" s="1124"/>
      <c r="G78" s="1124"/>
      <c r="H78" s="1124"/>
      <c r="I78" s="385" t="str">
        <f>IF('Mapa final'!Y81="","",'Mapa final'!Y81)</f>
        <v/>
      </c>
      <c r="J78" s="385" t="str">
        <f>IF('Mapa final'!AA81="","",'Mapa final'!AA81)</f>
        <v/>
      </c>
      <c r="K78" s="385" t="str">
        <f t="shared" si="11"/>
        <v/>
      </c>
      <c r="L78" s="385" t="s">
        <v>213</v>
      </c>
      <c r="M78" s="779" t="str">
        <f>IF('Mapa final'!P81="","",'Mapa final'!P81)</f>
        <v/>
      </c>
      <c r="N78" s="465"/>
      <c r="O78" s="465"/>
      <c r="P78" s="465"/>
      <c r="Q78" s="638"/>
    </row>
    <row r="79" spans="1:17" s="781" customFormat="1" ht="111.95">
      <c r="A79" s="374" t="s">
        <v>592</v>
      </c>
      <c r="B79" s="1117" t="s">
        <v>400</v>
      </c>
      <c r="C79" s="1119" t="str">
        <f>IF('Mapa final'!E82="","",'Mapa final'!E82)</f>
        <v xml:space="preserve">Posibilidad de afectación reputacional por incumplimiento  en el desarrollo del proceso de consulta previa, debido a la debilidad en los seguimientos de los acuerdos de las consultas previas  </v>
      </c>
      <c r="D79" s="1122" t="s">
        <v>470</v>
      </c>
      <c r="E79" s="1119" t="str">
        <f>IF('Mapa final'!D82="","",'Mapa final'!D82)</f>
        <v xml:space="preserve">Debilidad en los seguimientos de los acuerdos de las consultas previas  </v>
      </c>
      <c r="F79" s="1123" t="str">
        <f>IF('Mapa final'!H82="","",'Mapa final'!H82)</f>
        <v>Media</v>
      </c>
      <c r="G79" s="1123" t="str">
        <f>IF('Mapa final'!L82="","",'Mapa final'!L82)</f>
        <v>Leve</v>
      </c>
      <c r="H79" s="1123" t="str">
        <f t="shared" ref="H79" si="13">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Moderado</v>
      </c>
      <c r="I79" s="385" t="str">
        <f>IF('Mapa final'!Y82="","",'Mapa final'!Y82)</f>
        <v>Baja</v>
      </c>
      <c r="J79" s="385" t="str">
        <f>IF('Mapa final'!AA82="","",'Mapa final'!AA82)</f>
        <v>Leve</v>
      </c>
      <c r="K79" s="385" t="str">
        <f t="shared" si="11"/>
        <v>Bajo</v>
      </c>
      <c r="L79" s="385" t="s">
        <v>227</v>
      </c>
      <c r="M79" s="779" t="str">
        <f>IF('Mapa final'!P82="","",'Mapa final'!P82)</f>
        <v>El Subdirector de Gestión de Consulta Previa verifica cumplimiento de los acuerdos por parte de las comunidades y los ejecutores de proyectos, conforme a lo protocolizado, a través de seguimientos periódicos de verificación. 
Como evidencia se deja el registro de  programación y reprogramación de  las visitas de verificación  de acuerdo al seguimiento efectuado.</v>
      </c>
      <c r="N79" s="465" t="s">
        <v>593</v>
      </c>
      <c r="O79" s="465" t="s">
        <v>594</v>
      </c>
      <c r="P79" s="465" t="s">
        <v>476</v>
      </c>
      <c r="Q79" s="638" t="s">
        <v>595</v>
      </c>
    </row>
    <row r="80" spans="1:17" s="781" customFormat="1" ht="14.1">
      <c r="A80" s="374" t="s">
        <v>596</v>
      </c>
      <c r="B80" s="1118"/>
      <c r="C80" s="1120"/>
      <c r="D80" s="1122"/>
      <c r="E80" s="1120"/>
      <c r="F80" s="1124"/>
      <c r="G80" s="1124"/>
      <c r="H80" s="1124"/>
      <c r="I80" s="385" t="str">
        <f>IF('Mapa final'!Y83="","",'Mapa final'!Y83)</f>
        <v/>
      </c>
      <c r="J80" s="385" t="str">
        <f>IF('Mapa final'!AA83="","",'Mapa final'!AA83)</f>
        <v/>
      </c>
      <c r="K80" s="385" t="str">
        <f t="shared" si="11"/>
        <v/>
      </c>
      <c r="L80" s="385" t="s">
        <v>213</v>
      </c>
      <c r="M80" s="779" t="str">
        <f>IF('Mapa final'!P83="","",'Mapa final'!P83)</f>
        <v/>
      </c>
      <c r="N80" s="465"/>
      <c r="O80" s="465"/>
      <c r="P80" s="465"/>
      <c r="Q80" s="638"/>
    </row>
    <row r="81" spans="1:17" s="781" customFormat="1" ht="14.1">
      <c r="A81" s="374" t="s">
        <v>597</v>
      </c>
      <c r="B81" s="1118"/>
      <c r="C81" s="1120"/>
      <c r="D81" s="1122"/>
      <c r="E81" s="1120"/>
      <c r="F81" s="1124"/>
      <c r="G81" s="1124"/>
      <c r="H81" s="1124"/>
      <c r="I81" s="385" t="str">
        <f>IF('Mapa final'!Y84="","",'Mapa final'!Y84)</f>
        <v/>
      </c>
      <c r="J81" s="385" t="str">
        <f>IF('Mapa final'!AA84="","",'Mapa final'!AA84)</f>
        <v/>
      </c>
      <c r="K81" s="385" t="str">
        <f t="shared" si="11"/>
        <v/>
      </c>
      <c r="L81" s="385" t="s">
        <v>213</v>
      </c>
      <c r="M81" s="779" t="str">
        <f>IF('Mapa final'!P84="","",'Mapa final'!P84)</f>
        <v/>
      </c>
      <c r="N81" s="465"/>
      <c r="O81" s="465"/>
      <c r="P81" s="465"/>
      <c r="Q81" s="638"/>
    </row>
    <row r="82" spans="1:17" s="781" customFormat="1" ht="14.1">
      <c r="A82" s="374" t="s">
        <v>598</v>
      </c>
      <c r="B82" s="1118"/>
      <c r="C82" s="1120"/>
      <c r="D82" s="1122"/>
      <c r="E82" s="1120"/>
      <c r="F82" s="1124"/>
      <c r="G82" s="1124"/>
      <c r="H82" s="1124"/>
      <c r="I82" s="385" t="str">
        <f>IF('Mapa final'!Y85="","",'Mapa final'!Y85)</f>
        <v/>
      </c>
      <c r="J82" s="385" t="str">
        <f>IF('Mapa final'!AA85="","",'Mapa final'!AA85)</f>
        <v/>
      </c>
      <c r="K82" s="385" t="str">
        <f t="shared" si="11"/>
        <v/>
      </c>
      <c r="L82" s="385" t="s">
        <v>213</v>
      </c>
      <c r="M82" s="779" t="str">
        <f>IF('Mapa final'!P85="","",'Mapa final'!P85)</f>
        <v/>
      </c>
      <c r="N82" s="465"/>
      <c r="O82" s="465"/>
      <c r="P82" s="465"/>
      <c r="Q82" s="638"/>
    </row>
    <row r="83" spans="1:17" s="781" customFormat="1" ht="14.1">
      <c r="A83" s="374" t="s">
        <v>599</v>
      </c>
      <c r="B83" s="1118"/>
      <c r="C83" s="1120"/>
      <c r="D83" s="1122"/>
      <c r="E83" s="1120"/>
      <c r="F83" s="1124"/>
      <c r="G83" s="1124"/>
      <c r="H83" s="1124"/>
      <c r="I83" s="385" t="str">
        <f>IF('Mapa final'!Y86="","",'Mapa final'!Y86)</f>
        <v/>
      </c>
      <c r="J83" s="385" t="str">
        <f>IF('Mapa final'!AA86="","",'Mapa final'!AA86)</f>
        <v/>
      </c>
      <c r="K83" s="385" t="str">
        <f t="shared" si="11"/>
        <v/>
      </c>
      <c r="L83" s="385" t="s">
        <v>213</v>
      </c>
      <c r="M83" s="779" t="str">
        <f>IF('Mapa final'!P86="","",'Mapa final'!P86)</f>
        <v/>
      </c>
      <c r="N83" s="465"/>
      <c r="O83" s="465"/>
      <c r="P83" s="465"/>
      <c r="Q83" s="638"/>
    </row>
    <row r="84" spans="1:17" s="781" customFormat="1" ht="14.1">
      <c r="A84" s="374" t="s">
        <v>600</v>
      </c>
      <c r="B84" s="1118"/>
      <c r="C84" s="1120"/>
      <c r="D84" s="1122"/>
      <c r="E84" s="1120"/>
      <c r="F84" s="1124"/>
      <c r="G84" s="1124"/>
      <c r="H84" s="1124"/>
      <c r="I84" s="385" t="str">
        <f>IF('Mapa final'!Y87="","",'Mapa final'!Y87)</f>
        <v/>
      </c>
      <c r="J84" s="385" t="str">
        <f>IF('Mapa final'!AA87="","",'Mapa final'!AA87)</f>
        <v/>
      </c>
      <c r="K84" s="385" t="str">
        <f t="shared" si="11"/>
        <v/>
      </c>
      <c r="L84" s="385" t="s">
        <v>213</v>
      </c>
      <c r="M84" s="779" t="str">
        <f>IF('Mapa final'!P87="","",'Mapa final'!P87)</f>
        <v/>
      </c>
      <c r="N84" s="465"/>
      <c r="O84" s="465"/>
      <c r="P84" s="465"/>
      <c r="Q84" s="638"/>
    </row>
    <row r="85" spans="1:17" s="781" customFormat="1" ht="50.1">
      <c r="A85" s="374" t="s">
        <v>601</v>
      </c>
      <c r="B85" s="1117" t="s">
        <v>392</v>
      </c>
      <c r="C85" s="1119" t="str">
        <f>IF('Mapa final'!E88="","",'Mapa final'!E88)</f>
        <v>Posibilidad de afectación reputacional por incumplimiento en la atención de PQRSDF, debido a vencimiento de términos para dar respuesta</v>
      </c>
      <c r="D85" s="1122" t="s">
        <v>470</v>
      </c>
      <c r="E85" s="1119" t="str">
        <f>IF('Mapa final'!D88="","",'Mapa final'!D88)</f>
        <v xml:space="preserve">Vencimiento de términos para dar respuesta </v>
      </c>
      <c r="F85" s="1123" t="str">
        <f>IF('Mapa final'!H88="","",'Mapa final'!H88)</f>
        <v>Alta</v>
      </c>
      <c r="G85" s="1123" t="str">
        <f>IF('Mapa final'!L88="","",'Mapa final'!L88)</f>
        <v>Moderado</v>
      </c>
      <c r="H85" s="1123" t="str">
        <f t="shared" ref="H85" si="14">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Alto</v>
      </c>
      <c r="I85" s="385" t="str">
        <f>IF('Mapa final'!Y88="","",'Mapa final'!Y88)</f>
        <v>Media</v>
      </c>
      <c r="J85" s="385" t="str">
        <f>IF('Mapa final'!AA88="","",'Mapa final'!AA88)</f>
        <v>Moderado</v>
      </c>
      <c r="K85" s="385" t="str">
        <f t="shared" si="11"/>
        <v>Moderado</v>
      </c>
      <c r="L85" s="385" t="s">
        <v>177</v>
      </c>
      <c r="M85" s="779" t="str">
        <f>IF('Mapa final'!P88="","",'Mapa final'!P88)</f>
        <v>Los  coordinadores de la DCP diseñan e implementan el tablero de control de las PQRSDF para realizar seguimiento y generar alertas semanales.
Como evidencia se dejan listas de asistencia, correo electrónico y tablero de control</v>
      </c>
      <c r="N85" s="465" t="s">
        <v>602</v>
      </c>
      <c r="O85" s="465" t="s">
        <v>603</v>
      </c>
      <c r="P85" s="465" t="s">
        <v>507</v>
      </c>
      <c r="Q85" s="638" t="s">
        <v>604</v>
      </c>
    </row>
    <row r="86" spans="1:17" s="781" customFormat="1" ht="14.1">
      <c r="A86" s="374" t="s">
        <v>605</v>
      </c>
      <c r="B86" s="1118"/>
      <c r="C86" s="1120"/>
      <c r="D86" s="1122"/>
      <c r="E86" s="1120"/>
      <c r="F86" s="1124"/>
      <c r="G86" s="1124"/>
      <c r="H86" s="1124"/>
      <c r="I86" s="385" t="str">
        <f>IF('Mapa final'!Y89="","",'Mapa final'!Y89)</f>
        <v/>
      </c>
      <c r="J86" s="385" t="str">
        <f>IF('Mapa final'!AA89="","",'Mapa final'!AA89)</f>
        <v/>
      </c>
      <c r="K86" s="385" t="str">
        <f t="shared" si="11"/>
        <v/>
      </c>
      <c r="L86" s="385" t="s">
        <v>213</v>
      </c>
      <c r="M86" s="779" t="str">
        <f>IF('Mapa final'!P89="","",'Mapa final'!P89)</f>
        <v/>
      </c>
      <c r="N86" s="465"/>
      <c r="O86" s="465"/>
      <c r="P86" s="465"/>
      <c r="Q86" s="638"/>
    </row>
    <row r="87" spans="1:17" s="781" customFormat="1" ht="14.1">
      <c r="A87" s="374" t="s">
        <v>606</v>
      </c>
      <c r="B87" s="1118"/>
      <c r="C87" s="1120"/>
      <c r="D87" s="1122"/>
      <c r="E87" s="1120"/>
      <c r="F87" s="1124"/>
      <c r="G87" s="1124"/>
      <c r="H87" s="1124"/>
      <c r="I87" s="385" t="str">
        <f>IF('Mapa final'!Y90="","",'Mapa final'!Y90)</f>
        <v/>
      </c>
      <c r="J87" s="385" t="str">
        <f>IF('Mapa final'!AA90="","",'Mapa final'!AA90)</f>
        <v/>
      </c>
      <c r="K87" s="385" t="str">
        <f t="shared" si="11"/>
        <v/>
      </c>
      <c r="L87" s="385" t="s">
        <v>213</v>
      </c>
      <c r="M87" s="779" t="str">
        <f>IF('Mapa final'!P90="","",'Mapa final'!P90)</f>
        <v/>
      </c>
      <c r="N87" s="465"/>
      <c r="O87" s="465"/>
      <c r="P87" s="465"/>
      <c r="Q87" s="638"/>
    </row>
    <row r="88" spans="1:17" s="781" customFormat="1" ht="14.1">
      <c r="A88" s="374" t="s">
        <v>607</v>
      </c>
      <c r="B88" s="1118"/>
      <c r="C88" s="1120"/>
      <c r="D88" s="1122"/>
      <c r="E88" s="1120"/>
      <c r="F88" s="1124"/>
      <c r="G88" s="1124"/>
      <c r="H88" s="1124"/>
      <c r="I88" s="385" t="str">
        <f>IF('Mapa final'!Y91="","",'Mapa final'!Y91)</f>
        <v/>
      </c>
      <c r="J88" s="385" t="str">
        <f>IF('Mapa final'!AA91="","",'Mapa final'!AA91)</f>
        <v/>
      </c>
      <c r="K88" s="385" t="str">
        <f t="shared" si="11"/>
        <v/>
      </c>
      <c r="L88" s="385" t="s">
        <v>213</v>
      </c>
      <c r="M88" s="779" t="str">
        <f>IF('Mapa final'!P91="","",'Mapa final'!P91)</f>
        <v/>
      </c>
      <c r="N88" s="465"/>
      <c r="O88" s="465"/>
      <c r="P88" s="465"/>
      <c r="Q88" s="638"/>
    </row>
    <row r="89" spans="1:17" s="781" customFormat="1" ht="14.1">
      <c r="A89" s="374" t="s">
        <v>608</v>
      </c>
      <c r="B89" s="1118"/>
      <c r="C89" s="1120"/>
      <c r="D89" s="1122"/>
      <c r="E89" s="1120"/>
      <c r="F89" s="1124"/>
      <c r="G89" s="1124"/>
      <c r="H89" s="1124"/>
      <c r="I89" s="385" t="str">
        <f>IF('Mapa final'!Y92="","",'Mapa final'!Y92)</f>
        <v/>
      </c>
      <c r="J89" s="385" t="str">
        <f>IF('Mapa final'!AA92="","",'Mapa final'!AA92)</f>
        <v/>
      </c>
      <c r="K89" s="385" t="str">
        <f t="shared" si="11"/>
        <v/>
      </c>
      <c r="L89" s="385" t="s">
        <v>213</v>
      </c>
      <c r="M89" s="779" t="str">
        <f>IF('Mapa final'!P92="","",'Mapa final'!P92)</f>
        <v/>
      </c>
      <c r="N89" s="465"/>
      <c r="O89" s="465"/>
      <c r="P89" s="465"/>
      <c r="Q89" s="638"/>
    </row>
    <row r="90" spans="1:17" s="781" customFormat="1" ht="14.1">
      <c r="A90" s="374" t="s">
        <v>609</v>
      </c>
      <c r="B90" s="1118"/>
      <c r="C90" s="1120"/>
      <c r="D90" s="1122"/>
      <c r="E90" s="1120"/>
      <c r="F90" s="1124"/>
      <c r="G90" s="1124"/>
      <c r="H90" s="1124"/>
      <c r="I90" s="385" t="str">
        <f>IF('Mapa final'!Y93="","",'Mapa final'!Y93)</f>
        <v/>
      </c>
      <c r="J90" s="385" t="str">
        <f>IF('Mapa final'!AA93="","",'Mapa final'!AA93)</f>
        <v/>
      </c>
      <c r="K90" s="385" t="str">
        <f t="shared" si="11"/>
        <v/>
      </c>
      <c r="L90" s="385" t="s">
        <v>213</v>
      </c>
      <c r="M90" s="779" t="str">
        <f>IF('Mapa final'!P93="","",'Mapa final'!P93)</f>
        <v/>
      </c>
      <c r="N90" s="465"/>
      <c r="O90" s="465"/>
      <c r="P90" s="465"/>
      <c r="Q90" s="638"/>
    </row>
    <row r="91" spans="1:17" s="781" customFormat="1" ht="122.25" customHeight="1">
      <c r="A91" s="387" t="s">
        <v>610</v>
      </c>
      <c r="B91" s="1117" t="s">
        <v>401</v>
      </c>
      <c r="C91" s="1119" t="str">
        <f>IF('Mapa final'!E94="","",'Mapa final'!E94)</f>
        <v>Posibilidad de afectación económica y reputacional por incumplimiento del procedimiento para la legalización de comisiones de servicio y autorizaciones de desplazamientos al interior y exterior del país, debido a la ausencia de seguimiento y supervisión sobre el cumplimiento de los protocolos establecidos.</v>
      </c>
      <c r="D91" s="1122" t="s">
        <v>470</v>
      </c>
      <c r="E91" s="1119" t="str">
        <f>IF('Mapa final'!D94="","",'Mapa final'!D94)</f>
        <v>Ausencia de seguimiento y supervisión sobre el cumplimiento de los protocolos establecidos.</v>
      </c>
      <c r="F91" s="1123" t="str">
        <f>IF('Mapa final'!H94="","",'Mapa final'!H94)</f>
        <v>Media</v>
      </c>
      <c r="G91" s="1123" t="str">
        <f>IF('Mapa final'!L94="","",'Mapa final'!L94)</f>
        <v>Leve</v>
      </c>
      <c r="H91" s="1123" t="str">
        <f t="shared" ref="H91" si="15">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Moderado</v>
      </c>
      <c r="I91" s="385" t="str">
        <f>IF('Mapa final'!Y94="","",'Mapa final'!Y94)</f>
        <v>Media</v>
      </c>
      <c r="J91" s="385" t="str">
        <f>IF('Mapa final'!AA94="","",'Mapa final'!AA94)</f>
        <v>Leve</v>
      </c>
      <c r="K91" s="385" t="str">
        <f t="shared" si="11"/>
        <v>Moderado</v>
      </c>
      <c r="L91" s="385" t="s">
        <v>213</v>
      </c>
      <c r="M91" s="779" t="str">
        <f>IF('Mapa final'!P94="","",'Mapa final'!P94)</f>
        <v>El Director(a) de la DAR, o la persona designada para tal fin, verificará semanalmente el estado de las solicitudes de comisiones de servicio y autorizaciones de desplazamientos, asegurándose de que se cumplan los procedimientos y plazos establecidos. Como evidencia se adjunta el reporte de verificación semanal, listado de control de comisiones de servicio con fechas de legalización y los informes de seguimiento correspondientes.</v>
      </c>
      <c r="N91" s="792" t="s">
        <v>611</v>
      </c>
      <c r="O91" s="793" t="s">
        <v>612</v>
      </c>
      <c r="P91" s="361" t="s">
        <v>507</v>
      </c>
      <c r="Q91" s="643"/>
    </row>
    <row r="92" spans="1:17" s="781" customFormat="1" ht="84">
      <c r="A92" s="387" t="s">
        <v>613</v>
      </c>
      <c r="B92" s="1118"/>
      <c r="C92" s="1120"/>
      <c r="D92" s="1122"/>
      <c r="E92" s="1120"/>
      <c r="F92" s="1124"/>
      <c r="G92" s="1124"/>
      <c r="H92" s="1124"/>
      <c r="I92" s="385" t="str">
        <f>IF('Mapa final'!Y95="","",'Mapa final'!Y95)</f>
        <v>Media</v>
      </c>
      <c r="J92" s="385" t="str">
        <f>IF('Mapa final'!AA95="","",'Mapa final'!AA95)</f>
        <v>Leve</v>
      </c>
      <c r="K92" s="385" t="str">
        <f t="shared" si="11"/>
        <v>Moderado</v>
      </c>
      <c r="L92" s="385" t="s">
        <v>177</v>
      </c>
      <c r="M92" s="779" t="str">
        <f>IF('Mapa final'!P95="","",'Mapa final'!P95)</f>
        <v>El Director(a) de la DAR, o la persona designada para tal fin, previo a la legalización de las comisiones de servicio y autorizaciones de desplazamiento, validará los recibos de caja menor, asegurándose de que contengan toda la información requerida y de que se utilicen únicamente en zonas con transporte público formal, de acuerdo con la normatividad vigente. Como evidencia se adjuntan los recibos de caja menor validados, con soportes de la comisión o autorización de desplazamiento y la evidencia de la revisión.</v>
      </c>
      <c r="N92" s="792" t="s">
        <v>614</v>
      </c>
      <c r="O92" s="793" t="s">
        <v>612</v>
      </c>
      <c r="P92" s="361" t="s">
        <v>543</v>
      </c>
      <c r="Q92" s="643" t="s">
        <v>615</v>
      </c>
    </row>
    <row r="93" spans="1:17" s="781" customFormat="1" ht="14.1">
      <c r="A93" s="387" t="s">
        <v>616</v>
      </c>
      <c r="B93" s="1118"/>
      <c r="C93" s="1120"/>
      <c r="D93" s="1122"/>
      <c r="E93" s="1120"/>
      <c r="F93" s="1124"/>
      <c r="G93" s="1124"/>
      <c r="H93" s="1124"/>
      <c r="I93" s="385" t="str">
        <f>IF('Mapa final'!Y96="","",'Mapa final'!Y96)</f>
        <v/>
      </c>
      <c r="J93" s="385" t="str">
        <f>IF('Mapa final'!AA96="","",'Mapa final'!AA96)</f>
        <v/>
      </c>
      <c r="K93" s="385" t="str">
        <f t="shared" si="11"/>
        <v/>
      </c>
      <c r="L93" s="385"/>
      <c r="M93" s="779" t="str">
        <f>IF('Mapa final'!P96="","",'Mapa final'!P96)</f>
        <v/>
      </c>
      <c r="N93" s="465"/>
      <c r="O93" s="465"/>
      <c r="P93" s="465"/>
      <c r="Q93" s="764"/>
    </row>
    <row r="94" spans="1:17" s="781" customFormat="1" ht="14.1">
      <c r="A94" s="387" t="s">
        <v>617</v>
      </c>
      <c r="B94" s="1118"/>
      <c r="C94" s="1120"/>
      <c r="D94" s="1122"/>
      <c r="E94" s="1120"/>
      <c r="F94" s="1124"/>
      <c r="G94" s="1124"/>
      <c r="H94" s="1124"/>
      <c r="I94" s="385" t="str">
        <f>IF('Mapa final'!Y97="","",'Mapa final'!Y97)</f>
        <v/>
      </c>
      <c r="J94" s="385" t="str">
        <f>IF('Mapa final'!AA97="","",'Mapa final'!AA97)</f>
        <v/>
      </c>
      <c r="K94" s="385" t="str">
        <f t="shared" si="11"/>
        <v/>
      </c>
      <c r="L94" s="385" t="s">
        <v>213</v>
      </c>
      <c r="M94" s="779" t="str">
        <f>IF('Mapa final'!P97="","",'Mapa final'!P97)</f>
        <v/>
      </c>
      <c r="N94" s="786"/>
      <c r="O94" s="465"/>
      <c r="P94" s="465"/>
      <c r="Q94" s="794"/>
    </row>
    <row r="95" spans="1:17" s="781" customFormat="1" ht="14.1">
      <c r="A95" s="387" t="s">
        <v>618</v>
      </c>
      <c r="B95" s="1118"/>
      <c r="C95" s="1120"/>
      <c r="D95" s="1122"/>
      <c r="E95" s="1120"/>
      <c r="F95" s="1124"/>
      <c r="G95" s="1124"/>
      <c r="H95" s="1124"/>
      <c r="I95" s="385" t="str">
        <f>IF('Mapa final'!Y98="","",'Mapa final'!Y98)</f>
        <v/>
      </c>
      <c r="J95" s="385" t="str">
        <f>IF('Mapa final'!AA98="","",'Mapa final'!AA98)</f>
        <v/>
      </c>
      <c r="K95" s="385" t="str">
        <f t="shared" si="11"/>
        <v/>
      </c>
      <c r="L95" s="385" t="s">
        <v>213</v>
      </c>
      <c r="M95" s="779" t="str">
        <f>IF('Mapa final'!P98="","",'Mapa final'!P98)</f>
        <v/>
      </c>
      <c r="N95" s="786" t="s">
        <v>213</v>
      </c>
      <c r="O95" s="465"/>
      <c r="P95" s="465"/>
      <c r="Q95" s="638"/>
    </row>
    <row r="96" spans="1:17" s="781" customFormat="1" ht="14.1">
      <c r="A96" s="387" t="s">
        <v>619</v>
      </c>
      <c r="B96" s="1118"/>
      <c r="C96" s="1120"/>
      <c r="D96" s="1122"/>
      <c r="E96" s="1120"/>
      <c r="F96" s="1124"/>
      <c r="G96" s="1124"/>
      <c r="H96" s="1124"/>
      <c r="I96" s="385" t="str">
        <f>IF('Mapa final'!Y99="","",'Mapa final'!Y99)</f>
        <v/>
      </c>
      <c r="J96" s="385" t="str">
        <f>IF('Mapa final'!AA99="","",'Mapa final'!AA99)</f>
        <v/>
      </c>
      <c r="K96" s="385" t="str">
        <f t="shared" si="11"/>
        <v/>
      </c>
      <c r="L96" s="385" t="s">
        <v>213</v>
      </c>
      <c r="M96" s="779" t="str">
        <f>IF('Mapa final'!P99="","",'Mapa final'!P99)</f>
        <v/>
      </c>
      <c r="N96" s="786" t="s">
        <v>213</v>
      </c>
      <c r="O96" s="636"/>
      <c r="P96" s="465"/>
      <c r="Q96" s="638"/>
    </row>
    <row r="97" spans="1:17" s="781" customFormat="1" ht="105.75" customHeight="1">
      <c r="A97" s="374" t="s">
        <v>620</v>
      </c>
      <c r="B97" s="1117" t="s">
        <v>408</v>
      </c>
      <c r="C97" s="1119" t="str">
        <f>IF('Mapa final'!E100="","",'Mapa final'!E100)</f>
        <v>Posibilidad de afectación Económica y Reputacional por acumulación de expedientes observados de solicitudes de reconocimiento de personerías Jurídicas, debido a  insuficiente seguimiento a los tiempos de respuesta de las correcciones por parte del solicitante a las observaciones realizadas por parte de los funcionarios de la DAR.</v>
      </c>
      <c r="D97" s="1122" t="s">
        <v>470</v>
      </c>
      <c r="E97" s="1119" t="str">
        <f>IF('Mapa final'!D100="","",'Mapa final'!D100)</f>
        <v xml:space="preserve"> Insuficiente seguimiento a los tiempos de respuesta de las correcciones por parte del solicitante a las observaciones realizadas por parte de los funcionarios la DAR. 
</v>
      </c>
      <c r="F97" s="1123" t="str">
        <f>IF('Mapa final'!H100="","",'Mapa final'!H100)</f>
        <v>Baja</v>
      </c>
      <c r="G97" s="1123" t="str">
        <f>IF('Mapa final'!L100="","",'Mapa final'!L100)</f>
        <v>Leve</v>
      </c>
      <c r="H97" s="1123" t="str">
        <f t="shared" ref="H97" si="16">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Bajo</v>
      </c>
      <c r="I97" s="385" t="str">
        <f>IF('Mapa final'!Y100="","",'Mapa final'!Y100)</f>
        <v>Baja</v>
      </c>
      <c r="J97" s="385" t="str">
        <f>IF('Mapa final'!AA100="","",'Mapa final'!AA100)</f>
        <v>Leve</v>
      </c>
      <c r="K97" s="385" t="str">
        <f t="shared" si="11"/>
        <v>Bajo</v>
      </c>
      <c r="L97" s="385" t="s">
        <v>213</v>
      </c>
      <c r="M97" s="779" t="str">
        <f>IF('Mapa final'!P100="","",'Mapa final'!P100)</f>
        <v>El Director (a) de la DAR, a través de su equipo de trabajo y de acuerdo con el Plan de acción de cada vigencia, prestará Asistencia técnica al Sector Religioso en el marco normativo para el reconocimiento de Personerías Jurídicas, de manera permanente, con reporte trimestral, con el fin de dar a conocer el procedimiento para los trámites ante la DAR. Como evidencia del control se aportan las actas de reunión, donde se incluyen el objetivo, alcance, listado de asistencia, registro fotográfico e informes de comisión.</v>
      </c>
      <c r="N97" s="795" t="s">
        <v>621</v>
      </c>
      <c r="O97" s="793" t="s">
        <v>622</v>
      </c>
      <c r="P97" s="793" t="s">
        <v>473</v>
      </c>
      <c r="Q97" s="643" t="s">
        <v>623</v>
      </c>
    </row>
    <row r="98" spans="1:17" s="781" customFormat="1" ht="99" customHeight="1">
      <c r="A98" s="374" t="s">
        <v>624</v>
      </c>
      <c r="B98" s="1118"/>
      <c r="C98" s="1120"/>
      <c r="D98" s="1122"/>
      <c r="E98" s="1120"/>
      <c r="F98" s="1124"/>
      <c r="G98" s="1124"/>
      <c r="H98" s="1124"/>
      <c r="I98" s="385" t="str">
        <f>IF('Mapa final'!Y101="","",'Mapa final'!Y101)</f>
        <v>Muy Baja</v>
      </c>
      <c r="J98" s="385" t="str">
        <f>IF('Mapa final'!AA101="","",'Mapa final'!AA101)</f>
        <v>Leve</v>
      </c>
      <c r="K98" s="385" t="str">
        <f t="shared" si="11"/>
        <v>Bajo</v>
      </c>
      <c r="L98" s="385" t="s">
        <v>213</v>
      </c>
      <c r="M98" s="779" t="str">
        <f>IF('Mapa final'!P101="","",'Mapa final'!P101)</f>
        <v>El Director (a) de la DAR, a través de los profesionales asignados, realiza seguimiento semanal a las solicitudes de reconocimiento de personerías Jurídicas especiales, de los vencimientos de los términos de respuesta a las observaciones enviadas a los solicitantes. Como evidencia se adjunta la matriz de seguimiento, correos electrónicos y oficios y /o resoluciones de archivo.</v>
      </c>
      <c r="N98" s="795" t="s">
        <v>625</v>
      </c>
      <c r="O98" s="793" t="s">
        <v>622</v>
      </c>
      <c r="P98" s="793" t="s">
        <v>507</v>
      </c>
      <c r="Q98" s="796" t="s">
        <v>626</v>
      </c>
    </row>
    <row r="99" spans="1:17" s="781" customFormat="1" ht="84.75" customHeight="1">
      <c r="A99" s="374" t="s">
        <v>627</v>
      </c>
      <c r="B99" s="1118"/>
      <c r="C99" s="1120"/>
      <c r="D99" s="1122"/>
      <c r="E99" s="1120"/>
      <c r="F99" s="1124"/>
      <c r="G99" s="1124"/>
      <c r="H99" s="1124"/>
      <c r="I99" s="385" t="str">
        <f>IF('Mapa final'!Y102="","",'Mapa final'!Y102)</f>
        <v>Muy Baja</v>
      </c>
      <c r="J99" s="385" t="str">
        <f>IF('Mapa final'!AA102="","",'Mapa final'!AA102)</f>
        <v>Leve</v>
      </c>
      <c r="K99" s="385" t="str">
        <f t="shared" si="11"/>
        <v>Bajo</v>
      </c>
      <c r="L99" s="385" t="s">
        <v>227</v>
      </c>
      <c r="M99" s="779" t="str">
        <f>IF('Mapa final'!P102="","",'Mapa final'!P102)</f>
        <v>El Director (a) de la DAR, con su equipo de trabajo, realiza sesiones internas de capacitación, trimestralmente, ya sea de manera virtual o presencial, con el fin de que los funcionarios conozcan el marco legal para evitar errores legales en el trámite de las solicitudes. Se aportan como evidencia de la capacitación las listas de asistencia y correos electrónicos de convocatoria.</v>
      </c>
      <c r="N99" s="795" t="s">
        <v>628</v>
      </c>
      <c r="O99" s="793" t="s">
        <v>622</v>
      </c>
      <c r="P99" s="793" t="s">
        <v>473</v>
      </c>
      <c r="Q99" s="796" t="s">
        <v>629</v>
      </c>
    </row>
    <row r="100" spans="1:17" s="781" customFormat="1" ht="14.1">
      <c r="A100" s="374" t="s">
        <v>630</v>
      </c>
      <c r="B100" s="1118"/>
      <c r="C100" s="1120"/>
      <c r="D100" s="1122"/>
      <c r="E100" s="1120"/>
      <c r="F100" s="1124"/>
      <c r="G100" s="1124"/>
      <c r="H100" s="1124"/>
      <c r="I100" s="385" t="str">
        <f>IF('Mapa final'!Y103="","",'Mapa final'!Y103)</f>
        <v/>
      </c>
      <c r="J100" s="385" t="str">
        <f>IF('Mapa final'!AA103="","",'Mapa final'!AA103)</f>
        <v/>
      </c>
      <c r="K100" s="385" t="str">
        <f t="shared" si="11"/>
        <v/>
      </c>
      <c r="L100" s="385" t="s">
        <v>213</v>
      </c>
      <c r="M100" s="779" t="str">
        <f>IF('Mapa final'!P103="","",'Mapa final'!P103)</f>
        <v/>
      </c>
      <c r="N100" s="797"/>
      <c r="O100" s="465"/>
      <c r="P100" s="797"/>
      <c r="Q100" s="798"/>
    </row>
    <row r="101" spans="1:17" s="781" customFormat="1" ht="14.1">
      <c r="A101" s="374" t="s">
        <v>631</v>
      </c>
      <c r="B101" s="1118"/>
      <c r="C101" s="1120"/>
      <c r="D101" s="1122"/>
      <c r="E101" s="1120"/>
      <c r="F101" s="1124"/>
      <c r="G101" s="1124"/>
      <c r="H101" s="1124"/>
      <c r="I101" s="385" t="str">
        <f>IF('Mapa final'!Y104="","",'Mapa final'!Y104)</f>
        <v/>
      </c>
      <c r="J101" s="385" t="str">
        <f>IF('Mapa final'!AA104="","",'Mapa final'!AA104)</f>
        <v/>
      </c>
      <c r="K101" s="385" t="str">
        <f t="shared" si="11"/>
        <v/>
      </c>
      <c r="L101" s="385" t="s">
        <v>213</v>
      </c>
      <c r="M101" s="779" t="str">
        <f>IF('Mapa final'!P104="","",'Mapa final'!P104)</f>
        <v/>
      </c>
      <c r="N101" s="465"/>
      <c r="O101" s="361"/>
      <c r="P101" s="465"/>
      <c r="Q101" s="638"/>
    </row>
    <row r="102" spans="1:17" s="781" customFormat="1" ht="14.1">
      <c r="A102" s="374" t="s">
        <v>632</v>
      </c>
      <c r="B102" s="1118"/>
      <c r="C102" s="1120"/>
      <c r="D102" s="1122"/>
      <c r="E102" s="1120"/>
      <c r="F102" s="1124"/>
      <c r="G102" s="1124"/>
      <c r="H102" s="1124"/>
      <c r="I102" s="385" t="str">
        <f>IF('Mapa final'!Y105="","",'Mapa final'!Y105)</f>
        <v/>
      </c>
      <c r="J102" s="385" t="str">
        <f>IF('Mapa final'!AA105="","",'Mapa final'!AA105)</f>
        <v/>
      </c>
      <c r="K102" s="385" t="str">
        <f t="shared" si="11"/>
        <v/>
      </c>
      <c r="L102" s="385" t="s">
        <v>213</v>
      </c>
      <c r="M102" s="779" t="str">
        <f>IF('Mapa final'!P105="","",'Mapa final'!P105)</f>
        <v/>
      </c>
      <c r="N102" s="465"/>
      <c r="O102" s="465"/>
      <c r="P102" s="465"/>
      <c r="Q102" s="638"/>
    </row>
    <row r="103" spans="1:17" s="781" customFormat="1" ht="98.1">
      <c r="A103" s="374" t="s">
        <v>633</v>
      </c>
      <c r="B103" s="1117" t="s">
        <v>634</v>
      </c>
      <c r="C103" s="1119" t="str">
        <f>IF('Mapa final'!E106="","",'Mapa final'!E106)</f>
        <v>Posibilidad de afectación económica y reputacional por incumplimiento del "Manual para el manejo de la información documentada", debido a la inexistencia de controles en la DAR para garantizar el cumplimiento del manual.</v>
      </c>
      <c r="D103" s="1122" t="s">
        <v>470</v>
      </c>
      <c r="E103" s="1119" t="str">
        <f>IF('Mapa final'!D106="","",'Mapa final'!D106)</f>
        <v>Inexistencia de controles en la DAR para garantizar el cumplimiento del manual</v>
      </c>
      <c r="F103" s="1123" t="str">
        <f>IF('Mapa final'!H106="","",'Mapa final'!H106)</f>
        <v>Muy Baja</v>
      </c>
      <c r="G103" s="1123" t="str">
        <f>IF('Mapa final'!L106="","",'Mapa final'!L106)</f>
        <v>Leve</v>
      </c>
      <c r="H103" s="1123" t="str">
        <f t="shared" ref="H103" si="17">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Bajo</v>
      </c>
      <c r="I103" s="385" t="str">
        <f>IF('Mapa final'!Y106="","",'Mapa final'!Y106)</f>
        <v>Muy Baja</v>
      </c>
      <c r="J103" s="385" t="str">
        <f>IF('Mapa final'!AA106="","",'Mapa final'!AA106)</f>
        <v>Leve</v>
      </c>
      <c r="K103" s="385" t="str">
        <f t="shared" si="11"/>
        <v>Bajo</v>
      </c>
      <c r="L103" s="765" t="str">
        <f>IF('Mapa final'!AD106="","",'Mapa final'!AD106)</f>
        <v>Aceptar</v>
      </c>
      <c r="M103" s="779" t="str">
        <f>IF('Mapa final'!P106="","",'Mapa final'!P106)</f>
        <v>El Director(a) de la DAR, o la persona designada para tal fin, realizará anualmente la revisión de la documentación almacenada en el SIGI, asegurando que toda la información esté actualizada de acuerdo con lo establecido en el "Manual para el manejo de la información documentada". Como evidencia se adjunta el informe anual de revisión de la documentación, que incluirá el registro de los documentos actualizados, los cambios realizados y el historial de las actualizaciones registradas en el SIGI, el acta y/o lista de asistentes remitidos a la Oficina Asesora de Planeación antes del último día hábil de junio de cada vigencia.</v>
      </c>
      <c r="N103" s="799" t="s">
        <v>635</v>
      </c>
      <c r="O103" s="800" t="s">
        <v>612</v>
      </c>
      <c r="P103" s="801" t="s">
        <v>636</v>
      </c>
      <c r="Q103" s="802" t="s">
        <v>637</v>
      </c>
    </row>
    <row r="104" spans="1:17" s="781" customFormat="1" ht="14.1">
      <c r="A104" s="374" t="s">
        <v>638</v>
      </c>
      <c r="B104" s="1118"/>
      <c r="C104" s="1120"/>
      <c r="D104" s="1122"/>
      <c r="E104" s="1120"/>
      <c r="F104" s="1124"/>
      <c r="G104" s="1124"/>
      <c r="H104" s="1124"/>
      <c r="I104" s="385" t="str">
        <f>IF('Mapa final'!Y107="","",'Mapa final'!Y107)</f>
        <v/>
      </c>
      <c r="J104" s="385" t="str">
        <f>IF('Mapa final'!AA107="","",'Mapa final'!AA107)</f>
        <v/>
      </c>
      <c r="K104" s="385" t="str">
        <f t="shared" si="11"/>
        <v/>
      </c>
      <c r="L104" s="765" t="s">
        <v>639</v>
      </c>
      <c r="M104" s="779" t="str">
        <f>IF('Mapa final'!P107="","",'Mapa final'!P107)</f>
        <v/>
      </c>
      <c r="N104" s="786"/>
      <c r="O104" s="465"/>
      <c r="P104" s="465"/>
      <c r="Q104" s="638"/>
    </row>
    <row r="105" spans="1:17" s="781" customFormat="1" ht="14.1">
      <c r="A105" s="374" t="s">
        <v>640</v>
      </c>
      <c r="B105" s="1118"/>
      <c r="C105" s="1120"/>
      <c r="D105" s="1122"/>
      <c r="E105" s="1120"/>
      <c r="F105" s="1124"/>
      <c r="G105" s="1124"/>
      <c r="H105" s="1124"/>
      <c r="I105" s="385" t="str">
        <f>IF('Mapa final'!Y108="","",'Mapa final'!Y108)</f>
        <v/>
      </c>
      <c r="J105" s="385" t="str">
        <f>IF('Mapa final'!AA108="","",'Mapa final'!AA108)</f>
        <v/>
      </c>
      <c r="K105" s="385" t="str">
        <f t="shared" si="11"/>
        <v/>
      </c>
      <c r="L105" s="765" t="s">
        <v>639</v>
      </c>
      <c r="M105" s="779" t="str">
        <f>IF('Mapa final'!P108="","",'Mapa final'!P108)</f>
        <v/>
      </c>
      <c r="N105" s="465"/>
      <c r="O105" s="465"/>
      <c r="P105" s="465"/>
      <c r="Q105" s="638"/>
    </row>
    <row r="106" spans="1:17" s="781" customFormat="1" ht="14.1">
      <c r="A106" s="374" t="s">
        <v>641</v>
      </c>
      <c r="B106" s="1118"/>
      <c r="C106" s="1120"/>
      <c r="D106" s="1122"/>
      <c r="E106" s="1120"/>
      <c r="F106" s="1124"/>
      <c r="G106" s="1124"/>
      <c r="H106" s="1124"/>
      <c r="I106" s="385" t="str">
        <f>IF('Mapa final'!Y109="","",'Mapa final'!Y109)</f>
        <v/>
      </c>
      <c r="J106" s="385" t="str">
        <f>IF('Mapa final'!AA109="","",'Mapa final'!AA109)</f>
        <v/>
      </c>
      <c r="K106" s="385" t="str">
        <f t="shared" si="11"/>
        <v/>
      </c>
      <c r="L106" s="765" t="s">
        <v>639</v>
      </c>
      <c r="M106" s="779" t="str">
        <f>IF('Mapa final'!P109="","",'Mapa final'!P109)</f>
        <v/>
      </c>
      <c r="N106" s="465"/>
      <c r="O106" s="465"/>
      <c r="P106" s="465"/>
      <c r="Q106" s="638"/>
    </row>
    <row r="107" spans="1:17" s="781" customFormat="1" ht="14.1">
      <c r="A107" s="374" t="s">
        <v>642</v>
      </c>
      <c r="B107" s="1118"/>
      <c r="C107" s="1120"/>
      <c r="D107" s="1122"/>
      <c r="E107" s="1120"/>
      <c r="F107" s="1124"/>
      <c r="G107" s="1124"/>
      <c r="H107" s="1124"/>
      <c r="I107" s="385" t="str">
        <f>IF('Mapa final'!Y110="","",'Mapa final'!Y110)</f>
        <v/>
      </c>
      <c r="J107" s="385" t="str">
        <f>IF('Mapa final'!AA110="","",'Mapa final'!AA110)</f>
        <v/>
      </c>
      <c r="K107" s="385" t="str">
        <f t="shared" si="11"/>
        <v/>
      </c>
      <c r="L107" s="765" t="s">
        <v>639</v>
      </c>
      <c r="M107" s="779" t="str">
        <f>IF('Mapa final'!P110="","",'Mapa final'!P110)</f>
        <v/>
      </c>
      <c r="N107" s="465"/>
      <c r="O107" s="465"/>
      <c r="P107" s="465"/>
      <c r="Q107" s="638"/>
    </row>
    <row r="108" spans="1:17" s="781" customFormat="1" ht="14.1">
      <c r="A108" s="374" t="s">
        <v>643</v>
      </c>
      <c r="B108" s="1118"/>
      <c r="C108" s="1120"/>
      <c r="D108" s="1122"/>
      <c r="E108" s="1120"/>
      <c r="F108" s="1124"/>
      <c r="G108" s="1124"/>
      <c r="H108" s="1124"/>
      <c r="I108" s="385" t="str">
        <f>IF('Mapa final'!Y111="","",'Mapa final'!Y111)</f>
        <v/>
      </c>
      <c r="J108" s="385" t="str">
        <f>IF('Mapa final'!AA111="","",'Mapa final'!AA111)</f>
        <v/>
      </c>
      <c r="K108" s="385" t="str">
        <f t="shared" si="11"/>
        <v/>
      </c>
      <c r="L108" s="765" t="s">
        <v>639</v>
      </c>
      <c r="M108" s="779" t="str">
        <f>IF('Mapa final'!P111="","",'Mapa final'!P111)</f>
        <v/>
      </c>
      <c r="N108" s="465"/>
      <c r="O108" s="465"/>
      <c r="P108" s="465"/>
      <c r="Q108" s="638"/>
    </row>
    <row r="109" spans="1:17" s="781" customFormat="1" ht="85.5" customHeight="1">
      <c r="A109" s="374" t="s">
        <v>644</v>
      </c>
      <c r="B109" s="1117" t="s">
        <v>402</v>
      </c>
      <c r="C109" s="1119" t="str">
        <f>IF('Mapa final'!E112="","",'Mapa final'!E112)</f>
        <v xml:space="preserve">Posibilidad de afectación económico y reputacional del  seguimiento insuficiente a la ejecución de las actividades programadas en el plan de acción institucional  de la Subdirección de Proyectos de Seguridad y Convivencia Ciudadana debido a las debilidades en el diseño e implementación de mecanismos institucionales de control y monitoreo para verificar  el cumplimiento de metas del plan de acción institucional de la Subdirección de Proyectos de Seguridad y Convivencia Ciudadana. </v>
      </c>
      <c r="D109" s="1122" t="s">
        <v>470</v>
      </c>
      <c r="E109" s="1119" t="str">
        <f>IF('Mapa final'!D112="","",'Mapa final'!D112)</f>
        <v>Debilidades en el diseño e implementación de mecanismos institucionales de control y monitoreo para verificar el cumplimiento de metas del plan de acción institucional de la Subdirección de Proyectos de Seguridad y Convivencia Ciudadana.</v>
      </c>
      <c r="F109" s="1123" t="str">
        <f>IF('Mapa final'!H112="","",'Mapa final'!H112)</f>
        <v>Baja</v>
      </c>
      <c r="G109" s="1123" t="str">
        <f>IF('Mapa final'!L112="","",'Mapa final'!L112)</f>
        <v>Menor</v>
      </c>
      <c r="H109" s="1123" t="str">
        <f t="shared" ref="H109" si="18">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Moderado</v>
      </c>
      <c r="I109" s="385" t="str">
        <f>IF('Mapa final'!Y112="","",'Mapa final'!Y112)</f>
        <v>Baja</v>
      </c>
      <c r="J109" s="385" t="str">
        <f>IF('Mapa final'!AA112="","",'Mapa final'!AA112)</f>
        <v>Menor</v>
      </c>
      <c r="K109" s="385" t="str">
        <f t="shared" si="11"/>
        <v>Moderado</v>
      </c>
      <c r="L109" s="385" t="s">
        <v>213</v>
      </c>
      <c r="M109" s="779" t="str">
        <f>IF('Mapa final'!P112="","",'Mapa final'!P112)</f>
        <v>El Subdirector de Proyectos para la Seguridad y Convivencia Ciudadana realiza seguimiento periódico semestral al cumplimiento de las metas establecidas en el plan de acción institucional mediante revisión de reportes de avance, verificación de soportes de ejecución y análisis de resultados frente a los indicadores definidos dejando como evidencia registros.</v>
      </c>
      <c r="N109" s="803" t="s">
        <v>645</v>
      </c>
      <c r="O109" s="803" t="s">
        <v>646</v>
      </c>
      <c r="P109" s="803" t="s">
        <v>473</v>
      </c>
      <c r="Q109" s="803" t="s">
        <v>647</v>
      </c>
    </row>
    <row r="110" spans="1:17" s="781" customFormat="1" ht="69.95">
      <c r="A110" s="374" t="s">
        <v>648</v>
      </c>
      <c r="B110" s="1118"/>
      <c r="C110" s="1120"/>
      <c r="D110" s="1122"/>
      <c r="E110" s="1120"/>
      <c r="F110" s="1124"/>
      <c r="G110" s="1124"/>
      <c r="H110" s="1124"/>
      <c r="I110" s="385" t="str">
        <f>IF('Mapa final'!Y113="","",'Mapa final'!Y113)</f>
        <v>Baja</v>
      </c>
      <c r="J110" s="385" t="str">
        <f>IF('Mapa final'!AA113="","",'Mapa final'!AA113)</f>
        <v>Menor</v>
      </c>
      <c r="K110" s="385" t="str">
        <f t="shared" si="11"/>
        <v>Moderado</v>
      </c>
      <c r="L110" s="385" t="s">
        <v>177</v>
      </c>
      <c r="M110" s="779" t="str">
        <f>IF('Mapa final'!P113="","",'Mapa final'!P113)</f>
        <v/>
      </c>
      <c r="N110" s="803" t="s">
        <v>649</v>
      </c>
      <c r="O110" s="803" t="s">
        <v>646</v>
      </c>
      <c r="P110" s="803" t="s">
        <v>495</v>
      </c>
      <c r="Q110" s="803" t="s">
        <v>650</v>
      </c>
    </row>
    <row r="111" spans="1:17" s="781" customFormat="1" ht="14.1">
      <c r="A111" s="374" t="s">
        <v>651</v>
      </c>
      <c r="B111" s="1118"/>
      <c r="C111" s="1120"/>
      <c r="D111" s="1122"/>
      <c r="E111" s="1120"/>
      <c r="F111" s="1124"/>
      <c r="G111" s="1124"/>
      <c r="H111" s="1124"/>
      <c r="I111" s="385" t="str">
        <f>IF('Mapa final'!Y114="","",'Mapa final'!Y114)</f>
        <v/>
      </c>
      <c r="J111" s="385" t="str">
        <f>IF('Mapa final'!AA114="","",'Mapa final'!AA114)</f>
        <v/>
      </c>
      <c r="K111" s="385" t="str">
        <f t="shared" si="11"/>
        <v/>
      </c>
      <c r="L111" s="385" t="s">
        <v>213</v>
      </c>
      <c r="M111" s="779" t="str">
        <f>IF('Mapa final'!P114="","",'Mapa final'!P114)</f>
        <v/>
      </c>
      <c r="N111" s="804"/>
      <c r="O111" s="804"/>
      <c r="P111" s="805"/>
      <c r="Q111" s="638"/>
    </row>
    <row r="112" spans="1:17" s="781" customFormat="1" ht="14.1">
      <c r="A112" s="374" t="s">
        <v>652</v>
      </c>
      <c r="B112" s="1118"/>
      <c r="C112" s="1120"/>
      <c r="D112" s="1122"/>
      <c r="E112" s="1120"/>
      <c r="F112" s="1124"/>
      <c r="G112" s="1124"/>
      <c r="H112" s="1124"/>
      <c r="I112" s="385" t="str">
        <f>IF('Mapa final'!Y115="","",'Mapa final'!Y115)</f>
        <v/>
      </c>
      <c r="J112" s="385" t="str">
        <f>IF('Mapa final'!AA115="","",'Mapa final'!AA115)</f>
        <v/>
      </c>
      <c r="K112" s="385" t="str">
        <f t="shared" si="11"/>
        <v/>
      </c>
      <c r="L112" s="385" t="s">
        <v>213</v>
      </c>
      <c r="M112" s="779" t="str">
        <f>IF('Mapa final'!P115="","",'Mapa final'!P115)</f>
        <v/>
      </c>
      <c r="N112" s="465"/>
      <c r="O112" s="804"/>
      <c r="P112" s="465"/>
      <c r="Q112" s="638"/>
    </row>
    <row r="113" spans="1:17" s="781" customFormat="1" ht="14.1">
      <c r="A113" s="374" t="s">
        <v>653</v>
      </c>
      <c r="B113" s="1118"/>
      <c r="C113" s="1120"/>
      <c r="D113" s="1122"/>
      <c r="E113" s="1120"/>
      <c r="F113" s="1124"/>
      <c r="G113" s="1124"/>
      <c r="H113" s="1124"/>
      <c r="I113" s="385" t="str">
        <f>IF('Mapa final'!Y116="","",'Mapa final'!Y116)</f>
        <v/>
      </c>
      <c r="J113" s="385" t="str">
        <f>IF('Mapa final'!AA116="","",'Mapa final'!AA116)</f>
        <v/>
      </c>
      <c r="K113" s="385" t="str">
        <f t="shared" si="11"/>
        <v/>
      </c>
      <c r="L113" s="385" t="s">
        <v>213</v>
      </c>
      <c r="M113" s="779" t="str">
        <f>IF('Mapa final'!P116="","",'Mapa final'!P116)</f>
        <v/>
      </c>
      <c r="N113" s="465"/>
      <c r="O113" s="465"/>
      <c r="P113" s="465"/>
      <c r="Q113" s="638"/>
    </row>
    <row r="114" spans="1:17" s="781" customFormat="1" ht="14.1">
      <c r="A114" s="374" t="s">
        <v>654</v>
      </c>
      <c r="B114" s="1118"/>
      <c r="C114" s="1120"/>
      <c r="D114" s="1122"/>
      <c r="E114" s="1120"/>
      <c r="F114" s="1124"/>
      <c r="G114" s="1124"/>
      <c r="H114" s="1124"/>
      <c r="I114" s="385" t="str">
        <f>IF('Mapa final'!Y117="","",'Mapa final'!Y117)</f>
        <v/>
      </c>
      <c r="J114" s="385" t="str">
        <f>IF('Mapa final'!AA117="","",'Mapa final'!AA117)</f>
        <v/>
      </c>
      <c r="K114" s="385" t="str">
        <f t="shared" si="11"/>
        <v/>
      </c>
      <c r="L114" s="385" t="s">
        <v>213</v>
      </c>
      <c r="M114" s="779" t="str">
        <f>IF('Mapa final'!P117="","",'Mapa final'!P117)</f>
        <v/>
      </c>
      <c r="N114" s="465"/>
      <c r="O114" s="465"/>
      <c r="P114" s="465"/>
      <c r="Q114" s="638"/>
    </row>
    <row r="115" spans="1:17" s="781" customFormat="1" ht="69.95">
      <c r="A115" s="374" t="s">
        <v>655</v>
      </c>
      <c r="B115" s="1117" t="s">
        <v>656</v>
      </c>
      <c r="C115" s="1119" t="str">
        <f>IF('Mapa final'!E118="","",'Mapa final'!E118)</f>
        <v>Posibilidad de afectación reputacional por incumplimiento de términos legales en la publicación de los documentos necesarios en el SECOP II establecidos en el curso del proceso de selección y contratos tramitados por la Dirección de Asuntos Religiosos, debido al desconocimiento u omisión de los términos de Ley y los documentos que se deben publicar por parte de los supervisores.</v>
      </c>
      <c r="D115" s="1122" t="s">
        <v>470</v>
      </c>
      <c r="E115" s="1119" t="str">
        <f>IF('Mapa final'!D118="","",'Mapa final'!D118)</f>
        <v>Desconocimiento u omisión de los términos de Ley y los documentos que se deben publicar por parte de los supervisores.</v>
      </c>
      <c r="F115" s="1123" t="str">
        <f>IF('Mapa final'!H118="","",'Mapa final'!H118)</f>
        <v>Media</v>
      </c>
      <c r="G115" s="1123" t="str">
        <f>IF('Mapa final'!L118="","",'Mapa final'!L118)</f>
        <v>Moderado</v>
      </c>
      <c r="H115" s="1123" t="str">
        <f t="shared" ref="H115" si="19">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Moderado</v>
      </c>
      <c r="I115" s="385" t="str">
        <f>IF('Mapa final'!Y118="","",'Mapa final'!Y118)</f>
        <v>Baja</v>
      </c>
      <c r="J115" s="385" t="str">
        <f>IF('Mapa final'!AA118="","",'Mapa final'!AA118)</f>
        <v>Moderado</v>
      </c>
      <c r="K115" s="385" t="str">
        <f t="shared" si="11"/>
        <v>Moderado</v>
      </c>
      <c r="L115" s="385" t="s">
        <v>213</v>
      </c>
      <c r="M115" s="779" t="str">
        <f>IF('Mapa final'!P118="","",'Mapa final'!P118)</f>
        <v>El Director(a) de la DAR, o la persona designada para tal fin, será responsable de socializar, divulgar y verificar trimestralmente a los supervisores y el personal involucrado en los procesos contractuales, los términos legales y los documentos que deben ser publicados en las etapas precontractual, contractual y postcontractual, así como las consecuencias del incumplimiento. Como evidencia se adjunta el acta y/o registro de asistencia.</v>
      </c>
      <c r="N115" s="792" t="s">
        <v>657</v>
      </c>
      <c r="O115" s="361" t="s">
        <v>658</v>
      </c>
      <c r="P115" s="361" t="s">
        <v>473</v>
      </c>
      <c r="Q115" s="643" t="s">
        <v>659</v>
      </c>
    </row>
    <row r="116" spans="1:17" s="781" customFormat="1" ht="69.95">
      <c r="A116" s="374" t="s">
        <v>660</v>
      </c>
      <c r="B116" s="1118"/>
      <c r="C116" s="1120"/>
      <c r="D116" s="1122"/>
      <c r="E116" s="1120"/>
      <c r="F116" s="1124"/>
      <c r="G116" s="1124"/>
      <c r="H116" s="1124"/>
      <c r="I116" s="385" t="str">
        <f>IF('Mapa final'!Y119="","",'Mapa final'!Y119)</f>
        <v>Baja</v>
      </c>
      <c r="J116" s="385" t="str">
        <f>IF('Mapa final'!AA119="","",'Mapa final'!AA119)</f>
        <v>Moderado</v>
      </c>
      <c r="K116" s="385" t="str">
        <f t="shared" si="11"/>
        <v>Moderado</v>
      </c>
      <c r="L116" s="385" t="s">
        <v>177</v>
      </c>
      <c r="M116" s="779" t="str">
        <f>IF('Mapa final'!P119="","",'Mapa final'!P119)</f>
        <v>El supervisor de contratos verificará, de manera mensual, y previa a la publicación, que las cuentas de cobro y los soportes de la ejecución contractual cumplan con los requisitos establecidos en la normativa vigente.  La verificación incluirá la revisión de los documentos de soporte de la ejecución contractual (actas, informes, entregables, etc.). Como evidencia, se adjunta el soporte del registro en el SECOP de la publicación de las cuentas de cobro y sus soportes por parte del contratista.</v>
      </c>
      <c r="N116" s="792" t="s">
        <v>661</v>
      </c>
      <c r="O116" s="793" t="s">
        <v>662</v>
      </c>
      <c r="P116" s="361" t="s">
        <v>495</v>
      </c>
      <c r="Q116" s="643" t="s">
        <v>659</v>
      </c>
    </row>
    <row r="117" spans="1:17" s="781" customFormat="1" ht="14.1">
      <c r="A117" s="374" t="s">
        <v>663</v>
      </c>
      <c r="B117" s="1118"/>
      <c r="C117" s="1120"/>
      <c r="D117" s="1122"/>
      <c r="E117" s="1120"/>
      <c r="F117" s="1124"/>
      <c r="G117" s="1124"/>
      <c r="H117" s="1124"/>
      <c r="I117" s="385" t="str">
        <f>IF('Mapa final'!Y120="","",'Mapa final'!Y120)</f>
        <v/>
      </c>
      <c r="J117" s="385" t="str">
        <f>IF('Mapa final'!AA120="","",'Mapa final'!AA120)</f>
        <v/>
      </c>
      <c r="K117" s="385" t="str">
        <f t="shared" si="11"/>
        <v/>
      </c>
      <c r="L117" s="385" t="s">
        <v>213</v>
      </c>
      <c r="M117" s="779" t="str">
        <f>IF('Mapa final'!P120="","",'Mapa final'!P120)</f>
        <v/>
      </c>
      <c r="N117" s="786"/>
      <c r="O117" s="465"/>
      <c r="P117" s="465"/>
      <c r="Q117" s="794"/>
    </row>
    <row r="118" spans="1:17" s="781" customFormat="1" ht="14.1">
      <c r="A118" s="374" t="s">
        <v>664</v>
      </c>
      <c r="B118" s="1118"/>
      <c r="C118" s="1120"/>
      <c r="D118" s="1122"/>
      <c r="E118" s="1120"/>
      <c r="F118" s="1124"/>
      <c r="G118" s="1124"/>
      <c r="H118" s="1124"/>
      <c r="I118" s="385" t="str">
        <f>IF('Mapa final'!Y121="","",'Mapa final'!Y121)</f>
        <v/>
      </c>
      <c r="J118" s="385" t="str">
        <f>IF('Mapa final'!AA121="","",'Mapa final'!AA121)</f>
        <v/>
      </c>
      <c r="K118" s="385" t="str">
        <f t="shared" si="11"/>
        <v/>
      </c>
      <c r="L118" s="385" t="s">
        <v>213</v>
      </c>
      <c r="M118" s="779" t="str">
        <f>IF('Mapa final'!P121="","",'Mapa final'!P121)</f>
        <v/>
      </c>
      <c r="N118" s="786"/>
      <c r="O118" s="465"/>
      <c r="P118" s="465"/>
      <c r="Q118" s="794"/>
    </row>
    <row r="119" spans="1:17" s="781" customFormat="1" ht="14.1">
      <c r="A119" s="374" t="s">
        <v>665</v>
      </c>
      <c r="B119" s="1118"/>
      <c r="C119" s="1120"/>
      <c r="D119" s="1122"/>
      <c r="E119" s="1120"/>
      <c r="F119" s="1124"/>
      <c r="G119" s="1124"/>
      <c r="H119" s="1124"/>
      <c r="I119" s="385" t="str">
        <f>IF('Mapa final'!Y122="","",'Mapa final'!Y122)</f>
        <v/>
      </c>
      <c r="J119" s="385" t="str">
        <f>IF('Mapa final'!AA122="","",'Mapa final'!AA122)</f>
        <v/>
      </c>
      <c r="K119" s="385" t="str">
        <f t="shared" si="11"/>
        <v/>
      </c>
      <c r="L119" s="385" t="s">
        <v>213</v>
      </c>
      <c r="M119" s="779" t="str">
        <f>IF('Mapa final'!P122="","",'Mapa final'!P122)</f>
        <v/>
      </c>
      <c r="N119" s="786"/>
      <c r="O119" s="465"/>
      <c r="P119" s="465"/>
      <c r="Q119" s="794"/>
    </row>
    <row r="120" spans="1:17" s="781" customFormat="1" ht="14.1">
      <c r="A120" s="374" t="s">
        <v>666</v>
      </c>
      <c r="B120" s="1118"/>
      <c r="C120" s="1120"/>
      <c r="D120" s="1122"/>
      <c r="E120" s="1120"/>
      <c r="F120" s="1124"/>
      <c r="G120" s="1124"/>
      <c r="H120" s="1124"/>
      <c r="I120" s="385" t="str">
        <f>IF('Mapa final'!Y123="","",'Mapa final'!Y123)</f>
        <v/>
      </c>
      <c r="J120" s="385" t="str">
        <f>IF('Mapa final'!AA123="","",'Mapa final'!AA123)</f>
        <v/>
      </c>
      <c r="K120" s="385" t="str">
        <f t="shared" si="11"/>
        <v/>
      </c>
      <c r="L120" s="385" t="s">
        <v>213</v>
      </c>
      <c r="M120" s="779" t="str">
        <f>IF('Mapa final'!P123="","",'Mapa final'!P123)</f>
        <v/>
      </c>
      <c r="N120" s="786"/>
      <c r="O120" s="465"/>
      <c r="P120" s="465"/>
      <c r="Q120" s="794"/>
    </row>
    <row r="121" spans="1:17" s="781" customFormat="1" ht="69.95">
      <c r="A121" s="374" t="s">
        <v>667</v>
      </c>
      <c r="B121" s="1117" t="s">
        <v>668</v>
      </c>
      <c r="C121" s="1119" t="str">
        <f>IF('Mapa final'!E124="","",'Mapa final'!E124)</f>
        <v>Posibilidad de afectación reputacional por acciones de tutela instauradas en contra de la Dirección de Asuntos Religiosos  y/o incidentes de desacato, así como responsabilidades de carácter administrativo y disciplinario, debido al incumplimiento en la atención de quejas o reclamos, ya sea por no ser atendidos o por ser atendidos fuera de los términos legales establecidos.</v>
      </c>
      <c r="D121" s="1122" t="s">
        <v>470</v>
      </c>
      <c r="E121" s="1119" t="str">
        <f>IF('Mapa final'!D124="","",'Mapa final'!D124)</f>
        <v>Incumplimiento en la atención de quejas o reclamos, ya sea por no ser atendidos o por ser atendidos fuera de los términos legales establecidos.</v>
      </c>
      <c r="F121" s="1123" t="str">
        <f>IF('Mapa final'!H124="","",'Mapa final'!H124)</f>
        <v>Media</v>
      </c>
      <c r="G121" s="1123" t="str">
        <f>IF('Mapa final'!L124="","",'Mapa final'!L124)</f>
        <v>Catastrófico</v>
      </c>
      <c r="H121" s="1123" t="str">
        <f t="shared" ref="H121" si="20">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Extremo</v>
      </c>
      <c r="I121" s="385" t="str">
        <f>IF('Mapa final'!Y124="","",'Mapa final'!Y124)</f>
        <v>Baja</v>
      </c>
      <c r="J121" s="385" t="str">
        <f>IF('Mapa final'!AA124="","",'Mapa final'!AA124)</f>
        <v>Catastrófico</v>
      </c>
      <c r="K121" s="385" t="str">
        <f t="shared" si="11"/>
        <v>Extremo</v>
      </c>
      <c r="L121" s="385" t="s">
        <v>213</v>
      </c>
      <c r="M121" s="779" t="str">
        <f>IF('Mapa final'!P124="","",'Mapa final'!P124)</f>
        <v>El Director (a) de la DAR, junto con su equipo de trabajo, realizará trimestralmente sesiones de inducción y reinducción, dirigidas a los funcionarios y contratistas de la Dirección, enfocadas en los trámites y servicios ofrecidos, así como en las implicaciones legales derivadas de la respuesta inoportuna a las PQRSD. Como evidencia de este control se adjuntan las listas de asistencia y registros fotográficos correspondientes a cada sesión.</v>
      </c>
      <c r="N121" s="792" t="s">
        <v>669</v>
      </c>
      <c r="O121" s="793" t="s">
        <v>612</v>
      </c>
      <c r="P121" s="361" t="s">
        <v>473</v>
      </c>
      <c r="Q121" s="643"/>
    </row>
    <row r="122" spans="1:17" s="781" customFormat="1" ht="69.95">
      <c r="A122" s="374" t="s">
        <v>670</v>
      </c>
      <c r="B122" s="1118"/>
      <c r="C122" s="1120"/>
      <c r="D122" s="1122"/>
      <c r="E122" s="1120"/>
      <c r="F122" s="1124"/>
      <c r="G122" s="1124"/>
      <c r="H122" s="1124"/>
      <c r="I122" s="385" t="str">
        <f>IF('Mapa final'!Y125="","",'Mapa final'!Y125)</f>
        <v>Baja</v>
      </c>
      <c r="J122" s="385" t="str">
        <f>IF('Mapa final'!AA125="","",'Mapa final'!AA125)</f>
        <v>Catastrófico</v>
      </c>
      <c r="K122" s="385" t="str">
        <f t="shared" si="11"/>
        <v>Extremo</v>
      </c>
      <c r="L122" s="385" t="s">
        <v>177</v>
      </c>
      <c r="M122" s="779" t="str">
        <f>IF('Mapa final'!P125="","",'Mapa final'!P125)</f>
        <v>El Director(a) de la DAR, o la persona designada para tal fin, verificará de manera continua, y el último día de cada semana, que los trámites asignados a los funcionarios y contratistas en la plataforma de gestión documental ControlDoc sean respondidos oportunamente. Como evidencia de este control se adjuntan los listados en Excel de los trámites asignados a los funcionarios y/o contratistas y los soportes de correos electrónicos de seguimiento enviados.</v>
      </c>
      <c r="N122" s="792" t="s">
        <v>671</v>
      </c>
      <c r="O122" s="793" t="s">
        <v>612</v>
      </c>
      <c r="P122" s="361" t="s">
        <v>507</v>
      </c>
      <c r="Q122" s="643" t="s">
        <v>672</v>
      </c>
    </row>
    <row r="123" spans="1:17" s="781" customFormat="1" ht="14.1">
      <c r="A123" s="374" t="s">
        <v>673</v>
      </c>
      <c r="B123" s="1118"/>
      <c r="C123" s="1120"/>
      <c r="D123" s="1122"/>
      <c r="E123" s="1120"/>
      <c r="F123" s="1124"/>
      <c r="G123" s="1124"/>
      <c r="H123" s="1124"/>
      <c r="I123" s="385" t="str">
        <f>IF('Mapa final'!Y126="","",'Mapa final'!Y126)</f>
        <v/>
      </c>
      <c r="J123" s="385" t="str">
        <f>IF('Mapa final'!AA126="","",'Mapa final'!AA126)</f>
        <v/>
      </c>
      <c r="K123" s="385" t="str">
        <f t="shared" si="11"/>
        <v/>
      </c>
      <c r="L123" s="385" t="s">
        <v>213</v>
      </c>
      <c r="M123" s="779" t="str">
        <f>IF('Mapa final'!P126="","",'Mapa final'!P126)</f>
        <v/>
      </c>
      <c r="N123" s="786"/>
      <c r="O123" s="465"/>
      <c r="P123" s="465"/>
      <c r="Q123" s="794"/>
    </row>
    <row r="124" spans="1:17" s="781" customFormat="1" ht="14.1">
      <c r="A124" s="374" t="s">
        <v>674</v>
      </c>
      <c r="B124" s="1118"/>
      <c r="C124" s="1120"/>
      <c r="D124" s="1122"/>
      <c r="E124" s="1120"/>
      <c r="F124" s="1124"/>
      <c r="G124" s="1124"/>
      <c r="H124" s="1124"/>
      <c r="I124" s="385" t="str">
        <f>IF('Mapa final'!Y127="","",'Mapa final'!Y127)</f>
        <v/>
      </c>
      <c r="J124" s="385" t="str">
        <f>IF('Mapa final'!AA127="","",'Mapa final'!AA127)</f>
        <v/>
      </c>
      <c r="K124" s="385" t="str">
        <f t="shared" si="11"/>
        <v/>
      </c>
      <c r="L124" s="385" t="s">
        <v>213</v>
      </c>
      <c r="M124" s="779" t="str">
        <f>IF('Mapa final'!P127="","",'Mapa final'!P127)</f>
        <v/>
      </c>
      <c r="N124" s="786"/>
      <c r="O124" s="465"/>
      <c r="P124" s="465"/>
      <c r="Q124" s="794"/>
    </row>
    <row r="125" spans="1:17" s="781" customFormat="1" ht="14.1">
      <c r="A125" s="374" t="s">
        <v>675</v>
      </c>
      <c r="B125" s="1118"/>
      <c r="C125" s="1120"/>
      <c r="D125" s="1122"/>
      <c r="E125" s="1120"/>
      <c r="F125" s="1124"/>
      <c r="G125" s="1124"/>
      <c r="H125" s="1124"/>
      <c r="I125" s="385" t="str">
        <f>IF('Mapa final'!Y128="","",'Mapa final'!Y128)</f>
        <v/>
      </c>
      <c r="J125" s="385" t="str">
        <f>IF('Mapa final'!AA128="","",'Mapa final'!AA128)</f>
        <v/>
      </c>
      <c r="K125" s="385" t="str">
        <f t="shared" si="11"/>
        <v/>
      </c>
      <c r="L125" s="385" t="s">
        <v>213</v>
      </c>
      <c r="M125" s="779" t="str">
        <f>IF('Mapa final'!P128="","",'Mapa final'!P128)</f>
        <v/>
      </c>
      <c r="N125" s="786"/>
      <c r="O125" s="465"/>
      <c r="P125" s="465"/>
      <c r="Q125" s="794"/>
    </row>
    <row r="126" spans="1:17" s="781" customFormat="1" ht="14.1">
      <c r="A126" s="374" t="s">
        <v>676</v>
      </c>
      <c r="B126" s="1118"/>
      <c r="C126" s="1120"/>
      <c r="D126" s="1122"/>
      <c r="E126" s="1120"/>
      <c r="F126" s="1124"/>
      <c r="G126" s="1124"/>
      <c r="H126" s="1124"/>
      <c r="I126" s="385" t="str">
        <f>IF('Mapa final'!Y129="","",'Mapa final'!Y129)</f>
        <v/>
      </c>
      <c r="J126" s="385" t="str">
        <f>IF('Mapa final'!AA129="","",'Mapa final'!AA129)</f>
        <v/>
      </c>
      <c r="K126" s="385" t="str">
        <f t="shared" si="11"/>
        <v/>
      </c>
      <c r="L126" s="385" t="s">
        <v>213</v>
      </c>
      <c r="M126" s="779" t="str">
        <f>IF('Mapa final'!P129="","",'Mapa final'!P129)</f>
        <v/>
      </c>
      <c r="N126" s="786"/>
      <c r="O126" s="465"/>
      <c r="P126" s="465"/>
      <c r="Q126" s="794"/>
    </row>
    <row r="127" spans="1:17" s="781" customFormat="1" ht="69.95">
      <c r="A127" s="374" t="s">
        <v>677</v>
      </c>
      <c r="B127" s="1117" t="s">
        <v>678</v>
      </c>
      <c r="C127" s="1119" t="str">
        <f>IF('Mapa final'!E130="","",'Mapa final'!E130)</f>
        <v>Posibilidad de afectación económica y reputacional por incumplimiento de las normas archivísticas vigentes, debido al deficiente monitoreo y control de la gestión documental en la Dirección de Asuntos Religiosos</v>
      </c>
      <c r="D127" s="1122" t="s">
        <v>470</v>
      </c>
      <c r="E127" s="1119" t="str">
        <f>IF('Mapa final'!D130="","",'Mapa final'!D130)</f>
        <v xml:space="preserve">Deficiente monitoreo y control de la gestión documental en la Dirección de Asuntos Religiosos
 </v>
      </c>
      <c r="F127" s="1123" t="str">
        <f>IF('Mapa final'!H130="","",'Mapa final'!H130)</f>
        <v>Alta</v>
      </c>
      <c r="G127" s="1123" t="str">
        <f>IF('Mapa final'!L130="","",'Mapa final'!L130)</f>
        <v>Catastrófico</v>
      </c>
      <c r="H127" s="1123" t="str">
        <f t="shared" ref="H127" si="21">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Extremo</v>
      </c>
      <c r="I127" s="385" t="str">
        <f>IF('Mapa final'!Y130="","",'Mapa final'!Y130)</f>
        <v>Media</v>
      </c>
      <c r="J127" s="385" t="str">
        <f>IF('Mapa final'!AA130="","",'Mapa final'!AA130)</f>
        <v>Catastrófico</v>
      </c>
      <c r="K127" s="385" t="str">
        <f t="shared" si="11"/>
        <v>Extremo</v>
      </c>
      <c r="L127" s="385" t="s">
        <v>213</v>
      </c>
      <c r="M127" s="779" t="str">
        <f>IF('Mapa final'!P130="","",'Mapa final'!P130)</f>
        <v>El Director(a) de la DAR, o la persona designada para tal fin, verificará y actualizará mensualmente el formato FUID de todos los expedientes, asegurando su cumplimiento con los requisitos establecidos por la Ley General de Archivos y los acuerdos pertinentes. La actualización se llevará a cabo mediante la revisión de los documentos tanto en el archivo físico como digital, comparándolos con los registros y actualizando los formatos según corresponda. Como evidencia se adjunta el formato FUID actualizado.</v>
      </c>
      <c r="N127" s="792" t="s">
        <v>679</v>
      </c>
      <c r="O127" s="793" t="s">
        <v>612</v>
      </c>
      <c r="P127" s="361" t="s">
        <v>495</v>
      </c>
      <c r="Q127" s="643" t="s">
        <v>680</v>
      </c>
    </row>
    <row r="128" spans="1:17" s="781" customFormat="1" ht="84">
      <c r="A128" s="374" t="s">
        <v>681</v>
      </c>
      <c r="B128" s="1118"/>
      <c r="C128" s="1120"/>
      <c r="D128" s="1122"/>
      <c r="E128" s="1120"/>
      <c r="F128" s="1124"/>
      <c r="G128" s="1124"/>
      <c r="H128" s="1124"/>
      <c r="I128" s="385" t="str">
        <f>IF('Mapa final'!Y131="","",'Mapa final'!Y131)</f>
        <v>Baja</v>
      </c>
      <c r="J128" s="385" t="str">
        <f>IF('Mapa final'!AA131="","",'Mapa final'!AA131)</f>
        <v>Catastrófico</v>
      </c>
      <c r="K128" s="385" t="str">
        <f t="shared" si="11"/>
        <v>Extremo</v>
      </c>
      <c r="L128" s="385" t="s">
        <v>177</v>
      </c>
      <c r="M128" s="779" t="str">
        <f>IF('Mapa final'!P131="","",'Mapa final'!P131)</f>
        <v>El Director(a) de la DAR, o la persona designada para tal fin, verificará, de manera mensual, que los expedientes estén debidamente organizados, foliados, rotulados y almacenados de acuerdo con los lineamientos establecidos por la normativa archivística. La verificación incluirá la revisión de la organización física de los documentos (foliación, rotulación y clasificación), así como el cumplimiento de los procedimientos de archivo. Como evidencia se adjuntan los informes de verificación y las fotografías de la organización del archivo.</v>
      </c>
      <c r="N128" s="792" t="s">
        <v>682</v>
      </c>
      <c r="O128" s="793" t="s">
        <v>612</v>
      </c>
      <c r="P128" s="361" t="s">
        <v>495</v>
      </c>
      <c r="Q128" s="643" t="s">
        <v>683</v>
      </c>
    </row>
    <row r="129" spans="1:17" s="781" customFormat="1" ht="14.1">
      <c r="A129" s="374" t="s">
        <v>684</v>
      </c>
      <c r="B129" s="1118"/>
      <c r="C129" s="1120"/>
      <c r="D129" s="1122"/>
      <c r="E129" s="1120"/>
      <c r="F129" s="1124"/>
      <c r="G129" s="1124"/>
      <c r="H129" s="1124"/>
      <c r="I129" s="385" t="str">
        <f>IF('Mapa final'!Y132="","",'Mapa final'!Y132)</f>
        <v/>
      </c>
      <c r="J129" s="385" t="str">
        <f>IF('Mapa final'!AA132="","",'Mapa final'!AA132)</f>
        <v/>
      </c>
      <c r="K129" s="385" t="str">
        <f t="shared" si="11"/>
        <v/>
      </c>
      <c r="L129" s="385" t="s">
        <v>213</v>
      </c>
      <c r="M129" s="779" t="str">
        <f>IF('Mapa final'!P132="","",'Mapa final'!P132)</f>
        <v/>
      </c>
      <c r="N129" s="786"/>
      <c r="O129" s="465"/>
      <c r="P129" s="465"/>
      <c r="Q129" s="794"/>
    </row>
    <row r="130" spans="1:17" s="781" customFormat="1" ht="14.1">
      <c r="A130" s="374" t="s">
        <v>685</v>
      </c>
      <c r="B130" s="1118"/>
      <c r="C130" s="1120"/>
      <c r="D130" s="1122"/>
      <c r="E130" s="1120"/>
      <c r="F130" s="1124"/>
      <c r="G130" s="1124"/>
      <c r="H130" s="1124"/>
      <c r="I130" s="385" t="str">
        <f>IF('Mapa final'!Y133="","",'Mapa final'!Y133)</f>
        <v/>
      </c>
      <c r="J130" s="385" t="str">
        <f>IF('Mapa final'!AA133="","",'Mapa final'!AA133)</f>
        <v/>
      </c>
      <c r="K130" s="385" t="str">
        <f t="shared" si="11"/>
        <v/>
      </c>
      <c r="L130" s="385" t="s">
        <v>213</v>
      </c>
      <c r="M130" s="779" t="str">
        <f>IF('Mapa final'!P133="","",'Mapa final'!P133)</f>
        <v/>
      </c>
      <c r="N130" s="786"/>
      <c r="O130" s="465"/>
      <c r="P130" s="465"/>
      <c r="Q130" s="794"/>
    </row>
    <row r="131" spans="1:17" s="781" customFormat="1" ht="14.1">
      <c r="A131" s="374" t="s">
        <v>686</v>
      </c>
      <c r="B131" s="1118"/>
      <c r="C131" s="1120"/>
      <c r="D131" s="1122"/>
      <c r="E131" s="1120"/>
      <c r="F131" s="1124"/>
      <c r="G131" s="1124"/>
      <c r="H131" s="1124"/>
      <c r="I131" s="385" t="str">
        <f>IF('Mapa final'!Y134="","",'Mapa final'!Y134)</f>
        <v/>
      </c>
      <c r="J131" s="385" t="str">
        <f>IF('Mapa final'!AA134="","",'Mapa final'!AA134)</f>
        <v/>
      </c>
      <c r="K131" s="385" t="str">
        <f t="shared" si="11"/>
        <v/>
      </c>
      <c r="L131" s="385" t="s">
        <v>213</v>
      </c>
      <c r="M131" s="779" t="str">
        <f>IF('Mapa final'!P134="","",'Mapa final'!P134)</f>
        <v/>
      </c>
      <c r="N131" s="786"/>
      <c r="O131" s="465"/>
      <c r="P131" s="465"/>
      <c r="Q131" s="794"/>
    </row>
    <row r="132" spans="1:17" s="781" customFormat="1" ht="14.1">
      <c r="A132" s="374" t="s">
        <v>687</v>
      </c>
      <c r="B132" s="1118"/>
      <c r="C132" s="1120"/>
      <c r="D132" s="1122"/>
      <c r="E132" s="1120"/>
      <c r="F132" s="1124"/>
      <c r="G132" s="1124"/>
      <c r="H132" s="1124"/>
      <c r="I132" s="385" t="str">
        <f>IF('Mapa final'!Y135="","",'Mapa final'!Y135)</f>
        <v/>
      </c>
      <c r="J132" s="385" t="str">
        <f>IF('Mapa final'!AA135="","",'Mapa final'!AA135)</f>
        <v/>
      </c>
      <c r="K132" s="385" t="str">
        <f t="shared" si="11"/>
        <v/>
      </c>
      <c r="L132" s="385" t="s">
        <v>213</v>
      </c>
      <c r="M132" s="779" t="str">
        <f>IF('Mapa final'!P135="","",'Mapa final'!P135)</f>
        <v/>
      </c>
      <c r="N132" s="786"/>
      <c r="O132" s="465"/>
      <c r="P132" s="465"/>
      <c r="Q132" s="794"/>
    </row>
    <row r="133" spans="1:17" s="510" customFormat="1" ht="150">
      <c r="A133" s="374" t="s">
        <v>688</v>
      </c>
      <c r="B133" s="1117" t="s">
        <v>689</v>
      </c>
      <c r="C133" s="1133" t="str">
        <f>IF('Mapa final'!E136="","",'Mapa final'!E136)</f>
        <v>Posibilidad de afectación reputacional por el retraso en la formalización, socialización e implementación de la politica pública a cargo de la Dirección de Seguridad, Conviviencia Ciudadana y Gobierno, debido al incumplimiento de los lineamientos del gobierno nacional establecidos en el plan nacional de desarrollo.</v>
      </c>
      <c r="D133" s="1132"/>
      <c r="E133" s="1133" t="str">
        <f>IF('Mapa final'!D136="","",'Mapa final'!D136)</f>
        <v>Incumplimiento de los lineamientos del gobierno nacional a traves del plan nacional de desarrollo.</v>
      </c>
      <c r="F133" s="1123" t="str">
        <f>IF('Mapa final'!H136="","",'Mapa final'!H136)</f>
        <v>Muy Baja</v>
      </c>
      <c r="G133" s="1123" t="str">
        <f>IF('Mapa final'!L136="","",'Mapa final'!L136)</f>
        <v>Moderado</v>
      </c>
      <c r="H133" s="1128" t="str">
        <f t="shared" ref="H133" si="22">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Moderado</v>
      </c>
      <c r="I133" s="385" t="str">
        <f>IF('Mapa final'!Y136="","",'Mapa final'!Y136)</f>
        <v>Muy Baja</v>
      </c>
      <c r="J133" s="385" t="str">
        <f>IF('Mapa final'!AA136="","",'Mapa final'!AA136)</f>
        <v>Moderado</v>
      </c>
      <c r="K133" s="385" t="str">
        <f t="shared" si="11"/>
        <v>Moderado</v>
      </c>
      <c r="L133" s="385" t="s">
        <v>213</v>
      </c>
      <c r="M133" s="386" t="str">
        <f>IF('Mapa final'!P136="","",'Mapa final'!P136)</f>
        <v xml:space="preserve">El profesional, asesor o contratista lider de la política pública estipulara un cronograma semestral para el seguimiento a las fases de formalización, socialización e inicio de la implementación de la politica pública, con el fin de dar efectivo cumplimiento a las actividades que allí se planteen. En caso de no contar con un cronograma estipulado, se realizaran planes de trabajo mensual. Lo anterior se evidenciará con el cronograma semestral estipulado.
</v>
      </c>
      <c r="N133" s="1106" t="s">
        <v>690</v>
      </c>
      <c r="O133" s="1104" t="s">
        <v>691</v>
      </c>
      <c r="P133" s="1104" t="s">
        <v>553</v>
      </c>
      <c r="Q133" s="1107" t="s">
        <v>639</v>
      </c>
    </row>
    <row r="134" spans="1:17" s="510" customFormat="1" ht="75">
      <c r="A134" s="374" t="s">
        <v>692</v>
      </c>
      <c r="B134" s="1118"/>
      <c r="C134" s="1134"/>
      <c r="D134" s="1132"/>
      <c r="E134" s="1134"/>
      <c r="F134" s="1124"/>
      <c r="G134" s="1124"/>
      <c r="H134" s="1129"/>
      <c r="I134" s="385" t="str">
        <f>IF('Mapa final'!Y137="","",'Mapa final'!Y137)</f>
        <v>Muy Baja</v>
      </c>
      <c r="J134" s="385" t="str">
        <f>IF('Mapa final'!AA137="","",'Mapa final'!AA137)</f>
        <v>Moderado</v>
      </c>
      <c r="K134" s="385" t="str">
        <f t="shared" si="11"/>
        <v>Moderado</v>
      </c>
      <c r="L134" s="385"/>
      <c r="M134" s="386" t="str">
        <f>IF('Mapa final'!P137="","",'Mapa final'!P137)</f>
        <v>El director (a) de Seguridad, Convivencia Ciudadana y Gobierno realizará reuniones de seguimiento mensual al cumplimiento del cronograma propuesto por el equipo de politica pública, con el fin de revisar los avances del mismo y a partir de ahí tomar decisiones desde la dirección. En caso de no realizar la reunión, este seguimiento se presentará a traves de un informe del cumplimiento del cronograma. Lo anterior se evidenciara con actas de asistencia a reuniones</v>
      </c>
      <c r="N134" s="1108" t="s">
        <v>693</v>
      </c>
      <c r="O134" s="1103" t="s">
        <v>694</v>
      </c>
      <c r="P134" s="1103" t="s">
        <v>476</v>
      </c>
      <c r="Q134" s="1105" t="s">
        <v>695</v>
      </c>
    </row>
    <row r="135" spans="1:17" s="510" customFormat="1">
      <c r="A135" s="374" t="s">
        <v>696</v>
      </c>
      <c r="B135" s="1118"/>
      <c r="C135" s="1134"/>
      <c r="D135" s="1132"/>
      <c r="E135" s="1134"/>
      <c r="F135" s="1124"/>
      <c r="G135" s="1124"/>
      <c r="H135" s="1129"/>
      <c r="I135" s="385" t="str">
        <f>IF('Mapa final'!Y138="","",'Mapa final'!Y138)</f>
        <v/>
      </c>
      <c r="J135" s="385" t="str">
        <f>IF('Mapa final'!AA138="","",'Mapa final'!AA138)</f>
        <v/>
      </c>
      <c r="K135" s="385" t="str">
        <f t="shared" si="11"/>
        <v/>
      </c>
      <c r="L135" s="385" t="s">
        <v>213</v>
      </c>
      <c r="M135" s="386" t="str">
        <f>IF('Mapa final'!P138="","",'Mapa final'!P138)</f>
        <v/>
      </c>
      <c r="N135" s="625"/>
      <c r="O135" s="527"/>
      <c r="P135" s="527"/>
      <c r="Q135" s="626"/>
    </row>
    <row r="136" spans="1:17" s="510" customFormat="1">
      <c r="A136" s="374" t="s">
        <v>697</v>
      </c>
      <c r="B136" s="1118"/>
      <c r="C136" s="1134"/>
      <c r="D136" s="1132"/>
      <c r="E136" s="1134"/>
      <c r="F136" s="1124"/>
      <c r="G136" s="1124"/>
      <c r="H136" s="1129"/>
      <c r="I136" s="385" t="str">
        <f>IF('Mapa final'!Y139="","",'Mapa final'!Y139)</f>
        <v/>
      </c>
      <c r="J136" s="385" t="str">
        <f>IF('Mapa final'!AA139="","",'Mapa final'!AA139)</f>
        <v/>
      </c>
      <c r="K136" s="385" t="str">
        <f t="shared" ref="K136:K174" si="23">IFERROR(IF(OR(AND(I136="Muy Baja",J136="Leve"),AND(I136="Muy Baja",J136="Menor"),AND(I136="Baja",J136="Leve")),"Bajo",IF(OR(AND(I136="Muy baja",J136="Moderado"),AND(I136="Baja",J136="Menor"),AND(I136="Baja",J136="Moderado"),AND(I136="Media",J136="Leve"),AND(I136="Media",J136="Menor"),AND(I136="Media",J136="Moderado"),AND(I136="Alta",J136="Leve"),AND(I136="Alta",J136="Menor")),"Moderado",IF(OR(AND(I136="Muy Baja",J136="Mayor"),AND(I136="Baja",J136="Mayor"),AND(I136="Media",J136="Mayor"),AND(I136="Alta",J136="Moderado"),AND(I136="Alta",J136="Mayor"),AND(I136="Muy Alta",J136="Leve"),AND(I136="Muy Alta",J136="Menor"),AND(I136="Muy Alta",J136="Moderado"),AND(I136="Muy Alta",J136="Mayor")),"Alto",IF(OR(AND(I136="Muy Baja",J136="Catastrófico"),AND(I136="Baja",J136="Catastrófico"),AND(I136="Media",J136="Catastrófico"),AND(I136="Alta",J136="Catastrófico"),AND(I136="Muy Alta",J136="Catastrófico")),"Extremo","")))),"")</f>
        <v/>
      </c>
      <c r="L136" s="385" t="s">
        <v>213</v>
      </c>
      <c r="M136" s="386" t="str">
        <f>IF('Mapa final'!P139="","",'Mapa final'!P139)</f>
        <v/>
      </c>
      <c r="N136" s="625"/>
      <c r="O136" s="527"/>
      <c r="P136" s="527"/>
      <c r="Q136" s="626"/>
    </row>
    <row r="137" spans="1:17" s="510" customFormat="1">
      <c r="A137" s="374" t="s">
        <v>698</v>
      </c>
      <c r="B137" s="1118"/>
      <c r="C137" s="1134"/>
      <c r="D137" s="1132"/>
      <c r="E137" s="1134"/>
      <c r="F137" s="1124"/>
      <c r="G137" s="1124"/>
      <c r="H137" s="1129"/>
      <c r="I137" s="385" t="str">
        <f>IF('Mapa final'!Y140="","",'Mapa final'!Y140)</f>
        <v/>
      </c>
      <c r="J137" s="385" t="str">
        <f>IF('Mapa final'!AA140="","",'Mapa final'!AA140)</f>
        <v/>
      </c>
      <c r="K137" s="385" t="str">
        <f t="shared" si="23"/>
        <v/>
      </c>
      <c r="L137" s="385" t="s">
        <v>213</v>
      </c>
      <c r="M137" s="386" t="str">
        <f>IF('Mapa final'!P140="","",'Mapa final'!P140)</f>
        <v/>
      </c>
      <c r="N137" s="625"/>
      <c r="O137" s="527"/>
      <c r="P137" s="527"/>
      <c r="Q137" s="626"/>
    </row>
    <row r="138" spans="1:17" s="510" customFormat="1">
      <c r="A138" s="374" t="s">
        <v>699</v>
      </c>
      <c r="B138" s="1118"/>
      <c r="C138" s="1134"/>
      <c r="D138" s="1132"/>
      <c r="E138" s="1134"/>
      <c r="F138" s="1124"/>
      <c r="G138" s="1124"/>
      <c r="H138" s="1129"/>
      <c r="I138" s="385" t="str">
        <f>IF('Mapa final'!Y141="","",'Mapa final'!Y141)</f>
        <v/>
      </c>
      <c r="J138" s="385" t="str">
        <f>IF('Mapa final'!AA141="","",'Mapa final'!AA141)</f>
        <v/>
      </c>
      <c r="K138" s="385" t="str">
        <f t="shared" si="23"/>
        <v/>
      </c>
      <c r="L138" s="385" t="s">
        <v>213</v>
      </c>
      <c r="M138" s="386" t="str">
        <f>IF('Mapa final'!P141="","",'Mapa final'!P141)</f>
        <v/>
      </c>
      <c r="N138" s="625"/>
      <c r="O138" s="527"/>
      <c r="P138" s="527"/>
      <c r="Q138" s="626"/>
    </row>
    <row r="139" spans="1:17" s="375" customFormat="1" ht="96.75" customHeight="1">
      <c r="A139" s="374" t="s">
        <v>700</v>
      </c>
      <c r="B139" s="1117" t="s">
        <v>701</v>
      </c>
      <c r="C139" s="1130" t="s">
        <v>365</v>
      </c>
      <c r="D139" s="1132"/>
      <c r="E139" s="1133" t="str">
        <f>IF('Mapa final'!D142="","",'Mapa final'!D142)</f>
        <v>Desactualización en la información relacionada con las condiciones de seguridad de las entidades territoriales, lineamentos técnicos, jurídicos, así como en las líneas y estrategias para la formulación de los Planes Integrales de Seguridad, Convivencia Ciudadana, Fonset y Código Nacional de Seguridad y Convivencia Ciudadana.</v>
      </c>
      <c r="F139" s="1135" t="s">
        <v>702</v>
      </c>
      <c r="G139" s="1135" t="s">
        <v>395</v>
      </c>
      <c r="H139" s="1138" t="s">
        <v>395</v>
      </c>
      <c r="I139" s="1101" t="s">
        <v>703</v>
      </c>
      <c r="J139" s="1101" t="s">
        <v>395</v>
      </c>
      <c r="K139" s="1102" t="s">
        <v>395</v>
      </c>
      <c r="L139" s="1101" t="s">
        <v>177</v>
      </c>
      <c r="M139" s="1103" t="s">
        <v>704</v>
      </c>
      <c r="N139" s="1103" t="s">
        <v>705</v>
      </c>
      <c r="O139" s="1103" t="s">
        <v>706</v>
      </c>
      <c r="P139" s="1104" t="s">
        <v>707</v>
      </c>
      <c r="Q139" s="1105" t="s">
        <v>708</v>
      </c>
    </row>
    <row r="140" spans="1:17" ht="30" customHeight="1">
      <c r="A140" s="103" t="s">
        <v>709</v>
      </c>
      <c r="B140" s="1118"/>
      <c r="C140" s="1130"/>
      <c r="D140" s="1132"/>
      <c r="E140" s="1134"/>
      <c r="F140" s="1136"/>
      <c r="G140" s="1136"/>
      <c r="H140" s="1139"/>
      <c r="I140" s="1097" t="s">
        <v>639</v>
      </c>
      <c r="J140" s="1097" t="s">
        <v>639</v>
      </c>
      <c r="K140" s="1097" t="s">
        <v>639</v>
      </c>
      <c r="L140" s="1097" t="s">
        <v>639</v>
      </c>
      <c r="M140" s="1098" t="s">
        <v>639</v>
      </c>
      <c r="N140" s="1098" t="s">
        <v>639</v>
      </c>
      <c r="O140" s="1099" t="s">
        <v>639</v>
      </c>
      <c r="P140" s="1099" t="s">
        <v>639</v>
      </c>
      <c r="Q140" s="1100" t="s">
        <v>639</v>
      </c>
    </row>
    <row r="141" spans="1:17" ht="30" customHeight="1">
      <c r="A141" s="103" t="s">
        <v>710</v>
      </c>
      <c r="B141" s="1118"/>
      <c r="C141" s="1130"/>
      <c r="D141" s="1132"/>
      <c r="E141" s="1134"/>
      <c r="F141" s="1136"/>
      <c r="G141" s="1136"/>
      <c r="H141" s="1139"/>
      <c r="I141" s="1097" t="s">
        <v>639</v>
      </c>
      <c r="J141" s="1097" t="s">
        <v>639</v>
      </c>
      <c r="K141" s="1097" t="s">
        <v>639</v>
      </c>
      <c r="L141" s="1097" t="s">
        <v>639</v>
      </c>
      <c r="M141" s="1099" t="s">
        <v>639</v>
      </c>
      <c r="N141" s="1099" t="s">
        <v>639</v>
      </c>
      <c r="O141" s="1099" t="s">
        <v>639</v>
      </c>
      <c r="P141" s="1099" t="s">
        <v>639</v>
      </c>
      <c r="Q141" s="1100" t="s">
        <v>639</v>
      </c>
    </row>
    <row r="142" spans="1:17" ht="30" customHeight="1">
      <c r="A142" s="103" t="s">
        <v>711</v>
      </c>
      <c r="B142" s="1118"/>
      <c r="C142" s="1130"/>
      <c r="D142" s="1132"/>
      <c r="E142" s="1134"/>
      <c r="F142" s="1136"/>
      <c r="G142" s="1136"/>
      <c r="H142" s="1139"/>
      <c r="I142" s="1097" t="s">
        <v>639</v>
      </c>
      <c r="J142" s="1097" t="s">
        <v>639</v>
      </c>
      <c r="K142" s="1097" t="s">
        <v>639</v>
      </c>
      <c r="L142" s="1097" t="s">
        <v>639</v>
      </c>
      <c r="M142" s="1099" t="s">
        <v>639</v>
      </c>
      <c r="N142" s="1099" t="s">
        <v>639</v>
      </c>
      <c r="O142" s="1099" t="s">
        <v>639</v>
      </c>
      <c r="P142" s="1099" t="s">
        <v>639</v>
      </c>
      <c r="Q142" s="1100" t="s">
        <v>639</v>
      </c>
    </row>
    <row r="143" spans="1:17" ht="30" customHeight="1">
      <c r="A143" s="103" t="s">
        <v>712</v>
      </c>
      <c r="B143" s="1118"/>
      <c r="C143" s="1130"/>
      <c r="D143" s="1132"/>
      <c r="E143" s="1134"/>
      <c r="F143" s="1136"/>
      <c r="G143" s="1136"/>
      <c r="H143" s="1139"/>
      <c r="I143" s="1097" t="s">
        <v>639</v>
      </c>
      <c r="J143" s="1097" t="s">
        <v>639</v>
      </c>
      <c r="K143" s="1097" t="s">
        <v>639</v>
      </c>
      <c r="L143" s="1097" t="s">
        <v>639</v>
      </c>
      <c r="M143" s="1099" t="s">
        <v>639</v>
      </c>
      <c r="N143" s="1099" t="s">
        <v>639</v>
      </c>
      <c r="O143" s="1099" t="s">
        <v>639</v>
      </c>
      <c r="P143" s="1099" t="s">
        <v>639</v>
      </c>
      <c r="Q143" s="1100" t="s">
        <v>639</v>
      </c>
    </row>
    <row r="144" spans="1:17" ht="30" customHeight="1">
      <c r="A144" s="103" t="s">
        <v>713</v>
      </c>
      <c r="B144" s="1118"/>
      <c r="C144" s="1131"/>
      <c r="D144" s="1132"/>
      <c r="E144" s="1134"/>
      <c r="F144" s="1137"/>
      <c r="G144" s="1137"/>
      <c r="H144" s="1140"/>
      <c r="I144" s="1097" t="s">
        <v>639</v>
      </c>
      <c r="J144" s="1097" t="s">
        <v>639</v>
      </c>
      <c r="K144" s="1097" t="s">
        <v>639</v>
      </c>
      <c r="L144" s="1097" t="s">
        <v>639</v>
      </c>
      <c r="M144" s="1099" t="s">
        <v>639</v>
      </c>
      <c r="N144" s="1099" t="s">
        <v>639</v>
      </c>
      <c r="O144" s="1099" t="s">
        <v>639</v>
      </c>
      <c r="P144" s="1099" t="s">
        <v>639</v>
      </c>
      <c r="Q144" s="1100" t="s">
        <v>639</v>
      </c>
    </row>
    <row r="145" spans="1:17" ht="135">
      <c r="A145" s="103" t="s">
        <v>714</v>
      </c>
      <c r="B145" s="1141" t="s">
        <v>715</v>
      </c>
      <c r="C145" s="1130" t="s">
        <v>373</v>
      </c>
      <c r="D145" s="1145"/>
      <c r="E145" s="1133" t="str">
        <f>IF('Mapa final'!D148="","",'Mapa final'!D148)</f>
        <v>Demoras en la notificación de las alertas tempranas en los terminos establecidos por el Decreto 2124 de 2017 a las entidades concernidas.</v>
      </c>
      <c r="F145" s="1135" t="s">
        <v>702</v>
      </c>
      <c r="G145" s="1135" t="s">
        <v>395</v>
      </c>
      <c r="H145" s="1138" t="s">
        <v>395</v>
      </c>
      <c r="I145" s="385" t="str">
        <f>IF('Mapa final'!Y148="","",'Mapa final'!Y148)</f>
        <v>Baja</v>
      </c>
      <c r="J145" s="385" t="str">
        <f>IF('Mapa final'!AA148="","",'Mapa final'!AA148)</f>
        <v>Moderado</v>
      </c>
      <c r="K145" s="385" t="str">
        <f t="shared" si="23"/>
        <v>Moderado</v>
      </c>
      <c r="L145" s="385" t="s">
        <v>213</v>
      </c>
      <c r="M145" s="386" t="str">
        <f>IF('Mapa final'!P148="","",'Mapa final'!P148)</f>
        <v xml:space="preserve">El coordinador de La Secretaría Técnica de la Comisión Intersectorial para la Respuesta Rápida a las Alertas Tempranas realizará sesiones cada vez que se requiera con el propósito de hacer seguimiento a las entidades concernidas en los documentos de advertencia de la Defensoría del Pueblo, con el fin de activar la respuesta rápida con un enfoque de articulación entre las entidades nacionales y territoriales. En caso de no realizar las sesiones, se solicitará a las entidades reporte de avance de las acciones realizadas frente a las recomendaciones de la Defensoría del Pueblo. Esto se evidenciará a través de actas y/o listados de asistencia a las sesiones.
</v>
      </c>
      <c r="N145" s="1106" t="s">
        <v>716</v>
      </c>
      <c r="O145" s="1104" t="s">
        <v>717</v>
      </c>
      <c r="P145" s="1104" t="s">
        <v>485</v>
      </c>
      <c r="Q145" s="1109" t="s">
        <v>639</v>
      </c>
    </row>
    <row r="146" spans="1:17" ht="75">
      <c r="A146" s="103" t="s">
        <v>718</v>
      </c>
      <c r="B146" s="1142"/>
      <c r="C146" s="1130"/>
      <c r="D146" s="1146"/>
      <c r="E146" s="1134"/>
      <c r="F146" s="1136"/>
      <c r="G146" s="1136"/>
      <c r="H146" s="1139"/>
      <c r="I146" s="385" t="str">
        <f>IF('Mapa final'!Y149="","",'Mapa final'!Y149)</f>
        <v>Baja</v>
      </c>
      <c r="J146" s="385" t="str">
        <f>IF('Mapa final'!AA149="","",'Mapa final'!AA149)</f>
        <v>Moderado</v>
      </c>
      <c r="K146" s="385" t="str">
        <f t="shared" si="23"/>
        <v>Moderado</v>
      </c>
      <c r="L146" s="1110" t="s">
        <v>177</v>
      </c>
      <c r="M146" s="386" t="str">
        <f>IF('Mapa final'!P149="","",'Mapa final'!P149)</f>
        <v>El coordinador de la Secretaría Técnica de la CIPRAT, realizará una matriz mensual de seguimiento, con el propósito de llevar el control de cada una de las alertas emitidas por la Defensoría del Pueblo. En caso de no realizar la matriz, se presentará un resumen ejecutivo del seguimiento realizado a las alertas tempranas que se encuentren vigentes. Esto se evidenciará a través de la matriz de seguimiento.</v>
      </c>
      <c r="N146" s="1106" t="s">
        <v>719</v>
      </c>
      <c r="O146" s="1104" t="s">
        <v>717</v>
      </c>
      <c r="P146" s="1104" t="s">
        <v>476</v>
      </c>
      <c r="Q146" s="1107" t="s">
        <v>720</v>
      </c>
    </row>
    <row r="147" spans="1:17" ht="15.75" customHeight="1">
      <c r="A147" s="103" t="s">
        <v>721</v>
      </c>
      <c r="B147" s="1142"/>
      <c r="C147" s="1130"/>
      <c r="D147" s="1146"/>
      <c r="E147" s="1134"/>
      <c r="F147" s="1136"/>
      <c r="G147" s="1136"/>
      <c r="H147" s="1139"/>
      <c r="I147" s="385" t="str">
        <f>IF('Mapa final'!Y150="","",'Mapa final'!Y150)</f>
        <v/>
      </c>
      <c r="J147" s="385" t="str">
        <f>IF('Mapa final'!AA150="","",'Mapa final'!AA150)</f>
        <v/>
      </c>
      <c r="K147" s="385" t="str">
        <f t="shared" si="23"/>
        <v/>
      </c>
      <c r="L147" s="385" t="s">
        <v>213</v>
      </c>
      <c r="M147" s="386" t="str">
        <f>IF('Mapa final'!P150="","",'Mapa final'!P150)</f>
        <v/>
      </c>
      <c r="N147" s="527"/>
      <c r="O147" s="527"/>
      <c r="P147" s="527"/>
      <c r="Q147" s="567"/>
    </row>
    <row r="148" spans="1:17" ht="15.75" customHeight="1">
      <c r="A148" s="103" t="s">
        <v>722</v>
      </c>
      <c r="B148" s="1142"/>
      <c r="C148" s="1130"/>
      <c r="D148" s="1146"/>
      <c r="E148" s="1134"/>
      <c r="F148" s="1136"/>
      <c r="G148" s="1136"/>
      <c r="H148" s="1139"/>
      <c r="I148" s="385" t="str">
        <f>IF('Mapa final'!Y151="","",'Mapa final'!Y151)</f>
        <v/>
      </c>
      <c r="J148" s="385" t="str">
        <f>IF('Mapa final'!AA151="","",'Mapa final'!AA151)</f>
        <v/>
      </c>
      <c r="K148" s="385" t="str">
        <f t="shared" si="23"/>
        <v/>
      </c>
      <c r="L148" s="385" t="s">
        <v>213</v>
      </c>
      <c r="M148" s="386" t="str">
        <f>IF('Mapa final'!P151="","",'Mapa final'!P151)</f>
        <v/>
      </c>
      <c r="N148" s="527"/>
      <c r="O148" s="527"/>
      <c r="P148" s="527"/>
      <c r="Q148" s="567"/>
    </row>
    <row r="149" spans="1:17" ht="15.75" customHeight="1">
      <c r="A149" s="103" t="s">
        <v>723</v>
      </c>
      <c r="B149" s="1142"/>
      <c r="C149" s="1130"/>
      <c r="D149" s="1146"/>
      <c r="E149" s="1134"/>
      <c r="F149" s="1136"/>
      <c r="G149" s="1136"/>
      <c r="H149" s="1139"/>
      <c r="I149" s="385" t="str">
        <f>IF('Mapa final'!Y152="","",'Mapa final'!Y152)</f>
        <v/>
      </c>
      <c r="J149" s="385" t="str">
        <f>IF('Mapa final'!AA152="","",'Mapa final'!AA152)</f>
        <v/>
      </c>
      <c r="K149" s="385" t="str">
        <f t="shared" si="23"/>
        <v/>
      </c>
      <c r="L149" s="385" t="s">
        <v>213</v>
      </c>
      <c r="M149" s="386" t="str">
        <f>IF('Mapa final'!P152="","",'Mapa final'!P152)</f>
        <v/>
      </c>
      <c r="N149" s="527"/>
      <c r="O149" s="527"/>
      <c r="P149" s="527"/>
      <c r="Q149" s="567"/>
    </row>
    <row r="150" spans="1:17" ht="15.75" customHeight="1">
      <c r="A150" s="103" t="s">
        <v>724</v>
      </c>
      <c r="B150" s="1142"/>
      <c r="C150" s="1131"/>
      <c r="D150" s="1146"/>
      <c r="E150" s="1134"/>
      <c r="F150" s="1137"/>
      <c r="G150" s="1137"/>
      <c r="H150" s="1140"/>
      <c r="I150" s="385" t="str">
        <f>IF('Mapa final'!Y153="","",'Mapa final'!Y153)</f>
        <v/>
      </c>
      <c r="J150" s="385" t="str">
        <f>IF('Mapa final'!AA153="","",'Mapa final'!AA153)</f>
        <v/>
      </c>
      <c r="K150" s="385" t="str">
        <f t="shared" si="23"/>
        <v/>
      </c>
      <c r="L150" s="385" t="s">
        <v>213</v>
      </c>
      <c r="M150" s="386" t="str">
        <f>IF('Mapa final'!P153="","",'Mapa final'!P153)</f>
        <v/>
      </c>
      <c r="N150" s="527"/>
      <c r="O150" s="527"/>
      <c r="P150" s="527"/>
      <c r="Q150" s="567"/>
    </row>
    <row r="151" spans="1:17">
      <c r="A151" s="103" t="s">
        <v>725</v>
      </c>
      <c r="B151" s="1141"/>
      <c r="C151" s="1143" t="s">
        <v>213</v>
      </c>
      <c r="D151" s="1145"/>
      <c r="E151" s="1133" t="str">
        <f>IF('Mapa final'!D154="","",'Mapa final'!D154)</f>
        <v/>
      </c>
      <c r="F151" s="1147" t="s">
        <v>213</v>
      </c>
      <c r="G151" s="1147" t="s">
        <v>213</v>
      </c>
      <c r="H151" s="1149" t="str">
        <f>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385" t="str">
        <f>IF('Mapa final'!Y154="","",'Mapa final'!Y154)</f>
        <v/>
      </c>
      <c r="J151" s="385" t="str">
        <f>IF('Mapa final'!AA154="","",'Mapa final'!AA154)</f>
        <v/>
      </c>
      <c r="K151" s="385" t="str">
        <f t="shared" si="23"/>
        <v/>
      </c>
      <c r="L151" s="385" t="s">
        <v>213</v>
      </c>
      <c r="M151" s="386" t="str">
        <f>IF('Mapa final'!P154="","",'Mapa final'!P154)</f>
        <v/>
      </c>
      <c r="N151" s="494"/>
      <c r="O151" s="494"/>
      <c r="P151" s="494"/>
      <c r="Q151" s="493"/>
    </row>
    <row r="152" spans="1:17">
      <c r="A152" s="103" t="s">
        <v>726</v>
      </c>
      <c r="B152" s="1142"/>
      <c r="C152" s="1144"/>
      <c r="D152" s="1146"/>
      <c r="E152" s="1134"/>
      <c r="F152" s="1148"/>
      <c r="G152" s="1148"/>
      <c r="H152" s="1149"/>
      <c r="I152" s="385" t="str">
        <f>IF('Mapa final'!Y155="","",'Mapa final'!Y155)</f>
        <v/>
      </c>
      <c r="J152" s="385" t="str">
        <f>IF('Mapa final'!AA155="","",'Mapa final'!AA155)</f>
        <v/>
      </c>
      <c r="K152" s="385" t="str">
        <f t="shared" si="23"/>
        <v/>
      </c>
      <c r="L152" s="385" t="s">
        <v>213</v>
      </c>
      <c r="M152" s="386" t="str">
        <f>IF('Mapa final'!P155="","",'Mapa final'!P155)</f>
        <v/>
      </c>
      <c r="N152" s="494"/>
      <c r="O152" s="494"/>
      <c r="P152" s="494"/>
      <c r="Q152" s="493"/>
    </row>
    <row r="153" spans="1:17">
      <c r="A153" s="103" t="s">
        <v>727</v>
      </c>
      <c r="B153" s="1142"/>
      <c r="C153" s="1144"/>
      <c r="D153" s="1146"/>
      <c r="E153" s="1134"/>
      <c r="F153" s="1148"/>
      <c r="G153" s="1148"/>
      <c r="H153" s="1149"/>
      <c r="I153" s="385" t="str">
        <f>IF('Mapa final'!Y156="","",'Mapa final'!Y156)</f>
        <v/>
      </c>
      <c r="J153" s="385" t="str">
        <f>IF('Mapa final'!AA156="","",'Mapa final'!AA156)</f>
        <v/>
      </c>
      <c r="K153" s="385" t="str">
        <f t="shared" si="23"/>
        <v/>
      </c>
      <c r="L153" s="385" t="s">
        <v>213</v>
      </c>
      <c r="M153" s="386" t="str">
        <f>IF('Mapa final'!P156="","",'Mapa final'!P156)</f>
        <v/>
      </c>
      <c r="N153" s="494"/>
      <c r="O153" s="494"/>
      <c r="P153" s="494"/>
      <c r="Q153" s="493"/>
    </row>
    <row r="154" spans="1:17">
      <c r="A154" s="103" t="s">
        <v>728</v>
      </c>
      <c r="B154" s="1142"/>
      <c r="C154" s="1144"/>
      <c r="D154" s="1146"/>
      <c r="E154" s="1134"/>
      <c r="F154" s="1148"/>
      <c r="G154" s="1148"/>
      <c r="H154" s="1149"/>
      <c r="I154" s="385" t="str">
        <f>IF('Mapa final'!Y157="","",'Mapa final'!Y157)</f>
        <v/>
      </c>
      <c r="J154" s="385" t="str">
        <f>IF('Mapa final'!AA157="","",'Mapa final'!AA157)</f>
        <v/>
      </c>
      <c r="K154" s="385" t="str">
        <f t="shared" si="23"/>
        <v/>
      </c>
      <c r="L154" s="385" t="s">
        <v>213</v>
      </c>
      <c r="M154" s="386" t="str">
        <f>IF('Mapa final'!P157="","",'Mapa final'!P157)</f>
        <v/>
      </c>
      <c r="N154" s="495"/>
      <c r="O154" s="495"/>
      <c r="P154" s="495"/>
      <c r="Q154" s="628"/>
    </row>
    <row r="155" spans="1:17">
      <c r="A155" s="103" t="s">
        <v>729</v>
      </c>
      <c r="B155" s="1142"/>
      <c r="C155" s="1144"/>
      <c r="D155" s="1146"/>
      <c r="E155" s="1134"/>
      <c r="F155" s="1148"/>
      <c r="G155" s="1148"/>
      <c r="H155" s="1149"/>
      <c r="I155" s="385" t="str">
        <f>IF('Mapa final'!Y158="","",'Mapa final'!Y158)</f>
        <v/>
      </c>
      <c r="J155" s="385" t="str">
        <f>IF('Mapa final'!AA158="","",'Mapa final'!AA158)</f>
        <v/>
      </c>
      <c r="K155" s="385" t="str">
        <f t="shared" si="23"/>
        <v/>
      </c>
      <c r="L155" s="385" t="s">
        <v>213</v>
      </c>
      <c r="M155" s="386" t="str">
        <f>IF('Mapa final'!P158="","",'Mapa final'!P158)</f>
        <v/>
      </c>
      <c r="N155" s="495"/>
      <c r="O155" s="495"/>
      <c r="P155" s="495"/>
      <c r="Q155" s="628"/>
    </row>
    <row r="156" spans="1:17">
      <c r="A156" s="103" t="s">
        <v>730</v>
      </c>
      <c r="B156" s="1142"/>
      <c r="C156" s="1144"/>
      <c r="D156" s="1146"/>
      <c r="E156" s="1134"/>
      <c r="F156" s="1148"/>
      <c r="G156" s="1148"/>
      <c r="H156" s="1149"/>
      <c r="I156" s="385" t="str">
        <f>IF('Mapa final'!Y159="","",'Mapa final'!Y159)</f>
        <v/>
      </c>
      <c r="J156" s="385" t="str">
        <f>IF('Mapa final'!AA159="","",'Mapa final'!AA159)</f>
        <v/>
      </c>
      <c r="K156" s="385" t="str">
        <f t="shared" si="23"/>
        <v/>
      </c>
      <c r="L156" s="385" t="s">
        <v>213</v>
      </c>
      <c r="M156" s="386" t="str">
        <f>IF('Mapa final'!P159="","",'Mapa final'!P159)</f>
        <v/>
      </c>
      <c r="N156" s="495"/>
      <c r="O156" s="495"/>
      <c r="P156" s="495"/>
      <c r="Q156" s="628"/>
    </row>
    <row r="157" spans="1:17">
      <c r="A157" s="103" t="s">
        <v>731</v>
      </c>
      <c r="B157" s="1141"/>
      <c r="C157" s="1143" t="s">
        <v>213</v>
      </c>
      <c r="D157" s="1145"/>
      <c r="E157" s="1150" t="s">
        <v>213</v>
      </c>
      <c r="F157" s="1147" t="s">
        <v>213</v>
      </c>
      <c r="G157" s="1147" t="s">
        <v>213</v>
      </c>
      <c r="H157" s="1149" t="str">
        <f>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385" t="str">
        <f>IF('Mapa final'!Y160="","",'Mapa final'!Y160)</f>
        <v/>
      </c>
      <c r="J157" s="385" t="str">
        <f>IF('Mapa final'!AA160="","",'Mapa final'!AA160)</f>
        <v/>
      </c>
      <c r="K157" s="385" t="str">
        <f t="shared" si="23"/>
        <v/>
      </c>
      <c r="L157" s="385" t="s">
        <v>213</v>
      </c>
      <c r="M157" s="386" t="str">
        <f>IF('Mapa final'!P160="","",'Mapa final'!P160)</f>
        <v/>
      </c>
      <c r="N157" s="495"/>
      <c r="O157" s="495"/>
      <c r="P157" s="495"/>
      <c r="Q157" s="628"/>
    </row>
    <row r="158" spans="1:17">
      <c r="A158" s="103" t="s">
        <v>732</v>
      </c>
      <c r="B158" s="1142"/>
      <c r="C158" s="1144"/>
      <c r="D158" s="1146"/>
      <c r="E158" s="1151"/>
      <c r="F158" s="1148"/>
      <c r="G158" s="1148"/>
      <c r="H158" s="1149"/>
      <c r="I158" s="385" t="str">
        <f>IF('Mapa final'!Y161="","",'Mapa final'!Y161)</f>
        <v/>
      </c>
      <c r="J158" s="385" t="str">
        <f>IF('Mapa final'!AA161="","",'Mapa final'!AA161)</f>
        <v/>
      </c>
      <c r="K158" s="385" t="str">
        <f t="shared" si="23"/>
        <v/>
      </c>
      <c r="L158" s="385" t="s">
        <v>213</v>
      </c>
      <c r="M158" s="386" t="str">
        <f>IF('Mapa final'!P161="","",'Mapa final'!P161)</f>
        <v/>
      </c>
      <c r="N158" s="495"/>
      <c r="O158" s="495"/>
      <c r="P158" s="495"/>
      <c r="Q158" s="628"/>
    </row>
    <row r="159" spans="1:17">
      <c r="A159" s="103" t="s">
        <v>733</v>
      </c>
      <c r="B159" s="1142"/>
      <c r="C159" s="1144"/>
      <c r="D159" s="1146"/>
      <c r="E159" s="1151"/>
      <c r="F159" s="1148"/>
      <c r="G159" s="1148"/>
      <c r="H159" s="1149"/>
      <c r="I159" s="385" t="str">
        <f>IF('Mapa final'!Y162="","",'Mapa final'!Y162)</f>
        <v/>
      </c>
      <c r="J159" s="385" t="str">
        <f>IF('Mapa final'!AA162="","",'Mapa final'!AA162)</f>
        <v/>
      </c>
      <c r="K159" s="385" t="str">
        <f t="shared" si="23"/>
        <v/>
      </c>
      <c r="L159" s="385" t="s">
        <v>213</v>
      </c>
      <c r="M159" s="386" t="str">
        <f>IF('Mapa final'!P162="","",'Mapa final'!P162)</f>
        <v/>
      </c>
      <c r="N159" s="495"/>
      <c r="O159" s="495"/>
      <c r="P159" s="495"/>
      <c r="Q159" s="628"/>
    </row>
    <row r="160" spans="1:17">
      <c r="A160" s="103" t="s">
        <v>734</v>
      </c>
      <c r="B160" s="1142"/>
      <c r="C160" s="1144"/>
      <c r="D160" s="1146"/>
      <c r="E160" s="1151"/>
      <c r="F160" s="1148"/>
      <c r="G160" s="1148"/>
      <c r="H160" s="1149"/>
      <c r="I160" s="385" t="str">
        <f>IF('Mapa final'!Y163="","",'Mapa final'!Y163)</f>
        <v/>
      </c>
      <c r="J160" s="385" t="str">
        <f>IF('Mapa final'!AA163="","",'Mapa final'!AA163)</f>
        <v/>
      </c>
      <c r="K160" s="385" t="str">
        <f t="shared" si="23"/>
        <v/>
      </c>
      <c r="L160" s="385" t="s">
        <v>213</v>
      </c>
      <c r="M160" s="386" t="str">
        <f>IF('Mapa final'!P163="","",'Mapa final'!P163)</f>
        <v/>
      </c>
      <c r="N160" s="495"/>
      <c r="O160" s="495"/>
      <c r="P160" s="495"/>
      <c r="Q160" s="628"/>
    </row>
    <row r="161" spans="1:17">
      <c r="A161" s="103" t="s">
        <v>735</v>
      </c>
      <c r="B161" s="1142"/>
      <c r="C161" s="1144"/>
      <c r="D161" s="1146"/>
      <c r="E161" s="1151"/>
      <c r="F161" s="1148"/>
      <c r="G161" s="1148"/>
      <c r="H161" s="1149"/>
      <c r="I161" s="385" t="str">
        <f>IF('Mapa final'!Y164="","",'Mapa final'!Y164)</f>
        <v/>
      </c>
      <c r="J161" s="385" t="str">
        <f>IF('Mapa final'!AA164="","",'Mapa final'!AA164)</f>
        <v/>
      </c>
      <c r="K161" s="385" t="str">
        <f t="shared" si="23"/>
        <v/>
      </c>
      <c r="L161" s="385" t="s">
        <v>213</v>
      </c>
      <c r="M161" s="386" t="str">
        <f>IF('Mapa final'!P164="","",'Mapa final'!P164)</f>
        <v/>
      </c>
      <c r="N161" s="495"/>
      <c r="O161" s="495"/>
      <c r="P161" s="495"/>
      <c r="Q161" s="628"/>
    </row>
    <row r="162" spans="1:17">
      <c r="A162" s="103" t="s">
        <v>736</v>
      </c>
      <c r="B162" s="1142"/>
      <c r="C162" s="1144"/>
      <c r="D162" s="1146"/>
      <c r="E162" s="1151"/>
      <c r="F162" s="1148"/>
      <c r="G162" s="1148"/>
      <c r="H162" s="1149"/>
      <c r="I162" s="385" t="str">
        <f>IF('Mapa final'!Y165="","",'Mapa final'!Y165)</f>
        <v/>
      </c>
      <c r="J162" s="385" t="str">
        <f>IF('Mapa final'!AA165="","",'Mapa final'!AA165)</f>
        <v/>
      </c>
      <c r="K162" s="385" t="str">
        <f t="shared" si="23"/>
        <v/>
      </c>
      <c r="L162" s="385" t="s">
        <v>213</v>
      </c>
      <c r="M162" s="386" t="str">
        <f>IF('Mapa final'!P165="","",'Mapa final'!P165)</f>
        <v/>
      </c>
      <c r="N162" s="495"/>
      <c r="O162" s="495"/>
      <c r="P162" s="495"/>
      <c r="Q162" s="628"/>
    </row>
    <row r="163" spans="1:17">
      <c r="A163" s="103" t="s">
        <v>737</v>
      </c>
      <c r="B163" s="1141"/>
      <c r="C163" s="1143" t="s">
        <v>213</v>
      </c>
      <c r="D163" s="1145"/>
      <c r="E163" s="1150" t="s">
        <v>213</v>
      </c>
      <c r="F163" s="1147" t="s">
        <v>213</v>
      </c>
      <c r="G163" s="1148" t="s">
        <v>213</v>
      </c>
      <c r="H163" s="1149" t="str">
        <f>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385" t="str">
        <f>IF('Mapa final'!Y166="","",'Mapa final'!Y166)</f>
        <v/>
      </c>
      <c r="J163" s="385" t="str">
        <f>IF('Mapa final'!AA166="","",'Mapa final'!AA166)</f>
        <v/>
      </c>
      <c r="K163" s="385" t="str">
        <f t="shared" si="23"/>
        <v/>
      </c>
      <c r="L163" s="385" t="s">
        <v>213</v>
      </c>
      <c r="M163" s="386" t="str">
        <f>IF('Mapa final'!P166="","",'Mapa final'!P166)</f>
        <v/>
      </c>
      <c r="N163" s="495"/>
      <c r="O163" s="495"/>
      <c r="P163" s="495"/>
      <c r="Q163" s="628"/>
    </row>
    <row r="164" spans="1:17">
      <c r="A164" s="103" t="s">
        <v>738</v>
      </c>
      <c r="B164" s="1142"/>
      <c r="C164" s="1144"/>
      <c r="D164" s="1146"/>
      <c r="E164" s="1151"/>
      <c r="F164" s="1148"/>
      <c r="G164" s="1148"/>
      <c r="H164" s="1149"/>
      <c r="I164" s="385" t="str">
        <f>IF('Mapa final'!Y167="","",'Mapa final'!Y167)</f>
        <v/>
      </c>
      <c r="J164" s="385" t="str">
        <f>IF('Mapa final'!AA167="","",'Mapa final'!AA167)</f>
        <v/>
      </c>
      <c r="K164" s="385" t="str">
        <f t="shared" si="23"/>
        <v/>
      </c>
      <c r="L164" s="385" t="s">
        <v>213</v>
      </c>
      <c r="M164" s="386" t="str">
        <f>IF('Mapa final'!P167="","",'Mapa final'!P167)</f>
        <v/>
      </c>
      <c r="N164" s="492"/>
      <c r="O164" s="492"/>
      <c r="P164" s="492"/>
      <c r="Q164" s="629"/>
    </row>
    <row r="165" spans="1:17">
      <c r="A165" s="103" t="s">
        <v>739</v>
      </c>
      <c r="B165" s="1142"/>
      <c r="C165" s="1144"/>
      <c r="D165" s="1146"/>
      <c r="E165" s="1151"/>
      <c r="F165" s="1148"/>
      <c r="G165" s="1148"/>
      <c r="H165" s="1149"/>
      <c r="I165" s="385" t="str">
        <f>IF('Mapa final'!Y168="","",'Mapa final'!Y168)</f>
        <v/>
      </c>
      <c r="J165" s="385" t="str">
        <f>IF('Mapa final'!AA168="","",'Mapa final'!AA168)</f>
        <v/>
      </c>
      <c r="K165" s="385" t="str">
        <f t="shared" si="23"/>
        <v/>
      </c>
      <c r="L165" s="385" t="s">
        <v>213</v>
      </c>
      <c r="M165" s="386" t="str">
        <f>IF('Mapa final'!P168="","",'Mapa final'!P168)</f>
        <v/>
      </c>
      <c r="N165" s="492"/>
      <c r="O165" s="492"/>
      <c r="P165" s="492"/>
      <c r="Q165" s="629"/>
    </row>
    <row r="166" spans="1:17">
      <c r="A166" s="103" t="s">
        <v>740</v>
      </c>
      <c r="B166" s="1142"/>
      <c r="C166" s="1144"/>
      <c r="D166" s="1146"/>
      <c r="E166" s="1151"/>
      <c r="F166" s="1148"/>
      <c r="G166" s="1148"/>
      <c r="H166" s="1149"/>
      <c r="I166" s="385" t="str">
        <f>IF('Mapa final'!Y169="","",'Mapa final'!Y169)</f>
        <v/>
      </c>
      <c r="J166" s="385" t="str">
        <f>IF('Mapa final'!AA169="","",'Mapa final'!AA169)</f>
        <v/>
      </c>
      <c r="K166" s="385" t="str">
        <f t="shared" si="23"/>
        <v/>
      </c>
      <c r="L166" s="385" t="s">
        <v>213</v>
      </c>
      <c r="M166" s="386" t="str">
        <f>IF('Mapa final'!P169="","",'Mapa final'!P169)</f>
        <v/>
      </c>
      <c r="N166" s="60"/>
      <c r="O166" s="60"/>
      <c r="P166" s="60"/>
      <c r="Q166" s="140"/>
    </row>
    <row r="167" spans="1:17">
      <c r="A167" s="103" t="s">
        <v>741</v>
      </c>
      <c r="B167" s="1142"/>
      <c r="C167" s="1144"/>
      <c r="D167" s="1146"/>
      <c r="E167" s="1151"/>
      <c r="F167" s="1148"/>
      <c r="G167" s="1148"/>
      <c r="H167" s="1149"/>
      <c r="I167" s="385" t="str">
        <f>IF('Mapa final'!Y170="","",'Mapa final'!Y170)</f>
        <v/>
      </c>
      <c r="J167" s="385" t="str">
        <f>IF('Mapa final'!AA170="","",'Mapa final'!AA170)</f>
        <v/>
      </c>
      <c r="K167" s="385" t="str">
        <f t="shared" si="23"/>
        <v/>
      </c>
      <c r="L167" s="385" t="s">
        <v>213</v>
      </c>
      <c r="M167" s="386" t="str">
        <f>IF('Mapa final'!P170="","",'Mapa final'!P170)</f>
        <v/>
      </c>
      <c r="N167" s="60"/>
      <c r="O167" s="60"/>
      <c r="P167" s="60"/>
      <c r="Q167" s="140"/>
    </row>
    <row r="168" spans="1:17">
      <c r="A168" s="103" t="s">
        <v>742</v>
      </c>
      <c r="B168" s="1142"/>
      <c r="C168" s="1144"/>
      <c r="D168" s="1146"/>
      <c r="E168" s="1151"/>
      <c r="F168" s="1148"/>
      <c r="G168" s="1148"/>
      <c r="H168" s="1149"/>
      <c r="I168" s="385" t="str">
        <f>IF('Mapa final'!Y171="","",'Mapa final'!Y171)</f>
        <v/>
      </c>
      <c r="J168" s="385" t="str">
        <f>IF('Mapa final'!AA171="","",'Mapa final'!AA171)</f>
        <v/>
      </c>
      <c r="K168" s="385" t="str">
        <f t="shared" si="23"/>
        <v/>
      </c>
      <c r="L168" s="385" t="s">
        <v>213</v>
      </c>
      <c r="M168" s="386" t="str">
        <f>IF('Mapa final'!P171="","",'Mapa final'!P171)</f>
        <v/>
      </c>
      <c r="N168" s="60"/>
      <c r="O168" s="60"/>
      <c r="P168" s="60"/>
      <c r="Q168" s="140"/>
    </row>
    <row r="169" spans="1:17">
      <c r="A169" s="103" t="s">
        <v>743</v>
      </c>
      <c r="B169" s="1141"/>
      <c r="C169" s="1143" t="s">
        <v>213</v>
      </c>
      <c r="D169" s="1145"/>
      <c r="E169" s="1150" t="s">
        <v>213</v>
      </c>
      <c r="F169" s="1147" t="s">
        <v>213</v>
      </c>
      <c r="G169" s="1148" t="s">
        <v>213</v>
      </c>
      <c r="H169" s="1149" t="str">
        <f>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385" t="str">
        <f>IF('Mapa final'!Y172="","",'Mapa final'!Y172)</f>
        <v/>
      </c>
      <c r="J169" s="385" t="str">
        <f>IF('Mapa final'!AA172="","",'Mapa final'!AA172)</f>
        <v/>
      </c>
      <c r="K169" s="385" t="str">
        <f t="shared" si="23"/>
        <v/>
      </c>
      <c r="L169" s="385" t="s">
        <v>213</v>
      </c>
      <c r="M169" s="386" t="str">
        <f>IF('Mapa final'!P172="","",'Mapa final'!P172)</f>
        <v/>
      </c>
      <c r="N169" s="60"/>
      <c r="O169" s="60"/>
      <c r="P169" s="60"/>
      <c r="Q169" s="140"/>
    </row>
    <row r="170" spans="1:17">
      <c r="A170" s="103" t="s">
        <v>744</v>
      </c>
      <c r="B170" s="1142"/>
      <c r="C170" s="1144"/>
      <c r="D170" s="1146"/>
      <c r="E170" s="1151"/>
      <c r="F170" s="1148"/>
      <c r="G170" s="1148"/>
      <c r="H170" s="1149"/>
      <c r="I170" s="385" t="str">
        <f>IF('Mapa final'!Y173="","",'Mapa final'!Y173)</f>
        <v/>
      </c>
      <c r="J170" s="385" t="str">
        <f>IF('Mapa final'!AA173="","",'Mapa final'!AA173)</f>
        <v/>
      </c>
      <c r="K170" s="385" t="str">
        <f t="shared" si="23"/>
        <v/>
      </c>
      <c r="L170" s="385" t="s">
        <v>213</v>
      </c>
      <c r="M170" s="386" t="str">
        <f>IF('Mapa final'!P173="","",'Mapa final'!P173)</f>
        <v/>
      </c>
      <c r="N170" s="60"/>
      <c r="O170" s="60"/>
      <c r="P170" s="60"/>
      <c r="Q170" s="140"/>
    </row>
    <row r="171" spans="1:17">
      <c r="A171" s="103" t="s">
        <v>745</v>
      </c>
      <c r="B171" s="1142"/>
      <c r="C171" s="1144"/>
      <c r="D171" s="1146"/>
      <c r="E171" s="1151"/>
      <c r="F171" s="1148"/>
      <c r="G171" s="1148"/>
      <c r="H171" s="1149"/>
      <c r="I171" s="385" t="str">
        <f>IF('Mapa final'!Y174="","",'Mapa final'!Y174)</f>
        <v/>
      </c>
      <c r="J171" s="385" t="str">
        <f>IF('Mapa final'!AA174="","",'Mapa final'!AA174)</f>
        <v/>
      </c>
      <c r="K171" s="385" t="str">
        <f t="shared" si="23"/>
        <v/>
      </c>
      <c r="L171" s="309" t="s">
        <v>213</v>
      </c>
      <c r="M171" s="386" t="str">
        <f>IF('Mapa final'!P174="","",'Mapa final'!P174)</f>
        <v/>
      </c>
      <c r="N171" s="60"/>
      <c r="O171" s="60"/>
      <c r="P171" s="60"/>
      <c r="Q171" s="140"/>
    </row>
    <row r="172" spans="1:17">
      <c r="A172" s="103" t="s">
        <v>746</v>
      </c>
      <c r="B172" s="1142"/>
      <c r="C172" s="1144"/>
      <c r="D172" s="1146"/>
      <c r="E172" s="1151"/>
      <c r="F172" s="1148"/>
      <c r="G172" s="1148"/>
      <c r="H172" s="1149"/>
      <c r="I172" s="385" t="str">
        <f>IF('Mapa final'!Y175="","",'Mapa final'!Y175)</f>
        <v/>
      </c>
      <c r="J172" s="385" t="str">
        <f>IF('Mapa final'!AA175="","",'Mapa final'!AA175)</f>
        <v/>
      </c>
      <c r="K172" s="385" t="str">
        <f t="shared" si="23"/>
        <v/>
      </c>
      <c r="L172" s="309" t="s">
        <v>213</v>
      </c>
      <c r="M172" s="386" t="str">
        <f>IF('Mapa final'!P175="","",'Mapa final'!P175)</f>
        <v/>
      </c>
      <c r="N172" s="60"/>
      <c r="O172" s="60"/>
      <c r="P172" s="60"/>
      <c r="Q172" s="140"/>
    </row>
    <row r="173" spans="1:17">
      <c r="A173" s="103" t="s">
        <v>747</v>
      </c>
      <c r="B173" s="1142"/>
      <c r="C173" s="1144"/>
      <c r="D173" s="1146"/>
      <c r="E173" s="1151"/>
      <c r="F173" s="1148"/>
      <c r="G173" s="1148"/>
      <c r="H173" s="1149"/>
      <c r="I173" s="385" t="str">
        <f>IF('Mapa final'!Y176="","",'Mapa final'!Y176)</f>
        <v/>
      </c>
      <c r="J173" s="385" t="str">
        <f>IF('Mapa final'!AA176="","",'Mapa final'!AA176)</f>
        <v/>
      </c>
      <c r="K173" s="385" t="str">
        <f t="shared" si="23"/>
        <v/>
      </c>
      <c r="L173" s="309" t="s">
        <v>213</v>
      </c>
      <c r="M173" s="386" t="str">
        <f>IF('Mapa final'!P176="","",'Mapa final'!P176)</f>
        <v/>
      </c>
      <c r="N173" s="60"/>
      <c r="O173" s="60"/>
      <c r="P173" s="60"/>
      <c r="Q173" s="140"/>
    </row>
    <row r="174" spans="1:17">
      <c r="A174" s="103" t="s">
        <v>748</v>
      </c>
      <c r="B174" s="1142"/>
      <c r="C174" s="1144"/>
      <c r="D174" s="1146"/>
      <c r="E174" s="1151"/>
      <c r="F174" s="1148"/>
      <c r="G174" s="1148"/>
      <c r="H174" s="1149"/>
      <c r="I174" s="385" t="str">
        <f>IF('Mapa final'!Y177="","",'Mapa final'!Y177)</f>
        <v/>
      </c>
      <c r="J174" s="385" t="str">
        <f>IF('Mapa final'!AA177="","",'Mapa final'!AA177)</f>
        <v/>
      </c>
      <c r="K174" s="385" t="str">
        <f t="shared" si="23"/>
        <v/>
      </c>
      <c r="L174" s="309" t="s">
        <v>213</v>
      </c>
      <c r="M174" s="386" t="str">
        <f>IF('Mapa final'!P177="","",'Mapa final'!P177)</f>
        <v/>
      </c>
      <c r="N174" s="60"/>
      <c r="O174" s="60"/>
      <c r="P174" s="60"/>
      <c r="Q174" s="140"/>
    </row>
    <row r="175" spans="1:17">
      <c r="A175" s="103" t="s">
        <v>749</v>
      </c>
      <c r="B175" s="1141"/>
      <c r="C175" s="1143" t="s">
        <v>213</v>
      </c>
      <c r="D175" s="1145"/>
      <c r="E175" s="1150" t="s">
        <v>213</v>
      </c>
      <c r="F175" s="1147" t="s">
        <v>213</v>
      </c>
      <c r="G175" s="1148" t="s">
        <v>213</v>
      </c>
      <c r="H175" s="1149" t="str">
        <f>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309" t="s">
        <v>213</v>
      </c>
      <c r="J175" s="309" t="s">
        <v>213</v>
      </c>
      <c r="K175" s="309" t="str">
        <f t="shared" ref="K175:K199" si="24">IFERROR(IF(OR(AND(I175="Muy Baja",J175="Leve"),AND(I175="Muy Baja",J175="Menor"),AND(I175="Baja",J175="Leve")),"Bajo",IF(OR(AND(I175="Muy baja",J175="Moderado"),AND(I175="Baja",J175="Menor"),AND(I175="Baja",J175="Moderado"),AND(I175="Media",J175="Leve"),AND(I175="Media",J175="Menor"),AND(I175="Media",J175="Moderado"),AND(I175="Alta",J175="Leve"),AND(I175="Alta",J175="Menor")),"Moderado",IF(OR(AND(I175="Muy Baja",J175="Mayor"),AND(I175="Baja",J175="Mayor"),AND(I175="Media",J175="Mayor"),AND(I175="Alta",J175="Moderado"),AND(I175="Alta",J175="Mayor"),AND(I175="Muy Alta",J175="Leve"),AND(I175="Muy Alta",J175="Menor"),AND(I175="Muy Alta",J175="Moderado"),AND(I175="Muy Alta",J175="Mayor")),"Alto",IF(OR(AND(I175="Muy Baja",J175="Catastrófico"),AND(I175="Baja",J175="Catastrófico"),AND(I175="Media",J175="Catastrófico"),AND(I175="Alta",J175="Catastrófico"),AND(I175="Muy Alta",J175="Catastrófico")),"Extremo","")))),"")</f>
        <v/>
      </c>
      <c r="L175" s="309" t="s">
        <v>213</v>
      </c>
      <c r="M175" s="386" t="str">
        <f>IF('Mapa final'!P178="","",'Mapa final'!P178)</f>
        <v/>
      </c>
      <c r="N175" s="60"/>
      <c r="O175" s="60"/>
      <c r="P175" s="60"/>
      <c r="Q175" s="140"/>
    </row>
    <row r="176" spans="1:17">
      <c r="A176" s="103" t="s">
        <v>750</v>
      </c>
      <c r="B176" s="1142"/>
      <c r="C176" s="1144"/>
      <c r="D176" s="1146"/>
      <c r="E176" s="1151"/>
      <c r="F176" s="1148"/>
      <c r="G176" s="1148"/>
      <c r="H176" s="1149"/>
      <c r="I176" s="309" t="s">
        <v>213</v>
      </c>
      <c r="J176" s="309" t="s">
        <v>213</v>
      </c>
      <c r="K176" s="309" t="str">
        <f t="shared" si="24"/>
        <v/>
      </c>
      <c r="L176" s="309" t="s">
        <v>213</v>
      </c>
      <c r="M176" s="386" t="str">
        <f>IF('Mapa final'!P179="","",'Mapa final'!P179)</f>
        <v/>
      </c>
      <c r="N176" s="60"/>
      <c r="O176" s="60"/>
      <c r="P176" s="60"/>
      <c r="Q176" s="140"/>
    </row>
    <row r="177" spans="1:17">
      <c r="A177" s="103" t="s">
        <v>751</v>
      </c>
      <c r="B177" s="1142"/>
      <c r="C177" s="1144"/>
      <c r="D177" s="1146"/>
      <c r="E177" s="1151"/>
      <c r="F177" s="1148"/>
      <c r="G177" s="1148"/>
      <c r="H177" s="1149"/>
      <c r="I177" s="309" t="s">
        <v>213</v>
      </c>
      <c r="J177" s="309" t="s">
        <v>213</v>
      </c>
      <c r="K177" s="309" t="str">
        <f t="shared" si="24"/>
        <v/>
      </c>
      <c r="L177" s="309" t="s">
        <v>213</v>
      </c>
      <c r="M177" s="386" t="str">
        <f>IF('Mapa final'!P180="","",'Mapa final'!P180)</f>
        <v/>
      </c>
      <c r="N177" s="60"/>
      <c r="O177" s="60"/>
      <c r="P177" s="60"/>
      <c r="Q177" s="140"/>
    </row>
    <row r="178" spans="1:17">
      <c r="A178" s="103" t="s">
        <v>752</v>
      </c>
      <c r="B178" s="1142"/>
      <c r="C178" s="1144"/>
      <c r="D178" s="1146"/>
      <c r="E178" s="1151"/>
      <c r="F178" s="1148"/>
      <c r="G178" s="1148"/>
      <c r="H178" s="1149"/>
      <c r="I178" s="309" t="s">
        <v>213</v>
      </c>
      <c r="J178" s="309" t="s">
        <v>213</v>
      </c>
      <c r="K178" s="309" t="str">
        <f t="shared" si="24"/>
        <v/>
      </c>
      <c r="L178" s="309" t="s">
        <v>213</v>
      </c>
      <c r="M178" s="386" t="str">
        <f>IF('Mapa final'!P181="","",'Mapa final'!P181)</f>
        <v/>
      </c>
      <c r="N178" s="60"/>
      <c r="O178" s="60"/>
      <c r="P178" s="60"/>
      <c r="Q178" s="140"/>
    </row>
    <row r="179" spans="1:17">
      <c r="A179" s="103" t="s">
        <v>753</v>
      </c>
      <c r="B179" s="1142"/>
      <c r="C179" s="1144"/>
      <c r="D179" s="1146"/>
      <c r="E179" s="1151"/>
      <c r="F179" s="1148"/>
      <c r="G179" s="1148"/>
      <c r="H179" s="1149"/>
      <c r="I179" s="309" t="s">
        <v>213</v>
      </c>
      <c r="J179" s="309" t="s">
        <v>213</v>
      </c>
      <c r="K179" s="309" t="str">
        <f t="shared" si="24"/>
        <v/>
      </c>
      <c r="L179" s="309" t="s">
        <v>213</v>
      </c>
      <c r="M179" s="386" t="str">
        <f>IF('Mapa final'!P182="","",'Mapa final'!P182)</f>
        <v/>
      </c>
      <c r="N179" s="60"/>
      <c r="O179" s="60"/>
      <c r="P179" s="60"/>
      <c r="Q179" s="140"/>
    </row>
    <row r="180" spans="1:17">
      <c r="A180" s="103" t="s">
        <v>754</v>
      </c>
      <c r="B180" s="1142"/>
      <c r="C180" s="1144"/>
      <c r="D180" s="1146"/>
      <c r="E180" s="1151"/>
      <c r="F180" s="1148"/>
      <c r="G180" s="1148"/>
      <c r="H180" s="1149"/>
      <c r="I180" s="309" t="s">
        <v>213</v>
      </c>
      <c r="J180" s="309" t="s">
        <v>213</v>
      </c>
      <c r="K180" s="309" t="str">
        <f t="shared" si="24"/>
        <v/>
      </c>
      <c r="L180" s="309" t="s">
        <v>213</v>
      </c>
      <c r="M180" s="386" t="str">
        <f>IF('Mapa final'!P183="","",'Mapa final'!P183)</f>
        <v/>
      </c>
      <c r="N180" s="60"/>
      <c r="O180" s="60"/>
      <c r="P180" s="60"/>
      <c r="Q180" s="140"/>
    </row>
    <row r="181" spans="1:17">
      <c r="A181" s="103" t="s">
        <v>755</v>
      </c>
      <c r="B181" s="1141"/>
      <c r="C181" s="1143" t="s">
        <v>213</v>
      </c>
      <c r="D181" s="1145"/>
      <c r="E181" s="1150" t="s">
        <v>213</v>
      </c>
      <c r="F181" s="1148" t="s">
        <v>213</v>
      </c>
      <c r="G181" s="1148" t="s">
        <v>213</v>
      </c>
      <c r="H181" s="1149" t="str">
        <f>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309" t="s">
        <v>213</v>
      </c>
      <c r="J181" s="309" t="s">
        <v>213</v>
      </c>
      <c r="K181" s="309" t="str">
        <f t="shared" si="24"/>
        <v/>
      </c>
      <c r="L181" s="309" t="s">
        <v>213</v>
      </c>
      <c r="M181" s="386" t="str">
        <f>IF('Mapa final'!P184="","",'Mapa final'!P184)</f>
        <v/>
      </c>
      <c r="N181" s="60"/>
      <c r="O181" s="60"/>
      <c r="P181" s="60"/>
      <c r="Q181" s="140"/>
    </row>
    <row r="182" spans="1:17">
      <c r="A182" s="103" t="s">
        <v>756</v>
      </c>
      <c r="B182" s="1142"/>
      <c r="C182" s="1144"/>
      <c r="D182" s="1146"/>
      <c r="E182" s="1151"/>
      <c r="F182" s="1148"/>
      <c r="G182" s="1148"/>
      <c r="H182" s="1149"/>
      <c r="I182" s="309" t="s">
        <v>213</v>
      </c>
      <c r="J182" s="309" t="s">
        <v>213</v>
      </c>
      <c r="K182" s="309" t="str">
        <f t="shared" si="24"/>
        <v/>
      </c>
      <c r="L182" s="309" t="s">
        <v>213</v>
      </c>
      <c r="M182" s="386" t="str">
        <f>IF('Mapa final'!P185="","",'Mapa final'!P185)</f>
        <v/>
      </c>
      <c r="N182" s="60"/>
      <c r="O182" s="60"/>
      <c r="P182" s="60"/>
      <c r="Q182" s="140"/>
    </row>
    <row r="183" spans="1:17">
      <c r="A183" s="103" t="s">
        <v>757</v>
      </c>
      <c r="B183" s="1142"/>
      <c r="C183" s="1144"/>
      <c r="D183" s="1146"/>
      <c r="E183" s="1151"/>
      <c r="F183" s="1148"/>
      <c r="G183" s="1148"/>
      <c r="H183" s="1149"/>
      <c r="I183" s="309" t="s">
        <v>213</v>
      </c>
      <c r="J183" s="309" t="s">
        <v>213</v>
      </c>
      <c r="K183" s="309" t="str">
        <f t="shared" si="24"/>
        <v/>
      </c>
      <c r="L183" s="309" t="s">
        <v>213</v>
      </c>
      <c r="M183" s="386" t="str">
        <f>IF('Mapa final'!P186="","",'Mapa final'!P186)</f>
        <v/>
      </c>
      <c r="N183" s="60"/>
      <c r="O183" s="60"/>
      <c r="P183" s="60"/>
      <c r="Q183" s="140"/>
    </row>
    <row r="184" spans="1:17">
      <c r="A184" s="103" t="s">
        <v>758</v>
      </c>
      <c r="B184" s="1142"/>
      <c r="C184" s="1144"/>
      <c r="D184" s="1146"/>
      <c r="E184" s="1151"/>
      <c r="F184" s="1148"/>
      <c r="G184" s="1148"/>
      <c r="H184" s="1149"/>
      <c r="I184" s="309" t="s">
        <v>213</v>
      </c>
      <c r="J184" s="309" t="s">
        <v>213</v>
      </c>
      <c r="K184" s="309" t="str">
        <f t="shared" si="24"/>
        <v/>
      </c>
      <c r="L184" s="309" t="s">
        <v>213</v>
      </c>
      <c r="M184" s="386" t="str">
        <f>IF('Mapa final'!P187="","",'Mapa final'!P187)</f>
        <v/>
      </c>
      <c r="N184" s="60"/>
      <c r="O184" s="60"/>
      <c r="P184" s="60"/>
      <c r="Q184" s="140"/>
    </row>
    <row r="185" spans="1:17">
      <c r="A185" s="103" t="s">
        <v>759</v>
      </c>
      <c r="B185" s="1142"/>
      <c r="C185" s="1144"/>
      <c r="D185" s="1146"/>
      <c r="E185" s="1151"/>
      <c r="F185" s="1148"/>
      <c r="G185" s="1148"/>
      <c r="H185" s="1149"/>
      <c r="I185" s="309" t="s">
        <v>213</v>
      </c>
      <c r="J185" s="309" t="s">
        <v>213</v>
      </c>
      <c r="K185" s="309" t="str">
        <f t="shared" si="24"/>
        <v/>
      </c>
      <c r="L185" s="309" t="s">
        <v>213</v>
      </c>
      <c r="M185" s="386" t="str">
        <f>IF('Mapa final'!P188="","",'Mapa final'!P188)</f>
        <v/>
      </c>
      <c r="N185" s="60"/>
      <c r="O185" s="60"/>
      <c r="P185" s="60"/>
      <c r="Q185" s="140"/>
    </row>
    <row r="186" spans="1:17">
      <c r="A186" s="103" t="s">
        <v>760</v>
      </c>
      <c r="B186" s="1142"/>
      <c r="C186" s="1144"/>
      <c r="D186" s="1146"/>
      <c r="E186" s="1151"/>
      <c r="F186" s="1148"/>
      <c r="G186" s="1148"/>
      <c r="H186" s="1149"/>
      <c r="I186" s="309" t="s">
        <v>213</v>
      </c>
      <c r="J186" s="309" t="s">
        <v>213</v>
      </c>
      <c r="K186" s="309" t="str">
        <f t="shared" si="24"/>
        <v/>
      </c>
      <c r="L186" s="309" t="s">
        <v>213</v>
      </c>
      <c r="M186" s="386" t="str">
        <f>IF('Mapa final'!P189="","",'Mapa final'!P189)</f>
        <v/>
      </c>
      <c r="N186" s="60"/>
      <c r="O186" s="60"/>
      <c r="P186" s="60"/>
      <c r="Q186" s="140"/>
    </row>
    <row r="187" spans="1:17">
      <c r="A187" s="103" t="s">
        <v>761</v>
      </c>
      <c r="B187" s="1141"/>
      <c r="C187" s="1143" t="s">
        <v>213</v>
      </c>
      <c r="D187" s="1145"/>
      <c r="E187" s="1150" t="s">
        <v>213</v>
      </c>
      <c r="F187" s="1148" t="s">
        <v>213</v>
      </c>
      <c r="G187" s="1148" t="s">
        <v>213</v>
      </c>
      <c r="H187" s="1149" t="str">
        <f>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309" t="s">
        <v>213</v>
      </c>
      <c r="J187" s="309" t="s">
        <v>213</v>
      </c>
      <c r="K187" s="309" t="str">
        <f t="shared" si="24"/>
        <v/>
      </c>
      <c r="L187" s="309" t="s">
        <v>213</v>
      </c>
      <c r="M187" s="386" t="str">
        <f>IF('Mapa final'!P190="","",'Mapa final'!P190)</f>
        <v/>
      </c>
      <c r="N187" s="60"/>
      <c r="O187" s="60"/>
      <c r="P187" s="60"/>
      <c r="Q187" s="140"/>
    </row>
    <row r="188" spans="1:17">
      <c r="A188" s="103" t="s">
        <v>762</v>
      </c>
      <c r="B188" s="1142"/>
      <c r="C188" s="1144"/>
      <c r="D188" s="1146"/>
      <c r="E188" s="1151"/>
      <c r="F188" s="1148"/>
      <c r="G188" s="1148"/>
      <c r="H188" s="1149"/>
      <c r="I188" s="309" t="s">
        <v>213</v>
      </c>
      <c r="J188" s="309" t="s">
        <v>213</v>
      </c>
      <c r="K188" s="309" t="str">
        <f t="shared" si="24"/>
        <v/>
      </c>
      <c r="L188" s="309" t="s">
        <v>213</v>
      </c>
      <c r="M188" s="386" t="str">
        <f>IF('Mapa final'!P191="","",'Mapa final'!P191)</f>
        <v/>
      </c>
      <c r="N188" s="60"/>
      <c r="O188" s="60"/>
      <c r="P188" s="60"/>
      <c r="Q188" s="140"/>
    </row>
    <row r="189" spans="1:17">
      <c r="A189" s="103" t="s">
        <v>763</v>
      </c>
      <c r="B189" s="1142"/>
      <c r="C189" s="1144"/>
      <c r="D189" s="1146"/>
      <c r="E189" s="1151"/>
      <c r="F189" s="1148"/>
      <c r="G189" s="1148"/>
      <c r="H189" s="1149"/>
      <c r="I189" s="309" t="s">
        <v>213</v>
      </c>
      <c r="J189" s="309" t="s">
        <v>213</v>
      </c>
      <c r="K189" s="309" t="str">
        <f t="shared" si="24"/>
        <v/>
      </c>
      <c r="L189" s="309" t="s">
        <v>213</v>
      </c>
      <c r="M189" s="386" t="str">
        <f>IF('Mapa final'!P192="","",'Mapa final'!P192)</f>
        <v/>
      </c>
      <c r="N189" s="60"/>
      <c r="O189" s="60"/>
      <c r="P189" s="60"/>
      <c r="Q189" s="140"/>
    </row>
    <row r="190" spans="1:17">
      <c r="A190" s="103" t="s">
        <v>764</v>
      </c>
      <c r="B190" s="1142"/>
      <c r="C190" s="1144"/>
      <c r="D190" s="1146"/>
      <c r="E190" s="1151"/>
      <c r="F190" s="1148"/>
      <c r="G190" s="1148"/>
      <c r="H190" s="1149"/>
      <c r="I190" s="309" t="s">
        <v>213</v>
      </c>
      <c r="J190" s="309" t="s">
        <v>213</v>
      </c>
      <c r="K190" s="309" t="str">
        <f t="shared" si="24"/>
        <v/>
      </c>
      <c r="L190" s="309" t="s">
        <v>213</v>
      </c>
      <c r="M190" s="386" t="str">
        <f>IF('Mapa final'!P193="","",'Mapa final'!P193)</f>
        <v/>
      </c>
      <c r="N190" s="60"/>
      <c r="O190" s="60"/>
      <c r="P190" s="60"/>
      <c r="Q190" s="140"/>
    </row>
    <row r="191" spans="1:17">
      <c r="A191" s="103" t="s">
        <v>765</v>
      </c>
      <c r="B191" s="1142"/>
      <c r="C191" s="1144"/>
      <c r="D191" s="1146"/>
      <c r="E191" s="1151"/>
      <c r="F191" s="1148"/>
      <c r="G191" s="1148"/>
      <c r="H191" s="1149"/>
      <c r="I191" s="309" t="s">
        <v>213</v>
      </c>
      <c r="J191" s="309" t="s">
        <v>213</v>
      </c>
      <c r="K191" s="309" t="str">
        <f t="shared" si="24"/>
        <v/>
      </c>
      <c r="L191" s="309" t="s">
        <v>213</v>
      </c>
      <c r="M191" s="386" t="str">
        <f>IF('Mapa final'!P194="","",'Mapa final'!P194)</f>
        <v/>
      </c>
      <c r="N191" s="60"/>
      <c r="O191" s="60"/>
      <c r="P191" s="60"/>
      <c r="Q191" s="140"/>
    </row>
    <row r="192" spans="1:17">
      <c r="A192" s="103" t="s">
        <v>766</v>
      </c>
      <c r="B192" s="1142"/>
      <c r="C192" s="1144"/>
      <c r="D192" s="1146"/>
      <c r="E192" s="1151"/>
      <c r="F192" s="1148"/>
      <c r="G192" s="1148"/>
      <c r="H192" s="1149"/>
      <c r="I192" s="309" t="s">
        <v>213</v>
      </c>
      <c r="J192" s="309" t="s">
        <v>213</v>
      </c>
      <c r="K192" s="309" t="str">
        <f t="shared" si="24"/>
        <v/>
      </c>
      <c r="L192" s="309" t="s">
        <v>213</v>
      </c>
      <c r="M192" s="386" t="str">
        <f>IF('Mapa final'!P195="","",'Mapa final'!P195)</f>
        <v/>
      </c>
      <c r="N192" s="60"/>
      <c r="O192" s="60"/>
      <c r="P192" s="60"/>
      <c r="Q192" s="140"/>
    </row>
    <row r="193" spans="1:17">
      <c r="A193" s="103" t="s">
        <v>767</v>
      </c>
      <c r="B193" s="1141"/>
      <c r="C193" s="1143" t="s">
        <v>213</v>
      </c>
      <c r="D193" s="1145"/>
      <c r="E193" s="1150" t="s">
        <v>213</v>
      </c>
      <c r="F193" s="1148" t="s">
        <v>213</v>
      </c>
      <c r="G193" s="1148" t="s">
        <v>213</v>
      </c>
      <c r="H193" s="1149" t="str">
        <f>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309" t="s">
        <v>213</v>
      </c>
      <c r="J193" s="309" t="s">
        <v>213</v>
      </c>
      <c r="K193" s="309" t="str">
        <f t="shared" si="24"/>
        <v/>
      </c>
      <c r="L193" s="309" t="s">
        <v>213</v>
      </c>
      <c r="M193" s="386" t="str">
        <f>IF('Mapa final'!P196="","",'Mapa final'!P196)</f>
        <v/>
      </c>
      <c r="N193" s="60"/>
      <c r="O193" s="60"/>
      <c r="P193" s="60"/>
      <c r="Q193" s="140"/>
    </row>
    <row r="194" spans="1:17">
      <c r="A194" s="103" t="s">
        <v>768</v>
      </c>
      <c r="B194" s="1142"/>
      <c r="C194" s="1144"/>
      <c r="D194" s="1146"/>
      <c r="E194" s="1151"/>
      <c r="F194" s="1148"/>
      <c r="G194" s="1148"/>
      <c r="H194" s="1149"/>
      <c r="I194" s="309" t="s">
        <v>213</v>
      </c>
      <c r="J194" s="309" t="s">
        <v>213</v>
      </c>
      <c r="K194" s="309" t="str">
        <f t="shared" si="24"/>
        <v/>
      </c>
      <c r="L194" s="309" t="s">
        <v>213</v>
      </c>
      <c r="M194" s="386" t="str">
        <f>IF('Mapa final'!P197="","",'Mapa final'!P197)</f>
        <v/>
      </c>
      <c r="N194" s="60"/>
      <c r="O194" s="60"/>
      <c r="P194" s="60"/>
      <c r="Q194" s="140"/>
    </row>
    <row r="195" spans="1:17">
      <c r="A195" s="103" t="s">
        <v>769</v>
      </c>
      <c r="B195" s="1142"/>
      <c r="C195" s="1144"/>
      <c r="D195" s="1146"/>
      <c r="E195" s="1151"/>
      <c r="F195" s="1148"/>
      <c r="G195" s="1148"/>
      <c r="H195" s="1149"/>
      <c r="I195" s="309" t="s">
        <v>213</v>
      </c>
      <c r="J195" s="309" t="s">
        <v>213</v>
      </c>
      <c r="K195" s="309" t="str">
        <f t="shared" si="24"/>
        <v/>
      </c>
      <c r="L195" s="309" t="s">
        <v>213</v>
      </c>
      <c r="M195" s="386" t="str">
        <f>IF('Mapa final'!P198="","",'Mapa final'!P198)</f>
        <v/>
      </c>
      <c r="N195" s="60"/>
      <c r="O195" s="60"/>
      <c r="P195" s="60"/>
      <c r="Q195" s="140"/>
    </row>
    <row r="196" spans="1:17">
      <c r="A196" s="103" t="s">
        <v>770</v>
      </c>
      <c r="B196" s="1142"/>
      <c r="C196" s="1144"/>
      <c r="D196" s="1146"/>
      <c r="E196" s="1151"/>
      <c r="F196" s="1148"/>
      <c r="G196" s="1148"/>
      <c r="H196" s="1149"/>
      <c r="I196" s="309" t="s">
        <v>213</v>
      </c>
      <c r="J196" s="309" t="s">
        <v>213</v>
      </c>
      <c r="K196" s="309" t="str">
        <f t="shared" si="24"/>
        <v/>
      </c>
      <c r="L196" s="309" t="s">
        <v>213</v>
      </c>
      <c r="M196" s="386" t="str">
        <f>IF('Mapa final'!P199="","",'Mapa final'!P199)</f>
        <v/>
      </c>
      <c r="N196" s="60"/>
      <c r="O196" s="60"/>
      <c r="P196" s="60"/>
      <c r="Q196" s="140"/>
    </row>
    <row r="197" spans="1:17">
      <c r="A197" s="103" t="s">
        <v>771</v>
      </c>
      <c r="B197" s="1142"/>
      <c r="C197" s="1144"/>
      <c r="D197" s="1146"/>
      <c r="E197" s="1151"/>
      <c r="F197" s="1148"/>
      <c r="G197" s="1148"/>
      <c r="H197" s="1149"/>
      <c r="I197" s="309" t="s">
        <v>213</v>
      </c>
      <c r="J197" s="309" t="s">
        <v>213</v>
      </c>
      <c r="K197" s="309" t="str">
        <f t="shared" si="24"/>
        <v/>
      </c>
      <c r="L197" s="309" t="s">
        <v>213</v>
      </c>
      <c r="M197" s="386" t="str">
        <f>IF('Mapa final'!P200="","",'Mapa final'!P200)</f>
        <v/>
      </c>
      <c r="N197" s="60"/>
      <c r="O197" s="60"/>
      <c r="P197" s="60"/>
      <c r="Q197" s="140"/>
    </row>
    <row r="198" spans="1:17">
      <c r="A198" s="103" t="s">
        <v>772</v>
      </c>
      <c r="B198" s="1142"/>
      <c r="C198" s="1144"/>
      <c r="D198" s="1146"/>
      <c r="E198" s="1151"/>
      <c r="F198" s="1148"/>
      <c r="G198" s="1148"/>
      <c r="H198" s="1149"/>
      <c r="I198" s="309" t="s">
        <v>213</v>
      </c>
      <c r="J198" s="309" t="s">
        <v>213</v>
      </c>
      <c r="K198" s="309" t="str">
        <f t="shared" si="24"/>
        <v/>
      </c>
      <c r="L198" s="309" t="s">
        <v>213</v>
      </c>
      <c r="M198" s="386" t="str">
        <f>IF('Mapa final'!P201="","",'Mapa final'!P201)</f>
        <v/>
      </c>
      <c r="N198" s="60"/>
      <c r="O198" s="60"/>
      <c r="P198" s="60"/>
      <c r="Q198" s="140"/>
    </row>
    <row r="199" spans="1:17">
      <c r="A199" s="103" t="s">
        <v>773</v>
      </c>
      <c r="B199" s="1141"/>
      <c r="C199" s="1143" t="s">
        <v>213</v>
      </c>
      <c r="D199" s="1145"/>
      <c r="E199" s="1150" t="s">
        <v>213</v>
      </c>
      <c r="F199" s="1148" t="s">
        <v>213</v>
      </c>
      <c r="G199" s="1148" t="s">
        <v>213</v>
      </c>
      <c r="H199" s="1149" t="str">
        <f>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309" t="s">
        <v>213</v>
      </c>
      <c r="J199" s="309" t="s">
        <v>213</v>
      </c>
      <c r="K199" s="309" t="str">
        <f t="shared" si="24"/>
        <v/>
      </c>
      <c r="L199" s="309" t="s">
        <v>213</v>
      </c>
      <c r="M199" s="386" t="str">
        <f>IF('Mapa final'!P202="","",'Mapa final'!P202)</f>
        <v/>
      </c>
      <c r="N199" s="60"/>
      <c r="O199" s="60"/>
      <c r="P199" s="60"/>
      <c r="Q199" s="140"/>
    </row>
    <row r="200" spans="1:17">
      <c r="A200" s="103" t="s">
        <v>774</v>
      </c>
      <c r="B200" s="1142"/>
      <c r="C200" s="1144"/>
      <c r="D200" s="1146"/>
      <c r="E200" s="1151"/>
      <c r="F200" s="1148"/>
      <c r="G200" s="1148"/>
      <c r="H200" s="1149"/>
      <c r="I200" s="309" t="s">
        <v>213</v>
      </c>
      <c r="J200" s="309" t="s">
        <v>213</v>
      </c>
      <c r="K200" s="309" t="str">
        <f>IFERROR(IF(OR(AND(I200="Muy Baja",J200="Leve"),AND(I200="Muy Baja",J200="Menor"),AND(I200="Baja",J200="Leve")),"Bajo",IF(OR(AND(I200="Muy baja",J200="Moderado"),AND(I200="Baja",J200="Menor"),AND(I200="Baja",J200="Moderado"),AND(I200="Media",J200="Leve"),AND(I200="Media",J200="Menor"),AND(I200="Media",J200="Moderado"),AND(I200="Alta",J200="Leve"),AND(I200="Alta",J200="Menor")),"Moderado",IF(OR(AND(I200="Muy Baja",J200="Mayor"),AND(I200="Baja",J200="Mayor"),AND(I200="Media",J200="Mayor"),AND(I200="Alta",J200="Moderado"),AND(I200="Alta",J200="Mayor"),AND(I200="Muy Alta",J200="Leve"),AND(I200="Muy Alta",J200="Menor"),AND(I200="Muy Alta",J200="Moderado"),AND(I200="Muy Alta",J200="Mayor")),"Alto",IF(OR(AND(I200="Muy Baja",J200="Catastrófico"),AND(I200="Baja",J200="Catastrófico"),AND(I200="Media",J200="Catastrófico"),AND(I200="Alta",J200="Catastrófico"),AND(I200="Muy Alta",J200="Catastrófico")),"Extremo","")))),"")</f>
        <v/>
      </c>
      <c r="L200" s="309" t="s">
        <v>213</v>
      </c>
      <c r="M200" s="386" t="str">
        <f>IF('Mapa final'!P203="","",'Mapa final'!P203)</f>
        <v/>
      </c>
      <c r="N200" s="60"/>
      <c r="O200" s="60"/>
      <c r="P200" s="60"/>
      <c r="Q200" s="140"/>
    </row>
    <row r="201" spans="1:17">
      <c r="A201" s="103" t="s">
        <v>775</v>
      </c>
      <c r="B201" s="1142"/>
      <c r="C201" s="1144"/>
      <c r="D201" s="1146"/>
      <c r="E201" s="1151"/>
      <c r="F201" s="1148"/>
      <c r="G201" s="1148"/>
      <c r="H201" s="1149"/>
      <c r="I201" s="309" t="s">
        <v>213</v>
      </c>
      <c r="J201" s="309" t="s">
        <v>213</v>
      </c>
      <c r="K201" s="309" t="str">
        <f>IFERROR(IF(OR(AND(I201="Muy Baja",J201="Leve"),AND(I201="Muy Baja",J201="Menor"),AND(I201="Baja",J201="Leve")),"Bajo",IF(OR(AND(I201="Muy baja",J201="Moderado"),AND(I201="Baja",J201="Menor"),AND(I201="Baja",J201="Moderado"),AND(I201="Media",J201="Leve"),AND(I201="Media",J201="Menor"),AND(I201="Media",J201="Moderado"),AND(I201="Alta",J201="Leve"),AND(I201="Alta",J201="Menor")),"Moderado",IF(OR(AND(I201="Muy Baja",J201="Mayor"),AND(I201="Baja",J201="Mayor"),AND(I201="Media",J201="Mayor"),AND(I201="Alta",J201="Moderado"),AND(I201="Alta",J201="Mayor"),AND(I201="Muy Alta",J201="Leve"),AND(I201="Muy Alta",J201="Menor"),AND(I201="Muy Alta",J201="Moderado"),AND(I201="Muy Alta",J201="Mayor")),"Alto",IF(OR(AND(I201="Muy Baja",J201="Catastrófico"),AND(I201="Baja",J201="Catastrófico"),AND(I201="Media",J201="Catastrófico"),AND(I201="Alta",J201="Catastrófico"),AND(I201="Muy Alta",J201="Catastrófico")),"Extremo","")))),"")</f>
        <v/>
      </c>
      <c r="L201" s="309" t="s">
        <v>213</v>
      </c>
      <c r="M201" s="386" t="str">
        <f>IF('Mapa final'!P204="","",'Mapa final'!P204)</f>
        <v/>
      </c>
      <c r="N201" s="60"/>
      <c r="O201" s="60"/>
      <c r="P201" s="60"/>
      <c r="Q201" s="140"/>
    </row>
    <row r="202" spans="1:17">
      <c r="A202" s="103" t="s">
        <v>776</v>
      </c>
      <c r="B202" s="1142"/>
      <c r="C202" s="1144"/>
      <c r="D202" s="1146"/>
      <c r="E202" s="1151"/>
      <c r="F202" s="1148"/>
      <c r="G202" s="1148"/>
      <c r="H202" s="1149"/>
      <c r="I202" s="309" t="s">
        <v>213</v>
      </c>
      <c r="J202" s="309" t="s">
        <v>213</v>
      </c>
      <c r="K202" s="309" t="str">
        <f>IFERROR(IF(OR(AND(I202="Muy Baja",J202="Leve"),AND(I202="Muy Baja",J202="Menor"),AND(I202="Baja",J202="Leve")),"Bajo",IF(OR(AND(I202="Muy baja",J202="Moderado"),AND(I202="Baja",J202="Menor"),AND(I202="Baja",J202="Moderado"),AND(I202="Media",J202="Leve"),AND(I202="Media",J202="Menor"),AND(I202="Media",J202="Moderado"),AND(I202="Alta",J202="Leve"),AND(I202="Alta",J202="Menor")),"Moderado",IF(OR(AND(I202="Muy Baja",J202="Mayor"),AND(I202="Baja",J202="Mayor"),AND(I202="Media",J202="Mayor"),AND(I202="Alta",J202="Moderado"),AND(I202="Alta",J202="Mayor"),AND(I202="Muy Alta",J202="Leve"),AND(I202="Muy Alta",J202="Menor"),AND(I202="Muy Alta",J202="Moderado"),AND(I202="Muy Alta",J202="Mayor")),"Alto",IF(OR(AND(I202="Muy Baja",J202="Catastrófico"),AND(I202="Baja",J202="Catastrófico"),AND(I202="Media",J202="Catastrófico"),AND(I202="Alta",J202="Catastrófico"),AND(I202="Muy Alta",J202="Catastrófico")),"Extremo","")))),"")</f>
        <v/>
      </c>
      <c r="L202" s="309" t="s">
        <v>213</v>
      </c>
      <c r="M202" s="386" t="str">
        <f>IF('Mapa final'!P205="","",'Mapa final'!P205)</f>
        <v/>
      </c>
      <c r="N202" s="60"/>
      <c r="O202" s="60"/>
      <c r="P202" s="60"/>
      <c r="Q202" s="140"/>
    </row>
    <row r="203" spans="1:17">
      <c r="A203" s="103" t="s">
        <v>777</v>
      </c>
      <c r="B203" s="1142"/>
      <c r="C203" s="1144"/>
      <c r="D203" s="1146"/>
      <c r="E203" s="1151"/>
      <c r="F203" s="1148"/>
      <c r="G203" s="1148"/>
      <c r="H203" s="1149"/>
      <c r="I203" s="309" t="s">
        <v>213</v>
      </c>
      <c r="J203" s="309" t="s">
        <v>213</v>
      </c>
      <c r="K203" s="309" t="str">
        <f>IFERROR(IF(OR(AND(I203="Muy Baja",J203="Leve"),AND(I203="Muy Baja",J203="Menor"),AND(I203="Baja",J203="Leve")),"Bajo",IF(OR(AND(I203="Muy baja",J203="Moderado"),AND(I203="Baja",J203="Menor"),AND(I203="Baja",J203="Moderado"),AND(I203="Media",J203="Leve"),AND(I203="Media",J203="Menor"),AND(I203="Media",J203="Moderado"),AND(I203="Alta",J203="Leve"),AND(I203="Alta",J203="Menor")),"Moderado",IF(OR(AND(I203="Muy Baja",J203="Mayor"),AND(I203="Baja",J203="Mayor"),AND(I203="Media",J203="Mayor"),AND(I203="Alta",J203="Moderado"),AND(I203="Alta",J203="Mayor"),AND(I203="Muy Alta",J203="Leve"),AND(I203="Muy Alta",J203="Menor"),AND(I203="Muy Alta",J203="Moderado"),AND(I203="Muy Alta",J203="Mayor")),"Alto",IF(OR(AND(I203="Muy Baja",J203="Catastrófico"),AND(I203="Baja",J203="Catastrófico"),AND(I203="Media",J203="Catastrófico"),AND(I203="Alta",J203="Catastrófico"),AND(I203="Muy Alta",J203="Catastrófico")),"Extremo","")))),"")</f>
        <v/>
      </c>
      <c r="L203" s="309" t="s">
        <v>213</v>
      </c>
      <c r="M203" s="386" t="str">
        <f>IF('Mapa final'!P206="","",'Mapa final'!P206)</f>
        <v/>
      </c>
      <c r="N203" s="60"/>
      <c r="O203" s="60"/>
      <c r="P203" s="60"/>
      <c r="Q203" s="140"/>
    </row>
    <row r="204" spans="1:17">
      <c r="A204" s="103" t="s">
        <v>778</v>
      </c>
      <c r="B204" s="1142"/>
      <c r="C204" s="1144"/>
      <c r="D204" s="1146"/>
      <c r="E204" s="1151"/>
      <c r="F204" s="1148"/>
      <c r="G204" s="1148"/>
      <c r="H204" s="1149"/>
      <c r="I204" s="309" t="s">
        <v>213</v>
      </c>
      <c r="J204" s="309" t="s">
        <v>213</v>
      </c>
      <c r="K204" s="309" t="str">
        <f>IFERROR(IF(OR(AND(I204="Muy Baja",J204="Leve"),AND(I204="Muy Baja",J204="Menor"),AND(I204="Baja",J204="Leve")),"Bajo",IF(OR(AND(I204="Muy baja",J204="Moderado"),AND(I204="Baja",J204="Menor"),AND(I204="Baja",J204="Moderado"),AND(I204="Media",J204="Leve"),AND(I204="Media",J204="Menor"),AND(I204="Media",J204="Moderado"),AND(I204="Alta",J204="Leve"),AND(I204="Alta",J204="Menor")),"Moderado",IF(OR(AND(I204="Muy Baja",J204="Mayor"),AND(I204="Baja",J204="Mayor"),AND(I204="Media",J204="Mayor"),AND(I204="Alta",J204="Moderado"),AND(I204="Alta",J204="Mayor"),AND(I204="Muy Alta",J204="Leve"),AND(I204="Muy Alta",J204="Menor"),AND(I204="Muy Alta",J204="Moderado"),AND(I204="Muy Alta",J204="Mayor")),"Alto",IF(OR(AND(I204="Muy Baja",J204="Catastrófico"),AND(I204="Baja",J204="Catastrófico"),AND(I204="Media",J204="Catastrófico"),AND(I204="Alta",J204="Catastrófico"),AND(I204="Muy Alta",J204="Catastrófico")),"Extremo","")))),"")</f>
        <v/>
      </c>
      <c r="L204" s="309" t="s">
        <v>213</v>
      </c>
      <c r="M204" s="386" t="str">
        <f>IF('Mapa final'!P207="","",'Mapa final'!P207)</f>
        <v/>
      </c>
      <c r="N204" s="60"/>
      <c r="O204" s="60"/>
      <c r="P204" s="60"/>
      <c r="Q204" s="140"/>
    </row>
    <row r="205" spans="1:17">
      <c r="A205" s="103" t="s">
        <v>779</v>
      </c>
      <c r="B205" s="1141"/>
      <c r="C205" s="1143" t="s">
        <v>213</v>
      </c>
      <c r="D205" s="1145"/>
      <c r="E205" s="1150" t="s">
        <v>213</v>
      </c>
      <c r="F205" s="1148" t="s">
        <v>213</v>
      </c>
      <c r="G205" s="1148" t="s">
        <v>213</v>
      </c>
      <c r="H205" s="1149" t="str">
        <f>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309" t="s">
        <v>213</v>
      </c>
      <c r="J205" s="309" t="s">
        <v>213</v>
      </c>
      <c r="K205" s="309" t="str">
        <f t="shared" ref="K205:K263" si="25">IFERROR(IF(OR(AND(I205="Muy Baja",J205="Leve"),AND(I205="Muy Baja",J205="Menor"),AND(I205="Baja",J205="Leve")),"Bajo",IF(OR(AND(I205="Muy baja",J205="Moderado"),AND(I205="Baja",J205="Menor"),AND(I205="Baja",J205="Moderado"),AND(I205="Media",J205="Leve"),AND(I205="Media",J205="Menor"),AND(I205="Media",J205="Moderado"),AND(I205="Alta",J205="Leve"),AND(I205="Alta",J205="Menor")),"Moderado",IF(OR(AND(I205="Muy Baja",J205="Mayor"),AND(I205="Baja",J205="Mayor"),AND(I205="Media",J205="Mayor"),AND(I205="Alta",J205="Moderado"),AND(I205="Alta",J205="Mayor"),AND(I205="Muy Alta",J205="Leve"),AND(I205="Muy Alta",J205="Menor"),AND(I205="Muy Alta",J205="Moderado"),AND(I205="Muy Alta",J205="Mayor")),"Alto",IF(OR(AND(I205="Muy Baja",J205="Catastrófico"),AND(I205="Baja",J205="Catastrófico"),AND(I205="Media",J205="Catastrófico"),AND(I205="Alta",J205="Catastrófico"),AND(I205="Muy Alta",J205="Catastrófico")),"Extremo","")))),"")</f>
        <v/>
      </c>
      <c r="L205" s="309" t="s">
        <v>213</v>
      </c>
      <c r="M205" s="386" t="str">
        <f>IF('Mapa final'!P208="","",'Mapa final'!P208)</f>
        <v/>
      </c>
      <c r="N205" s="60"/>
      <c r="O205" s="60"/>
      <c r="P205" s="60"/>
      <c r="Q205" s="140"/>
    </row>
    <row r="206" spans="1:17">
      <c r="A206" s="103" t="s">
        <v>780</v>
      </c>
      <c r="B206" s="1142"/>
      <c r="C206" s="1144"/>
      <c r="D206" s="1146"/>
      <c r="E206" s="1151"/>
      <c r="F206" s="1148"/>
      <c r="G206" s="1148"/>
      <c r="H206" s="1149"/>
      <c r="I206" s="309" t="s">
        <v>213</v>
      </c>
      <c r="J206" s="309" t="s">
        <v>213</v>
      </c>
      <c r="K206" s="309" t="str">
        <f t="shared" si="25"/>
        <v/>
      </c>
      <c r="L206" s="309" t="s">
        <v>213</v>
      </c>
      <c r="M206" s="386" t="str">
        <f>IF('Mapa final'!P209="","",'Mapa final'!P209)</f>
        <v/>
      </c>
      <c r="N206" s="60"/>
      <c r="O206" s="60"/>
      <c r="P206" s="60"/>
      <c r="Q206" s="140"/>
    </row>
    <row r="207" spans="1:17">
      <c r="A207" s="103" t="s">
        <v>781</v>
      </c>
      <c r="B207" s="1142"/>
      <c r="C207" s="1144"/>
      <c r="D207" s="1146"/>
      <c r="E207" s="1151"/>
      <c r="F207" s="1148"/>
      <c r="G207" s="1148"/>
      <c r="H207" s="1149"/>
      <c r="I207" s="309" t="s">
        <v>213</v>
      </c>
      <c r="J207" s="309" t="s">
        <v>213</v>
      </c>
      <c r="K207" s="309" t="str">
        <f t="shared" si="25"/>
        <v/>
      </c>
      <c r="L207" s="309" t="s">
        <v>213</v>
      </c>
      <c r="M207" s="386" t="str">
        <f>IF('Mapa final'!P210="","",'Mapa final'!P210)</f>
        <v/>
      </c>
      <c r="N207" s="60"/>
      <c r="O207" s="60"/>
      <c r="P207" s="60"/>
      <c r="Q207" s="140"/>
    </row>
    <row r="208" spans="1:17">
      <c r="A208" s="103" t="s">
        <v>782</v>
      </c>
      <c r="B208" s="1142"/>
      <c r="C208" s="1144"/>
      <c r="D208" s="1146"/>
      <c r="E208" s="1151"/>
      <c r="F208" s="1148"/>
      <c r="G208" s="1148"/>
      <c r="H208" s="1149"/>
      <c r="I208" s="309" t="s">
        <v>213</v>
      </c>
      <c r="J208" s="309" t="s">
        <v>213</v>
      </c>
      <c r="K208" s="309" t="str">
        <f t="shared" si="25"/>
        <v/>
      </c>
      <c r="L208" s="309" t="s">
        <v>213</v>
      </c>
      <c r="M208" s="386" t="str">
        <f>IF('Mapa final'!P211="","",'Mapa final'!P211)</f>
        <v/>
      </c>
      <c r="N208" s="60"/>
      <c r="O208" s="60"/>
      <c r="P208" s="60"/>
      <c r="Q208" s="140"/>
    </row>
    <row r="209" spans="1:17">
      <c r="A209" s="103" t="s">
        <v>783</v>
      </c>
      <c r="B209" s="1142"/>
      <c r="C209" s="1144"/>
      <c r="D209" s="1146"/>
      <c r="E209" s="1151"/>
      <c r="F209" s="1148"/>
      <c r="G209" s="1148"/>
      <c r="H209" s="1149"/>
      <c r="I209" s="309" t="s">
        <v>213</v>
      </c>
      <c r="J209" s="309" t="s">
        <v>213</v>
      </c>
      <c r="K209" s="309" t="str">
        <f t="shared" si="25"/>
        <v/>
      </c>
      <c r="L209" s="309" t="s">
        <v>213</v>
      </c>
      <c r="M209" s="386" t="str">
        <f>IF('Mapa final'!P212="","",'Mapa final'!P212)</f>
        <v/>
      </c>
      <c r="N209" s="60"/>
      <c r="O209" s="60"/>
      <c r="P209" s="60"/>
      <c r="Q209" s="140"/>
    </row>
    <row r="210" spans="1:17">
      <c r="A210" s="103" t="s">
        <v>784</v>
      </c>
      <c r="B210" s="1142"/>
      <c r="C210" s="1144"/>
      <c r="D210" s="1146"/>
      <c r="E210" s="1151"/>
      <c r="F210" s="1148"/>
      <c r="G210" s="1148"/>
      <c r="H210" s="1149"/>
      <c r="I210" s="309" t="s">
        <v>213</v>
      </c>
      <c r="J210" s="309" t="s">
        <v>213</v>
      </c>
      <c r="K210" s="309" t="str">
        <f t="shared" si="25"/>
        <v/>
      </c>
      <c r="L210" s="309" t="s">
        <v>213</v>
      </c>
      <c r="M210" s="386" t="str">
        <f>IF('Mapa final'!P213="","",'Mapa final'!P213)</f>
        <v/>
      </c>
      <c r="N210" s="60"/>
      <c r="O210" s="60"/>
      <c r="P210" s="60"/>
      <c r="Q210" s="140"/>
    </row>
    <row r="211" spans="1:17">
      <c r="A211" s="103" t="s">
        <v>785</v>
      </c>
      <c r="B211" s="1141"/>
      <c r="C211" s="1143" t="s">
        <v>213</v>
      </c>
      <c r="D211" s="1145"/>
      <c r="E211" s="1143" t="s">
        <v>213</v>
      </c>
      <c r="F211" s="1148" t="s">
        <v>213</v>
      </c>
      <c r="G211" s="1148" t="s">
        <v>213</v>
      </c>
      <c r="H211" s="1149" t="str">
        <f>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309" t="s">
        <v>213</v>
      </c>
      <c r="J211" s="309" t="s">
        <v>213</v>
      </c>
      <c r="K211" s="309" t="str">
        <f t="shared" si="25"/>
        <v/>
      </c>
      <c r="L211" s="309" t="s">
        <v>213</v>
      </c>
      <c r="M211" s="386" t="str">
        <f>IF('Mapa final'!P214="","",'Mapa final'!P214)</f>
        <v/>
      </c>
      <c r="N211" s="60"/>
      <c r="O211" s="60"/>
      <c r="P211" s="60"/>
      <c r="Q211" s="140"/>
    </row>
    <row r="212" spans="1:17">
      <c r="A212" s="103" t="s">
        <v>786</v>
      </c>
      <c r="B212" s="1142"/>
      <c r="C212" s="1144"/>
      <c r="D212" s="1146"/>
      <c r="E212" s="1144"/>
      <c r="F212" s="1148"/>
      <c r="G212" s="1148"/>
      <c r="H212" s="1149"/>
      <c r="I212" s="309" t="s">
        <v>213</v>
      </c>
      <c r="J212" s="309" t="s">
        <v>213</v>
      </c>
      <c r="K212" s="309" t="str">
        <f t="shared" si="25"/>
        <v/>
      </c>
      <c r="L212" s="309" t="s">
        <v>213</v>
      </c>
      <c r="M212" s="386" t="str">
        <f>IF('Mapa final'!P215="","",'Mapa final'!P215)</f>
        <v/>
      </c>
      <c r="N212" s="60"/>
      <c r="O212" s="60"/>
      <c r="P212" s="60"/>
      <c r="Q212" s="140"/>
    </row>
    <row r="213" spans="1:17">
      <c r="A213" s="103" t="s">
        <v>787</v>
      </c>
      <c r="B213" s="1142"/>
      <c r="C213" s="1144"/>
      <c r="D213" s="1146"/>
      <c r="E213" s="1144"/>
      <c r="F213" s="1148"/>
      <c r="G213" s="1148"/>
      <c r="H213" s="1149"/>
      <c r="I213" s="309" t="s">
        <v>213</v>
      </c>
      <c r="J213" s="309" t="s">
        <v>213</v>
      </c>
      <c r="K213" s="309" t="str">
        <f t="shared" si="25"/>
        <v/>
      </c>
      <c r="L213" s="309" t="s">
        <v>213</v>
      </c>
      <c r="M213" s="386" t="str">
        <f>IF('Mapa final'!P216="","",'Mapa final'!P216)</f>
        <v/>
      </c>
      <c r="N213" s="60"/>
      <c r="O213" s="60"/>
      <c r="P213" s="60"/>
      <c r="Q213" s="140"/>
    </row>
    <row r="214" spans="1:17">
      <c r="A214" s="103" t="s">
        <v>788</v>
      </c>
      <c r="B214" s="1142"/>
      <c r="C214" s="1144"/>
      <c r="D214" s="1146"/>
      <c r="E214" s="1144"/>
      <c r="F214" s="1148"/>
      <c r="G214" s="1148"/>
      <c r="H214" s="1149"/>
      <c r="I214" s="309" t="s">
        <v>213</v>
      </c>
      <c r="J214" s="309" t="s">
        <v>213</v>
      </c>
      <c r="K214" s="309" t="str">
        <f t="shared" si="25"/>
        <v/>
      </c>
      <c r="L214" s="309" t="s">
        <v>213</v>
      </c>
      <c r="M214" s="386" t="str">
        <f>IF('Mapa final'!P217="","",'Mapa final'!P217)</f>
        <v/>
      </c>
      <c r="N214" s="60"/>
      <c r="O214" s="60"/>
      <c r="P214" s="60"/>
      <c r="Q214" s="140"/>
    </row>
    <row r="215" spans="1:17">
      <c r="A215" s="103" t="s">
        <v>789</v>
      </c>
      <c r="B215" s="1142"/>
      <c r="C215" s="1144"/>
      <c r="D215" s="1146"/>
      <c r="E215" s="1144"/>
      <c r="F215" s="1148"/>
      <c r="G215" s="1148"/>
      <c r="H215" s="1149"/>
      <c r="I215" s="309" t="s">
        <v>213</v>
      </c>
      <c r="J215" s="309" t="s">
        <v>213</v>
      </c>
      <c r="K215" s="309" t="str">
        <f t="shared" si="25"/>
        <v/>
      </c>
      <c r="L215" s="309" t="s">
        <v>213</v>
      </c>
      <c r="M215" s="386" t="str">
        <f>IF('Mapa final'!P218="","",'Mapa final'!P218)</f>
        <v/>
      </c>
      <c r="N215" s="60"/>
      <c r="O215" s="60"/>
      <c r="P215" s="60"/>
      <c r="Q215" s="140"/>
    </row>
    <row r="216" spans="1:17">
      <c r="A216" s="103" t="s">
        <v>790</v>
      </c>
      <c r="B216" s="1142"/>
      <c r="C216" s="1144"/>
      <c r="D216" s="1146"/>
      <c r="E216" s="1144"/>
      <c r="F216" s="1148"/>
      <c r="G216" s="1148"/>
      <c r="H216" s="1149"/>
      <c r="I216" s="309" t="s">
        <v>213</v>
      </c>
      <c r="J216" s="309" t="s">
        <v>213</v>
      </c>
      <c r="K216" s="309" t="str">
        <f t="shared" si="25"/>
        <v/>
      </c>
      <c r="L216" s="309" t="s">
        <v>213</v>
      </c>
      <c r="M216" s="386" t="str">
        <f>IF('Mapa final'!P219="","",'Mapa final'!P219)</f>
        <v/>
      </c>
      <c r="N216" s="60"/>
      <c r="O216" s="60"/>
      <c r="P216" s="60"/>
      <c r="Q216" s="140"/>
    </row>
    <row r="217" spans="1:17">
      <c r="A217" s="103" t="s">
        <v>791</v>
      </c>
      <c r="B217" s="1141"/>
      <c r="C217" s="1143" t="s">
        <v>213</v>
      </c>
      <c r="D217" s="1145"/>
      <c r="E217" s="1143" t="s">
        <v>213</v>
      </c>
      <c r="F217" s="1148" t="s">
        <v>213</v>
      </c>
      <c r="G217" s="1148" t="s">
        <v>213</v>
      </c>
      <c r="H217" s="1149" t="str">
        <f>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309" t="s">
        <v>213</v>
      </c>
      <c r="J217" s="309" t="s">
        <v>213</v>
      </c>
      <c r="K217" s="309" t="str">
        <f t="shared" si="25"/>
        <v/>
      </c>
      <c r="L217" s="309" t="s">
        <v>213</v>
      </c>
      <c r="M217" s="386" t="str">
        <f>IF('Mapa final'!P220="","",'Mapa final'!P220)</f>
        <v/>
      </c>
      <c r="N217" s="60"/>
      <c r="O217" s="60"/>
      <c r="P217" s="60"/>
      <c r="Q217" s="140"/>
    </row>
    <row r="218" spans="1:17">
      <c r="A218" s="103" t="s">
        <v>792</v>
      </c>
      <c r="B218" s="1142"/>
      <c r="C218" s="1144"/>
      <c r="D218" s="1146"/>
      <c r="E218" s="1144"/>
      <c r="F218" s="1148"/>
      <c r="G218" s="1148"/>
      <c r="H218" s="1149"/>
      <c r="I218" s="309" t="s">
        <v>213</v>
      </c>
      <c r="J218" s="309" t="s">
        <v>213</v>
      </c>
      <c r="K218" s="309" t="str">
        <f t="shared" si="25"/>
        <v/>
      </c>
      <c r="L218" s="309" t="s">
        <v>213</v>
      </c>
      <c r="M218" s="386" t="str">
        <f>IF('Mapa final'!P221="","",'Mapa final'!P221)</f>
        <v/>
      </c>
      <c r="N218" s="60"/>
      <c r="O218" s="60"/>
      <c r="P218" s="60"/>
      <c r="Q218" s="140"/>
    </row>
    <row r="219" spans="1:17">
      <c r="A219" s="103" t="s">
        <v>793</v>
      </c>
      <c r="B219" s="1142"/>
      <c r="C219" s="1144"/>
      <c r="D219" s="1146"/>
      <c r="E219" s="1144"/>
      <c r="F219" s="1148"/>
      <c r="G219" s="1148"/>
      <c r="H219" s="1149"/>
      <c r="I219" s="309" t="s">
        <v>213</v>
      </c>
      <c r="J219" s="309" t="s">
        <v>213</v>
      </c>
      <c r="K219" s="309" t="str">
        <f t="shared" si="25"/>
        <v/>
      </c>
      <c r="L219" s="309" t="s">
        <v>213</v>
      </c>
      <c r="M219" s="386" t="str">
        <f>IF('Mapa final'!P222="","",'Mapa final'!P222)</f>
        <v/>
      </c>
      <c r="N219" s="60"/>
      <c r="O219" s="60"/>
      <c r="P219" s="60"/>
      <c r="Q219" s="140"/>
    </row>
    <row r="220" spans="1:17">
      <c r="A220" s="103" t="s">
        <v>794</v>
      </c>
      <c r="B220" s="1142"/>
      <c r="C220" s="1144"/>
      <c r="D220" s="1146"/>
      <c r="E220" s="1144"/>
      <c r="F220" s="1148"/>
      <c r="G220" s="1148"/>
      <c r="H220" s="1149"/>
      <c r="I220" s="309" t="s">
        <v>213</v>
      </c>
      <c r="J220" s="309" t="s">
        <v>213</v>
      </c>
      <c r="K220" s="309" t="str">
        <f t="shared" si="25"/>
        <v/>
      </c>
      <c r="L220" s="309" t="s">
        <v>213</v>
      </c>
      <c r="M220" s="386" t="str">
        <f>IF('Mapa final'!P223="","",'Mapa final'!P223)</f>
        <v/>
      </c>
      <c r="N220" s="60"/>
      <c r="O220" s="60"/>
      <c r="P220" s="60"/>
      <c r="Q220" s="140"/>
    </row>
    <row r="221" spans="1:17">
      <c r="A221" s="103" t="s">
        <v>795</v>
      </c>
      <c r="B221" s="1142"/>
      <c r="C221" s="1144"/>
      <c r="D221" s="1146"/>
      <c r="E221" s="1144"/>
      <c r="F221" s="1148"/>
      <c r="G221" s="1148"/>
      <c r="H221" s="1149"/>
      <c r="I221" s="309" t="s">
        <v>213</v>
      </c>
      <c r="J221" s="309" t="s">
        <v>213</v>
      </c>
      <c r="K221" s="309" t="str">
        <f t="shared" si="25"/>
        <v/>
      </c>
      <c r="L221" s="309" t="s">
        <v>213</v>
      </c>
      <c r="M221" s="386" t="str">
        <f>IF('Mapa final'!P224="","",'Mapa final'!P224)</f>
        <v/>
      </c>
      <c r="N221" s="60"/>
      <c r="O221" s="60"/>
      <c r="P221" s="60"/>
      <c r="Q221" s="140"/>
    </row>
    <row r="222" spans="1:17">
      <c r="A222" s="103" t="s">
        <v>796</v>
      </c>
      <c r="B222" s="1142"/>
      <c r="C222" s="1144"/>
      <c r="D222" s="1146"/>
      <c r="E222" s="1144"/>
      <c r="F222" s="1148"/>
      <c r="G222" s="1148"/>
      <c r="H222" s="1149"/>
      <c r="I222" s="309" t="s">
        <v>213</v>
      </c>
      <c r="J222" s="309" t="s">
        <v>213</v>
      </c>
      <c r="K222" s="309" t="str">
        <f t="shared" si="25"/>
        <v/>
      </c>
      <c r="L222" s="309" t="s">
        <v>213</v>
      </c>
      <c r="M222" s="386" t="str">
        <f>IF('Mapa final'!P225="","",'Mapa final'!P225)</f>
        <v/>
      </c>
      <c r="N222" s="60"/>
      <c r="O222" s="60"/>
      <c r="P222" s="60"/>
      <c r="Q222" s="140"/>
    </row>
    <row r="223" spans="1:17">
      <c r="A223" s="103" t="s">
        <v>797</v>
      </c>
      <c r="B223" s="1141"/>
      <c r="C223" s="1143" t="s">
        <v>213</v>
      </c>
      <c r="D223" s="1145"/>
      <c r="E223" s="1143" t="s">
        <v>213</v>
      </c>
      <c r="F223" s="1148" t="s">
        <v>213</v>
      </c>
      <c r="G223" s="1148" t="s">
        <v>213</v>
      </c>
      <c r="H223" s="1149" t="str">
        <f>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309" t="s">
        <v>213</v>
      </c>
      <c r="J223" s="309" t="s">
        <v>213</v>
      </c>
      <c r="K223" s="309" t="str">
        <f t="shared" si="25"/>
        <v/>
      </c>
      <c r="L223" s="309" t="s">
        <v>213</v>
      </c>
      <c r="M223" s="386" t="str">
        <f>IF('Mapa final'!P226="","",'Mapa final'!P226)</f>
        <v/>
      </c>
      <c r="N223" s="60"/>
      <c r="O223" s="60"/>
      <c r="P223" s="60"/>
      <c r="Q223" s="140"/>
    </row>
    <row r="224" spans="1:17">
      <c r="A224" s="103" t="s">
        <v>798</v>
      </c>
      <c r="B224" s="1142"/>
      <c r="C224" s="1144"/>
      <c r="D224" s="1146"/>
      <c r="E224" s="1144"/>
      <c r="F224" s="1148"/>
      <c r="G224" s="1148"/>
      <c r="H224" s="1149"/>
      <c r="I224" s="309" t="s">
        <v>213</v>
      </c>
      <c r="J224" s="309" t="s">
        <v>213</v>
      </c>
      <c r="K224" s="309" t="str">
        <f t="shared" si="25"/>
        <v/>
      </c>
      <c r="L224" s="309" t="s">
        <v>213</v>
      </c>
      <c r="M224" s="386" t="str">
        <f>IF('Mapa final'!P227="","",'Mapa final'!P227)</f>
        <v/>
      </c>
      <c r="N224" s="60"/>
      <c r="O224" s="60"/>
      <c r="P224" s="60"/>
      <c r="Q224" s="140"/>
    </row>
    <row r="225" spans="1:17">
      <c r="A225" s="103" t="s">
        <v>799</v>
      </c>
      <c r="B225" s="1142"/>
      <c r="C225" s="1144"/>
      <c r="D225" s="1146"/>
      <c r="E225" s="1144"/>
      <c r="F225" s="1148"/>
      <c r="G225" s="1148"/>
      <c r="H225" s="1149"/>
      <c r="I225" s="309" t="s">
        <v>213</v>
      </c>
      <c r="J225" s="309" t="s">
        <v>213</v>
      </c>
      <c r="K225" s="309" t="str">
        <f t="shared" si="25"/>
        <v/>
      </c>
      <c r="L225" s="309" t="s">
        <v>213</v>
      </c>
      <c r="M225" s="386" t="str">
        <f>IF('Mapa final'!P228="","",'Mapa final'!P228)</f>
        <v/>
      </c>
      <c r="N225" s="60"/>
      <c r="O225" s="60"/>
      <c r="P225" s="60"/>
      <c r="Q225" s="140"/>
    </row>
    <row r="226" spans="1:17">
      <c r="A226" s="103" t="s">
        <v>800</v>
      </c>
      <c r="B226" s="1142"/>
      <c r="C226" s="1144"/>
      <c r="D226" s="1146"/>
      <c r="E226" s="1144"/>
      <c r="F226" s="1148"/>
      <c r="G226" s="1148"/>
      <c r="H226" s="1149"/>
      <c r="I226" s="309" t="s">
        <v>213</v>
      </c>
      <c r="J226" s="309" t="s">
        <v>213</v>
      </c>
      <c r="K226" s="309" t="str">
        <f t="shared" si="25"/>
        <v/>
      </c>
      <c r="L226" s="309" t="s">
        <v>213</v>
      </c>
      <c r="M226" s="386" t="str">
        <f>IF('Mapa final'!P229="","",'Mapa final'!P229)</f>
        <v/>
      </c>
      <c r="N226" s="60"/>
      <c r="O226" s="60"/>
      <c r="P226" s="60"/>
      <c r="Q226" s="140"/>
    </row>
    <row r="227" spans="1:17">
      <c r="A227" s="103" t="s">
        <v>801</v>
      </c>
      <c r="B227" s="1142"/>
      <c r="C227" s="1144"/>
      <c r="D227" s="1146"/>
      <c r="E227" s="1144"/>
      <c r="F227" s="1148"/>
      <c r="G227" s="1148"/>
      <c r="H227" s="1149"/>
      <c r="I227" s="309" t="s">
        <v>213</v>
      </c>
      <c r="J227" s="309" t="s">
        <v>213</v>
      </c>
      <c r="K227" s="309" t="str">
        <f t="shared" si="25"/>
        <v/>
      </c>
      <c r="L227" s="309" t="s">
        <v>213</v>
      </c>
      <c r="M227" s="386" t="str">
        <f>IF('Mapa final'!P230="","",'Mapa final'!P230)</f>
        <v/>
      </c>
      <c r="N227" s="60"/>
      <c r="O227" s="60"/>
      <c r="P227" s="60"/>
      <c r="Q227" s="140"/>
    </row>
    <row r="228" spans="1:17">
      <c r="A228" s="103" t="s">
        <v>802</v>
      </c>
      <c r="B228" s="1142"/>
      <c r="C228" s="1144"/>
      <c r="D228" s="1146"/>
      <c r="E228" s="1144"/>
      <c r="F228" s="1148"/>
      <c r="G228" s="1148"/>
      <c r="H228" s="1149"/>
      <c r="I228" s="309" t="s">
        <v>213</v>
      </c>
      <c r="J228" s="309" t="s">
        <v>213</v>
      </c>
      <c r="K228" s="309" t="str">
        <f t="shared" si="25"/>
        <v/>
      </c>
      <c r="L228" s="309" t="s">
        <v>213</v>
      </c>
      <c r="M228" s="386" t="str">
        <f>IF('Mapa final'!P231="","",'Mapa final'!P231)</f>
        <v/>
      </c>
      <c r="N228" s="60"/>
      <c r="O228" s="60"/>
      <c r="P228" s="60"/>
      <c r="Q228" s="140"/>
    </row>
    <row r="229" spans="1:17">
      <c r="A229" s="103" t="s">
        <v>803</v>
      </c>
      <c r="B229" s="1141"/>
      <c r="C229" s="1143" t="s">
        <v>213</v>
      </c>
      <c r="D229" s="1145"/>
      <c r="E229" s="1143" t="s">
        <v>213</v>
      </c>
      <c r="F229" s="1148" t="s">
        <v>213</v>
      </c>
      <c r="G229" s="1148" t="s">
        <v>213</v>
      </c>
      <c r="H229" s="1149" t="str">
        <f>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309" t="s">
        <v>213</v>
      </c>
      <c r="J229" s="309" t="s">
        <v>213</v>
      </c>
      <c r="K229" s="309" t="str">
        <f t="shared" si="25"/>
        <v/>
      </c>
      <c r="L229" s="309" t="s">
        <v>213</v>
      </c>
      <c r="M229" s="386" t="str">
        <f>IF('Mapa final'!P232="","",'Mapa final'!P232)</f>
        <v/>
      </c>
      <c r="N229" s="60"/>
      <c r="O229" s="60"/>
      <c r="P229" s="60"/>
      <c r="Q229" s="140"/>
    </row>
    <row r="230" spans="1:17">
      <c r="A230" s="103" t="s">
        <v>804</v>
      </c>
      <c r="B230" s="1142"/>
      <c r="C230" s="1144"/>
      <c r="D230" s="1146"/>
      <c r="E230" s="1144"/>
      <c r="F230" s="1148"/>
      <c r="G230" s="1148"/>
      <c r="H230" s="1149"/>
      <c r="I230" s="309" t="s">
        <v>213</v>
      </c>
      <c r="J230" s="309" t="s">
        <v>213</v>
      </c>
      <c r="K230" s="309" t="str">
        <f t="shared" si="25"/>
        <v/>
      </c>
      <c r="L230" s="309" t="s">
        <v>213</v>
      </c>
      <c r="M230" s="386" t="str">
        <f>IF('Mapa final'!P233="","",'Mapa final'!P233)</f>
        <v/>
      </c>
      <c r="N230" s="60"/>
      <c r="O230" s="60"/>
      <c r="P230" s="60"/>
      <c r="Q230" s="140"/>
    </row>
    <row r="231" spans="1:17">
      <c r="A231" s="103" t="s">
        <v>805</v>
      </c>
      <c r="B231" s="1142"/>
      <c r="C231" s="1144"/>
      <c r="D231" s="1146"/>
      <c r="E231" s="1144"/>
      <c r="F231" s="1148"/>
      <c r="G231" s="1148"/>
      <c r="H231" s="1149"/>
      <c r="I231" s="309" t="s">
        <v>213</v>
      </c>
      <c r="J231" s="309" t="s">
        <v>213</v>
      </c>
      <c r="K231" s="309" t="str">
        <f t="shared" si="25"/>
        <v/>
      </c>
      <c r="L231" s="309" t="s">
        <v>213</v>
      </c>
      <c r="M231" s="386" t="str">
        <f>IF('Mapa final'!P234="","",'Mapa final'!P234)</f>
        <v/>
      </c>
      <c r="N231" s="60"/>
      <c r="O231" s="60"/>
      <c r="P231" s="60"/>
      <c r="Q231" s="140"/>
    </row>
    <row r="232" spans="1:17">
      <c r="A232" s="103" t="s">
        <v>806</v>
      </c>
      <c r="B232" s="1142"/>
      <c r="C232" s="1144"/>
      <c r="D232" s="1146"/>
      <c r="E232" s="1144"/>
      <c r="F232" s="1148"/>
      <c r="G232" s="1148"/>
      <c r="H232" s="1149"/>
      <c r="I232" s="309" t="s">
        <v>213</v>
      </c>
      <c r="J232" s="309" t="s">
        <v>213</v>
      </c>
      <c r="K232" s="309" t="str">
        <f t="shared" si="25"/>
        <v/>
      </c>
      <c r="L232" s="309" t="s">
        <v>213</v>
      </c>
      <c r="M232" s="386" t="str">
        <f>IF('Mapa final'!P235="","",'Mapa final'!P235)</f>
        <v/>
      </c>
      <c r="N232" s="60"/>
      <c r="O232" s="60"/>
      <c r="P232" s="60"/>
      <c r="Q232" s="140"/>
    </row>
    <row r="233" spans="1:17">
      <c r="A233" s="103" t="s">
        <v>807</v>
      </c>
      <c r="B233" s="1142"/>
      <c r="C233" s="1144"/>
      <c r="D233" s="1146"/>
      <c r="E233" s="1144"/>
      <c r="F233" s="1148"/>
      <c r="G233" s="1148"/>
      <c r="H233" s="1149"/>
      <c r="I233" s="309" t="s">
        <v>213</v>
      </c>
      <c r="J233" s="309" t="s">
        <v>213</v>
      </c>
      <c r="K233" s="309" t="str">
        <f t="shared" si="25"/>
        <v/>
      </c>
      <c r="L233" s="309" t="s">
        <v>213</v>
      </c>
      <c r="M233" s="386" t="str">
        <f>IF('Mapa final'!P236="","",'Mapa final'!P236)</f>
        <v/>
      </c>
      <c r="N233" s="60"/>
      <c r="O233" s="60"/>
      <c r="P233" s="60"/>
      <c r="Q233" s="140"/>
    </row>
    <row r="234" spans="1:17">
      <c r="A234" s="103" t="s">
        <v>808</v>
      </c>
      <c r="B234" s="1142"/>
      <c r="C234" s="1144"/>
      <c r="D234" s="1146"/>
      <c r="E234" s="1144"/>
      <c r="F234" s="1148"/>
      <c r="G234" s="1148"/>
      <c r="H234" s="1149"/>
      <c r="I234" s="309" t="s">
        <v>213</v>
      </c>
      <c r="J234" s="309" t="s">
        <v>213</v>
      </c>
      <c r="K234" s="309" t="str">
        <f t="shared" si="25"/>
        <v/>
      </c>
      <c r="L234" s="309" t="s">
        <v>213</v>
      </c>
      <c r="M234" s="386" t="str">
        <f>IF('Mapa final'!P237="","",'Mapa final'!P237)</f>
        <v/>
      </c>
      <c r="N234" s="60"/>
      <c r="O234" s="60"/>
      <c r="P234" s="60"/>
      <c r="Q234" s="140"/>
    </row>
    <row r="235" spans="1:17">
      <c r="A235" s="103" t="s">
        <v>809</v>
      </c>
      <c r="B235" s="1141"/>
      <c r="C235" s="1143" t="s">
        <v>213</v>
      </c>
      <c r="D235" s="1145"/>
      <c r="E235" s="1143" t="s">
        <v>213</v>
      </c>
      <c r="F235" s="1148" t="s">
        <v>213</v>
      </c>
      <c r="G235" s="1148" t="s">
        <v>213</v>
      </c>
      <c r="H235" s="1149" t="str">
        <f>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309" t="s">
        <v>213</v>
      </c>
      <c r="J235" s="309" t="s">
        <v>213</v>
      </c>
      <c r="K235" s="309" t="str">
        <f t="shared" si="25"/>
        <v/>
      </c>
      <c r="L235" s="309" t="s">
        <v>213</v>
      </c>
      <c r="M235" s="386" t="str">
        <f>IF('Mapa final'!P238="","",'Mapa final'!P238)</f>
        <v/>
      </c>
      <c r="N235" s="60"/>
      <c r="O235" s="60"/>
      <c r="P235" s="60"/>
      <c r="Q235" s="140"/>
    </row>
    <row r="236" spans="1:17">
      <c r="A236" s="103" t="s">
        <v>810</v>
      </c>
      <c r="B236" s="1142"/>
      <c r="C236" s="1144"/>
      <c r="D236" s="1146"/>
      <c r="E236" s="1144"/>
      <c r="F236" s="1148"/>
      <c r="G236" s="1148"/>
      <c r="H236" s="1149"/>
      <c r="I236" s="309" t="s">
        <v>213</v>
      </c>
      <c r="J236" s="309" t="s">
        <v>213</v>
      </c>
      <c r="K236" s="309" t="str">
        <f t="shared" si="25"/>
        <v/>
      </c>
      <c r="L236" s="309" t="s">
        <v>213</v>
      </c>
      <c r="M236" s="386" t="str">
        <f>IF('Mapa final'!P239="","",'Mapa final'!P239)</f>
        <v/>
      </c>
      <c r="N236" s="60"/>
      <c r="O236" s="60"/>
      <c r="P236" s="60"/>
      <c r="Q236" s="140"/>
    </row>
    <row r="237" spans="1:17">
      <c r="A237" s="103" t="s">
        <v>811</v>
      </c>
      <c r="B237" s="1142"/>
      <c r="C237" s="1144"/>
      <c r="D237" s="1146"/>
      <c r="E237" s="1144"/>
      <c r="F237" s="1148"/>
      <c r="G237" s="1148"/>
      <c r="H237" s="1149"/>
      <c r="I237" s="309" t="s">
        <v>213</v>
      </c>
      <c r="J237" s="309" t="s">
        <v>213</v>
      </c>
      <c r="K237" s="309" t="str">
        <f t="shared" si="25"/>
        <v/>
      </c>
      <c r="L237" s="309" t="s">
        <v>213</v>
      </c>
      <c r="M237" s="386" t="str">
        <f>IF('Mapa final'!P240="","",'Mapa final'!P240)</f>
        <v/>
      </c>
      <c r="N237" s="60"/>
      <c r="O237" s="60"/>
      <c r="P237" s="60"/>
      <c r="Q237" s="140"/>
    </row>
    <row r="238" spans="1:17">
      <c r="A238" s="103" t="s">
        <v>812</v>
      </c>
      <c r="B238" s="1142"/>
      <c r="C238" s="1144"/>
      <c r="D238" s="1146"/>
      <c r="E238" s="1144"/>
      <c r="F238" s="1148"/>
      <c r="G238" s="1148"/>
      <c r="H238" s="1149"/>
      <c r="I238" s="309" t="s">
        <v>213</v>
      </c>
      <c r="J238" s="309" t="s">
        <v>213</v>
      </c>
      <c r="K238" s="309" t="str">
        <f t="shared" si="25"/>
        <v/>
      </c>
      <c r="L238" s="309" t="s">
        <v>213</v>
      </c>
      <c r="M238" s="386" t="str">
        <f>IF('Mapa final'!P241="","",'Mapa final'!P241)</f>
        <v/>
      </c>
      <c r="N238" s="60"/>
      <c r="O238" s="60"/>
      <c r="P238" s="60"/>
      <c r="Q238" s="140"/>
    </row>
    <row r="239" spans="1:17">
      <c r="A239" s="103" t="s">
        <v>813</v>
      </c>
      <c r="B239" s="1142"/>
      <c r="C239" s="1144"/>
      <c r="D239" s="1146"/>
      <c r="E239" s="1144"/>
      <c r="F239" s="1148"/>
      <c r="G239" s="1148"/>
      <c r="H239" s="1149"/>
      <c r="I239" s="309" t="s">
        <v>213</v>
      </c>
      <c r="J239" s="309" t="s">
        <v>213</v>
      </c>
      <c r="K239" s="309" t="str">
        <f t="shared" si="25"/>
        <v/>
      </c>
      <c r="L239" s="309" t="s">
        <v>213</v>
      </c>
      <c r="M239" s="386" t="str">
        <f>IF('Mapa final'!P242="","",'Mapa final'!P242)</f>
        <v/>
      </c>
      <c r="N239" s="60"/>
      <c r="O239" s="60"/>
      <c r="P239" s="60"/>
      <c r="Q239" s="140"/>
    </row>
    <row r="240" spans="1:17">
      <c r="A240" s="103" t="s">
        <v>814</v>
      </c>
      <c r="B240" s="1142"/>
      <c r="C240" s="1144"/>
      <c r="D240" s="1146"/>
      <c r="E240" s="1144"/>
      <c r="F240" s="1148"/>
      <c r="G240" s="1148"/>
      <c r="H240" s="1149"/>
      <c r="I240" s="309" t="s">
        <v>213</v>
      </c>
      <c r="J240" s="309" t="s">
        <v>213</v>
      </c>
      <c r="K240" s="309" t="str">
        <f t="shared" si="25"/>
        <v/>
      </c>
      <c r="L240" s="309" t="s">
        <v>213</v>
      </c>
      <c r="M240" s="386" t="str">
        <f>IF('Mapa final'!P243="","",'Mapa final'!P243)</f>
        <v/>
      </c>
      <c r="N240" s="60"/>
      <c r="O240" s="60"/>
      <c r="P240" s="60"/>
      <c r="Q240" s="140"/>
    </row>
    <row r="241" spans="1:17">
      <c r="A241" s="103" t="s">
        <v>815</v>
      </c>
      <c r="B241" s="1141"/>
      <c r="C241" s="1143" t="s">
        <v>213</v>
      </c>
      <c r="D241" s="1145"/>
      <c r="E241" s="1143" t="s">
        <v>213</v>
      </c>
      <c r="F241" s="1148" t="s">
        <v>213</v>
      </c>
      <c r="G241" s="1148" t="s">
        <v>213</v>
      </c>
      <c r="H241" s="1149" t="str">
        <f>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309" t="s">
        <v>213</v>
      </c>
      <c r="J241" s="309" t="s">
        <v>213</v>
      </c>
      <c r="K241" s="309" t="str">
        <f t="shared" si="25"/>
        <v/>
      </c>
      <c r="L241" s="309" t="s">
        <v>213</v>
      </c>
      <c r="M241" s="386" t="str">
        <f>IF('Mapa final'!P244="","",'Mapa final'!P244)</f>
        <v/>
      </c>
      <c r="N241" s="60"/>
      <c r="O241" s="60"/>
      <c r="P241" s="60"/>
      <c r="Q241" s="140"/>
    </row>
    <row r="242" spans="1:17">
      <c r="A242" s="103" t="s">
        <v>816</v>
      </c>
      <c r="B242" s="1142"/>
      <c r="C242" s="1144"/>
      <c r="D242" s="1146"/>
      <c r="E242" s="1144"/>
      <c r="F242" s="1148"/>
      <c r="G242" s="1148"/>
      <c r="H242" s="1149"/>
      <c r="I242" s="309" t="s">
        <v>213</v>
      </c>
      <c r="J242" s="309" t="s">
        <v>213</v>
      </c>
      <c r="K242" s="309" t="str">
        <f t="shared" si="25"/>
        <v/>
      </c>
      <c r="L242" s="309" t="s">
        <v>213</v>
      </c>
      <c r="M242" s="386" t="str">
        <f>IF('Mapa final'!P245="","",'Mapa final'!P245)</f>
        <v/>
      </c>
      <c r="N242" s="60"/>
      <c r="O242" s="60"/>
      <c r="P242" s="60"/>
      <c r="Q242" s="140"/>
    </row>
    <row r="243" spans="1:17">
      <c r="A243" s="103" t="s">
        <v>817</v>
      </c>
      <c r="B243" s="1142"/>
      <c r="C243" s="1144"/>
      <c r="D243" s="1146"/>
      <c r="E243" s="1144"/>
      <c r="F243" s="1148"/>
      <c r="G243" s="1148"/>
      <c r="H243" s="1149"/>
      <c r="I243" s="309" t="s">
        <v>213</v>
      </c>
      <c r="J243" s="309" t="s">
        <v>213</v>
      </c>
      <c r="K243" s="309" t="str">
        <f t="shared" si="25"/>
        <v/>
      </c>
      <c r="L243" s="309" t="s">
        <v>213</v>
      </c>
      <c r="M243" s="386" t="str">
        <f>IF('Mapa final'!P246="","",'Mapa final'!P246)</f>
        <v/>
      </c>
      <c r="N243" s="60"/>
      <c r="O243" s="60"/>
      <c r="P243" s="60"/>
      <c r="Q243" s="140"/>
    </row>
    <row r="244" spans="1:17">
      <c r="A244" s="103" t="s">
        <v>818</v>
      </c>
      <c r="B244" s="1142"/>
      <c r="C244" s="1144"/>
      <c r="D244" s="1146"/>
      <c r="E244" s="1144"/>
      <c r="F244" s="1148"/>
      <c r="G244" s="1148"/>
      <c r="H244" s="1149"/>
      <c r="I244" s="309" t="s">
        <v>213</v>
      </c>
      <c r="J244" s="309" t="s">
        <v>213</v>
      </c>
      <c r="K244" s="309" t="str">
        <f t="shared" si="25"/>
        <v/>
      </c>
      <c r="L244" s="309" t="s">
        <v>213</v>
      </c>
      <c r="M244" s="386" t="str">
        <f>IF('Mapa final'!P247="","",'Mapa final'!P247)</f>
        <v/>
      </c>
      <c r="N244" s="60"/>
      <c r="O244" s="60"/>
      <c r="P244" s="60"/>
      <c r="Q244" s="140"/>
    </row>
    <row r="245" spans="1:17">
      <c r="A245" s="103" t="s">
        <v>819</v>
      </c>
      <c r="B245" s="1142"/>
      <c r="C245" s="1144"/>
      <c r="D245" s="1146"/>
      <c r="E245" s="1144"/>
      <c r="F245" s="1148"/>
      <c r="G245" s="1148"/>
      <c r="H245" s="1149"/>
      <c r="I245" s="309" t="s">
        <v>213</v>
      </c>
      <c r="J245" s="309" t="s">
        <v>213</v>
      </c>
      <c r="K245" s="309" t="str">
        <f t="shared" si="25"/>
        <v/>
      </c>
      <c r="L245" s="309" t="s">
        <v>213</v>
      </c>
      <c r="M245" s="386" t="str">
        <f>IF('Mapa final'!P248="","",'Mapa final'!P248)</f>
        <v/>
      </c>
      <c r="N245" s="60"/>
      <c r="O245" s="60"/>
      <c r="P245" s="60"/>
      <c r="Q245" s="140"/>
    </row>
    <row r="246" spans="1:17">
      <c r="A246" s="103" t="s">
        <v>820</v>
      </c>
      <c r="B246" s="1142"/>
      <c r="C246" s="1144"/>
      <c r="D246" s="1146"/>
      <c r="E246" s="1144"/>
      <c r="F246" s="1148"/>
      <c r="G246" s="1148"/>
      <c r="H246" s="1149"/>
      <c r="I246" s="309" t="s">
        <v>213</v>
      </c>
      <c r="J246" s="309" t="s">
        <v>213</v>
      </c>
      <c r="K246" s="309" t="str">
        <f t="shared" si="25"/>
        <v/>
      </c>
      <c r="L246" s="309" t="s">
        <v>213</v>
      </c>
      <c r="M246" s="386" t="str">
        <f>IF('Mapa final'!P249="","",'Mapa final'!P249)</f>
        <v/>
      </c>
      <c r="N246" s="60"/>
      <c r="O246" s="60"/>
      <c r="P246" s="60"/>
      <c r="Q246" s="140"/>
    </row>
    <row r="247" spans="1:17">
      <c r="A247" s="103" t="s">
        <v>821</v>
      </c>
      <c r="B247" s="1141"/>
      <c r="C247" s="1143" t="s">
        <v>213</v>
      </c>
      <c r="D247" s="1145"/>
      <c r="E247" s="1143" t="s">
        <v>213</v>
      </c>
      <c r="F247" s="1148" t="s">
        <v>213</v>
      </c>
      <c r="G247" s="1148" t="s">
        <v>213</v>
      </c>
      <c r="H247" s="1149" t="str">
        <f>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309" t="s">
        <v>213</v>
      </c>
      <c r="J247" s="309" t="s">
        <v>213</v>
      </c>
      <c r="K247" s="309" t="str">
        <f t="shared" si="25"/>
        <v/>
      </c>
      <c r="L247" s="309" t="s">
        <v>213</v>
      </c>
      <c r="M247" s="386" t="str">
        <f>IF('Mapa final'!P250="","",'Mapa final'!P250)</f>
        <v/>
      </c>
      <c r="N247" s="60"/>
      <c r="O247" s="60"/>
      <c r="P247" s="60"/>
      <c r="Q247" s="140"/>
    </row>
    <row r="248" spans="1:17">
      <c r="A248" s="103" t="s">
        <v>822</v>
      </c>
      <c r="B248" s="1142"/>
      <c r="C248" s="1144"/>
      <c r="D248" s="1146"/>
      <c r="E248" s="1144"/>
      <c r="F248" s="1148"/>
      <c r="G248" s="1148"/>
      <c r="H248" s="1149"/>
      <c r="I248" s="309" t="s">
        <v>213</v>
      </c>
      <c r="J248" s="309" t="s">
        <v>213</v>
      </c>
      <c r="K248" s="309" t="str">
        <f t="shared" si="25"/>
        <v/>
      </c>
      <c r="L248" s="309" t="s">
        <v>213</v>
      </c>
      <c r="M248" s="386" t="str">
        <f>IF('Mapa final'!P251="","",'Mapa final'!P251)</f>
        <v/>
      </c>
      <c r="N248" s="60"/>
      <c r="O248" s="60"/>
      <c r="P248" s="60"/>
      <c r="Q248" s="140"/>
    </row>
    <row r="249" spans="1:17">
      <c r="A249" s="103" t="s">
        <v>823</v>
      </c>
      <c r="B249" s="1142"/>
      <c r="C249" s="1144"/>
      <c r="D249" s="1146"/>
      <c r="E249" s="1144"/>
      <c r="F249" s="1148"/>
      <c r="G249" s="1148"/>
      <c r="H249" s="1149"/>
      <c r="I249" s="309" t="s">
        <v>213</v>
      </c>
      <c r="J249" s="309" t="s">
        <v>213</v>
      </c>
      <c r="K249" s="309" t="str">
        <f t="shared" si="25"/>
        <v/>
      </c>
      <c r="L249" s="309" t="s">
        <v>213</v>
      </c>
      <c r="M249" s="386" t="str">
        <f>IF('Mapa final'!P252="","",'Mapa final'!P252)</f>
        <v/>
      </c>
      <c r="N249" s="60"/>
      <c r="O249" s="60"/>
      <c r="P249" s="60"/>
      <c r="Q249" s="140"/>
    </row>
    <row r="250" spans="1:17">
      <c r="A250" s="103" t="s">
        <v>824</v>
      </c>
      <c r="B250" s="1142"/>
      <c r="C250" s="1144"/>
      <c r="D250" s="1146"/>
      <c r="E250" s="1144"/>
      <c r="F250" s="1148"/>
      <c r="G250" s="1148"/>
      <c r="H250" s="1149"/>
      <c r="I250" s="309" t="s">
        <v>213</v>
      </c>
      <c r="J250" s="309" t="s">
        <v>213</v>
      </c>
      <c r="K250" s="309" t="str">
        <f t="shared" si="25"/>
        <v/>
      </c>
      <c r="L250" s="309" t="s">
        <v>213</v>
      </c>
      <c r="M250" s="386" t="str">
        <f>IF('Mapa final'!P253="","",'Mapa final'!P253)</f>
        <v/>
      </c>
      <c r="N250" s="60"/>
      <c r="O250" s="60"/>
      <c r="P250" s="60"/>
      <c r="Q250" s="140"/>
    </row>
    <row r="251" spans="1:17">
      <c r="A251" s="103" t="s">
        <v>825</v>
      </c>
      <c r="B251" s="1142"/>
      <c r="C251" s="1144"/>
      <c r="D251" s="1146"/>
      <c r="E251" s="1144"/>
      <c r="F251" s="1148"/>
      <c r="G251" s="1148"/>
      <c r="H251" s="1149"/>
      <c r="I251" s="309" t="s">
        <v>213</v>
      </c>
      <c r="J251" s="309" t="s">
        <v>213</v>
      </c>
      <c r="K251" s="309" t="str">
        <f t="shared" si="25"/>
        <v/>
      </c>
      <c r="L251" s="309" t="s">
        <v>213</v>
      </c>
      <c r="M251" s="386" t="str">
        <f>IF('Mapa final'!P254="","",'Mapa final'!P254)</f>
        <v/>
      </c>
      <c r="N251" s="60"/>
      <c r="O251" s="60"/>
      <c r="P251" s="60"/>
      <c r="Q251" s="140"/>
    </row>
    <row r="252" spans="1:17">
      <c r="A252" s="103" t="s">
        <v>826</v>
      </c>
      <c r="B252" s="1142"/>
      <c r="C252" s="1144"/>
      <c r="D252" s="1146"/>
      <c r="E252" s="1144"/>
      <c r="F252" s="1148"/>
      <c r="G252" s="1148"/>
      <c r="H252" s="1149"/>
      <c r="I252" s="309" t="s">
        <v>213</v>
      </c>
      <c r="J252" s="309" t="s">
        <v>213</v>
      </c>
      <c r="K252" s="309" t="str">
        <f t="shared" si="25"/>
        <v/>
      </c>
      <c r="L252" s="309" t="s">
        <v>213</v>
      </c>
      <c r="M252" s="386" t="str">
        <f>IF('Mapa final'!P255="","",'Mapa final'!P255)</f>
        <v/>
      </c>
      <c r="N252" s="60"/>
      <c r="O252" s="60"/>
      <c r="P252" s="60"/>
      <c r="Q252" s="140"/>
    </row>
    <row r="253" spans="1:17">
      <c r="A253" s="103" t="s">
        <v>827</v>
      </c>
      <c r="B253" s="1141"/>
      <c r="C253" s="1143" t="s">
        <v>213</v>
      </c>
      <c r="D253" s="1145"/>
      <c r="E253" s="1143" t="s">
        <v>213</v>
      </c>
      <c r="F253" s="1148" t="s">
        <v>213</v>
      </c>
      <c r="G253" s="1148" t="s">
        <v>213</v>
      </c>
      <c r="H253" s="1149" t="str">
        <f>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309" t="s">
        <v>213</v>
      </c>
      <c r="J253" s="309" t="s">
        <v>213</v>
      </c>
      <c r="K253" s="309" t="str">
        <f t="shared" si="25"/>
        <v/>
      </c>
      <c r="L253" s="309" t="s">
        <v>213</v>
      </c>
      <c r="M253" s="386" t="str">
        <f>IF('Mapa final'!P256="","",'Mapa final'!P256)</f>
        <v/>
      </c>
      <c r="N253" s="60"/>
      <c r="O253" s="60"/>
      <c r="P253" s="60"/>
      <c r="Q253" s="140"/>
    </row>
    <row r="254" spans="1:17">
      <c r="A254" s="103" t="s">
        <v>828</v>
      </c>
      <c r="B254" s="1142"/>
      <c r="C254" s="1144"/>
      <c r="D254" s="1146"/>
      <c r="E254" s="1144"/>
      <c r="F254" s="1148"/>
      <c r="G254" s="1148"/>
      <c r="H254" s="1149"/>
      <c r="I254" s="309" t="s">
        <v>213</v>
      </c>
      <c r="J254" s="309" t="s">
        <v>213</v>
      </c>
      <c r="K254" s="309" t="str">
        <f t="shared" si="25"/>
        <v/>
      </c>
      <c r="L254" s="309" t="s">
        <v>213</v>
      </c>
      <c r="M254" s="386" t="str">
        <f>IF('Mapa final'!P257="","",'Mapa final'!P257)</f>
        <v/>
      </c>
      <c r="N254" s="60"/>
      <c r="O254" s="60"/>
      <c r="P254" s="60"/>
      <c r="Q254" s="140"/>
    </row>
    <row r="255" spans="1:17">
      <c r="A255" s="103" t="s">
        <v>829</v>
      </c>
      <c r="B255" s="1142"/>
      <c r="C255" s="1144"/>
      <c r="D255" s="1146"/>
      <c r="E255" s="1144"/>
      <c r="F255" s="1148"/>
      <c r="G255" s="1148"/>
      <c r="H255" s="1149"/>
      <c r="I255" s="309" t="s">
        <v>213</v>
      </c>
      <c r="J255" s="309" t="s">
        <v>213</v>
      </c>
      <c r="K255" s="309" t="str">
        <f t="shared" si="25"/>
        <v/>
      </c>
      <c r="L255" s="309" t="s">
        <v>213</v>
      </c>
      <c r="M255" s="386" t="str">
        <f>IF('Mapa final'!P258="","",'Mapa final'!P258)</f>
        <v/>
      </c>
      <c r="N255" s="60"/>
      <c r="O255" s="60"/>
      <c r="P255" s="60"/>
      <c r="Q255" s="140"/>
    </row>
    <row r="256" spans="1:17">
      <c r="A256" s="103" t="s">
        <v>830</v>
      </c>
      <c r="B256" s="1142"/>
      <c r="C256" s="1144"/>
      <c r="D256" s="1146"/>
      <c r="E256" s="1144"/>
      <c r="F256" s="1148"/>
      <c r="G256" s="1148"/>
      <c r="H256" s="1149"/>
      <c r="I256" s="309" t="s">
        <v>213</v>
      </c>
      <c r="J256" s="309" t="s">
        <v>213</v>
      </c>
      <c r="K256" s="309" t="str">
        <f t="shared" si="25"/>
        <v/>
      </c>
      <c r="L256" s="309" t="s">
        <v>213</v>
      </c>
      <c r="M256" s="386" t="str">
        <f>IF('Mapa final'!P259="","",'Mapa final'!P259)</f>
        <v/>
      </c>
      <c r="N256" s="60"/>
      <c r="O256" s="60"/>
      <c r="P256" s="60"/>
      <c r="Q256" s="140"/>
    </row>
    <row r="257" spans="1:17">
      <c r="A257" s="103" t="s">
        <v>831</v>
      </c>
      <c r="B257" s="1142"/>
      <c r="C257" s="1144"/>
      <c r="D257" s="1146"/>
      <c r="E257" s="1144"/>
      <c r="F257" s="1148"/>
      <c r="G257" s="1148"/>
      <c r="H257" s="1149"/>
      <c r="I257" s="309" t="s">
        <v>213</v>
      </c>
      <c r="J257" s="309" t="s">
        <v>213</v>
      </c>
      <c r="K257" s="309" t="str">
        <f t="shared" si="25"/>
        <v/>
      </c>
      <c r="L257" s="309" t="s">
        <v>213</v>
      </c>
      <c r="M257" s="386" t="str">
        <f>IF('Mapa final'!P260="","",'Mapa final'!P260)</f>
        <v/>
      </c>
      <c r="N257" s="60"/>
      <c r="O257" s="60"/>
      <c r="P257" s="60"/>
      <c r="Q257" s="140"/>
    </row>
    <row r="258" spans="1:17">
      <c r="A258" s="103" t="s">
        <v>832</v>
      </c>
      <c r="B258" s="1142"/>
      <c r="C258" s="1144"/>
      <c r="D258" s="1146"/>
      <c r="E258" s="1144"/>
      <c r="F258" s="1148"/>
      <c r="G258" s="1148"/>
      <c r="H258" s="1149"/>
      <c r="I258" s="309" t="s">
        <v>213</v>
      </c>
      <c r="J258" s="309" t="s">
        <v>213</v>
      </c>
      <c r="K258" s="309" t="str">
        <f t="shared" si="25"/>
        <v/>
      </c>
      <c r="L258" s="309" t="s">
        <v>213</v>
      </c>
      <c r="M258" s="386" t="str">
        <f>IF('Mapa final'!P261="","",'Mapa final'!P261)</f>
        <v/>
      </c>
      <c r="N258" s="60"/>
      <c r="O258" s="60"/>
      <c r="P258" s="60"/>
      <c r="Q258" s="140"/>
    </row>
    <row r="259" spans="1:17">
      <c r="A259" s="103" t="s">
        <v>833</v>
      </c>
      <c r="B259" s="1141"/>
      <c r="C259" s="1143" t="s">
        <v>213</v>
      </c>
      <c r="D259" s="1145"/>
      <c r="E259" s="1143" t="s">
        <v>213</v>
      </c>
      <c r="F259" s="1148" t="s">
        <v>213</v>
      </c>
      <c r="G259" s="1148" t="s">
        <v>213</v>
      </c>
      <c r="H259" s="1149" t="str">
        <f>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309" t="s">
        <v>213</v>
      </c>
      <c r="J259" s="309" t="s">
        <v>213</v>
      </c>
      <c r="K259" s="309" t="str">
        <f t="shared" si="25"/>
        <v/>
      </c>
      <c r="L259" s="309" t="s">
        <v>213</v>
      </c>
      <c r="M259" s="386" t="str">
        <f>IF('Mapa final'!P262="","",'Mapa final'!P262)</f>
        <v/>
      </c>
      <c r="N259" s="60"/>
      <c r="O259" s="60"/>
      <c r="P259" s="60"/>
      <c r="Q259" s="140"/>
    </row>
    <row r="260" spans="1:17">
      <c r="A260" s="103" t="s">
        <v>834</v>
      </c>
      <c r="B260" s="1142"/>
      <c r="C260" s="1144"/>
      <c r="D260" s="1146"/>
      <c r="E260" s="1144"/>
      <c r="F260" s="1148"/>
      <c r="G260" s="1148"/>
      <c r="H260" s="1149"/>
      <c r="I260" s="309" t="s">
        <v>213</v>
      </c>
      <c r="J260" s="309" t="s">
        <v>213</v>
      </c>
      <c r="K260" s="309" t="str">
        <f t="shared" si="25"/>
        <v/>
      </c>
      <c r="L260" s="309" t="s">
        <v>213</v>
      </c>
      <c r="M260" s="386" t="str">
        <f>IF('Mapa final'!P263="","",'Mapa final'!P263)</f>
        <v/>
      </c>
      <c r="N260" s="60"/>
      <c r="O260" s="60"/>
      <c r="P260" s="60"/>
      <c r="Q260" s="140"/>
    </row>
    <row r="261" spans="1:17">
      <c r="A261" s="103" t="s">
        <v>835</v>
      </c>
      <c r="B261" s="1142"/>
      <c r="C261" s="1144"/>
      <c r="D261" s="1146"/>
      <c r="E261" s="1144"/>
      <c r="F261" s="1148"/>
      <c r="G261" s="1148"/>
      <c r="H261" s="1149"/>
      <c r="I261" s="309" t="s">
        <v>213</v>
      </c>
      <c r="J261" s="309" t="s">
        <v>213</v>
      </c>
      <c r="K261" s="309" t="str">
        <f t="shared" si="25"/>
        <v/>
      </c>
      <c r="L261" s="309" t="s">
        <v>213</v>
      </c>
      <c r="M261" s="386" t="str">
        <f>IF('Mapa final'!P264="","",'Mapa final'!P264)</f>
        <v/>
      </c>
      <c r="N261" s="60"/>
      <c r="O261" s="60"/>
      <c r="P261" s="60"/>
      <c r="Q261" s="140"/>
    </row>
    <row r="262" spans="1:17">
      <c r="A262" s="103" t="s">
        <v>836</v>
      </c>
      <c r="B262" s="1142"/>
      <c r="C262" s="1144"/>
      <c r="D262" s="1146"/>
      <c r="E262" s="1144"/>
      <c r="F262" s="1148"/>
      <c r="G262" s="1148"/>
      <c r="H262" s="1149"/>
      <c r="I262" s="309" t="s">
        <v>213</v>
      </c>
      <c r="J262" s="309" t="s">
        <v>213</v>
      </c>
      <c r="K262" s="309" t="str">
        <f t="shared" si="25"/>
        <v/>
      </c>
      <c r="L262" s="309" t="s">
        <v>213</v>
      </c>
      <c r="M262" s="386" t="str">
        <f>IF('Mapa final'!P265="","",'Mapa final'!P265)</f>
        <v/>
      </c>
      <c r="N262" s="60"/>
      <c r="O262" s="60"/>
      <c r="P262" s="60"/>
      <c r="Q262" s="140"/>
    </row>
    <row r="263" spans="1:17">
      <c r="A263" s="103" t="s">
        <v>837</v>
      </c>
      <c r="B263" s="1142"/>
      <c r="C263" s="1144"/>
      <c r="D263" s="1146"/>
      <c r="E263" s="1144"/>
      <c r="F263" s="1148"/>
      <c r="G263" s="1148"/>
      <c r="H263" s="1149"/>
      <c r="I263" s="309" t="s">
        <v>213</v>
      </c>
      <c r="J263" s="309" t="s">
        <v>213</v>
      </c>
      <c r="K263" s="309" t="str">
        <f t="shared" si="25"/>
        <v/>
      </c>
      <c r="L263" s="309" t="s">
        <v>213</v>
      </c>
      <c r="M263" s="386" t="str">
        <f>IF('Mapa final'!P266="","",'Mapa final'!P266)</f>
        <v/>
      </c>
      <c r="N263" s="60"/>
      <c r="O263" s="60"/>
      <c r="P263" s="60"/>
      <c r="Q263" s="140"/>
    </row>
    <row r="264" spans="1:17">
      <c r="A264" s="103" t="s">
        <v>838</v>
      </c>
      <c r="B264" s="1142"/>
      <c r="C264" s="1144"/>
      <c r="D264" s="1146"/>
      <c r="E264" s="1144"/>
      <c r="F264" s="1148"/>
      <c r="G264" s="1148"/>
      <c r="H264" s="1149"/>
      <c r="I264" s="309" t="s">
        <v>213</v>
      </c>
      <c r="J264" s="309" t="s">
        <v>213</v>
      </c>
      <c r="K264" s="309" t="str">
        <f t="shared" ref="K264:K327" si="26">IFERROR(IF(OR(AND(I264="Muy Baja",J264="Leve"),AND(I264="Muy Baja",J264="Menor"),AND(I264="Baja",J264="Leve")),"Bajo",IF(OR(AND(I264="Muy baja",J264="Moderado"),AND(I264="Baja",J264="Menor"),AND(I264="Baja",J264="Moderado"),AND(I264="Media",J264="Leve"),AND(I264="Media",J264="Menor"),AND(I264="Media",J264="Moderado"),AND(I264="Alta",J264="Leve"),AND(I264="Alta",J264="Menor")),"Moderado",IF(OR(AND(I264="Muy Baja",J264="Mayor"),AND(I264="Baja",J264="Mayor"),AND(I264="Media",J264="Mayor"),AND(I264="Alta",J264="Moderado"),AND(I264="Alta",J264="Mayor"),AND(I264="Muy Alta",J264="Leve"),AND(I264="Muy Alta",J264="Menor"),AND(I264="Muy Alta",J264="Moderado"),AND(I264="Muy Alta",J264="Mayor")),"Alto",IF(OR(AND(I264="Muy Baja",J264="Catastrófico"),AND(I264="Baja",J264="Catastrófico"),AND(I264="Media",J264="Catastrófico"),AND(I264="Alta",J264="Catastrófico"),AND(I264="Muy Alta",J264="Catastrófico")),"Extremo","")))),"")</f>
        <v/>
      </c>
      <c r="L264" s="309" t="s">
        <v>213</v>
      </c>
      <c r="M264" s="386" t="str">
        <f>IF('Mapa final'!P267="","",'Mapa final'!P267)</f>
        <v/>
      </c>
      <c r="N264" s="60"/>
      <c r="O264" s="60"/>
      <c r="P264" s="60"/>
      <c r="Q264" s="140"/>
    </row>
    <row r="265" spans="1:17">
      <c r="A265" s="103" t="s">
        <v>839</v>
      </c>
      <c r="B265" s="1141"/>
      <c r="C265" s="1143" t="s">
        <v>213</v>
      </c>
      <c r="D265" s="1145"/>
      <c r="E265" s="1143" t="s">
        <v>213</v>
      </c>
      <c r="F265" s="1148" t="s">
        <v>213</v>
      </c>
      <c r="G265" s="1148" t="s">
        <v>213</v>
      </c>
      <c r="H265" s="1149" t="str">
        <f>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309" t="s">
        <v>213</v>
      </c>
      <c r="J265" s="309" t="s">
        <v>213</v>
      </c>
      <c r="K265" s="309" t="str">
        <f t="shared" si="26"/>
        <v/>
      </c>
      <c r="L265" s="309" t="s">
        <v>213</v>
      </c>
      <c r="M265" s="386" t="str">
        <f>IF('Mapa final'!P268="","",'Mapa final'!P268)</f>
        <v/>
      </c>
      <c r="N265" s="60"/>
      <c r="O265" s="60"/>
      <c r="P265" s="60"/>
      <c r="Q265" s="140"/>
    </row>
    <row r="266" spans="1:17">
      <c r="A266" s="103" t="s">
        <v>840</v>
      </c>
      <c r="B266" s="1142"/>
      <c r="C266" s="1144"/>
      <c r="D266" s="1146"/>
      <c r="E266" s="1144"/>
      <c r="F266" s="1148"/>
      <c r="G266" s="1148"/>
      <c r="H266" s="1149"/>
      <c r="I266" s="309" t="s">
        <v>213</v>
      </c>
      <c r="J266" s="309" t="s">
        <v>213</v>
      </c>
      <c r="K266" s="309" t="str">
        <f t="shared" si="26"/>
        <v/>
      </c>
      <c r="L266" s="309" t="s">
        <v>213</v>
      </c>
      <c r="M266" s="386" t="str">
        <f>IF('Mapa final'!P269="","",'Mapa final'!P269)</f>
        <v/>
      </c>
      <c r="N266" s="60"/>
      <c r="O266" s="60"/>
      <c r="P266" s="60"/>
      <c r="Q266" s="140"/>
    </row>
    <row r="267" spans="1:17">
      <c r="A267" s="103" t="s">
        <v>841</v>
      </c>
      <c r="B267" s="1142"/>
      <c r="C267" s="1144"/>
      <c r="D267" s="1146"/>
      <c r="E267" s="1144"/>
      <c r="F267" s="1148"/>
      <c r="G267" s="1148"/>
      <c r="H267" s="1149"/>
      <c r="I267" s="309" t="s">
        <v>213</v>
      </c>
      <c r="J267" s="309" t="s">
        <v>213</v>
      </c>
      <c r="K267" s="309" t="str">
        <f t="shared" si="26"/>
        <v/>
      </c>
      <c r="L267" s="309" t="s">
        <v>213</v>
      </c>
      <c r="M267" s="386" t="str">
        <f>IF('Mapa final'!P270="","",'Mapa final'!P270)</f>
        <v/>
      </c>
      <c r="N267" s="60"/>
      <c r="O267" s="60"/>
      <c r="P267" s="60"/>
      <c r="Q267" s="140"/>
    </row>
    <row r="268" spans="1:17">
      <c r="A268" s="103" t="s">
        <v>842</v>
      </c>
      <c r="B268" s="1142"/>
      <c r="C268" s="1144"/>
      <c r="D268" s="1146"/>
      <c r="E268" s="1144"/>
      <c r="F268" s="1148"/>
      <c r="G268" s="1148"/>
      <c r="H268" s="1149"/>
      <c r="I268" s="309" t="s">
        <v>213</v>
      </c>
      <c r="J268" s="309" t="s">
        <v>213</v>
      </c>
      <c r="K268" s="309" t="str">
        <f t="shared" si="26"/>
        <v/>
      </c>
      <c r="L268" s="309" t="s">
        <v>213</v>
      </c>
      <c r="M268" s="386" t="str">
        <f>IF('Mapa final'!P271="","",'Mapa final'!P271)</f>
        <v/>
      </c>
      <c r="N268" s="60"/>
      <c r="O268" s="60"/>
      <c r="P268" s="60"/>
      <c r="Q268" s="140"/>
    </row>
    <row r="269" spans="1:17">
      <c r="A269" s="103" t="s">
        <v>843</v>
      </c>
      <c r="B269" s="1142"/>
      <c r="C269" s="1144"/>
      <c r="D269" s="1146"/>
      <c r="E269" s="1144"/>
      <c r="F269" s="1148"/>
      <c r="G269" s="1148"/>
      <c r="H269" s="1149"/>
      <c r="I269" s="309" t="s">
        <v>213</v>
      </c>
      <c r="J269" s="309" t="s">
        <v>213</v>
      </c>
      <c r="K269" s="309" t="str">
        <f t="shared" si="26"/>
        <v/>
      </c>
      <c r="L269" s="309" t="s">
        <v>213</v>
      </c>
      <c r="M269" s="386" t="str">
        <f>IF('Mapa final'!P272="","",'Mapa final'!P272)</f>
        <v/>
      </c>
      <c r="N269" s="60"/>
      <c r="O269" s="60"/>
      <c r="P269" s="60"/>
      <c r="Q269" s="140"/>
    </row>
    <row r="270" spans="1:17">
      <c r="A270" s="103" t="s">
        <v>844</v>
      </c>
      <c r="B270" s="1142"/>
      <c r="C270" s="1144"/>
      <c r="D270" s="1146"/>
      <c r="E270" s="1144"/>
      <c r="F270" s="1148"/>
      <c r="G270" s="1148"/>
      <c r="H270" s="1149"/>
      <c r="I270" s="309" t="s">
        <v>213</v>
      </c>
      <c r="J270" s="309" t="s">
        <v>213</v>
      </c>
      <c r="K270" s="309" t="str">
        <f t="shared" si="26"/>
        <v/>
      </c>
      <c r="L270" s="309" t="s">
        <v>213</v>
      </c>
      <c r="M270" s="386" t="str">
        <f>IF('Mapa final'!P273="","",'Mapa final'!P273)</f>
        <v/>
      </c>
      <c r="N270" s="60"/>
      <c r="O270" s="60"/>
      <c r="P270" s="60"/>
      <c r="Q270" s="140"/>
    </row>
    <row r="271" spans="1:17">
      <c r="A271" s="103" t="s">
        <v>845</v>
      </c>
      <c r="B271" s="1141"/>
      <c r="C271" s="1143" t="s">
        <v>213</v>
      </c>
      <c r="D271" s="1145"/>
      <c r="E271" s="1143" t="s">
        <v>213</v>
      </c>
      <c r="F271" s="1148" t="s">
        <v>213</v>
      </c>
      <c r="G271" s="1148" t="s">
        <v>213</v>
      </c>
      <c r="H271" s="1149" t="str">
        <f>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309" t="s">
        <v>213</v>
      </c>
      <c r="J271" s="309" t="s">
        <v>213</v>
      </c>
      <c r="K271" s="309" t="str">
        <f t="shared" si="26"/>
        <v/>
      </c>
      <c r="L271" s="309" t="s">
        <v>213</v>
      </c>
      <c r="M271" s="386" t="str">
        <f>IF('Mapa final'!P274="","",'Mapa final'!P274)</f>
        <v/>
      </c>
      <c r="N271" s="60"/>
      <c r="O271" s="60"/>
      <c r="P271" s="60"/>
      <c r="Q271" s="140"/>
    </row>
    <row r="272" spans="1:17">
      <c r="A272" s="103" t="s">
        <v>846</v>
      </c>
      <c r="B272" s="1142"/>
      <c r="C272" s="1144"/>
      <c r="D272" s="1146"/>
      <c r="E272" s="1144"/>
      <c r="F272" s="1148"/>
      <c r="G272" s="1148"/>
      <c r="H272" s="1149"/>
      <c r="I272" s="309" t="s">
        <v>213</v>
      </c>
      <c r="J272" s="309" t="s">
        <v>213</v>
      </c>
      <c r="K272" s="309" t="str">
        <f t="shared" si="26"/>
        <v/>
      </c>
      <c r="L272" s="309" t="s">
        <v>213</v>
      </c>
      <c r="M272" s="386" t="str">
        <f>IF('Mapa final'!P275="","",'Mapa final'!P275)</f>
        <v/>
      </c>
      <c r="N272" s="60"/>
      <c r="O272" s="60"/>
      <c r="P272" s="60"/>
      <c r="Q272" s="140"/>
    </row>
    <row r="273" spans="1:17">
      <c r="A273" s="103" t="s">
        <v>847</v>
      </c>
      <c r="B273" s="1142"/>
      <c r="C273" s="1144"/>
      <c r="D273" s="1146"/>
      <c r="E273" s="1144"/>
      <c r="F273" s="1148"/>
      <c r="G273" s="1148"/>
      <c r="H273" s="1149"/>
      <c r="I273" s="309" t="s">
        <v>213</v>
      </c>
      <c r="J273" s="309" t="s">
        <v>213</v>
      </c>
      <c r="K273" s="309" t="str">
        <f t="shared" si="26"/>
        <v/>
      </c>
      <c r="L273" s="309" t="s">
        <v>213</v>
      </c>
      <c r="M273" s="386" t="str">
        <f>IF('Mapa final'!P276="","",'Mapa final'!P276)</f>
        <v/>
      </c>
      <c r="N273" s="60"/>
      <c r="O273" s="60"/>
      <c r="P273" s="60"/>
      <c r="Q273" s="140"/>
    </row>
    <row r="274" spans="1:17">
      <c r="A274" s="103" t="s">
        <v>848</v>
      </c>
      <c r="B274" s="1142"/>
      <c r="C274" s="1144"/>
      <c r="D274" s="1146"/>
      <c r="E274" s="1144"/>
      <c r="F274" s="1148"/>
      <c r="G274" s="1148"/>
      <c r="H274" s="1149"/>
      <c r="I274" s="309" t="s">
        <v>213</v>
      </c>
      <c r="J274" s="309" t="s">
        <v>213</v>
      </c>
      <c r="K274" s="309" t="str">
        <f t="shared" si="26"/>
        <v/>
      </c>
      <c r="L274" s="309" t="s">
        <v>213</v>
      </c>
      <c r="M274" s="386" t="str">
        <f>IF('Mapa final'!P277="","",'Mapa final'!P277)</f>
        <v/>
      </c>
      <c r="N274" s="60"/>
      <c r="O274" s="60"/>
      <c r="P274" s="60"/>
      <c r="Q274" s="140"/>
    </row>
    <row r="275" spans="1:17">
      <c r="A275" s="103" t="s">
        <v>849</v>
      </c>
      <c r="B275" s="1142"/>
      <c r="C275" s="1144"/>
      <c r="D275" s="1146"/>
      <c r="E275" s="1144"/>
      <c r="F275" s="1148"/>
      <c r="G275" s="1148"/>
      <c r="H275" s="1149"/>
      <c r="I275" s="309" t="s">
        <v>213</v>
      </c>
      <c r="J275" s="309" t="s">
        <v>213</v>
      </c>
      <c r="K275" s="309" t="str">
        <f t="shared" si="26"/>
        <v/>
      </c>
      <c r="L275" s="309" t="s">
        <v>213</v>
      </c>
      <c r="M275" s="386" t="str">
        <f>IF('Mapa final'!P278="","",'Mapa final'!P278)</f>
        <v/>
      </c>
      <c r="N275" s="60"/>
      <c r="O275" s="60"/>
      <c r="P275" s="60"/>
      <c r="Q275" s="140"/>
    </row>
    <row r="276" spans="1:17">
      <c r="A276" s="103" t="s">
        <v>850</v>
      </c>
      <c r="B276" s="1142"/>
      <c r="C276" s="1144"/>
      <c r="D276" s="1146"/>
      <c r="E276" s="1144"/>
      <c r="F276" s="1148"/>
      <c r="G276" s="1148"/>
      <c r="H276" s="1149"/>
      <c r="I276" s="309" t="s">
        <v>213</v>
      </c>
      <c r="J276" s="309" t="s">
        <v>213</v>
      </c>
      <c r="K276" s="309" t="str">
        <f t="shared" si="26"/>
        <v/>
      </c>
      <c r="L276" s="309" t="s">
        <v>213</v>
      </c>
      <c r="M276" s="386" t="str">
        <f>IF('Mapa final'!P279="","",'Mapa final'!P279)</f>
        <v/>
      </c>
      <c r="N276" s="60"/>
      <c r="O276" s="60"/>
      <c r="P276" s="60"/>
      <c r="Q276" s="140"/>
    </row>
    <row r="277" spans="1:17">
      <c r="A277" s="103" t="s">
        <v>851</v>
      </c>
      <c r="B277" s="1141"/>
      <c r="C277" s="1143" t="s">
        <v>213</v>
      </c>
      <c r="D277" s="1145"/>
      <c r="E277" s="1143" t="s">
        <v>213</v>
      </c>
      <c r="F277" s="1148" t="s">
        <v>213</v>
      </c>
      <c r="G277" s="1148" t="s">
        <v>213</v>
      </c>
      <c r="H277" s="1149" t="str">
        <f>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309" t="s">
        <v>213</v>
      </c>
      <c r="J277" s="309" t="s">
        <v>213</v>
      </c>
      <c r="K277" s="309" t="str">
        <f t="shared" si="26"/>
        <v/>
      </c>
      <c r="L277" s="309" t="s">
        <v>213</v>
      </c>
      <c r="M277" s="386" t="str">
        <f>IF('Mapa final'!P280="","",'Mapa final'!P280)</f>
        <v/>
      </c>
      <c r="N277" s="60"/>
      <c r="O277" s="60"/>
      <c r="P277" s="60"/>
      <c r="Q277" s="140"/>
    </row>
    <row r="278" spans="1:17">
      <c r="A278" s="103" t="s">
        <v>852</v>
      </c>
      <c r="B278" s="1142"/>
      <c r="C278" s="1144"/>
      <c r="D278" s="1146"/>
      <c r="E278" s="1144"/>
      <c r="F278" s="1148"/>
      <c r="G278" s="1148"/>
      <c r="H278" s="1149"/>
      <c r="I278" s="309" t="s">
        <v>213</v>
      </c>
      <c r="J278" s="309" t="s">
        <v>213</v>
      </c>
      <c r="K278" s="309" t="str">
        <f t="shared" si="26"/>
        <v/>
      </c>
      <c r="L278" s="309" t="s">
        <v>213</v>
      </c>
      <c r="M278" s="386" t="str">
        <f>IF('Mapa final'!P281="","",'Mapa final'!P281)</f>
        <v/>
      </c>
      <c r="N278" s="60"/>
      <c r="O278" s="60"/>
      <c r="P278" s="60"/>
      <c r="Q278" s="140"/>
    </row>
    <row r="279" spans="1:17">
      <c r="A279" s="103" t="s">
        <v>853</v>
      </c>
      <c r="B279" s="1142"/>
      <c r="C279" s="1144"/>
      <c r="D279" s="1146"/>
      <c r="E279" s="1144"/>
      <c r="F279" s="1148"/>
      <c r="G279" s="1148"/>
      <c r="H279" s="1149"/>
      <c r="I279" s="309" t="s">
        <v>213</v>
      </c>
      <c r="J279" s="309" t="s">
        <v>213</v>
      </c>
      <c r="K279" s="309" t="str">
        <f t="shared" si="26"/>
        <v/>
      </c>
      <c r="L279" s="309" t="s">
        <v>213</v>
      </c>
      <c r="M279" s="386" t="str">
        <f>IF('Mapa final'!P282="","",'Mapa final'!P282)</f>
        <v/>
      </c>
      <c r="N279" s="60"/>
      <c r="O279" s="60"/>
      <c r="P279" s="60"/>
      <c r="Q279" s="140"/>
    </row>
    <row r="280" spans="1:17">
      <c r="A280" s="103" t="s">
        <v>854</v>
      </c>
      <c r="B280" s="1142"/>
      <c r="C280" s="1144"/>
      <c r="D280" s="1146"/>
      <c r="E280" s="1144"/>
      <c r="F280" s="1148"/>
      <c r="G280" s="1148"/>
      <c r="H280" s="1149"/>
      <c r="I280" s="309" t="s">
        <v>213</v>
      </c>
      <c r="J280" s="309" t="s">
        <v>213</v>
      </c>
      <c r="K280" s="309" t="str">
        <f t="shared" si="26"/>
        <v/>
      </c>
      <c r="L280" s="309" t="s">
        <v>213</v>
      </c>
      <c r="M280" s="386" t="str">
        <f>IF('Mapa final'!P283="","",'Mapa final'!P283)</f>
        <v/>
      </c>
      <c r="N280" s="60"/>
      <c r="O280" s="60"/>
      <c r="P280" s="60"/>
      <c r="Q280" s="140"/>
    </row>
    <row r="281" spans="1:17">
      <c r="A281" s="103" t="s">
        <v>855</v>
      </c>
      <c r="B281" s="1142"/>
      <c r="C281" s="1144"/>
      <c r="D281" s="1146"/>
      <c r="E281" s="1144"/>
      <c r="F281" s="1148"/>
      <c r="G281" s="1148"/>
      <c r="H281" s="1149"/>
      <c r="I281" s="309" t="s">
        <v>213</v>
      </c>
      <c r="J281" s="309" t="s">
        <v>213</v>
      </c>
      <c r="K281" s="309" t="str">
        <f t="shared" si="26"/>
        <v/>
      </c>
      <c r="L281" s="309" t="s">
        <v>213</v>
      </c>
      <c r="M281" s="386" t="str">
        <f>IF('Mapa final'!P284="","",'Mapa final'!P284)</f>
        <v/>
      </c>
      <c r="N281" s="60"/>
      <c r="O281" s="60"/>
      <c r="P281" s="60"/>
      <c r="Q281" s="140"/>
    </row>
    <row r="282" spans="1:17">
      <c r="A282" s="103" t="s">
        <v>856</v>
      </c>
      <c r="B282" s="1142"/>
      <c r="C282" s="1144"/>
      <c r="D282" s="1146"/>
      <c r="E282" s="1144"/>
      <c r="F282" s="1148"/>
      <c r="G282" s="1148"/>
      <c r="H282" s="1149"/>
      <c r="I282" s="309" t="s">
        <v>213</v>
      </c>
      <c r="J282" s="309" t="s">
        <v>213</v>
      </c>
      <c r="K282" s="309" t="str">
        <f t="shared" si="26"/>
        <v/>
      </c>
      <c r="L282" s="309" t="s">
        <v>213</v>
      </c>
      <c r="M282" s="386" t="str">
        <f>IF('Mapa final'!P285="","",'Mapa final'!P285)</f>
        <v/>
      </c>
      <c r="N282" s="60"/>
      <c r="O282" s="60"/>
      <c r="P282" s="60"/>
      <c r="Q282" s="140"/>
    </row>
    <row r="283" spans="1:17">
      <c r="A283" s="103" t="s">
        <v>857</v>
      </c>
      <c r="B283" s="1141"/>
      <c r="C283" s="1143" t="s">
        <v>213</v>
      </c>
      <c r="D283" s="1145"/>
      <c r="E283" s="1143" t="s">
        <v>213</v>
      </c>
      <c r="F283" s="1148" t="s">
        <v>213</v>
      </c>
      <c r="G283" s="1148" t="s">
        <v>213</v>
      </c>
      <c r="H283" s="1149" t="str">
        <f>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309" t="s">
        <v>213</v>
      </c>
      <c r="J283" s="309" t="s">
        <v>213</v>
      </c>
      <c r="K283" s="309" t="str">
        <f t="shared" si="26"/>
        <v/>
      </c>
      <c r="L283" s="309" t="s">
        <v>213</v>
      </c>
      <c r="M283" s="386" t="str">
        <f>IF('Mapa final'!P286="","",'Mapa final'!P286)</f>
        <v/>
      </c>
      <c r="N283" s="60"/>
      <c r="O283" s="60"/>
      <c r="P283" s="60"/>
      <c r="Q283" s="140"/>
    </row>
    <row r="284" spans="1:17">
      <c r="A284" s="103" t="s">
        <v>858</v>
      </c>
      <c r="B284" s="1142"/>
      <c r="C284" s="1144"/>
      <c r="D284" s="1146"/>
      <c r="E284" s="1144"/>
      <c r="F284" s="1148"/>
      <c r="G284" s="1148"/>
      <c r="H284" s="1149"/>
      <c r="I284" s="309" t="s">
        <v>213</v>
      </c>
      <c r="J284" s="309" t="s">
        <v>213</v>
      </c>
      <c r="K284" s="309" t="str">
        <f t="shared" si="26"/>
        <v/>
      </c>
      <c r="L284" s="309" t="s">
        <v>213</v>
      </c>
      <c r="M284" s="386" t="str">
        <f>IF('Mapa final'!P287="","",'Mapa final'!P287)</f>
        <v/>
      </c>
      <c r="N284" s="60"/>
      <c r="O284" s="60"/>
      <c r="P284" s="60"/>
      <c r="Q284" s="140"/>
    </row>
    <row r="285" spans="1:17">
      <c r="A285" s="103" t="s">
        <v>859</v>
      </c>
      <c r="B285" s="1142"/>
      <c r="C285" s="1144"/>
      <c r="D285" s="1146"/>
      <c r="E285" s="1144"/>
      <c r="F285" s="1148"/>
      <c r="G285" s="1148"/>
      <c r="H285" s="1149"/>
      <c r="I285" s="309" t="s">
        <v>213</v>
      </c>
      <c r="J285" s="309" t="s">
        <v>213</v>
      </c>
      <c r="K285" s="309" t="str">
        <f t="shared" si="26"/>
        <v/>
      </c>
      <c r="L285" s="309" t="s">
        <v>213</v>
      </c>
      <c r="M285" s="386" t="str">
        <f>IF('Mapa final'!P288="","",'Mapa final'!P288)</f>
        <v/>
      </c>
      <c r="N285" s="60"/>
      <c r="O285" s="60"/>
      <c r="P285" s="60"/>
      <c r="Q285" s="140"/>
    </row>
    <row r="286" spans="1:17">
      <c r="A286" s="103" t="s">
        <v>860</v>
      </c>
      <c r="B286" s="1142"/>
      <c r="C286" s="1144"/>
      <c r="D286" s="1146"/>
      <c r="E286" s="1144"/>
      <c r="F286" s="1148"/>
      <c r="G286" s="1148"/>
      <c r="H286" s="1149"/>
      <c r="I286" s="309" t="s">
        <v>213</v>
      </c>
      <c r="J286" s="309" t="s">
        <v>213</v>
      </c>
      <c r="K286" s="309" t="str">
        <f t="shared" si="26"/>
        <v/>
      </c>
      <c r="L286" s="309" t="s">
        <v>213</v>
      </c>
      <c r="M286" s="386" t="str">
        <f>IF('Mapa final'!P289="","",'Mapa final'!P289)</f>
        <v/>
      </c>
      <c r="N286" s="60"/>
      <c r="O286" s="60"/>
      <c r="P286" s="60"/>
      <c r="Q286" s="140"/>
    </row>
    <row r="287" spans="1:17">
      <c r="A287" s="103" t="s">
        <v>861</v>
      </c>
      <c r="B287" s="1142"/>
      <c r="C287" s="1144"/>
      <c r="D287" s="1146"/>
      <c r="E287" s="1144"/>
      <c r="F287" s="1148"/>
      <c r="G287" s="1148"/>
      <c r="H287" s="1149"/>
      <c r="I287" s="309" t="s">
        <v>213</v>
      </c>
      <c r="J287" s="309" t="s">
        <v>213</v>
      </c>
      <c r="K287" s="309" t="str">
        <f t="shared" si="26"/>
        <v/>
      </c>
      <c r="L287" s="309" t="s">
        <v>213</v>
      </c>
      <c r="M287" s="386" t="str">
        <f>IF('Mapa final'!P290="","",'Mapa final'!P290)</f>
        <v/>
      </c>
      <c r="N287" s="60"/>
      <c r="O287" s="60"/>
      <c r="P287" s="60"/>
      <c r="Q287" s="140"/>
    </row>
    <row r="288" spans="1:17">
      <c r="A288" s="103" t="s">
        <v>862</v>
      </c>
      <c r="B288" s="1142"/>
      <c r="C288" s="1144"/>
      <c r="D288" s="1146"/>
      <c r="E288" s="1144"/>
      <c r="F288" s="1148"/>
      <c r="G288" s="1148"/>
      <c r="H288" s="1149"/>
      <c r="I288" s="309" t="s">
        <v>213</v>
      </c>
      <c r="J288" s="309" t="s">
        <v>213</v>
      </c>
      <c r="K288" s="309" t="str">
        <f t="shared" si="26"/>
        <v/>
      </c>
      <c r="L288" s="309" t="s">
        <v>213</v>
      </c>
      <c r="M288" s="386" t="str">
        <f>IF('Mapa final'!P291="","",'Mapa final'!P291)</f>
        <v/>
      </c>
      <c r="N288" s="60"/>
      <c r="O288" s="60"/>
      <c r="P288" s="60"/>
      <c r="Q288" s="140"/>
    </row>
    <row r="289" spans="1:17">
      <c r="A289" s="103" t="s">
        <v>863</v>
      </c>
      <c r="B289" s="1141"/>
      <c r="C289" s="1143" t="s">
        <v>213</v>
      </c>
      <c r="D289" s="1145"/>
      <c r="E289" s="1143" t="s">
        <v>213</v>
      </c>
      <c r="F289" s="1148" t="s">
        <v>213</v>
      </c>
      <c r="G289" s="1148" t="s">
        <v>213</v>
      </c>
      <c r="H289" s="1149" t="str">
        <f>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309" t="s">
        <v>213</v>
      </c>
      <c r="J289" s="309" t="s">
        <v>213</v>
      </c>
      <c r="K289" s="309" t="str">
        <f t="shared" si="26"/>
        <v/>
      </c>
      <c r="L289" s="309" t="s">
        <v>213</v>
      </c>
      <c r="M289" s="386" t="str">
        <f>IF('Mapa final'!P292="","",'Mapa final'!P292)</f>
        <v/>
      </c>
      <c r="N289" s="60"/>
      <c r="O289" s="60"/>
      <c r="P289" s="60"/>
      <c r="Q289" s="140"/>
    </row>
    <row r="290" spans="1:17">
      <c r="A290" s="103" t="s">
        <v>864</v>
      </c>
      <c r="B290" s="1142"/>
      <c r="C290" s="1144"/>
      <c r="D290" s="1146"/>
      <c r="E290" s="1144"/>
      <c r="F290" s="1148"/>
      <c r="G290" s="1148"/>
      <c r="H290" s="1149"/>
      <c r="I290" s="309" t="s">
        <v>213</v>
      </c>
      <c r="J290" s="309" t="s">
        <v>213</v>
      </c>
      <c r="K290" s="309" t="str">
        <f t="shared" si="26"/>
        <v/>
      </c>
      <c r="L290" s="309" t="s">
        <v>213</v>
      </c>
      <c r="M290" s="386" t="str">
        <f>IF('Mapa final'!P293="","",'Mapa final'!P293)</f>
        <v/>
      </c>
      <c r="N290" s="60"/>
      <c r="O290" s="60"/>
      <c r="P290" s="60"/>
      <c r="Q290" s="140"/>
    </row>
    <row r="291" spans="1:17">
      <c r="A291" s="103" t="s">
        <v>865</v>
      </c>
      <c r="B291" s="1142"/>
      <c r="C291" s="1144"/>
      <c r="D291" s="1146"/>
      <c r="E291" s="1144"/>
      <c r="F291" s="1148"/>
      <c r="G291" s="1148"/>
      <c r="H291" s="1149"/>
      <c r="I291" s="309" t="s">
        <v>213</v>
      </c>
      <c r="J291" s="309" t="s">
        <v>213</v>
      </c>
      <c r="K291" s="309" t="str">
        <f t="shared" si="26"/>
        <v/>
      </c>
      <c r="L291" s="309" t="s">
        <v>213</v>
      </c>
      <c r="M291" s="386" t="str">
        <f>IF('Mapa final'!P294="","",'Mapa final'!P294)</f>
        <v/>
      </c>
      <c r="N291" s="60"/>
      <c r="O291" s="60"/>
      <c r="P291" s="60"/>
      <c r="Q291" s="140"/>
    </row>
    <row r="292" spans="1:17">
      <c r="A292" s="103" t="s">
        <v>866</v>
      </c>
      <c r="B292" s="1142"/>
      <c r="C292" s="1144"/>
      <c r="D292" s="1146"/>
      <c r="E292" s="1144"/>
      <c r="F292" s="1148"/>
      <c r="G292" s="1148"/>
      <c r="H292" s="1149"/>
      <c r="I292" s="309" t="s">
        <v>213</v>
      </c>
      <c r="J292" s="309" t="s">
        <v>213</v>
      </c>
      <c r="K292" s="309" t="str">
        <f t="shared" si="26"/>
        <v/>
      </c>
      <c r="L292" s="309" t="s">
        <v>213</v>
      </c>
      <c r="M292" s="386" t="str">
        <f>IF('Mapa final'!P295="","",'Mapa final'!P295)</f>
        <v/>
      </c>
      <c r="N292" s="60"/>
      <c r="O292" s="60"/>
      <c r="P292" s="60"/>
      <c r="Q292" s="140"/>
    </row>
    <row r="293" spans="1:17">
      <c r="A293" s="103" t="s">
        <v>867</v>
      </c>
      <c r="B293" s="1142"/>
      <c r="C293" s="1144"/>
      <c r="D293" s="1146"/>
      <c r="E293" s="1144"/>
      <c r="F293" s="1148"/>
      <c r="G293" s="1148"/>
      <c r="H293" s="1149"/>
      <c r="I293" s="309" t="s">
        <v>213</v>
      </c>
      <c r="J293" s="309" t="s">
        <v>213</v>
      </c>
      <c r="K293" s="309" t="str">
        <f t="shared" si="26"/>
        <v/>
      </c>
      <c r="L293" s="309" t="s">
        <v>213</v>
      </c>
      <c r="M293" s="386" t="str">
        <f>IF('Mapa final'!P296="","",'Mapa final'!P296)</f>
        <v/>
      </c>
      <c r="N293" s="60"/>
      <c r="O293" s="60"/>
      <c r="P293" s="60"/>
      <c r="Q293" s="140"/>
    </row>
    <row r="294" spans="1:17">
      <c r="A294" s="103" t="s">
        <v>868</v>
      </c>
      <c r="B294" s="1142"/>
      <c r="C294" s="1144"/>
      <c r="D294" s="1146"/>
      <c r="E294" s="1144"/>
      <c r="F294" s="1148"/>
      <c r="G294" s="1148"/>
      <c r="H294" s="1149"/>
      <c r="I294" s="309" t="s">
        <v>213</v>
      </c>
      <c r="J294" s="309" t="s">
        <v>213</v>
      </c>
      <c r="K294" s="309" t="str">
        <f t="shared" si="26"/>
        <v/>
      </c>
      <c r="L294" s="309" t="s">
        <v>213</v>
      </c>
      <c r="M294" s="386" t="str">
        <f>IF('Mapa final'!P297="","",'Mapa final'!P297)</f>
        <v/>
      </c>
      <c r="N294" s="60"/>
      <c r="O294" s="60"/>
      <c r="P294" s="60"/>
      <c r="Q294" s="140"/>
    </row>
    <row r="295" spans="1:17">
      <c r="A295" s="103" t="s">
        <v>869</v>
      </c>
      <c r="B295" s="1141"/>
      <c r="C295" s="1143" t="s">
        <v>213</v>
      </c>
      <c r="D295" s="1145"/>
      <c r="E295" s="1143" t="s">
        <v>213</v>
      </c>
      <c r="F295" s="1148" t="s">
        <v>213</v>
      </c>
      <c r="G295" s="1148" t="s">
        <v>213</v>
      </c>
      <c r="H295" s="1149" t="str">
        <f>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309" t="s">
        <v>213</v>
      </c>
      <c r="J295" s="309" t="s">
        <v>213</v>
      </c>
      <c r="K295" s="309" t="str">
        <f t="shared" si="26"/>
        <v/>
      </c>
      <c r="L295" s="309" t="s">
        <v>213</v>
      </c>
      <c r="M295" s="386" t="str">
        <f>IF('Mapa final'!P298="","",'Mapa final'!P298)</f>
        <v/>
      </c>
      <c r="N295" s="60"/>
      <c r="O295" s="60"/>
      <c r="P295" s="60"/>
      <c r="Q295" s="140"/>
    </row>
    <row r="296" spans="1:17">
      <c r="A296" s="103" t="s">
        <v>870</v>
      </c>
      <c r="B296" s="1142"/>
      <c r="C296" s="1144"/>
      <c r="D296" s="1146"/>
      <c r="E296" s="1144"/>
      <c r="F296" s="1148"/>
      <c r="G296" s="1148"/>
      <c r="H296" s="1149"/>
      <c r="I296" s="309" t="s">
        <v>213</v>
      </c>
      <c r="J296" s="309" t="s">
        <v>213</v>
      </c>
      <c r="K296" s="309" t="str">
        <f t="shared" si="26"/>
        <v/>
      </c>
      <c r="L296" s="309" t="s">
        <v>213</v>
      </c>
      <c r="M296" s="386" t="str">
        <f>IF('Mapa final'!P299="","",'Mapa final'!P299)</f>
        <v/>
      </c>
      <c r="N296" s="60"/>
      <c r="O296" s="60"/>
      <c r="P296" s="60"/>
      <c r="Q296" s="140"/>
    </row>
    <row r="297" spans="1:17">
      <c r="A297" s="103" t="s">
        <v>871</v>
      </c>
      <c r="B297" s="1142"/>
      <c r="C297" s="1144"/>
      <c r="D297" s="1146"/>
      <c r="E297" s="1144"/>
      <c r="F297" s="1148"/>
      <c r="G297" s="1148"/>
      <c r="H297" s="1149"/>
      <c r="I297" s="309" t="s">
        <v>213</v>
      </c>
      <c r="J297" s="309" t="s">
        <v>213</v>
      </c>
      <c r="K297" s="309" t="str">
        <f t="shared" si="26"/>
        <v/>
      </c>
      <c r="L297" s="309" t="s">
        <v>213</v>
      </c>
      <c r="M297" s="386" t="str">
        <f>IF('Mapa final'!P300="","",'Mapa final'!P300)</f>
        <v/>
      </c>
      <c r="N297" s="60"/>
      <c r="O297" s="60"/>
      <c r="P297" s="60"/>
      <c r="Q297" s="140"/>
    </row>
    <row r="298" spans="1:17">
      <c r="A298" s="103" t="s">
        <v>872</v>
      </c>
      <c r="B298" s="1142"/>
      <c r="C298" s="1144"/>
      <c r="D298" s="1146"/>
      <c r="E298" s="1144"/>
      <c r="F298" s="1148"/>
      <c r="G298" s="1148"/>
      <c r="H298" s="1149"/>
      <c r="I298" s="309" t="s">
        <v>213</v>
      </c>
      <c r="J298" s="309" t="s">
        <v>213</v>
      </c>
      <c r="K298" s="309" t="str">
        <f t="shared" si="26"/>
        <v/>
      </c>
      <c r="L298" s="309" t="s">
        <v>213</v>
      </c>
      <c r="M298" s="386" t="str">
        <f>IF('Mapa final'!P301="","",'Mapa final'!P301)</f>
        <v/>
      </c>
      <c r="N298" s="60"/>
      <c r="O298" s="60"/>
      <c r="P298" s="60"/>
      <c r="Q298" s="140"/>
    </row>
    <row r="299" spans="1:17">
      <c r="A299" s="103" t="s">
        <v>873</v>
      </c>
      <c r="B299" s="1142"/>
      <c r="C299" s="1144"/>
      <c r="D299" s="1146"/>
      <c r="E299" s="1144"/>
      <c r="F299" s="1148"/>
      <c r="G299" s="1148"/>
      <c r="H299" s="1149"/>
      <c r="I299" s="309" t="s">
        <v>213</v>
      </c>
      <c r="J299" s="309" t="s">
        <v>213</v>
      </c>
      <c r="K299" s="309" t="str">
        <f t="shared" si="26"/>
        <v/>
      </c>
      <c r="L299" s="309" t="s">
        <v>213</v>
      </c>
      <c r="M299" s="386" t="str">
        <f>IF('Mapa final'!P302="","",'Mapa final'!P302)</f>
        <v/>
      </c>
      <c r="N299" s="60"/>
      <c r="O299" s="60"/>
      <c r="P299" s="60"/>
      <c r="Q299" s="140"/>
    </row>
    <row r="300" spans="1:17">
      <c r="A300" s="103" t="s">
        <v>874</v>
      </c>
      <c r="B300" s="1142"/>
      <c r="C300" s="1144"/>
      <c r="D300" s="1146"/>
      <c r="E300" s="1144"/>
      <c r="F300" s="1148"/>
      <c r="G300" s="1148"/>
      <c r="H300" s="1149"/>
      <c r="I300" s="309" t="s">
        <v>213</v>
      </c>
      <c r="J300" s="309" t="s">
        <v>213</v>
      </c>
      <c r="K300" s="309" t="str">
        <f t="shared" si="26"/>
        <v/>
      </c>
      <c r="L300" s="309" t="s">
        <v>213</v>
      </c>
      <c r="M300" s="386" t="str">
        <f>IF('Mapa final'!P303="","",'Mapa final'!P303)</f>
        <v/>
      </c>
      <c r="N300" s="60"/>
      <c r="O300" s="60"/>
      <c r="P300" s="60"/>
      <c r="Q300" s="140"/>
    </row>
    <row r="301" spans="1:17">
      <c r="A301" s="103" t="s">
        <v>875</v>
      </c>
      <c r="B301" s="1141"/>
      <c r="C301" s="1143" t="s">
        <v>213</v>
      </c>
      <c r="D301" s="1145"/>
      <c r="E301" s="1143" t="s">
        <v>213</v>
      </c>
      <c r="F301" s="1148" t="s">
        <v>213</v>
      </c>
      <c r="G301" s="1148" t="s">
        <v>213</v>
      </c>
      <c r="H301" s="1149" t="str">
        <f>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309" t="s">
        <v>213</v>
      </c>
      <c r="J301" s="309" t="s">
        <v>213</v>
      </c>
      <c r="K301" s="309" t="str">
        <f t="shared" si="26"/>
        <v/>
      </c>
      <c r="L301" s="309" t="s">
        <v>213</v>
      </c>
      <c r="M301" s="386" t="str">
        <f>IF('Mapa final'!P304="","",'Mapa final'!P304)</f>
        <v/>
      </c>
      <c r="N301" s="60"/>
      <c r="O301" s="60"/>
      <c r="P301" s="60"/>
      <c r="Q301" s="140"/>
    </row>
    <row r="302" spans="1:17">
      <c r="A302" s="103" t="s">
        <v>876</v>
      </c>
      <c r="B302" s="1142"/>
      <c r="C302" s="1144"/>
      <c r="D302" s="1146"/>
      <c r="E302" s="1144"/>
      <c r="F302" s="1148"/>
      <c r="G302" s="1148"/>
      <c r="H302" s="1149"/>
      <c r="I302" s="309" t="s">
        <v>213</v>
      </c>
      <c r="J302" s="309" t="s">
        <v>213</v>
      </c>
      <c r="K302" s="309" t="str">
        <f t="shared" si="26"/>
        <v/>
      </c>
      <c r="L302" s="309" t="s">
        <v>213</v>
      </c>
      <c r="M302" s="386" t="str">
        <f>IF('Mapa final'!P305="","",'Mapa final'!P305)</f>
        <v/>
      </c>
      <c r="N302" s="60"/>
      <c r="O302" s="60"/>
      <c r="P302" s="60"/>
      <c r="Q302" s="140"/>
    </row>
    <row r="303" spans="1:17">
      <c r="A303" s="103" t="s">
        <v>877</v>
      </c>
      <c r="B303" s="1142"/>
      <c r="C303" s="1144"/>
      <c r="D303" s="1146"/>
      <c r="E303" s="1144"/>
      <c r="F303" s="1148"/>
      <c r="G303" s="1148"/>
      <c r="H303" s="1149"/>
      <c r="I303" s="309" t="s">
        <v>213</v>
      </c>
      <c r="J303" s="309" t="s">
        <v>213</v>
      </c>
      <c r="K303" s="309" t="str">
        <f t="shared" si="26"/>
        <v/>
      </c>
      <c r="L303" s="309" t="s">
        <v>213</v>
      </c>
      <c r="M303" s="386" t="str">
        <f>IF('Mapa final'!P306="","",'Mapa final'!P306)</f>
        <v/>
      </c>
      <c r="N303" s="60"/>
      <c r="O303" s="60"/>
      <c r="P303" s="60"/>
      <c r="Q303" s="140"/>
    </row>
    <row r="304" spans="1:17">
      <c r="A304" s="103" t="s">
        <v>878</v>
      </c>
      <c r="B304" s="1142"/>
      <c r="C304" s="1144"/>
      <c r="D304" s="1146"/>
      <c r="E304" s="1144"/>
      <c r="F304" s="1148"/>
      <c r="G304" s="1148"/>
      <c r="H304" s="1149"/>
      <c r="I304" s="309" t="s">
        <v>213</v>
      </c>
      <c r="J304" s="309" t="s">
        <v>213</v>
      </c>
      <c r="K304" s="309" t="str">
        <f t="shared" si="26"/>
        <v/>
      </c>
      <c r="L304" s="309" t="s">
        <v>213</v>
      </c>
      <c r="M304" s="386" t="str">
        <f>IF('Mapa final'!P307="","",'Mapa final'!P307)</f>
        <v/>
      </c>
      <c r="N304" s="60"/>
      <c r="O304" s="60"/>
      <c r="P304" s="60"/>
      <c r="Q304" s="140"/>
    </row>
    <row r="305" spans="1:17">
      <c r="A305" s="103" t="s">
        <v>879</v>
      </c>
      <c r="B305" s="1142"/>
      <c r="C305" s="1144"/>
      <c r="D305" s="1146"/>
      <c r="E305" s="1144"/>
      <c r="F305" s="1148"/>
      <c r="G305" s="1148"/>
      <c r="H305" s="1149"/>
      <c r="I305" s="309" t="s">
        <v>213</v>
      </c>
      <c r="J305" s="309" t="s">
        <v>213</v>
      </c>
      <c r="K305" s="309" t="str">
        <f t="shared" si="26"/>
        <v/>
      </c>
      <c r="L305" s="309" t="s">
        <v>213</v>
      </c>
      <c r="M305" s="386" t="str">
        <f>IF('Mapa final'!P308="","",'Mapa final'!P308)</f>
        <v/>
      </c>
      <c r="N305" s="60"/>
      <c r="O305" s="60"/>
      <c r="P305" s="60"/>
      <c r="Q305" s="140"/>
    </row>
    <row r="306" spans="1:17">
      <c r="A306" s="103" t="s">
        <v>880</v>
      </c>
      <c r="B306" s="1142"/>
      <c r="C306" s="1144"/>
      <c r="D306" s="1146"/>
      <c r="E306" s="1144"/>
      <c r="F306" s="1148"/>
      <c r="G306" s="1148"/>
      <c r="H306" s="1149"/>
      <c r="I306" s="309" t="s">
        <v>213</v>
      </c>
      <c r="J306" s="309" t="s">
        <v>213</v>
      </c>
      <c r="K306" s="309" t="str">
        <f t="shared" si="26"/>
        <v/>
      </c>
      <c r="L306" s="309" t="s">
        <v>213</v>
      </c>
      <c r="M306" s="386" t="str">
        <f>IF('Mapa final'!P309="","",'Mapa final'!P309)</f>
        <v/>
      </c>
      <c r="N306" s="60"/>
      <c r="O306" s="60"/>
      <c r="P306" s="60"/>
      <c r="Q306" s="140"/>
    </row>
    <row r="307" spans="1:17">
      <c r="A307" s="103" t="s">
        <v>881</v>
      </c>
      <c r="B307" s="1141"/>
      <c r="C307" s="1143" t="s">
        <v>213</v>
      </c>
      <c r="D307" s="1145"/>
      <c r="E307" s="1143" t="s">
        <v>213</v>
      </c>
      <c r="F307" s="1148" t="s">
        <v>213</v>
      </c>
      <c r="G307" s="1148" t="s">
        <v>213</v>
      </c>
      <c r="H307" s="1149" t="str">
        <f>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309" t="s">
        <v>213</v>
      </c>
      <c r="J307" s="309" t="s">
        <v>213</v>
      </c>
      <c r="K307" s="309" t="str">
        <f t="shared" si="26"/>
        <v/>
      </c>
      <c r="L307" s="309" t="s">
        <v>213</v>
      </c>
      <c r="M307" s="386" t="str">
        <f>IF('Mapa final'!P310="","",'Mapa final'!P310)</f>
        <v/>
      </c>
      <c r="N307" s="60"/>
      <c r="O307" s="60"/>
      <c r="P307" s="60"/>
      <c r="Q307" s="140"/>
    </row>
    <row r="308" spans="1:17">
      <c r="A308" s="103" t="s">
        <v>882</v>
      </c>
      <c r="B308" s="1142"/>
      <c r="C308" s="1144"/>
      <c r="D308" s="1146"/>
      <c r="E308" s="1144"/>
      <c r="F308" s="1148"/>
      <c r="G308" s="1148"/>
      <c r="H308" s="1149"/>
      <c r="I308" s="309" t="s">
        <v>213</v>
      </c>
      <c r="J308" s="309" t="s">
        <v>213</v>
      </c>
      <c r="K308" s="309" t="str">
        <f t="shared" si="26"/>
        <v/>
      </c>
      <c r="L308" s="309" t="s">
        <v>213</v>
      </c>
      <c r="M308" s="386" t="str">
        <f>IF('Mapa final'!P311="","",'Mapa final'!P311)</f>
        <v/>
      </c>
      <c r="N308" s="60"/>
      <c r="O308" s="60"/>
      <c r="P308" s="60"/>
      <c r="Q308" s="140"/>
    </row>
    <row r="309" spans="1:17">
      <c r="A309" s="103" t="s">
        <v>883</v>
      </c>
      <c r="B309" s="1142"/>
      <c r="C309" s="1144"/>
      <c r="D309" s="1146"/>
      <c r="E309" s="1144"/>
      <c r="F309" s="1148"/>
      <c r="G309" s="1148"/>
      <c r="H309" s="1149"/>
      <c r="I309" s="309" t="s">
        <v>213</v>
      </c>
      <c r="J309" s="309" t="s">
        <v>213</v>
      </c>
      <c r="K309" s="309" t="str">
        <f t="shared" si="26"/>
        <v/>
      </c>
      <c r="L309" s="309" t="s">
        <v>213</v>
      </c>
      <c r="M309" s="386" t="str">
        <f>IF('Mapa final'!P312="","",'Mapa final'!P312)</f>
        <v/>
      </c>
      <c r="N309" s="60"/>
      <c r="O309" s="60"/>
      <c r="P309" s="60"/>
      <c r="Q309" s="140"/>
    </row>
    <row r="310" spans="1:17">
      <c r="A310" s="103" t="s">
        <v>884</v>
      </c>
      <c r="B310" s="1142"/>
      <c r="C310" s="1144"/>
      <c r="D310" s="1146"/>
      <c r="E310" s="1144"/>
      <c r="F310" s="1148"/>
      <c r="G310" s="1148"/>
      <c r="H310" s="1149"/>
      <c r="I310" s="309" t="s">
        <v>213</v>
      </c>
      <c r="J310" s="309" t="s">
        <v>213</v>
      </c>
      <c r="K310" s="309" t="str">
        <f t="shared" si="26"/>
        <v/>
      </c>
      <c r="L310" s="309" t="s">
        <v>213</v>
      </c>
      <c r="M310" s="386" t="str">
        <f>IF('Mapa final'!P313="","",'Mapa final'!P313)</f>
        <v/>
      </c>
      <c r="N310" s="60"/>
      <c r="O310" s="60"/>
      <c r="P310" s="60"/>
      <c r="Q310" s="140"/>
    </row>
    <row r="311" spans="1:17">
      <c r="A311" s="103" t="s">
        <v>885</v>
      </c>
      <c r="B311" s="1142"/>
      <c r="C311" s="1144"/>
      <c r="D311" s="1146"/>
      <c r="E311" s="1144"/>
      <c r="F311" s="1148"/>
      <c r="G311" s="1148"/>
      <c r="H311" s="1149"/>
      <c r="I311" s="309" t="s">
        <v>213</v>
      </c>
      <c r="J311" s="309" t="s">
        <v>213</v>
      </c>
      <c r="K311" s="309" t="str">
        <f t="shared" si="26"/>
        <v/>
      </c>
      <c r="L311" s="309" t="s">
        <v>213</v>
      </c>
      <c r="M311" s="386" t="str">
        <f>IF('Mapa final'!P314="","",'Mapa final'!P314)</f>
        <v/>
      </c>
      <c r="N311" s="60"/>
      <c r="O311" s="60"/>
      <c r="P311" s="60"/>
      <c r="Q311" s="140"/>
    </row>
    <row r="312" spans="1:17">
      <c r="A312" s="103" t="s">
        <v>886</v>
      </c>
      <c r="B312" s="1142"/>
      <c r="C312" s="1144"/>
      <c r="D312" s="1146"/>
      <c r="E312" s="1144"/>
      <c r="F312" s="1148"/>
      <c r="G312" s="1148"/>
      <c r="H312" s="1149"/>
      <c r="I312" s="309" t="s">
        <v>213</v>
      </c>
      <c r="J312" s="309" t="s">
        <v>213</v>
      </c>
      <c r="K312" s="309" t="str">
        <f t="shared" si="26"/>
        <v/>
      </c>
      <c r="L312" s="309" t="s">
        <v>213</v>
      </c>
      <c r="M312" s="386" t="str">
        <f>IF('Mapa final'!P315="","",'Mapa final'!P315)</f>
        <v/>
      </c>
      <c r="N312" s="60"/>
      <c r="O312" s="60"/>
      <c r="P312" s="60"/>
      <c r="Q312" s="140"/>
    </row>
    <row r="313" spans="1:17">
      <c r="A313" s="103" t="s">
        <v>887</v>
      </c>
      <c r="B313" s="1141"/>
      <c r="C313" s="1143" t="s">
        <v>213</v>
      </c>
      <c r="D313" s="1145"/>
      <c r="E313" s="1143" t="s">
        <v>213</v>
      </c>
      <c r="F313" s="1148" t="s">
        <v>213</v>
      </c>
      <c r="G313" s="1148" t="s">
        <v>213</v>
      </c>
      <c r="H313" s="1149" t="str">
        <f>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309" t="s">
        <v>213</v>
      </c>
      <c r="J313" s="309" t="s">
        <v>213</v>
      </c>
      <c r="K313" s="309" t="str">
        <f t="shared" si="26"/>
        <v/>
      </c>
      <c r="L313" s="309" t="s">
        <v>213</v>
      </c>
      <c r="M313" s="386" t="str">
        <f>IF('Mapa final'!P316="","",'Mapa final'!P316)</f>
        <v/>
      </c>
      <c r="N313" s="60"/>
      <c r="O313" s="60"/>
      <c r="P313" s="60"/>
      <c r="Q313" s="140"/>
    </row>
    <row r="314" spans="1:17">
      <c r="A314" s="103" t="s">
        <v>888</v>
      </c>
      <c r="B314" s="1142"/>
      <c r="C314" s="1144"/>
      <c r="D314" s="1146"/>
      <c r="E314" s="1144"/>
      <c r="F314" s="1148"/>
      <c r="G314" s="1148"/>
      <c r="H314" s="1149"/>
      <c r="I314" s="309" t="s">
        <v>213</v>
      </c>
      <c r="J314" s="309" t="s">
        <v>213</v>
      </c>
      <c r="K314" s="309" t="str">
        <f t="shared" si="26"/>
        <v/>
      </c>
      <c r="L314" s="309" t="s">
        <v>213</v>
      </c>
      <c r="M314" s="386" t="str">
        <f>IF('Mapa final'!P317="","",'Mapa final'!P317)</f>
        <v/>
      </c>
      <c r="N314" s="60"/>
      <c r="O314" s="60"/>
      <c r="P314" s="60"/>
      <c r="Q314" s="140"/>
    </row>
    <row r="315" spans="1:17">
      <c r="A315" s="103" t="s">
        <v>889</v>
      </c>
      <c r="B315" s="1142"/>
      <c r="C315" s="1144"/>
      <c r="D315" s="1146"/>
      <c r="E315" s="1144"/>
      <c r="F315" s="1148"/>
      <c r="G315" s="1148"/>
      <c r="H315" s="1149"/>
      <c r="I315" s="309" t="s">
        <v>213</v>
      </c>
      <c r="J315" s="309" t="s">
        <v>213</v>
      </c>
      <c r="K315" s="309" t="str">
        <f t="shared" si="26"/>
        <v/>
      </c>
      <c r="L315" s="309" t="s">
        <v>213</v>
      </c>
      <c r="M315" s="386" t="str">
        <f>IF('Mapa final'!P318="","",'Mapa final'!P318)</f>
        <v/>
      </c>
      <c r="N315" s="60"/>
      <c r="O315" s="60"/>
      <c r="P315" s="60"/>
      <c r="Q315" s="140"/>
    </row>
    <row r="316" spans="1:17">
      <c r="A316" s="103" t="s">
        <v>890</v>
      </c>
      <c r="B316" s="1142"/>
      <c r="C316" s="1144"/>
      <c r="D316" s="1146"/>
      <c r="E316" s="1144"/>
      <c r="F316" s="1148"/>
      <c r="G316" s="1148"/>
      <c r="H316" s="1149"/>
      <c r="I316" s="309" t="s">
        <v>213</v>
      </c>
      <c r="J316" s="309" t="s">
        <v>213</v>
      </c>
      <c r="K316" s="309" t="str">
        <f t="shared" si="26"/>
        <v/>
      </c>
      <c r="L316" s="309" t="s">
        <v>213</v>
      </c>
      <c r="M316" s="386" t="str">
        <f>IF('Mapa final'!P319="","",'Mapa final'!P319)</f>
        <v/>
      </c>
      <c r="N316" s="60"/>
      <c r="O316" s="60"/>
      <c r="P316" s="60"/>
      <c r="Q316" s="140"/>
    </row>
    <row r="317" spans="1:17">
      <c r="A317" s="103" t="s">
        <v>891</v>
      </c>
      <c r="B317" s="1142"/>
      <c r="C317" s="1144"/>
      <c r="D317" s="1146"/>
      <c r="E317" s="1144"/>
      <c r="F317" s="1148"/>
      <c r="G317" s="1148"/>
      <c r="H317" s="1149"/>
      <c r="I317" s="309" t="s">
        <v>213</v>
      </c>
      <c r="J317" s="309" t="s">
        <v>213</v>
      </c>
      <c r="K317" s="309" t="str">
        <f t="shared" si="26"/>
        <v/>
      </c>
      <c r="L317" s="309" t="s">
        <v>213</v>
      </c>
      <c r="M317" s="386" t="str">
        <f>IF('Mapa final'!P320="","",'Mapa final'!P320)</f>
        <v/>
      </c>
      <c r="N317" s="60"/>
      <c r="O317" s="60"/>
      <c r="P317" s="60"/>
      <c r="Q317" s="140"/>
    </row>
    <row r="318" spans="1:17">
      <c r="A318" s="103" t="s">
        <v>892</v>
      </c>
      <c r="B318" s="1142"/>
      <c r="C318" s="1144"/>
      <c r="D318" s="1146"/>
      <c r="E318" s="1144"/>
      <c r="F318" s="1148"/>
      <c r="G318" s="1148"/>
      <c r="H318" s="1149"/>
      <c r="I318" s="309" t="s">
        <v>213</v>
      </c>
      <c r="J318" s="309" t="s">
        <v>213</v>
      </c>
      <c r="K318" s="309" t="str">
        <f t="shared" si="26"/>
        <v/>
      </c>
      <c r="L318" s="309" t="s">
        <v>213</v>
      </c>
      <c r="M318" s="386" t="str">
        <f>IF('Mapa final'!P321="","",'Mapa final'!P321)</f>
        <v/>
      </c>
      <c r="N318" s="60"/>
      <c r="O318" s="60"/>
      <c r="P318" s="60"/>
      <c r="Q318" s="140"/>
    </row>
    <row r="319" spans="1:17">
      <c r="A319" s="103" t="s">
        <v>893</v>
      </c>
      <c r="B319" s="1141"/>
      <c r="C319" s="1143" t="s">
        <v>213</v>
      </c>
      <c r="D319" s="1145"/>
      <c r="E319" s="1143" t="s">
        <v>213</v>
      </c>
      <c r="F319" s="1148" t="s">
        <v>213</v>
      </c>
      <c r="G319" s="1148" t="s">
        <v>213</v>
      </c>
      <c r="H319" s="1149" t="str">
        <f>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309" t="s">
        <v>213</v>
      </c>
      <c r="J319" s="309" t="s">
        <v>213</v>
      </c>
      <c r="K319" s="309" t="str">
        <f t="shared" si="26"/>
        <v/>
      </c>
      <c r="L319" s="309" t="s">
        <v>213</v>
      </c>
      <c r="M319" s="386" t="str">
        <f>IF('Mapa final'!P322="","",'Mapa final'!P322)</f>
        <v/>
      </c>
      <c r="N319" s="60"/>
      <c r="O319" s="60"/>
      <c r="P319" s="60"/>
      <c r="Q319" s="140"/>
    </row>
    <row r="320" spans="1:17">
      <c r="A320" s="103" t="s">
        <v>894</v>
      </c>
      <c r="B320" s="1142"/>
      <c r="C320" s="1144"/>
      <c r="D320" s="1146"/>
      <c r="E320" s="1144"/>
      <c r="F320" s="1148"/>
      <c r="G320" s="1148"/>
      <c r="H320" s="1149"/>
      <c r="I320" s="309" t="s">
        <v>213</v>
      </c>
      <c r="J320" s="309" t="s">
        <v>213</v>
      </c>
      <c r="K320" s="309" t="str">
        <f t="shared" si="26"/>
        <v/>
      </c>
      <c r="L320" s="309" t="s">
        <v>213</v>
      </c>
      <c r="M320" s="386" t="str">
        <f>IF('Mapa final'!P323="","",'Mapa final'!P323)</f>
        <v/>
      </c>
      <c r="N320" s="60"/>
      <c r="O320" s="60"/>
      <c r="P320" s="60"/>
      <c r="Q320" s="140"/>
    </row>
    <row r="321" spans="1:17">
      <c r="A321" s="103" t="s">
        <v>895</v>
      </c>
      <c r="B321" s="1142"/>
      <c r="C321" s="1144"/>
      <c r="D321" s="1146"/>
      <c r="E321" s="1144"/>
      <c r="F321" s="1148"/>
      <c r="G321" s="1148"/>
      <c r="H321" s="1149"/>
      <c r="I321" s="309" t="s">
        <v>213</v>
      </c>
      <c r="J321" s="309" t="s">
        <v>213</v>
      </c>
      <c r="K321" s="309" t="str">
        <f t="shared" si="26"/>
        <v/>
      </c>
      <c r="L321" s="309" t="s">
        <v>213</v>
      </c>
      <c r="M321" s="386" t="str">
        <f>IF('Mapa final'!P324="","",'Mapa final'!P324)</f>
        <v/>
      </c>
      <c r="N321" s="60"/>
      <c r="O321" s="60"/>
      <c r="P321" s="60"/>
      <c r="Q321" s="140"/>
    </row>
    <row r="322" spans="1:17">
      <c r="A322" s="103" t="s">
        <v>896</v>
      </c>
      <c r="B322" s="1142"/>
      <c r="C322" s="1144"/>
      <c r="D322" s="1146"/>
      <c r="E322" s="1144"/>
      <c r="F322" s="1148"/>
      <c r="G322" s="1148"/>
      <c r="H322" s="1149"/>
      <c r="I322" s="309" t="s">
        <v>213</v>
      </c>
      <c r="J322" s="309" t="s">
        <v>213</v>
      </c>
      <c r="K322" s="309" t="str">
        <f t="shared" si="26"/>
        <v/>
      </c>
      <c r="L322" s="309" t="s">
        <v>213</v>
      </c>
      <c r="M322" s="386" t="str">
        <f>IF('Mapa final'!P325="","",'Mapa final'!P325)</f>
        <v/>
      </c>
      <c r="N322" s="60"/>
      <c r="O322" s="60"/>
      <c r="P322" s="60"/>
      <c r="Q322" s="140"/>
    </row>
    <row r="323" spans="1:17">
      <c r="A323" s="103" t="s">
        <v>897</v>
      </c>
      <c r="B323" s="1142"/>
      <c r="C323" s="1144"/>
      <c r="D323" s="1146"/>
      <c r="E323" s="1144"/>
      <c r="F323" s="1148"/>
      <c r="G323" s="1148"/>
      <c r="H323" s="1149"/>
      <c r="I323" s="309" t="s">
        <v>213</v>
      </c>
      <c r="J323" s="309" t="s">
        <v>213</v>
      </c>
      <c r="K323" s="309" t="str">
        <f t="shared" si="26"/>
        <v/>
      </c>
      <c r="L323" s="309" t="s">
        <v>213</v>
      </c>
      <c r="M323" s="386" t="str">
        <f>IF('Mapa final'!P326="","",'Mapa final'!P326)</f>
        <v/>
      </c>
      <c r="N323" s="60"/>
      <c r="O323" s="60"/>
      <c r="P323" s="60"/>
      <c r="Q323" s="140"/>
    </row>
    <row r="324" spans="1:17">
      <c r="A324" s="103" t="s">
        <v>898</v>
      </c>
      <c r="B324" s="1142"/>
      <c r="C324" s="1144"/>
      <c r="D324" s="1146"/>
      <c r="E324" s="1144"/>
      <c r="F324" s="1148"/>
      <c r="G324" s="1148"/>
      <c r="H324" s="1149"/>
      <c r="I324" s="309" t="s">
        <v>213</v>
      </c>
      <c r="J324" s="309" t="s">
        <v>213</v>
      </c>
      <c r="K324" s="309" t="str">
        <f t="shared" si="26"/>
        <v/>
      </c>
      <c r="L324" s="309" t="s">
        <v>213</v>
      </c>
      <c r="M324" s="386" t="str">
        <f>IF('Mapa final'!P327="","",'Mapa final'!P327)</f>
        <v/>
      </c>
      <c r="N324" s="60"/>
      <c r="O324" s="60"/>
      <c r="P324" s="60"/>
      <c r="Q324" s="140"/>
    </row>
    <row r="325" spans="1:17">
      <c r="A325" s="103" t="s">
        <v>899</v>
      </c>
      <c r="B325" s="1141"/>
      <c r="C325" s="1143" t="s">
        <v>213</v>
      </c>
      <c r="D325" s="1145"/>
      <c r="E325" s="1143" t="s">
        <v>213</v>
      </c>
      <c r="F325" s="1148" t="s">
        <v>213</v>
      </c>
      <c r="G325" s="1148" t="s">
        <v>213</v>
      </c>
      <c r="H325" s="1149" t="str">
        <f>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309" t="s">
        <v>213</v>
      </c>
      <c r="J325" s="309" t="s">
        <v>213</v>
      </c>
      <c r="K325" s="309" t="str">
        <f t="shared" si="26"/>
        <v/>
      </c>
      <c r="L325" s="309" t="s">
        <v>213</v>
      </c>
      <c r="M325" s="386" t="str">
        <f>IF('Mapa final'!P328="","",'Mapa final'!P328)</f>
        <v/>
      </c>
      <c r="N325" s="60"/>
      <c r="O325" s="60"/>
      <c r="P325" s="60"/>
      <c r="Q325" s="140"/>
    </row>
    <row r="326" spans="1:17">
      <c r="A326" s="103" t="s">
        <v>900</v>
      </c>
      <c r="B326" s="1142"/>
      <c r="C326" s="1144"/>
      <c r="D326" s="1146"/>
      <c r="E326" s="1144"/>
      <c r="F326" s="1148"/>
      <c r="G326" s="1148"/>
      <c r="H326" s="1149"/>
      <c r="I326" s="309" t="s">
        <v>213</v>
      </c>
      <c r="J326" s="309" t="s">
        <v>213</v>
      </c>
      <c r="K326" s="309" t="str">
        <f t="shared" si="26"/>
        <v/>
      </c>
      <c r="L326" s="309" t="s">
        <v>213</v>
      </c>
      <c r="M326" s="386" t="str">
        <f>IF('Mapa final'!P329="","",'Mapa final'!P329)</f>
        <v/>
      </c>
      <c r="N326" s="60"/>
      <c r="O326" s="60"/>
      <c r="P326" s="60"/>
      <c r="Q326" s="140"/>
    </row>
    <row r="327" spans="1:17">
      <c r="A327" s="103" t="s">
        <v>901</v>
      </c>
      <c r="B327" s="1142"/>
      <c r="C327" s="1144"/>
      <c r="D327" s="1146"/>
      <c r="E327" s="1144"/>
      <c r="F327" s="1148"/>
      <c r="G327" s="1148"/>
      <c r="H327" s="1149"/>
      <c r="I327" s="309" t="s">
        <v>213</v>
      </c>
      <c r="J327" s="309" t="s">
        <v>213</v>
      </c>
      <c r="K327" s="309" t="str">
        <f t="shared" si="26"/>
        <v/>
      </c>
      <c r="L327" s="309" t="s">
        <v>213</v>
      </c>
      <c r="M327" s="386" t="str">
        <f>IF('Mapa final'!P330="","",'Mapa final'!P330)</f>
        <v/>
      </c>
      <c r="N327" s="60"/>
      <c r="O327" s="60"/>
      <c r="P327" s="60"/>
      <c r="Q327" s="140"/>
    </row>
    <row r="328" spans="1:17">
      <c r="A328" s="103" t="s">
        <v>902</v>
      </c>
      <c r="B328" s="1142"/>
      <c r="C328" s="1144"/>
      <c r="D328" s="1146"/>
      <c r="E328" s="1144"/>
      <c r="F328" s="1148"/>
      <c r="G328" s="1148"/>
      <c r="H328" s="1149"/>
      <c r="I328" s="309" t="s">
        <v>213</v>
      </c>
      <c r="J328" s="309" t="s">
        <v>213</v>
      </c>
      <c r="K328" s="309" t="str">
        <f t="shared" ref="K328:K391" si="27">IFERROR(IF(OR(AND(I328="Muy Baja",J328="Leve"),AND(I328="Muy Baja",J328="Menor"),AND(I328="Baja",J328="Leve")),"Bajo",IF(OR(AND(I328="Muy baja",J328="Moderado"),AND(I328="Baja",J328="Menor"),AND(I328="Baja",J328="Moderado"),AND(I328="Media",J328="Leve"),AND(I328="Media",J328="Menor"),AND(I328="Media",J328="Moderado"),AND(I328="Alta",J328="Leve"),AND(I328="Alta",J328="Menor")),"Moderado",IF(OR(AND(I328="Muy Baja",J328="Mayor"),AND(I328="Baja",J328="Mayor"),AND(I328="Media",J328="Mayor"),AND(I328="Alta",J328="Moderado"),AND(I328="Alta",J328="Mayor"),AND(I328="Muy Alta",J328="Leve"),AND(I328="Muy Alta",J328="Menor"),AND(I328="Muy Alta",J328="Moderado"),AND(I328="Muy Alta",J328="Mayor")),"Alto",IF(OR(AND(I328="Muy Baja",J328="Catastrófico"),AND(I328="Baja",J328="Catastrófico"),AND(I328="Media",J328="Catastrófico"),AND(I328="Alta",J328="Catastrófico"),AND(I328="Muy Alta",J328="Catastrófico")),"Extremo","")))),"")</f>
        <v/>
      </c>
      <c r="L328" s="309" t="s">
        <v>213</v>
      </c>
      <c r="M328" s="386" t="str">
        <f>IF('Mapa final'!P331="","",'Mapa final'!P331)</f>
        <v/>
      </c>
      <c r="N328" s="60"/>
      <c r="O328" s="60"/>
      <c r="P328" s="60"/>
      <c r="Q328" s="140"/>
    </row>
    <row r="329" spans="1:17">
      <c r="A329" s="103" t="s">
        <v>903</v>
      </c>
      <c r="B329" s="1142"/>
      <c r="C329" s="1144"/>
      <c r="D329" s="1146"/>
      <c r="E329" s="1144"/>
      <c r="F329" s="1148"/>
      <c r="G329" s="1148"/>
      <c r="H329" s="1149"/>
      <c r="I329" s="309" t="s">
        <v>213</v>
      </c>
      <c r="J329" s="309" t="s">
        <v>213</v>
      </c>
      <c r="K329" s="309" t="str">
        <f t="shared" si="27"/>
        <v/>
      </c>
      <c r="L329" s="309" t="s">
        <v>213</v>
      </c>
      <c r="M329" s="386" t="str">
        <f>IF('Mapa final'!P332="","",'Mapa final'!P332)</f>
        <v/>
      </c>
      <c r="N329" s="60"/>
      <c r="O329" s="60"/>
      <c r="P329" s="60"/>
      <c r="Q329" s="140"/>
    </row>
    <row r="330" spans="1:17">
      <c r="A330" s="103" t="s">
        <v>904</v>
      </c>
      <c r="B330" s="1142"/>
      <c r="C330" s="1144"/>
      <c r="D330" s="1146"/>
      <c r="E330" s="1144"/>
      <c r="F330" s="1148"/>
      <c r="G330" s="1148"/>
      <c r="H330" s="1149"/>
      <c r="I330" s="309" t="s">
        <v>213</v>
      </c>
      <c r="J330" s="309" t="s">
        <v>213</v>
      </c>
      <c r="K330" s="309" t="str">
        <f t="shared" si="27"/>
        <v/>
      </c>
      <c r="L330" s="309" t="s">
        <v>213</v>
      </c>
      <c r="M330" s="386" t="str">
        <f>IF('Mapa final'!P333="","",'Mapa final'!P333)</f>
        <v/>
      </c>
      <c r="N330" s="60"/>
      <c r="O330" s="60"/>
      <c r="P330" s="60"/>
      <c r="Q330" s="140"/>
    </row>
    <row r="331" spans="1:17">
      <c r="A331" s="103" t="s">
        <v>905</v>
      </c>
      <c r="B331" s="1141"/>
      <c r="C331" s="1143" t="s">
        <v>213</v>
      </c>
      <c r="D331" s="1145"/>
      <c r="E331" s="1143" t="s">
        <v>213</v>
      </c>
      <c r="F331" s="1148" t="s">
        <v>213</v>
      </c>
      <c r="G331" s="1148" t="s">
        <v>213</v>
      </c>
      <c r="H331" s="1149" t="str">
        <f>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309" t="s">
        <v>213</v>
      </c>
      <c r="J331" s="309" t="s">
        <v>213</v>
      </c>
      <c r="K331" s="309" t="str">
        <f t="shared" si="27"/>
        <v/>
      </c>
      <c r="L331" s="309" t="s">
        <v>213</v>
      </c>
      <c r="M331" s="386" t="str">
        <f>IF('Mapa final'!P334="","",'Mapa final'!P334)</f>
        <v/>
      </c>
      <c r="N331" s="60"/>
      <c r="O331" s="60"/>
      <c r="P331" s="60"/>
      <c r="Q331" s="140"/>
    </row>
    <row r="332" spans="1:17">
      <c r="A332" s="103" t="s">
        <v>906</v>
      </c>
      <c r="B332" s="1142"/>
      <c r="C332" s="1144"/>
      <c r="D332" s="1146"/>
      <c r="E332" s="1144"/>
      <c r="F332" s="1148"/>
      <c r="G332" s="1148"/>
      <c r="H332" s="1149"/>
      <c r="I332" s="309" t="s">
        <v>213</v>
      </c>
      <c r="J332" s="309" t="s">
        <v>213</v>
      </c>
      <c r="K332" s="309" t="str">
        <f t="shared" si="27"/>
        <v/>
      </c>
      <c r="L332" s="309" t="s">
        <v>213</v>
      </c>
      <c r="M332" s="386" t="str">
        <f>IF('Mapa final'!P335="","",'Mapa final'!P335)</f>
        <v/>
      </c>
      <c r="N332" s="60"/>
      <c r="O332" s="60"/>
      <c r="P332" s="60"/>
      <c r="Q332" s="140"/>
    </row>
    <row r="333" spans="1:17">
      <c r="A333" s="103" t="s">
        <v>907</v>
      </c>
      <c r="B333" s="1142"/>
      <c r="C333" s="1144"/>
      <c r="D333" s="1146"/>
      <c r="E333" s="1144"/>
      <c r="F333" s="1148"/>
      <c r="G333" s="1148"/>
      <c r="H333" s="1149"/>
      <c r="I333" s="309" t="s">
        <v>213</v>
      </c>
      <c r="J333" s="309" t="s">
        <v>213</v>
      </c>
      <c r="K333" s="309" t="str">
        <f t="shared" si="27"/>
        <v/>
      </c>
      <c r="L333" s="309" t="s">
        <v>213</v>
      </c>
      <c r="M333" s="386" t="str">
        <f>IF('Mapa final'!P336="","",'Mapa final'!P336)</f>
        <v/>
      </c>
      <c r="N333" s="60"/>
      <c r="O333" s="60"/>
      <c r="P333" s="60"/>
      <c r="Q333" s="140"/>
    </row>
    <row r="334" spans="1:17">
      <c r="A334" s="103" t="s">
        <v>908</v>
      </c>
      <c r="B334" s="1142"/>
      <c r="C334" s="1144"/>
      <c r="D334" s="1146"/>
      <c r="E334" s="1144"/>
      <c r="F334" s="1148"/>
      <c r="G334" s="1148"/>
      <c r="H334" s="1149"/>
      <c r="I334" s="309" t="s">
        <v>213</v>
      </c>
      <c r="J334" s="309" t="s">
        <v>213</v>
      </c>
      <c r="K334" s="309" t="str">
        <f t="shared" si="27"/>
        <v/>
      </c>
      <c r="L334" s="309" t="s">
        <v>213</v>
      </c>
      <c r="M334" s="386" t="str">
        <f>IF('Mapa final'!P337="","",'Mapa final'!P337)</f>
        <v/>
      </c>
      <c r="N334" s="60"/>
      <c r="O334" s="60"/>
      <c r="P334" s="60"/>
      <c r="Q334" s="140"/>
    </row>
    <row r="335" spans="1:17">
      <c r="A335" s="103" t="s">
        <v>909</v>
      </c>
      <c r="B335" s="1142"/>
      <c r="C335" s="1144"/>
      <c r="D335" s="1146"/>
      <c r="E335" s="1144"/>
      <c r="F335" s="1148"/>
      <c r="G335" s="1148"/>
      <c r="H335" s="1149"/>
      <c r="I335" s="309" t="s">
        <v>213</v>
      </c>
      <c r="J335" s="309" t="s">
        <v>213</v>
      </c>
      <c r="K335" s="309" t="str">
        <f t="shared" si="27"/>
        <v/>
      </c>
      <c r="L335" s="309" t="s">
        <v>213</v>
      </c>
      <c r="M335" s="386" t="str">
        <f>IF('Mapa final'!P338="","",'Mapa final'!P338)</f>
        <v/>
      </c>
      <c r="N335" s="60"/>
      <c r="O335" s="60"/>
      <c r="P335" s="60"/>
      <c r="Q335" s="140"/>
    </row>
    <row r="336" spans="1:17">
      <c r="A336" s="103" t="s">
        <v>910</v>
      </c>
      <c r="B336" s="1142"/>
      <c r="C336" s="1144"/>
      <c r="D336" s="1146"/>
      <c r="E336" s="1144"/>
      <c r="F336" s="1148"/>
      <c r="G336" s="1148"/>
      <c r="H336" s="1149"/>
      <c r="I336" s="309" t="s">
        <v>213</v>
      </c>
      <c r="J336" s="309" t="s">
        <v>213</v>
      </c>
      <c r="K336" s="309" t="str">
        <f t="shared" si="27"/>
        <v/>
      </c>
      <c r="L336" s="309" t="s">
        <v>213</v>
      </c>
      <c r="M336" s="386" t="str">
        <f>IF('Mapa final'!P339="","",'Mapa final'!P339)</f>
        <v/>
      </c>
      <c r="N336" s="60"/>
      <c r="O336" s="60"/>
      <c r="P336" s="60"/>
      <c r="Q336" s="140"/>
    </row>
    <row r="337" spans="1:17">
      <c r="A337" s="103" t="s">
        <v>911</v>
      </c>
      <c r="B337" s="1141"/>
      <c r="C337" s="1143" t="s">
        <v>213</v>
      </c>
      <c r="D337" s="1145"/>
      <c r="E337" s="1143" t="s">
        <v>213</v>
      </c>
      <c r="F337" s="1148" t="s">
        <v>213</v>
      </c>
      <c r="G337" s="1148" t="s">
        <v>213</v>
      </c>
      <c r="H337" s="1149" t="str">
        <f>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309" t="s">
        <v>213</v>
      </c>
      <c r="J337" s="309" t="s">
        <v>213</v>
      </c>
      <c r="K337" s="309" t="str">
        <f t="shared" si="27"/>
        <v/>
      </c>
      <c r="L337" s="309" t="s">
        <v>213</v>
      </c>
      <c r="M337" s="386" t="str">
        <f>IF('Mapa final'!P340="","",'Mapa final'!P340)</f>
        <v/>
      </c>
      <c r="N337" s="60"/>
      <c r="O337" s="60"/>
      <c r="P337" s="60"/>
      <c r="Q337" s="140"/>
    </row>
    <row r="338" spans="1:17">
      <c r="A338" s="103" t="s">
        <v>912</v>
      </c>
      <c r="B338" s="1142"/>
      <c r="C338" s="1144"/>
      <c r="D338" s="1146"/>
      <c r="E338" s="1144"/>
      <c r="F338" s="1148"/>
      <c r="G338" s="1148"/>
      <c r="H338" s="1149"/>
      <c r="I338" s="309" t="s">
        <v>213</v>
      </c>
      <c r="J338" s="309" t="s">
        <v>213</v>
      </c>
      <c r="K338" s="309" t="str">
        <f t="shared" si="27"/>
        <v/>
      </c>
      <c r="L338" s="309" t="s">
        <v>213</v>
      </c>
      <c r="M338" s="386" t="str">
        <f>IF('Mapa final'!P341="","",'Mapa final'!P341)</f>
        <v/>
      </c>
      <c r="N338" s="60"/>
      <c r="O338" s="60"/>
      <c r="P338" s="60"/>
      <c r="Q338" s="140"/>
    </row>
    <row r="339" spans="1:17">
      <c r="A339" s="103" t="s">
        <v>913</v>
      </c>
      <c r="B339" s="1142"/>
      <c r="C339" s="1144"/>
      <c r="D339" s="1146"/>
      <c r="E339" s="1144"/>
      <c r="F339" s="1148"/>
      <c r="G339" s="1148"/>
      <c r="H339" s="1149"/>
      <c r="I339" s="309" t="s">
        <v>213</v>
      </c>
      <c r="J339" s="309" t="s">
        <v>213</v>
      </c>
      <c r="K339" s="309" t="str">
        <f t="shared" si="27"/>
        <v/>
      </c>
      <c r="L339" s="309" t="s">
        <v>213</v>
      </c>
      <c r="M339" s="386" t="str">
        <f>IF('Mapa final'!P342="","",'Mapa final'!P342)</f>
        <v/>
      </c>
      <c r="N339" s="60"/>
      <c r="O339" s="60"/>
      <c r="P339" s="60"/>
      <c r="Q339" s="140"/>
    </row>
    <row r="340" spans="1:17">
      <c r="A340" s="103" t="s">
        <v>914</v>
      </c>
      <c r="B340" s="1142"/>
      <c r="C340" s="1144"/>
      <c r="D340" s="1146"/>
      <c r="E340" s="1144"/>
      <c r="F340" s="1148"/>
      <c r="G340" s="1148"/>
      <c r="H340" s="1149"/>
      <c r="I340" s="309" t="s">
        <v>213</v>
      </c>
      <c r="J340" s="309" t="s">
        <v>213</v>
      </c>
      <c r="K340" s="309" t="str">
        <f t="shared" si="27"/>
        <v/>
      </c>
      <c r="L340" s="309" t="s">
        <v>213</v>
      </c>
      <c r="M340" s="386" t="str">
        <f>IF('Mapa final'!P343="","",'Mapa final'!P343)</f>
        <v/>
      </c>
      <c r="N340" s="60"/>
      <c r="O340" s="60"/>
      <c r="P340" s="60"/>
      <c r="Q340" s="140"/>
    </row>
    <row r="341" spans="1:17">
      <c r="A341" s="103" t="s">
        <v>915</v>
      </c>
      <c r="B341" s="1142"/>
      <c r="C341" s="1144"/>
      <c r="D341" s="1146"/>
      <c r="E341" s="1144"/>
      <c r="F341" s="1148"/>
      <c r="G341" s="1148"/>
      <c r="H341" s="1149"/>
      <c r="I341" s="309" t="s">
        <v>213</v>
      </c>
      <c r="J341" s="309" t="s">
        <v>213</v>
      </c>
      <c r="K341" s="309" t="str">
        <f t="shared" si="27"/>
        <v/>
      </c>
      <c r="L341" s="309" t="s">
        <v>213</v>
      </c>
      <c r="M341" s="386" t="str">
        <f>IF('Mapa final'!P344="","",'Mapa final'!P344)</f>
        <v/>
      </c>
      <c r="N341" s="60"/>
      <c r="O341" s="60"/>
      <c r="P341" s="60"/>
      <c r="Q341" s="140"/>
    </row>
    <row r="342" spans="1:17">
      <c r="A342" s="103" t="s">
        <v>916</v>
      </c>
      <c r="B342" s="1142"/>
      <c r="C342" s="1144"/>
      <c r="D342" s="1146"/>
      <c r="E342" s="1144"/>
      <c r="F342" s="1148"/>
      <c r="G342" s="1148"/>
      <c r="H342" s="1149"/>
      <c r="I342" s="309" t="s">
        <v>213</v>
      </c>
      <c r="J342" s="309" t="s">
        <v>213</v>
      </c>
      <c r="K342" s="309" t="str">
        <f t="shared" si="27"/>
        <v/>
      </c>
      <c r="L342" s="309" t="s">
        <v>213</v>
      </c>
      <c r="M342" s="386" t="str">
        <f>IF('Mapa final'!P345="","",'Mapa final'!P345)</f>
        <v/>
      </c>
      <c r="N342" s="60"/>
      <c r="O342" s="60"/>
      <c r="P342" s="60"/>
      <c r="Q342" s="140"/>
    </row>
    <row r="343" spans="1:17">
      <c r="A343" s="103" t="s">
        <v>917</v>
      </c>
      <c r="B343" s="1141"/>
      <c r="C343" s="1143" t="s">
        <v>213</v>
      </c>
      <c r="D343" s="1145"/>
      <c r="E343" s="1143" t="s">
        <v>213</v>
      </c>
      <c r="F343" s="1148" t="s">
        <v>213</v>
      </c>
      <c r="G343" s="1148" t="s">
        <v>213</v>
      </c>
      <c r="H343" s="1149" t="str">
        <f>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309" t="s">
        <v>213</v>
      </c>
      <c r="J343" s="309" t="s">
        <v>213</v>
      </c>
      <c r="K343" s="309" t="str">
        <f t="shared" si="27"/>
        <v/>
      </c>
      <c r="L343" s="309" t="s">
        <v>213</v>
      </c>
      <c r="M343" s="386" t="str">
        <f>IF('Mapa final'!P346="","",'Mapa final'!P346)</f>
        <v/>
      </c>
      <c r="N343" s="60"/>
      <c r="O343" s="60"/>
      <c r="P343" s="60"/>
      <c r="Q343" s="140"/>
    </row>
    <row r="344" spans="1:17">
      <c r="A344" s="103" t="s">
        <v>918</v>
      </c>
      <c r="B344" s="1142"/>
      <c r="C344" s="1144"/>
      <c r="D344" s="1146"/>
      <c r="E344" s="1144"/>
      <c r="F344" s="1148"/>
      <c r="G344" s="1148"/>
      <c r="H344" s="1149"/>
      <c r="I344" s="309" t="s">
        <v>213</v>
      </c>
      <c r="J344" s="309" t="s">
        <v>213</v>
      </c>
      <c r="K344" s="309" t="str">
        <f t="shared" si="27"/>
        <v/>
      </c>
      <c r="L344" s="309" t="s">
        <v>213</v>
      </c>
      <c r="M344" s="386" t="str">
        <f>IF('Mapa final'!P347="","",'Mapa final'!P347)</f>
        <v/>
      </c>
      <c r="N344" s="60"/>
      <c r="O344" s="60"/>
      <c r="P344" s="60"/>
      <c r="Q344" s="140"/>
    </row>
    <row r="345" spans="1:17">
      <c r="A345" s="103" t="s">
        <v>919</v>
      </c>
      <c r="B345" s="1142"/>
      <c r="C345" s="1144"/>
      <c r="D345" s="1146"/>
      <c r="E345" s="1144"/>
      <c r="F345" s="1148"/>
      <c r="G345" s="1148"/>
      <c r="H345" s="1149"/>
      <c r="I345" s="309" t="s">
        <v>213</v>
      </c>
      <c r="J345" s="309" t="s">
        <v>213</v>
      </c>
      <c r="K345" s="309" t="str">
        <f t="shared" si="27"/>
        <v/>
      </c>
      <c r="L345" s="309" t="s">
        <v>213</v>
      </c>
      <c r="M345" s="386" t="str">
        <f>IF('Mapa final'!P348="","",'Mapa final'!P348)</f>
        <v/>
      </c>
      <c r="N345" s="60"/>
      <c r="O345" s="60"/>
      <c r="P345" s="60"/>
      <c r="Q345" s="140"/>
    </row>
    <row r="346" spans="1:17">
      <c r="A346" s="103" t="s">
        <v>920</v>
      </c>
      <c r="B346" s="1142"/>
      <c r="C346" s="1144"/>
      <c r="D346" s="1146"/>
      <c r="E346" s="1144"/>
      <c r="F346" s="1148"/>
      <c r="G346" s="1148"/>
      <c r="H346" s="1149"/>
      <c r="I346" s="309" t="s">
        <v>213</v>
      </c>
      <c r="J346" s="309" t="s">
        <v>213</v>
      </c>
      <c r="K346" s="309" t="str">
        <f t="shared" si="27"/>
        <v/>
      </c>
      <c r="L346" s="309" t="s">
        <v>213</v>
      </c>
      <c r="M346" s="386" t="str">
        <f>IF('Mapa final'!P349="","",'Mapa final'!P349)</f>
        <v/>
      </c>
      <c r="N346" s="60"/>
      <c r="O346" s="60"/>
      <c r="P346" s="60"/>
      <c r="Q346" s="140"/>
    </row>
    <row r="347" spans="1:17">
      <c r="A347" s="103" t="s">
        <v>921</v>
      </c>
      <c r="B347" s="1142"/>
      <c r="C347" s="1144"/>
      <c r="D347" s="1146"/>
      <c r="E347" s="1144"/>
      <c r="F347" s="1148"/>
      <c r="G347" s="1148"/>
      <c r="H347" s="1149"/>
      <c r="I347" s="309" t="s">
        <v>213</v>
      </c>
      <c r="J347" s="309" t="s">
        <v>213</v>
      </c>
      <c r="K347" s="309" t="str">
        <f t="shared" si="27"/>
        <v/>
      </c>
      <c r="L347" s="309" t="s">
        <v>213</v>
      </c>
      <c r="M347" s="386" t="str">
        <f>IF('Mapa final'!P350="","",'Mapa final'!P350)</f>
        <v/>
      </c>
      <c r="N347" s="60"/>
      <c r="O347" s="60"/>
      <c r="P347" s="60"/>
      <c r="Q347" s="140"/>
    </row>
    <row r="348" spans="1:17">
      <c r="A348" s="103" t="s">
        <v>922</v>
      </c>
      <c r="B348" s="1142"/>
      <c r="C348" s="1144"/>
      <c r="D348" s="1146"/>
      <c r="E348" s="1144"/>
      <c r="F348" s="1148"/>
      <c r="G348" s="1148"/>
      <c r="H348" s="1149"/>
      <c r="I348" s="309" t="s">
        <v>213</v>
      </c>
      <c r="J348" s="309" t="s">
        <v>213</v>
      </c>
      <c r="K348" s="309" t="str">
        <f t="shared" si="27"/>
        <v/>
      </c>
      <c r="L348" s="309" t="s">
        <v>213</v>
      </c>
      <c r="M348" s="386" t="str">
        <f>IF('Mapa final'!P351="","",'Mapa final'!P351)</f>
        <v/>
      </c>
      <c r="N348" s="60"/>
      <c r="O348" s="60"/>
      <c r="P348" s="60"/>
      <c r="Q348" s="140"/>
    </row>
    <row r="349" spans="1:17">
      <c r="A349" s="103" t="s">
        <v>923</v>
      </c>
      <c r="B349" s="1141"/>
      <c r="C349" s="1143" t="s">
        <v>213</v>
      </c>
      <c r="D349" s="1145"/>
      <c r="E349" s="1143" t="s">
        <v>213</v>
      </c>
      <c r="F349" s="1148" t="s">
        <v>213</v>
      </c>
      <c r="G349" s="1148" t="s">
        <v>213</v>
      </c>
      <c r="H349" s="1149" t="str">
        <f>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309" t="s">
        <v>213</v>
      </c>
      <c r="J349" s="309" t="s">
        <v>213</v>
      </c>
      <c r="K349" s="309" t="str">
        <f t="shared" si="27"/>
        <v/>
      </c>
      <c r="L349" s="309" t="s">
        <v>213</v>
      </c>
      <c r="M349" s="386" t="str">
        <f>IF('Mapa final'!P352="","",'Mapa final'!P352)</f>
        <v/>
      </c>
      <c r="N349" s="60"/>
      <c r="O349" s="60"/>
      <c r="P349" s="60"/>
      <c r="Q349" s="140"/>
    </row>
    <row r="350" spans="1:17">
      <c r="A350" s="103" t="s">
        <v>924</v>
      </c>
      <c r="B350" s="1142"/>
      <c r="C350" s="1144"/>
      <c r="D350" s="1146"/>
      <c r="E350" s="1144"/>
      <c r="F350" s="1148"/>
      <c r="G350" s="1148"/>
      <c r="H350" s="1149"/>
      <c r="I350" s="309" t="s">
        <v>213</v>
      </c>
      <c r="J350" s="309" t="s">
        <v>213</v>
      </c>
      <c r="K350" s="309" t="str">
        <f t="shared" si="27"/>
        <v/>
      </c>
      <c r="L350" s="309" t="s">
        <v>213</v>
      </c>
      <c r="M350" s="386" t="str">
        <f>IF('Mapa final'!P353="","",'Mapa final'!P353)</f>
        <v/>
      </c>
      <c r="N350" s="60"/>
      <c r="O350" s="60"/>
      <c r="P350" s="60"/>
      <c r="Q350" s="140"/>
    </row>
    <row r="351" spans="1:17">
      <c r="A351" s="103" t="s">
        <v>925</v>
      </c>
      <c r="B351" s="1142"/>
      <c r="C351" s="1144"/>
      <c r="D351" s="1146"/>
      <c r="E351" s="1144"/>
      <c r="F351" s="1148"/>
      <c r="G351" s="1148"/>
      <c r="H351" s="1149"/>
      <c r="I351" s="309" t="s">
        <v>213</v>
      </c>
      <c r="J351" s="309" t="s">
        <v>213</v>
      </c>
      <c r="K351" s="309" t="str">
        <f t="shared" si="27"/>
        <v/>
      </c>
      <c r="L351" s="309" t="s">
        <v>213</v>
      </c>
      <c r="M351" s="386" t="str">
        <f>IF('Mapa final'!P354="","",'Mapa final'!P354)</f>
        <v/>
      </c>
      <c r="N351" s="60"/>
      <c r="O351" s="60"/>
      <c r="P351" s="60"/>
      <c r="Q351" s="140"/>
    </row>
    <row r="352" spans="1:17">
      <c r="A352" s="103" t="s">
        <v>926</v>
      </c>
      <c r="B352" s="1142"/>
      <c r="C352" s="1144"/>
      <c r="D352" s="1146"/>
      <c r="E352" s="1144"/>
      <c r="F352" s="1148"/>
      <c r="G352" s="1148"/>
      <c r="H352" s="1149"/>
      <c r="I352" s="309" t="s">
        <v>213</v>
      </c>
      <c r="J352" s="309" t="s">
        <v>213</v>
      </c>
      <c r="K352" s="309" t="str">
        <f t="shared" si="27"/>
        <v/>
      </c>
      <c r="L352" s="309" t="s">
        <v>213</v>
      </c>
      <c r="M352" s="386" t="str">
        <f>IF('Mapa final'!P355="","",'Mapa final'!P355)</f>
        <v/>
      </c>
      <c r="N352" s="60"/>
      <c r="O352" s="60"/>
      <c r="P352" s="60"/>
      <c r="Q352" s="140"/>
    </row>
    <row r="353" spans="1:17">
      <c r="A353" s="103" t="s">
        <v>927</v>
      </c>
      <c r="B353" s="1142"/>
      <c r="C353" s="1144"/>
      <c r="D353" s="1146"/>
      <c r="E353" s="1144"/>
      <c r="F353" s="1148"/>
      <c r="G353" s="1148"/>
      <c r="H353" s="1149"/>
      <c r="I353" s="309" t="s">
        <v>213</v>
      </c>
      <c r="J353" s="309" t="s">
        <v>213</v>
      </c>
      <c r="K353" s="309" t="str">
        <f t="shared" si="27"/>
        <v/>
      </c>
      <c r="L353" s="309" t="s">
        <v>213</v>
      </c>
      <c r="M353" s="386" t="str">
        <f>IF('Mapa final'!P356="","",'Mapa final'!P356)</f>
        <v/>
      </c>
      <c r="N353" s="60"/>
      <c r="O353" s="60"/>
      <c r="P353" s="60"/>
      <c r="Q353" s="140"/>
    </row>
    <row r="354" spans="1:17">
      <c r="A354" s="103" t="s">
        <v>928</v>
      </c>
      <c r="B354" s="1142"/>
      <c r="C354" s="1144"/>
      <c r="D354" s="1146"/>
      <c r="E354" s="1144"/>
      <c r="F354" s="1148"/>
      <c r="G354" s="1148"/>
      <c r="H354" s="1149"/>
      <c r="I354" s="309" t="s">
        <v>213</v>
      </c>
      <c r="J354" s="309" t="s">
        <v>213</v>
      </c>
      <c r="K354" s="309" t="str">
        <f t="shared" si="27"/>
        <v/>
      </c>
      <c r="L354" s="309" t="s">
        <v>213</v>
      </c>
      <c r="M354" s="386" t="str">
        <f>IF('Mapa final'!P357="","",'Mapa final'!P357)</f>
        <v/>
      </c>
      <c r="N354" s="60"/>
      <c r="O354" s="60"/>
      <c r="P354" s="60"/>
      <c r="Q354" s="140"/>
    </row>
    <row r="355" spans="1:17">
      <c r="A355" s="103" t="s">
        <v>929</v>
      </c>
      <c r="B355" s="1141"/>
      <c r="C355" s="1143" t="s">
        <v>213</v>
      </c>
      <c r="D355" s="1145"/>
      <c r="E355" s="1143" t="s">
        <v>213</v>
      </c>
      <c r="F355" s="1148" t="s">
        <v>213</v>
      </c>
      <c r="G355" s="1148" t="s">
        <v>213</v>
      </c>
      <c r="H355" s="1149" t="str">
        <f>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309" t="s">
        <v>213</v>
      </c>
      <c r="J355" s="309" t="s">
        <v>213</v>
      </c>
      <c r="K355" s="309" t="str">
        <f t="shared" si="27"/>
        <v/>
      </c>
      <c r="L355" s="309" t="s">
        <v>213</v>
      </c>
      <c r="M355" s="386" t="str">
        <f>IF('Mapa final'!P358="","",'Mapa final'!P358)</f>
        <v/>
      </c>
      <c r="N355" s="60"/>
      <c r="O355" s="60"/>
      <c r="P355" s="60"/>
      <c r="Q355" s="140"/>
    </row>
    <row r="356" spans="1:17">
      <c r="A356" s="103" t="s">
        <v>930</v>
      </c>
      <c r="B356" s="1142"/>
      <c r="C356" s="1144"/>
      <c r="D356" s="1146"/>
      <c r="E356" s="1144"/>
      <c r="F356" s="1148"/>
      <c r="G356" s="1148"/>
      <c r="H356" s="1149"/>
      <c r="I356" s="309" t="s">
        <v>213</v>
      </c>
      <c r="J356" s="309" t="s">
        <v>213</v>
      </c>
      <c r="K356" s="309" t="str">
        <f t="shared" si="27"/>
        <v/>
      </c>
      <c r="L356" s="309" t="s">
        <v>213</v>
      </c>
      <c r="M356" s="386" t="str">
        <f>IF('Mapa final'!P359="","",'Mapa final'!P359)</f>
        <v/>
      </c>
      <c r="N356" s="60"/>
      <c r="O356" s="60"/>
      <c r="P356" s="60"/>
      <c r="Q356" s="140"/>
    </row>
    <row r="357" spans="1:17">
      <c r="A357" s="103" t="s">
        <v>931</v>
      </c>
      <c r="B357" s="1142"/>
      <c r="C357" s="1144"/>
      <c r="D357" s="1146"/>
      <c r="E357" s="1144"/>
      <c r="F357" s="1148"/>
      <c r="G357" s="1148"/>
      <c r="H357" s="1149"/>
      <c r="I357" s="309" t="s">
        <v>213</v>
      </c>
      <c r="J357" s="309" t="s">
        <v>213</v>
      </c>
      <c r="K357" s="309" t="str">
        <f t="shared" si="27"/>
        <v/>
      </c>
      <c r="L357" s="309" t="s">
        <v>213</v>
      </c>
      <c r="M357" s="386" t="str">
        <f>IF('Mapa final'!P360="","",'Mapa final'!P360)</f>
        <v/>
      </c>
      <c r="N357" s="60"/>
      <c r="O357" s="60"/>
      <c r="P357" s="60"/>
      <c r="Q357" s="140"/>
    </row>
    <row r="358" spans="1:17">
      <c r="A358" s="103" t="s">
        <v>932</v>
      </c>
      <c r="B358" s="1142"/>
      <c r="C358" s="1144"/>
      <c r="D358" s="1146"/>
      <c r="E358" s="1144"/>
      <c r="F358" s="1148"/>
      <c r="G358" s="1148"/>
      <c r="H358" s="1149"/>
      <c r="I358" s="309" t="s">
        <v>213</v>
      </c>
      <c r="J358" s="309" t="s">
        <v>213</v>
      </c>
      <c r="K358" s="309" t="str">
        <f t="shared" si="27"/>
        <v/>
      </c>
      <c r="L358" s="309" t="s">
        <v>213</v>
      </c>
      <c r="M358" s="386" t="str">
        <f>IF('Mapa final'!P361="","",'Mapa final'!P361)</f>
        <v/>
      </c>
      <c r="N358" s="60"/>
      <c r="O358" s="60"/>
      <c r="P358" s="60"/>
      <c r="Q358" s="140"/>
    </row>
    <row r="359" spans="1:17">
      <c r="A359" s="103" t="s">
        <v>933</v>
      </c>
      <c r="B359" s="1142"/>
      <c r="C359" s="1144"/>
      <c r="D359" s="1146"/>
      <c r="E359" s="1144"/>
      <c r="F359" s="1148"/>
      <c r="G359" s="1148"/>
      <c r="H359" s="1149"/>
      <c r="I359" s="309" t="s">
        <v>213</v>
      </c>
      <c r="J359" s="309" t="s">
        <v>213</v>
      </c>
      <c r="K359" s="309" t="str">
        <f t="shared" si="27"/>
        <v/>
      </c>
      <c r="L359" s="309" t="s">
        <v>213</v>
      </c>
      <c r="M359" s="386" t="str">
        <f>IF('Mapa final'!P362="","",'Mapa final'!P362)</f>
        <v/>
      </c>
      <c r="N359" s="60"/>
      <c r="O359" s="60"/>
      <c r="P359" s="60"/>
      <c r="Q359" s="140"/>
    </row>
    <row r="360" spans="1:17">
      <c r="A360" s="103" t="s">
        <v>934</v>
      </c>
      <c r="B360" s="1142"/>
      <c r="C360" s="1144"/>
      <c r="D360" s="1146"/>
      <c r="E360" s="1144"/>
      <c r="F360" s="1148"/>
      <c r="G360" s="1148"/>
      <c r="H360" s="1149"/>
      <c r="I360" s="309" t="s">
        <v>213</v>
      </c>
      <c r="J360" s="309" t="s">
        <v>213</v>
      </c>
      <c r="K360" s="309" t="str">
        <f t="shared" si="27"/>
        <v/>
      </c>
      <c r="L360" s="309" t="s">
        <v>213</v>
      </c>
      <c r="M360" s="386" t="str">
        <f>IF('Mapa final'!P363="","",'Mapa final'!P363)</f>
        <v/>
      </c>
      <c r="N360" s="60"/>
      <c r="O360" s="60"/>
      <c r="P360" s="60"/>
      <c r="Q360" s="140"/>
    </row>
    <row r="361" spans="1:17">
      <c r="A361" s="103" t="s">
        <v>935</v>
      </c>
      <c r="B361" s="1141"/>
      <c r="C361" s="1143" t="s">
        <v>213</v>
      </c>
      <c r="D361" s="1145"/>
      <c r="E361" s="1143" t="s">
        <v>213</v>
      </c>
      <c r="F361" s="1148" t="s">
        <v>213</v>
      </c>
      <c r="G361" s="1148" t="s">
        <v>213</v>
      </c>
      <c r="H361" s="1149" t="str">
        <f>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309" t="s">
        <v>213</v>
      </c>
      <c r="J361" s="309" t="s">
        <v>213</v>
      </c>
      <c r="K361" s="309" t="str">
        <f t="shared" si="27"/>
        <v/>
      </c>
      <c r="L361" s="309" t="s">
        <v>213</v>
      </c>
      <c r="M361" s="386" t="str">
        <f>IF('Mapa final'!P364="","",'Mapa final'!P364)</f>
        <v/>
      </c>
      <c r="N361" s="60"/>
      <c r="O361" s="60"/>
      <c r="P361" s="60"/>
      <c r="Q361" s="140"/>
    </row>
    <row r="362" spans="1:17">
      <c r="A362" s="103" t="s">
        <v>936</v>
      </c>
      <c r="B362" s="1142"/>
      <c r="C362" s="1144"/>
      <c r="D362" s="1146"/>
      <c r="E362" s="1144"/>
      <c r="F362" s="1148"/>
      <c r="G362" s="1148"/>
      <c r="H362" s="1149"/>
      <c r="I362" s="309" t="s">
        <v>213</v>
      </c>
      <c r="J362" s="309" t="s">
        <v>213</v>
      </c>
      <c r="K362" s="309" t="str">
        <f t="shared" si="27"/>
        <v/>
      </c>
      <c r="L362" s="309" t="s">
        <v>213</v>
      </c>
      <c r="M362" s="386" t="str">
        <f>IF('Mapa final'!P365="","",'Mapa final'!P365)</f>
        <v/>
      </c>
      <c r="N362" s="60"/>
      <c r="O362" s="60"/>
      <c r="P362" s="60"/>
      <c r="Q362" s="140"/>
    </row>
    <row r="363" spans="1:17">
      <c r="A363" s="103" t="s">
        <v>937</v>
      </c>
      <c r="B363" s="1142"/>
      <c r="C363" s="1144"/>
      <c r="D363" s="1146"/>
      <c r="E363" s="1144"/>
      <c r="F363" s="1148"/>
      <c r="G363" s="1148"/>
      <c r="H363" s="1149"/>
      <c r="I363" s="309" t="s">
        <v>213</v>
      </c>
      <c r="J363" s="309" t="s">
        <v>213</v>
      </c>
      <c r="K363" s="309" t="str">
        <f t="shared" si="27"/>
        <v/>
      </c>
      <c r="L363" s="309" t="s">
        <v>213</v>
      </c>
      <c r="M363" s="386" t="str">
        <f>IF('Mapa final'!P366="","",'Mapa final'!P366)</f>
        <v/>
      </c>
      <c r="N363" s="60"/>
      <c r="O363" s="60"/>
      <c r="P363" s="60"/>
      <c r="Q363" s="140"/>
    </row>
    <row r="364" spans="1:17">
      <c r="A364" s="103" t="s">
        <v>938</v>
      </c>
      <c r="B364" s="1142"/>
      <c r="C364" s="1144"/>
      <c r="D364" s="1146"/>
      <c r="E364" s="1144"/>
      <c r="F364" s="1148"/>
      <c r="G364" s="1148"/>
      <c r="H364" s="1149"/>
      <c r="I364" s="309" t="s">
        <v>213</v>
      </c>
      <c r="J364" s="309" t="s">
        <v>213</v>
      </c>
      <c r="K364" s="309" t="str">
        <f t="shared" si="27"/>
        <v/>
      </c>
      <c r="L364" s="309" t="s">
        <v>213</v>
      </c>
      <c r="M364" s="386" t="str">
        <f>IF('Mapa final'!P367="","",'Mapa final'!P367)</f>
        <v/>
      </c>
      <c r="N364" s="60"/>
      <c r="O364" s="60"/>
      <c r="P364" s="60"/>
      <c r="Q364" s="140"/>
    </row>
    <row r="365" spans="1:17">
      <c r="A365" s="103" t="s">
        <v>939</v>
      </c>
      <c r="B365" s="1142"/>
      <c r="C365" s="1144"/>
      <c r="D365" s="1146"/>
      <c r="E365" s="1144"/>
      <c r="F365" s="1148"/>
      <c r="G365" s="1148"/>
      <c r="H365" s="1149"/>
      <c r="I365" s="309" t="s">
        <v>213</v>
      </c>
      <c r="J365" s="309" t="s">
        <v>213</v>
      </c>
      <c r="K365" s="309" t="str">
        <f t="shared" si="27"/>
        <v/>
      </c>
      <c r="L365" s="309" t="s">
        <v>213</v>
      </c>
      <c r="M365" s="386" t="str">
        <f>IF('Mapa final'!P368="","",'Mapa final'!P368)</f>
        <v/>
      </c>
      <c r="N365" s="60"/>
      <c r="O365" s="60"/>
      <c r="P365" s="60"/>
      <c r="Q365" s="140"/>
    </row>
    <row r="366" spans="1:17">
      <c r="A366" s="103" t="s">
        <v>940</v>
      </c>
      <c r="B366" s="1142"/>
      <c r="C366" s="1144"/>
      <c r="D366" s="1146"/>
      <c r="E366" s="1144"/>
      <c r="F366" s="1148"/>
      <c r="G366" s="1148"/>
      <c r="H366" s="1149"/>
      <c r="I366" s="309" t="s">
        <v>213</v>
      </c>
      <c r="J366" s="309" t="s">
        <v>213</v>
      </c>
      <c r="K366" s="309" t="str">
        <f t="shared" si="27"/>
        <v/>
      </c>
      <c r="L366" s="309" t="s">
        <v>213</v>
      </c>
      <c r="M366" s="386" t="str">
        <f>IF('Mapa final'!P369="","",'Mapa final'!P369)</f>
        <v/>
      </c>
      <c r="N366" s="60"/>
      <c r="O366" s="60"/>
      <c r="P366" s="60"/>
      <c r="Q366" s="140"/>
    </row>
    <row r="367" spans="1:17">
      <c r="A367" s="103" t="s">
        <v>941</v>
      </c>
      <c r="B367" s="1141"/>
      <c r="C367" s="1143" t="s">
        <v>213</v>
      </c>
      <c r="D367" s="1145"/>
      <c r="E367" s="1143" t="s">
        <v>213</v>
      </c>
      <c r="F367" s="1148" t="s">
        <v>213</v>
      </c>
      <c r="G367" s="1148" t="s">
        <v>213</v>
      </c>
      <c r="H367" s="1149" t="str">
        <f>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309" t="s">
        <v>213</v>
      </c>
      <c r="J367" s="309" t="s">
        <v>213</v>
      </c>
      <c r="K367" s="309" t="str">
        <f t="shared" si="27"/>
        <v/>
      </c>
      <c r="L367" s="309" t="s">
        <v>213</v>
      </c>
      <c r="M367" s="386" t="str">
        <f>IF('Mapa final'!P370="","",'Mapa final'!P370)</f>
        <v/>
      </c>
      <c r="N367" s="60"/>
      <c r="O367" s="60"/>
      <c r="P367" s="60"/>
      <c r="Q367" s="140"/>
    </row>
    <row r="368" spans="1:17">
      <c r="A368" s="103" t="s">
        <v>942</v>
      </c>
      <c r="B368" s="1142"/>
      <c r="C368" s="1144"/>
      <c r="D368" s="1146"/>
      <c r="E368" s="1144"/>
      <c r="F368" s="1148"/>
      <c r="G368" s="1148"/>
      <c r="H368" s="1149"/>
      <c r="I368" s="309" t="s">
        <v>213</v>
      </c>
      <c r="J368" s="309" t="s">
        <v>213</v>
      </c>
      <c r="K368" s="309" t="str">
        <f t="shared" si="27"/>
        <v/>
      </c>
      <c r="L368" s="309" t="s">
        <v>213</v>
      </c>
      <c r="M368" s="386" t="str">
        <f>IF('Mapa final'!P371="","",'Mapa final'!P371)</f>
        <v/>
      </c>
      <c r="N368" s="60"/>
      <c r="O368" s="60"/>
      <c r="P368" s="60"/>
      <c r="Q368" s="140"/>
    </row>
    <row r="369" spans="1:17">
      <c r="A369" s="103" t="s">
        <v>943</v>
      </c>
      <c r="B369" s="1142"/>
      <c r="C369" s="1144"/>
      <c r="D369" s="1146"/>
      <c r="E369" s="1144"/>
      <c r="F369" s="1148"/>
      <c r="G369" s="1148"/>
      <c r="H369" s="1149"/>
      <c r="I369" s="309" t="s">
        <v>213</v>
      </c>
      <c r="J369" s="309" t="s">
        <v>213</v>
      </c>
      <c r="K369" s="309" t="str">
        <f t="shared" si="27"/>
        <v/>
      </c>
      <c r="L369" s="309" t="s">
        <v>213</v>
      </c>
      <c r="M369" s="386" t="str">
        <f>IF('Mapa final'!P372="","",'Mapa final'!P372)</f>
        <v/>
      </c>
      <c r="N369" s="60"/>
      <c r="O369" s="60"/>
      <c r="P369" s="60"/>
      <c r="Q369" s="140"/>
    </row>
    <row r="370" spans="1:17">
      <c r="A370" s="103" t="s">
        <v>944</v>
      </c>
      <c r="B370" s="1142"/>
      <c r="C370" s="1144"/>
      <c r="D370" s="1146"/>
      <c r="E370" s="1144"/>
      <c r="F370" s="1148"/>
      <c r="G370" s="1148"/>
      <c r="H370" s="1149"/>
      <c r="I370" s="309" t="s">
        <v>213</v>
      </c>
      <c r="J370" s="309" t="s">
        <v>213</v>
      </c>
      <c r="K370" s="309" t="str">
        <f t="shared" si="27"/>
        <v/>
      </c>
      <c r="L370" s="309" t="s">
        <v>213</v>
      </c>
      <c r="M370" s="386" t="str">
        <f>IF('Mapa final'!P373="","",'Mapa final'!P373)</f>
        <v/>
      </c>
      <c r="N370" s="60"/>
      <c r="O370" s="60"/>
      <c r="P370" s="60"/>
      <c r="Q370" s="140"/>
    </row>
    <row r="371" spans="1:17">
      <c r="A371" s="103" t="s">
        <v>945</v>
      </c>
      <c r="B371" s="1142"/>
      <c r="C371" s="1144"/>
      <c r="D371" s="1146"/>
      <c r="E371" s="1144"/>
      <c r="F371" s="1148"/>
      <c r="G371" s="1148"/>
      <c r="H371" s="1149"/>
      <c r="I371" s="309" t="s">
        <v>213</v>
      </c>
      <c r="J371" s="309" t="s">
        <v>213</v>
      </c>
      <c r="K371" s="309" t="str">
        <f t="shared" si="27"/>
        <v/>
      </c>
      <c r="L371" s="309" t="s">
        <v>213</v>
      </c>
      <c r="M371" s="386" t="str">
        <f>IF('Mapa final'!P374="","",'Mapa final'!P374)</f>
        <v/>
      </c>
      <c r="N371" s="60"/>
      <c r="O371" s="60"/>
      <c r="P371" s="60"/>
      <c r="Q371" s="140"/>
    </row>
    <row r="372" spans="1:17">
      <c r="A372" s="103" t="s">
        <v>946</v>
      </c>
      <c r="B372" s="1142"/>
      <c r="C372" s="1144"/>
      <c r="D372" s="1146"/>
      <c r="E372" s="1144"/>
      <c r="F372" s="1148"/>
      <c r="G372" s="1148"/>
      <c r="H372" s="1149"/>
      <c r="I372" s="309" t="s">
        <v>213</v>
      </c>
      <c r="J372" s="309" t="s">
        <v>213</v>
      </c>
      <c r="K372" s="309" t="str">
        <f t="shared" si="27"/>
        <v/>
      </c>
      <c r="L372" s="309" t="s">
        <v>213</v>
      </c>
      <c r="M372" s="386" t="str">
        <f>IF('Mapa final'!P375="","",'Mapa final'!P375)</f>
        <v/>
      </c>
      <c r="N372" s="60"/>
      <c r="O372" s="60"/>
      <c r="P372" s="60"/>
      <c r="Q372" s="140"/>
    </row>
    <row r="373" spans="1:17">
      <c r="A373" s="103" t="s">
        <v>947</v>
      </c>
      <c r="B373" s="1141"/>
      <c r="C373" s="1143" t="s">
        <v>213</v>
      </c>
      <c r="D373" s="1145"/>
      <c r="E373" s="1143" t="s">
        <v>213</v>
      </c>
      <c r="F373" s="1148" t="s">
        <v>213</v>
      </c>
      <c r="G373" s="1148" t="s">
        <v>213</v>
      </c>
      <c r="H373" s="1149" t="str">
        <f>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309" t="s">
        <v>213</v>
      </c>
      <c r="J373" s="309" t="s">
        <v>213</v>
      </c>
      <c r="K373" s="309" t="str">
        <f t="shared" si="27"/>
        <v/>
      </c>
      <c r="L373" s="309" t="s">
        <v>213</v>
      </c>
      <c r="M373" s="386" t="str">
        <f>IF('Mapa final'!P376="","",'Mapa final'!P376)</f>
        <v/>
      </c>
      <c r="N373" s="60"/>
      <c r="O373" s="60"/>
      <c r="P373" s="60"/>
      <c r="Q373" s="140"/>
    </row>
    <row r="374" spans="1:17">
      <c r="A374" s="103" t="s">
        <v>948</v>
      </c>
      <c r="B374" s="1142"/>
      <c r="C374" s="1144"/>
      <c r="D374" s="1146"/>
      <c r="E374" s="1144"/>
      <c r="F374" s="1148"/>
      <c r="G374" s="1148"/>
      <c r="H374" s="1149"/>
      <c r="I374" s="309" t="s">
        <v>213</v>
      </c>
      <c r="J374" s="309" t="s">
        <v>213</v>
      </c>
      <c r="K374" s="309" t="str">
        <f t="shared" si="27"/>
        <v/>
      </c>
      <c r="L374" s="309" t="s">
        <v>213</v>
      </c>
      <c r="M374" s="386" t="str">
        <f>IF('Mapa final'!P377="","",'Mapa final'!P377)</f>
        <v/>
      </c>
      <c r="N374" s="60"/>
      <c r="O374" s="60"/>
      <c r="P374" s="60"/>
      <c r="Q374" s="140"/>
    </row>
    <row r="375" spans="1:17">
      <c r="A375" s="103" t="s">
        <v>949</v>
      </c>
      <c r="B375" s="1142"/>
      <c r="C375" s="1144"/>
      <c r="D375" s="1146"/>
      <c r="E375" s="1144"/>
      <c r="F375" s="1148"/>
      <c r="G375" s="1148"/>
      <c r="H375" s="1149"/>
      <c r="I375" s="309" t="s">
        <v>213</v>
      </c>
      <c r="J375" s="309" t="s">
        <v>213</v>
      </c>
      <c r="K375" s="309" t="str">
        <f t="shared" si="27"/>
        <v/>
      </c>
      <c r="L375" s="309" t="s">
        <v>213</v>
      </c>
      <c r="M375" s="386" t="str">
        <f>IF('Mapa final'!P378="","",'Mapa final'!P378)</f>
        <v/>
      </c>
      <c r="N375" s="60"/>
      <c r="O375" s="60"/>
      <c r="P375" s="60"/>
      <c r="Q375" s="140"/>
    </row>
    <row r="376" spans="1:17">
      <c r="A376" s="103" t="s">
        <v>950</v>
      </c>
      <c r="B376" s="1142"/>
      <c r="C376" s="1144"/>
      <c r="D376" s="1146"/>
      <c r="E376" s="1144"/>
      <c r="F376" s="1148"/>
      <c r="G376" s="1148"/>
      <c r="H376" s="1149"/>
      <c r="I376" s="309" t="s">
        <v>213</v>
      </c>
      <c r="J376" s="309" t="s">
        <v>213</v>
      </c>
      <c r="K376" s="309" t="str">
        <f t="shared" si="27"/>
        <v/>
      </c>
      <c r="L376" s="309" t="s">
        <v>213</v>
      </c>
      <c r="M376" s="386" t="str">
        <f>IF('Mapa final'!P379="","",'Mapa final'!P379)</f>
        <v/>
      </c>
      <c r="N376" s="60"/>
      <c r="O376" s="60"/>
      <c r="P376" s="60"/>
      <c r="Q376" s="140"/>
    </row>
    <row r="377" spans="1:17">
      <c r="A377" s="103" t="s">
        <v>951</v>
      </c>
      <c r="B377" s="1142"/>
      <c r="C377" s="1144"/>
      <c r="D377" s="1146"/>
      <c r="E377" s="1144"/>
      <c r="F377" s="1148"/>
      <c r="G377" s="1148"/>
      <c r="H377" s="1149"/>
      <c r="I377" s="309" t="s">
        <v>213</v>
      </c>
      <c r="J377" s="309" t="s">
        <v>213</v>
      </c>
      <c r="K377" s="309" t="str">
        <f t="shared" si="27"/>
        <v/>
      </c>
      <c r="L377" s="309" t="s">
        <v>213</v>
      </c>
      <c r="M377" s="386" t="str">
        <f>IF('Mapa final'!P380="","",'Mapa final'!P380)</f>
        <v/>
      </c>
      <c r="N377" s="60"/>
      <c r="O377" s="60"/>
      <c r="P377" s="60"/>
      <c r="Q377" s="140"/>
    </row>
    <row r="378" spans="1:17">
      <c r="A378" s="103" t="s">
        <v>952</v>
      </c>
      <c r="B378" s="1142"/>
      <c r="C378" s="1144"/>
      <c r="D378" s="1146"/>
      <c r="E378" s="1144"/>
      <c r="F378" s="1148"/>
      <c r="G378" s="1148"/>
      <c r="H378" s="1149"/>
      <c r="I378" s="309" t="s">
        <v>213</v>
      </c>
      <c r="J378" s="309" t="s">
        <v>213</v>
      </c>
      <c r="K378" s="309" t="str">
        <f t="shared" si="27"/>
        <v/>
      </c>
      <c r="L378" s="309" t="s">
        <v>213</v>
      </c>
      <c r="M378" s="386" t="str">
        <f>IF('Mapa final'!P381="","",'Mapa final'!P381)</f>
        <v/>
      </c>
      <c r="N378" s="60"/>
      <c r="O378" s="60"/>
      <c r="P378" s="60"/>
      <c r="Q378" s="140"/>
    </row>
    <row r="379" spans="1:17">
      <c r="A379" s="103" t="s">
        <v>953</v>
      </c>
      <c r="B379" s="1141"/>
      <c r="C379" s="1143" t="s">
        <v>213</v>
      </c>
      <c r="D379" s="1145"/>
      <c r="E379" s="1143" t="s">
        <v>213</v>
      </c>
      <c r="F379" s="1148" t="s">
        <v>213</v>
      </c>
      <c r="G379" s="1148" t="s">
        <v>213</v>
      </c>
      <c r="H379" s="1149" t="str">
        <f>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309" t="s">
        <v>213</v>
      </c>
      <c r="J379" s="309" t="s">
        <v>213</v>
      </c>
      <c r="K379" s="309" t="str">
        <f t="shared" si="27"/>
        <v/>
      </c>
      <c r="L379" s="309" t="s">
        <v>213</v>
      </c>
      <c r="M379" s="386" t="str">
        <f>IF('Mapa final'!P382="","",'Mapa final'!P382)</f>
        <v/>
      </c>
      <c r="N379" s="60"/>
      <c r="O379" s="60"/>
      <c r="P379" s="60"/>
      <c r="Q379" s="140"/>
    </row>
    <row r="380" spans="1:17">
      <c r="A380" s="103" t="s">
        <v>954</v>
      </c>
      <c r="B380" s="1142"/>
      <c r="C380" s="1144"/>
      <c r="D380" s="1146"/>
      <c r="E380" s="1144"/>
      <c r="F380" s="1148"/>
      <c r="G380" s="1148"/>
      <c r="H380" s="1149"/>
      <c r="I380" s="309" t="s">
        <v>213</v>
      </c>
      <c r="J380" s="309" t="s">
        <v>213</v>
      </c>
      <c r="K380" s="309" t="str">
        <f t="shared" si="27"/>
        <v/>
      </c>
      <c r="L380" s="309" t="s">
        <v>213</v>
      </c>
      <c r="M380" s="386" t="str">
        <f>IF('Mapa final'!P383="","",'Mapa final'!P383)</f>
        <v/>
      </c>
      <c r="N380" s="60"/>
      <c r="O380" s="60"/>
      <c r="P380" s="60"/>
      <c r="Q380" s="140"/>
    </row>
    <row r="381" spans="1:17">
      <c r="A381" s="103" t="s">
        <v>955</v>
      </c>
      <c r="B381" s="1142"/>
      <c r="C381" s="1144"/>
      <c r="D381" s="1146"/>
      <c r="E381" s="1144"/>
      <c r="F381" s="1148"/>
      <c r="G381" s="1148"/>
      <c r="H381" s="1149"/>
      <c r="I381" s="309" t="s">
        <v>213</v>
      </c>
      <c r="J381" s="309" t="s">
        <v>213</v>
      </c>
      <c r="K381" s="309" t="str">
        <f t="shared" si="27"/>
        <v/>
      </c>
      <c r="L381" s="309" t="s">
        <v>213</v>
      </c>
      <c r="M381" s="386" t="str">
        <f>IF('Mapa final'!P384="","",'Mapa final'!P384)</f>
        <v/>
      </c>
      <c r="N381" s="60"/>
      <c r="O381" s="60"/>
      <c r="P381" s="60"/>
      <c r="Q381" s="140"/>
    </row>
    <row r="382" spans="1:17">
      <c r="A382" s="103" t="s">
        <v>956</v>
      </c>
      <c r="B382" s="1142"/>
      <c r="C382" s="1144"/>
      <c r="D382" s="1146"/>
      <c r="E382" s="1144"/>
      <c r="F382" s="1148"/>
      <c r="G382" s="1148"/>
      <c r="H382" s="1149"/>
      <c r="I382" s="309" t="s">
        <v>213</v>
      </c>
      <c r="J382" s="309" t="s">
        <v>213</v>
      </c>
      <c r="K382" s="309" t="str">
        <f t="shared" si="27"/>
        <v/>
      </c>
      <c r="L382" s="309" t="s">
        <v>213</v>
      </c>
      <c r="M382" s="386" t="str">
        <f>IF('Mapa final'!P385="","",'Mapa final'!P385)</f>
        <v/>
      </c>
      <c r="N382" s="60"/>
      <c r="O382" s="60"/>
      <c r="P382" s="60"/>
      <c r="Q382" s="140"/>
    </row>
    <row r="383" spans="1:17">
      <c r="A383" s="103" t="s">
        <v>957</v>
      </c>
      <c r="B383" s="1142"/>
      <c r="C383" s="1144"/>
      <c r="D383" s="1146"/>
      <c r="E383" s="1144"/>
      <c r="F383" s="1148"/>
      <c r="G383" s="1148"/>
      <c r="H383" s="1149"/>
      <c r="I383" s="309" t="s">
        <v>213</v>
      </c>
      <c r="J383" s="309" t="s">
        <v>213</v>
      </c>
      <c r="K383" s="309" t="str">
        <f t="shared" si="27"/>
        <v/>
      </c>
      <c r="L383" s="309" t="s">
        <v>213</v>
      </c>
      <c r="M383" s="386" t="str">
        <f>IF('Mapa final'!P386="","",'Mapa final'!P386)</f>
        <v/>
      </c>
      <c r="N383" s="60"/>
      <c r="O383" s="60"/>
      <c r="P383" s="60"/>
      <c r="Q383" s="140"/>
    </row>
    <row r="384" spans="1:17">
      <c r="A384" s="103" t="s">
        <v>958</v>
      </c>
      <c r="B384" s="1142"/>
      <c r="C384" s="1144"/>
      <c r="D384" s="1146"/>
      <c r="E384" s="1144"/>
      <c r="F384" s="1148"/>
      <c r="G384" s="1148"/>
      <c r="H384" s="1149"/>
      <c r="I384" s="309" t="s">
        <v>213</v>
      </c>
      <c r="J384" s="309" t="s">
        <v>213</v>
      </c>
      <c r="K384" s="309" t="str">
        <f t="shared" si="27"/>
        <v/>
      </c>
      <c r="L384" s="309" t="s">
        <v>213</v>
      </c>
      <c r="M384" s="386" t="str">
        <f>IF('Mapa final'!P387="","",'Mapa final'!P387)</f>
        <v/>
      </c>
      <c r="N384" s="60"/>
      <c r="O384" s="60"/>
      <c r="P384" s="60"/>
      <c r="Q384" s="140"/>
    </row>
    <row r="385" spans="1:17">
      <c r="A385" s="103" t="s">
        <v>959</v>
      </c>
      <c r="B385" s="1141"/>
      <c r="C385" s="1143" t="s">
        <v>213</v>
      </c>
      <c r="D385" s="1145"/>
      <c r="E385" s="1143" t="s">
        <v>213</v>
      </c>
      <c r="F385" s="1148" t="s">
        <v>213</v>
      </c>
      <c r="G385" s="1148" t="s">
        <v>213</v>
      </c>
      <c r="H385" s="1149" t="str">
        <f>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309" t="s">
        <v>213</v>
      </c>
      <c r="J385" s="309" t="s">
        <v>213</v>
      </c>
      <c r="K385" s="309" t="str">
        <f t="shared" si="27"/>
        <v/>
      </c>
      <c r="L385" s="309" t="s">
        <v>213</v>
      </c>
      <c r="M385" s="386" t="str">
        <f>IF('Mapa final'!P388="","",'Mapa final'!P388)</f>
        <v/>
      </c>
      <c r="N385" s="60"/>
      <c r="O385" s="60"/>
      <c r="P385" s="60"/>
      <c r="Q385" s="140"/>
    </row>
    <row r="386" spans="1:17">
      <c r="A386" s="103" t="s">
        <v>960</v>
      </c>
      <c r="B386" s="1142"/>
      <c r="C386" s="1144"/>
      <c r="D386" s="1146"/>
      <c r="E386" s="1144"/>
      <c r="F386" s="1148"/>
      <c r="G386" s="1148"/>
      <c r="H386" s="1149"/>
      <c r="I386" s="309" t="s">
        <v>213</v>
      </c>
      <c r="J386" s="309" t="s">
        <v>213</v>
      </c>
      <c r="K386" s="309" t="str">
        <f t="shared" si="27"/>
        <v/>
      </c>
      <c r="L386" s="309" t="s">
        <v>213</v>
      </c>
      <c r="M386" s="386" t="str">
        <f>IF('Mapa final'!P389="","",'Mapa final'!P389)</f>
        <v/>
      </c>
      <c r="N386" s="60"/>
      <c r="O386" s="60"/>
      <c r="P386" s="60"/>
      <c r="Q386" s="140"/>
    </row>
    <row r="387" spans="1:17">
      <c r="A387" s="103" t="s">
        <v>961</v>
      </c>
      <c r="B387" s="1142"/>
      <c r="C387" s="1144"/>
      <c r="D387" s="1146"/>
      <c r="E387" s="1144"/>
      <c r="F387" s="1148"/>
      <c r="G387" s="1148"/>
      <c r="H387" s="1149"/>
      <c r="I387" s="309" t="s">
        <v>213</v>
      </c>
      <c r="J387" s="309" t="s">
        <v>213</v>
      </c>
      <c r="K387" s="309" t="str">
        <f t="shared" si="27"/>
        <v/>
      </c>
      <c r="L387" s="309" t="s">
        <v>213</v>
      </c>
      <c r="M387" s="386" t="str">
        <f>IF('Mapa final'!P390="","",'Mapa final'!P390)</f>
        <v/>
      </c>
      <c r="N387" s="60"/>
      <c r="O387" s="60"/>
      <c r="P387" s="60"/>
      <c r="Q387" s="140"/>
    </row>
    <row r="388" spans="1:17">
      <c r="A388" s="103" t="s">
        <v>962</v>
      </c>
      <c r="B388" s="1142"/>
      <c r="C388" s="1144"/>
      <c r="D388" s="1146"/>
      <c r="E388" s="1144"/>
      <c r="F388" s="1148"/>
      <c r="G388" s="1148"/>
      <c r="H388" s="1149"/>
      <c r="I388" s="309" t="s">
        <v>213</v>
      </c>
      <c r="J388" s="309" t="s">
        <v>213</v>
      </c>
      <c r="K388" s="309" t="str">
        <f t="shared" si="27"/>
        <v/>
      </c>
      <c r="L388" s="309" t="s">
        <v>213</v>
      </c>
      <c r="M388" s="386" t="str">
        <f>IF('Mapa final'!P391="","",'Mapa final'!P391)</f>
        <v/>
      </c>
      <c r="N388" s="60"/>
      <c r="O388" s="60"/>
      <c r="P388" s="60"/>
      <c r="Q388" s="140"/>
    </row>
    <row r="389" spans="1:17">
      <c r="A389" s="103" t="s">
        <v>963</v>
      </c>
      <c r="B389" s="1142"/>
      <c r="C389" s="1144"/>
      <c r="D389" s="1146"/>
      <c r="E389" s="1144"/>
      <c r="F389" s="1148"/>
      <c r="G389" s="1148"/>
      <c r="H389" s="1149"/>
      <c r="I389" s="309" t="s">
        <v>213</v>
      </c>
      <c r="J389" s="309" t="s">
        <v>213</v>
      </c>
      <c r="K389" s="309" t="str">
        <f t="shared" si="27"/>
        <v/>
      </c>
      <c r="L389" s="309" t="s">
        <v>213</v>
      </c>
      <c r="M389" s="386" t="str">
        <f>IF('Mapa final'!P392="","",'Mapa final'!P392)</f>
        <v/>
      </c>
      <c r="N389" s="60"/>
      <c r="O389" s="60"/>
      <c r="P389" s="60"/>
      <c r="Q389" s="140"/>
    </row>
    <row r="390" spans="1:17">
      <c r="A390" s="103" t="s">
        <v>964</v>
      </c>
      <c r="B390" s="1142"/>
      <c r="C390" s="1144"/>
      <c r="D390" s="1146"/>
      <c r="E390" s="1144"/>
      <c r="F390" s="1148"/>
      <c r="G390" s="1148"/>
      <c r="H390" s="1149"/>
      <c r="I390" s="309" t="s">
        <v>213</v>
      </c>
      <c r="J390" s="309" t="s">
        <v>213</v>
      </c>
      <c r="K390" s="309" t="str">
        <f t="shared" si="27"/>
        <v/>
      </c>
      <c r="L390" s="309" t="s">
        <v>213</v>
      </c>
      <c r="M390" s="386" t="str">
        <f>IF('Mapa final'!P393="","",'Mapa final'!P393)</f>
        <v/>
      </c>
      <c r="N390" s="60"/>
      <c r="O390" s="60"/>
      <c r="P390" s="60"/>
      <c r="Q390" s="140"/>
    </row>
    <row r="391" spans="1:17">
      <c r="A391" s="103" t="s">
        <v>965</v>
      </c>
      <c r="B391" s="1141"/>
      <c r="C391" s="1143" t="s">
        <v>213</v>
      </c>
      <c r="D391" s="1145"/>
      <c r="E391" s="1143" t="s">
        <v>213</v>
      </c>
      <c r="F391" s="1148" t="s">
        <v>213</v>
      </c>
      <c r="G391" s="1148" t="s">
        <v>213</v>
      </c>
      <c r="H391" s="1149" t="str">
        <f>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309" t="s">
        <v>213</v>
      </c>
      <c r="J391" s="309" t="s">
        <v>213</v>
      </c>
      <c r="K391" s="309" t="str">
        <f t="shared" si="27"/>
        <v/>
      </c>
      <c r="L391" s="309" t="s">
        <v>213</v>
      </c>
      <c r="M391" s="386" t="str">
        <f>IF('Mapa final'!P394="","",'Mapa final'!P394)</f>
        <v/>
      </c>
      <c r="N391" s="60"/>
      <c r="O391" s="60"/>
      <c r="P391" s="60"/>
      <c r="Q391" s="140"/>
    </row>
    <row r="392" spans="1:17">
      <c r="A392" s="103" t="s">
        <v>966</v>
      </c>
      <c r="B392" s="1142"/>
      <c r="C392" s="1144"/>
      <c r="D392" s="1146"/>
      <c r="E392" s="1144"/>
      <c r="F392" s="1148"/>
      <c r="G392" s="1148"/>
      <c r="H392" s="1149"/>
      <c r="I392" s="309" t="s">
        <v>213</v>
      </c>
      <c r="J392" s="309" t="s">
        <v>213</v>
      </c>
      <c r="K392" s="309" t="str">
        <f t="shared" ref="K392:K426" si="28">IFERROR(IF(OR(AND(I392="Muy Baja",J392="Leve"),AND(I392="Muy Baja",J392="Menor"),AND(I392="Baja",J392="Leve")),"Bajo",IF(OR(AND(I392="Muy baja",J392="Moderado"),AND(I392="Baja",J392="Menor"),AND(I392="Baja",J392="Moderado"),AND(I392="Media",J392="Leve"),AND(I392="Media",J392="Menor"),AND(I392="Media",J392="Moderado"),AND(I392="Alta",J392="Leve"),AND(I392="Alta",J392="Menor")),"Moderado",IF(OR(AND(I392="Muy Baja",J392="Mayor"),AND(I392="Baja",J392="Mayor"),AND(I392="Media",J392="Mayor"),AND(I392="Alta",J392="Moderado"),AND(I392="Alta",J392="Mayor"),AND(I392="Muy Alta",J392="Leve"),AND(I392="Muy Alta",J392="Menor"),AND(I392="Muy Alta",J392="Moderado"),AND(I392="Muy Alta",J392="Mayor")),"Alto",IF(OR(AND(I392="Muy Baja",J392="Catastrófico"),AND(I392="Baja",J392="Catastrófico"),AND(I392="Media",J392="Catastrófico"),AND(I392="Alta",J392="Catastrófico"),AND(I392="Muy Alta",J392="Catastrófico")),"Extremo","")))),"")</f>
        <v/>
      </c>
      <c r="L392" s="309" t="s">
        <v>213</v>
      </c>
      <c r="M392" s="386" t="str">
        <f>IF('Mapa final'!P395="","",'Mapa final'!P395)</f>
        <v/>
      </c>
      <c r="N392" s="60"/>
      <c r="O392" s="60"/>
      <c r="P392" s="60"/>
      <c r="Q392" s="140"/>
    </row>
    <row r="393" spans="1:17">
      <c r="A393" s="103" t="s">
        <v>967</v>
      </c>
      <c r="B393" s="1142"/>
      <c r="C393" s="1144"/>
      <c r="D393" s="1146"/>
      <c r="E393" s="1144"/>
      <c r="F393" s="1148"/>
      <c r="G393" s="1148"/>
      <c r="H393" s="1149"/>
      <c r="I393" s="309" t="s">
        <v>213</v>
      </c>
      <c r="J393" s="309" t="s">
        <v>213</v>
      </c>
      <c r="K393" s="309" t="str">
        <f t="shared" si="28"/>
        <v/>
      </c>
      <c r="L393" s="309" t="s">
        <v>213</v>
      </c>
      <c r="M393" s="386" t="str">
        <f>IF('Mapa final'!P396="","",'Mapa final'!P396)</f>
        <v/>
      </c>
      <c r="N393" s="60"/>
      <c r="O393" s="60"/>
      <c r="P393" s="60"/>
      <c r="Q393" s="140"/>
    </row>
    <row r="394" spans="1:17">
      <c r="A394" s="103" t="s">
        <v>968</v>
      </c>
      <c r="B394" s="1142"/>
      <c r="C394" s="1144"/>
      <c r="D394" s="1146"/>
      <c r="E394" s="1144"/>
      <c r="F394" s="1148"/>
      <c r="G394" s="1148"/>
      <c r="H394" s="1149"/>
      <c r="I394" s="309" t="s">
        <v>213</v>
      </c>
      <c r="J394" s="309" t="s">
        <v>213</v>
      </c>
      <c r="K394" s="309" t="str">
        <f t="shared" si="28"/>
        <v/>
      </c>
      <c r="L394" s="309" t="s">
        <v>213</v>
      </c>
      <c r="M394" s="386" t="str">
        <f>IF('Mapa final'!P397="","",'Mapa final'!P397)</f>
        <v/>
      </c>
      <c r="N394" s="60"/>
      <c r="O394" s="60"/>
      <c r="P394" s="60"/>
      <c r="Q394" s="140"/>
    </row>
    <row r="395" spans="1:17">
      <c r="A395" s="103" t="s">
        <v>969</v>
      </c>
      <c r="B395" s="1142"/>
      <c r="C395" s="1144"/>
      <c r="D395" s="1146"/>
      <c r="E395" s="1144"/>
      <c r="F395" s="1148"/>
      <c r="G395" s="1148"/>
      <c r="H395" s="1149"/>
      <c r="I395" s="309" t="s">
        <v>213</v>
      </c>
      <c r="J395" s="309" t="s">
        <v>213</v>
      </c>
      <c r="K395" s="309" t="str">
        <f t="shared" si="28"/>
        <v/>
      </c>
      <c r="L395" s="309" t="s">
        <v>213</v>
      </c>
      <c r="M395" s="386" t="str">
        <f>IF('Mapa final'!P398="","",'Mapa final'!P398)</f>
        <v/>
      </c>
      <c r="N395" s="60"/>
      <c r="O395" s="60"/>
      <c r="P395" s="60"/>
      <c r="Q395" s="140"/>
    </row>
    <row r="396" spans="1:17">
      <c r="A396" s="103" t="s">
        <v>970</v>
      </c>
      <c r="B396" s="1142"/>
      <c r="C396" s="1144"/>
      <c r="D396" s="1146"/>
      <c r="E396" s="1144"/>
      <c r="F396" s="1148"/>
      <c r="G396" s="1148"/>
      <c r="H396" s="1149"/>
      <c r="I396" s="309" t="s">
        <v>213</v>
      </c>
      <c r="J396" s="309" t="s">
        <v>213</v>
      </c>
      <c r="K396" s="309" t="str">
        <f t="shared" si="28"/>
        <v/>
      </c>
      <c r="L396" s="309" t="s">
        <v>213</v>
      </c>
      <c r="M396" s="386" t="str">
        <f>IF('Mapa final'!P399="","",'Mapa final'!P399)</f>
        <v/>
      </c>
      <c r="N396" s="60"/>
      <c r="O396" s="60"/>
      <c r="P396" s="60"/>
      <c r="Q396" s="140"/>
    </row>
    <row r="397" spans="1:17">
      <c r="A397" s="103" t="s">
        <v>971</v>
      </c>
      <c r="B397" s="1141"/>
      <c r="C397" s="1143" t="s">
        <v>213</v>
      </c>
      <c r="D397" s="1145"/>
      <c r="E397" s="1143" t="s">
        <v>213</v>
      </c>
      <c r="F397" s="1148" t="s">
        <v>213</v>
      </c>
      <c r="G397" s="1148" t="s">
        <v>213</v>
      </c>
      <c r="H397" s="1149" t="str">
        <f>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309" t="s">
        <v>213</v>
      </c>
      <c r="J397" s="309" t="s">
        <v>213</v>
      </c>
      <c r="K397" s="309" t="str">
        <f t="shared" si="28"/>
        <v/>
      </c>
      <c r="L397" s="309" t="s">
        <v>213</v>
      </c>
      <c r="M397" s="386" t="str">
        <f>IF('Mapa final'!P400="","",'Mapa final'!P400)</f>
        <v/>
      </c>
      <c r="N397" s="60"/>
      <c r="O397" s="60"/>
      <c r="P397" s="60"/>
      <c r="Q397" s="140"/>
    </row>
    <row r="398" spans="1:17">
      <c r="A398" s="103" t="s">
        <v>972</v>
      </c>
      <c r="B398" s="1142"/>
      <c r="C398" s="1144"/>
      <c r="D398" s="1146"/>
      <c r="E398" s="1144"/>
      <c r="F398" s="1148"/>
      <c r="G398" s="1148"/>
      <c r="H398" s="1149"/>
      <c r="I398" s="309" t="s">
        <v>213</v>
      </c>
      <c r="J398" s="309" t="s">
        <v>213</v>
      </c>
      <c r="K398" s="309" t="str">
        <f t="shared" si="28"/>
        <v/>
      </c>
      <c r="L398" s="309" t="s">
        <v>213</v>
      </c>
      <c r="M398" s="386" t="str">
        <f>IF('Mapa final'!P401="","",'Mapa final'!P401)</f>
        <v/>
      </c>
      <c r="N398" s="60"/>
      <c r="O398" s="60"/>
      <c r="P398" s="60"/>
      <c r="Q398" s="140"/>
    </row>
    <row r="399" spans="1:17">
      <c r="A399" s="103" t="s">
        <v>973</v>
      </c>
      <c r="B399" s="1142"/>
      <c r="C399" s="1144"/>
      <c r="D399" s="1146"/>
      <c r="E399" s="1144"/>
      <c r="F399" s="1148"/>
      <c r="G399" s="1148"/>
      <c r="H399" s="1149"/>
      <c r="I399" s="309" t="s">
        <v>213</v>
      </c>
      <c r="J399" s="309" t="s">
        <v>213</v>
      </c>
      <c r="K399" s="309" t="str">
        <f t="shared" si="28"/>
        <v/>
      </c>
      <c r="L399" s="309" t="s">
        <v>213</v>
      </c>
      <c r="M399" s="386" t="str">
        <f>IF('Mapa final'!P402="","",'Mapa final'!P402)</f>
        <v/>
      </c>
      <c r="N399" s="60"/>
      <c r="O399" s="60"/>
      <c r="P399" s="60"/>
      <c r="Q399" s="140"/>
    </row>
    <row r="400" spans="1:17">
      <c r="A400" s="103" t="s">
        <v>974</v>
      </c>
      <c r="B400" s="1142"/>
      <c r="C400" s="1144"/>
      <c r="D400" s="1146"/>
      <c r="E400" s="1144"/>
      <c r="F400" s="1148"/>
      <c r="G400" s="1148"/>
      <c r="H400" s="1149"/>
      <c r="I400" s="309" t="s">
        <v>213</v>
      </c>
      <c r="J400" s="309" t="s">
        <v>213</v>
      </c>
      <c r="K400" s="309" t="str">
        <f t="shared" si="28"/>
        <v/>
      </c>
      <c r="L400" s="309" t="s">
        <v>213</v>
      </c>
      <c r="M400" s="386" t="str">
        <f>IF('Mapa final'!P403="","",'Mapa final'!P403)</f>
        <v/>
      </c>
      <c r="N400" s="60"/>
      <c r="O400" s="60"/>
      <c r="P400" s="60"/>
      <c r="Q400" s="140"/>
    </row>
    <row r="401" spans="1:17">
      <c r="A401" s="103" t="s">
        <v>975</v>
      </c>
      <c r="B401" s="1142"/>
      <c r="C401" s="1144"/>
      <c r="D401" s="1146"/>
      <c r="E401" s="1144"/>
      <c r="F401" s="1148"/>
      <c r="G401" s="1148"/>
      <c r="H401" s="1149"/>
      <c r="I401" s="309" t="s">
        <v>213</v>
      </c>
      <c r="J401" s="309" t="s">
        <v>213</v>
      </c>
      <c r="K401" s="309" t="str">
        <f t="shared" si="28"/>
        <v/>
      </c>
      <c r="L401" s="309" t="s">
        <v>213</v>
      </c>
      <c r="M401" s="386" t="str">
        <f>IF('Mapa final'!P404="","",'Mapa final'!P404)</f>
        <v/>
      </c>
      <c r="N401" s="60"/>
      <c r="O401" s="60"/>
      <c r="P401" s="60"/>
      <c r="Q401" s="140"/>
    </row>
    <row r="402" spans="1:17">
      <c r="A402" s="103" t="s">
        <v>976</v>
      </c>
      <c r="B402" s="1142"/>
      <c r="C402" s="1144"/>
      <c r="D402" s="1146"/>
      <c r="E402" s="1144"/>
      <c r="F402" s="1148"/>
      <c r="G402" s="1148"/>
      <c r="H402" s="1149"/>
      <c r="I402" s="309" t="s">
        <v>213</v>
      </c>
      <c r="J402" s="309" t="s">
        <v>213</v>
      </c>
      <c r="K402" s="309" t="str">
        <f t="shared" si="28"/>
        <v/>
      </c>
      <c r="L402" s="309" t="s">
        <v>213</v>
      </c>
      <c r="M402" s="386" t="str">
        <f>IF('Mapa final'!P405="","",'Mapa final'!P405)</f>
        <v/>
      </c>
      <c r="N402" s="60"/>
      <c r="O402" s="60"/>
      <c r="P402" s="60"/>
      <c r="Q402" s="140"/>
    </row>
    <row r="403" spans="1:17">
      <c r="A403" s="103" t="s">
        <v>977</v>
      </c>
      <c r="B403" s="1141"/>
      <c r="C403" s="1143" t="s">
        <v>213</v>
      </c>
      <c r="D403" s="1145"/>
      <c r="E403" s="1143" t="s">
        <v>213</v>
      </c>
      <c r="F403" s="1148" t="s">
        <v>213</v>
      </c>
      <c r="G403" s="1148" t="s">
        <v>213</v>
      </c>
      <c r="H403" s="1149" t="str">
        <f>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309" t="s">
        <v>213</v>
      </c>
      <c r="J403" s="309" t="s">
        <v>213</v>
      </c>
      <c r="K403" s="309" t="str">
        <f t="shared" si="28"/>
        <v/>
      </c>
      <c r="L403" s="309" t="s">
        <v>213</v>
      </c>
      <c r="M403" s="386" t="str">
        <f>IF('Mapa final'!P406="","",'Mapa final'!P406)</f>
        <v/>
      </c>
      <c r="N403" s="60"/>
      <c r="O403" s="60"/>
      <c r="P403" s="60"/>
      <c r="Q403" s="140"/>
    </row>
    <row r="404" spans="1:17">
      <c r="A404" s="103" t="s">
        <v>978</v>
      </c>
      <c r="B404" s="1142"/>
      <c r="C404" s="1144"/>
      <c r="D404" s="1146"/>
      <c r="E404" s="1144"/>
      <c r="F404" s="1148"/>
      <c r="G404" s="1148"/>
      <c r="H404" s="1149"/>
      <c r="I404" s="309" t="s">
        <v>213</v>
      </c>
      <c r="J404" s="309" t="s">
        <v>213</v>
      </c>
      <c r="K404" s="309" t="str">
        <f t="shared" si="28"/>
        <v/>
      </c>
      <c r="L404" s="309" t="s">
        <v>213</v>
      </c>
      <c r="M404" s="386" t="str">
        <f>IF('Mapa final'!P407="","",'Mapa final'!P407)</f>
        <v/>
      </c>
      <c r="N404" s="60"/>
      <c r="O404" s="60"/>
      <c r="P404" s="60"/>
      <c r="Q404" s="140"/>
    </row>
    <row r="405" spans="1:17">
      <c r="A405" s="103" t="s">
        <v>979</v>
      </c>
      <c r="B405" s="1142"/>
      <c r="C405" s="1144"/>
      <c r="D405" s="1146"/>
      <c r="E405" s="1144"/>
      <c r="F405" s="1148"/>
      <c r="G405" s="1148"/>
      <c r="H405" s="1149"/>
      <c r="I405" s="309" t="s">
        <v>213</v>
      </c>
      <c r="J405" s="309" t="s">
        <v>213</v>
      </c>
      <c r="K405" s="309" t="str">
        <f t="shared" si="28"/>
        <v/>
      </c>
      <c r="L405" s="309" t="s">
        <v>213</v>
      </c>
      <c r="M405" s="386" t="str">
        <f>IF('Mapa final'!P408="","",'Mapa final'!P408)</f>
        <v/>
      </c>
      <c r="N405" s="60"/>
      <c r="O405" s="60"/>
      <c r="P405" s="60"/>
      <c r="Q405" s="140"/>
    </row>
    <row r="406" spans="1:17">
      <c r="A406" s="103" t="s">
        <v>980</v>
      </c>
      <c r="B406" s="1142"/>
      <c r="C406" s="1144"/>
      <c r="D406" s="1146"/>
      <c r="E406" s="1144"/>
      <c r="F406" s="1148"/>
      <c r="G406" s="1148"/>
      <c r="H406" s="1149"/>
      <c r="I406" s="309" t="s">
        <v>213</v>
      </c>
      <c r="J406" s="309" t="s">
        <v>213</v>
      </c>
      <c r="K406" s="309" t="str">
        <f t="shared" si="28"/>
        <v/>
      </c>
      <c r="L406" s="309" t="s">
        <v>213</v>
      </c>
      <c r="M406" s="386" t="str">
        <f>IF('Mapa final'!P409="","",'Mapa final'!P409)</f>
        <v/>
      </c>
      <c r="N406" s="60"/>
      <c r="O406" s="60"/>
      <c r="P406" s="60"/>
      <c r="Q406" s="140"/>
    </row>
    <row r="407" spans="1:17">
      <c r="A407" s="103" t="s">
        <v>981</v>
      </c>
      <c r="B407" s="1142"/>
      <c r="C407" s="1144"/>
      <c r="D407" s="1146"/>
      <c r="E407" s="1144"/>
      <c r="F407" s="1148"/>
      <c r="G407" s="1148"/>
      <c r="H407" s="1149"/>
      <c r="I407" s="309" t="s">
        <v>213</v>
      </c>
      <c r="J407" s="309" t="s">
        <v>213</v>
      </c>
      <c r="K407" s="309" t="str">
        <f t="shared" si="28"/>
        <v/>
      </c>
      <c r="L407" s="309" t="s">
        <v>213</v>
      </c>
      <c r="M407" s="386" t="str">
        <f>IF('Mapa final'!P410="","",'Mapa final'!P410)</f>
        <v/>
      </c>
      <c r="N407" s="60"/>
      <c r="O407" s="60"/>
      <c r="P407" s="60"/>
      <c r="Q407" s="140"/>
    </row>
    <row r="408" spans="1:17">
      <c r="A408" s="103" t="s">
        <v>982</v>
      </c>
      <c r="B408" s="1142"/>
      <c r="C408" s="1144"/>
      <c r="D408" s="1146"/>
      <c r="E408" s="1144"/>
      <c r="F408" s="1148"/>
      <c r="G408" s="1148"/>
      <c r="H408" s="1149"/>
      <c r="I408" s="309" t="s">
        <v>213</v>
      </c>
      <c r="J408" s="309" t="s">
        <v>213</v>
      </c>
      <c r="K408" s="309" t="str">
        <f t="shared" si="28"/>
        <v/>
      </c>
      <c r="L408" s="309" t="s">
        <v>213</v>
      </c>
      <c r="M408" s="386" t="str">
        <f>IF('Mapa final'!P411="","",'Mapa final'!P411)</f>
        <v/>
      </c>
      <c r="N408" s="60"/>
      <c r="O408" s="60"/>
      <c r="P408" s="60"/>
      <c r="Q408" s="140"/>
    </row>
    <row r="409" spans="1:17">
      <c r="A409" s="103" t="s">
        <v>983</v>
      </c>
      <c r="B409" s="1141"/>
      <c r="C409" s="1143" t="s">
        <v>213</v>
      </c>
      <c r="D409" s="1145"/>
      <c r="E409" s="1143" t="s">
        <v>213</v>
      </c>
      <c r="F409" s="1148" t="s">
        <v>213</v>
      </c>
      <c r="G409" s="1148" t="s">
        <v>213</v>
      </c>
      <c r="H409" s="1149" t="str">
        <f>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309" t="s">
        <v>213</v>
      </c>
      <c r="J409" s="309" t="s">
        <v>213</v>
      </c>
      <c r="K409" s="309" t="str">
        <f t="shared" si="28"/>
        <v/>
      </c>
      <c r="L409" s="309" t="s">
        <v>213</v>
      </c>
      <c r="M409" s="386" t="str">
        <f>IF('Mapa final'!P412="","",'Mapa final'!P412)</f>
        <v/>
      </c>
      <c r="N409" s="60"/>
      <c r="O409" s="60"/>
      <c r="P409" s="60"/>
      <c r="Q409" s="140"/>
    </row>
    <row r="410" spans="1:17">
      <c r="A410" s="103" t="s">
        <v>984</v>
      </c>
      <c r="B410" s="1142"/>
      <c r="C410" s="1144"/>
      <c r="D410" s="1146"/>
      <c r="E410" s="1144"/>
      <c r="F410" s="1148"/>
      <c r="G410" s="1148"/>
      <c r="H410" s="1149"/>
      <c r="I410" s="309" t="s">
        <v>213</v>
      </c>
      <c r="J410" s="309" t="s">
        <v>213</v>
      </c>
      <c r="K410" s="309" t="str">
        <f t="shared" si="28"/>
        <v/>
      </c>
      <c r="L410" s="309" t="s">
        <v>213</v>
      </c>
      <c r="M410" s="386" t="str">
        <f>IF('Mapa final'!P413="","",'Mapa final'!P413)</f>
        <v/>
      </c>
      <c r="N410" s="60"/>
      <c r="O410" s="60"/>
      <c r="P410" s="60"/>
      <c r="Q410" s="140"/>
    </row>
    <row r="411" spans="1:17">
      <c r="A411" s="103" t="s">
        <v>985</v>
      </c>
      <c r="B411" s="1142"/>
      <c r="C411" s="1144"/>
      <c r="D411" s="1146"/>
      <c r="E411" s="1144"/>
      <c r="F411" s="1148"/>
      <c r="G411" s="1148"/>
      <c r="H411" s="1149"/>
      <c r="I411" s="309" t="s">
        <v>213</v>
      </c>
      <c r="J411" s="309" t="s">
        <v>213</v>
      </c>
      <c r="K411" s="309" t="str">
        <f t="shared" si="28"/>
        <v/>
      </c>
      <c r="L411" s="309" t="s">
        <v>213</v>
      </c>
      <c r="M411" s="386" t="str">
        <f>IF('Mapa final'!P414="","",'Mapa final'!P414)</f>
        <v/>
      </c>
      <c r="N411" s="60"/>
      <c r="O411" s="60"/>
      <c r="P411" s="60"/>
      <c r="Q411" s="140"/>
    </row>
    <row r="412" spans="1:17">
      <c r="A412" s="103" t="s">
        <v>986</v>
      </c>
      <c r="B412" s="1142"/>
      <c r="C412" s="1144"/>
      <c r="D412" s="1146"/>
      <c r="E412" s="1144"/>
      <c r="F412" s="1148"/>
      <c r="G412" s="1148"/>
      <c r="H412" s="1149"/>
      <c r="I412" s="309" t="s">
        <v>213</v>
      </c>
      <c r="J412" s="309" t="s">
        <v>213</v>
      </c>
      <c r="K412" s="309" t="str">
        <f t="shared" si="28"/>
        <v/>
      </c>
      <c r="L412" s="309" t="s">
        <v>213</v>
      </c>
      <c r="M412" s="386" t="str">
        <f>IF('Mapa final'!P415="","",'Mapa final'!P415)</f>
        <v/>
      </c>
      <c r="N412" s="60"/>
      <c r="O412" s="60"/>
      <c r="P412" s="60"/>
      <c r="Q412" s="140"/>
    </row>
    <row r="413" spans="1:17">
      <c r="A413" s="103" t="s">
        <v>987</v>
      </c>
      <c r="B413" s="1142"/>
      <c r="C413" s="1144"/>
      <c r="D413" s="1146"/>
      <c r="E413" s="1144"/>
      <c r="F413" s="1148"/>
      <c r="G413" s="1148"/>
      <c r="H413" s="1149"/>
      <c r="I413" s="309" t="s">
        <v>213</v>
      </c>
      <c r="J413" s="309" t="s">
        <v>213</v>
      </c>
      <c r="K413" s="309" t="str">
        <f t="shared" si="28"/>
        <v/>
      </c>
      <c r="L413" s="309" t="s">
        <v>213</v>
      </c>
      <c r="M413" s="386" t="str">
        <f>IF('Mapa final'!P416="","",'Mapa final'!P416)</f>
        <v/>
      </c>
      <c r="N413" s="60"/>
      <c r="O413" s="60"/>
      <c r="P413" s="60"/>
      <c r="Q413" s="140"/>
    </row>
    <row r="414" spans="1:17">
      <c r="A414" s="103" t="s">
        <v>988</v>
      </c>
      <c r="B414" s="1142"/>
      <c r="C414" s="1144"/>
      <c r="D414" s="1146"/>
      <c r="E414" s="1144"/>
      <c r="F414" s="1148"/>
      <c r="G414" s="1148"/>
      <c r="H414" s="1149"/>
      <c r="I414" s="309" t="s">
        <v>213</v>
      </c>
      <c r="J414" s="309" t="s">
        <v>213</v>
      </c>
      <c r="K414" s="309" t="str">
        <f t="shared" si="28"/>
        <v/>
      </c>
      <c r="L414" s="309" t="s">
        <v>213</v>
      </c>
      <c r="M414" s="386" t="str">
        <f>IF('Mapa final'!P417="","",'Mapa final'!P417)</f>
        <v/>
      </c>
      <c r="N414" s="60"/>
      <c r="O414" s="60"/>
      <c r="P414" s="60"/>
      <c r="Q414" s="140"/>
    </row>
    <row r="415" spans="1:17">
      <c r="A415" s="103" t="s">
        <v>989</v>
      </c>
      <c r="B415" s="1141"/>
      <c r="C415" s="1143" t="s">
        <v>213</v>
      </c>
      <c r="D415" s="1145"/>
      <c r="E415" s="1143" t="s">
        <v>213</v>
      </c>
      <c r="F415" s="1148" t="s">
        <v>213</v>
      </c>
      <c r="G415" s="1148" t="s">
        <v>213</v>
      </c>
      <c r="H415" s="1149" t="str">
        <f>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309" t="s">
        <v>213</v>
      </c>
      <c r="J415" s="309" t="s">
        <v>213</v>
      </c>
      <c r="K415" s="309" t="str">
        <f t="shared" si="28"/>
        <v/>
      </c>
      <c r="L415" s="309" t="s">
        <v>213</v>
      </c>
      <c r="M415" s="386" t="str">
        <f>IF('Mapa final'!P418="","",'Mapa final'!P418)</f>
        <v/>
      </c>
      <c r="N415" s="60"/>
      <c r="O415" s="60"/>
      <c r="P415" s="60"/>
      <c r="Q415" s="140"/>
    </row>
    <row r="416" spans="1:17">
      <c r="A416" s="103" t="s">
        <v>990</v>
      </c>
      <c r="B416" s="1142"/>
      <c r="C416" s="1144"/>
      <c r="D416" s="1146"/>
      <c r="E416" s="1144"/>
      <c r="F416" s="1148"/>
      <c r="G416" s="1148"/>
      <c r="H416" s="1149"/>
      <c r="I416" s="309" t="s">
        <v>213</v>
      </c>
      <c r="J416" s="309" t="s">
        <v>213</v>
      </c>
      <c r="K416" s="309" t="str">
        <f t="shared" si="28"/>
        <v/>
      </c>
      <c r="L416" s="309" t="s">
        <v>213</v>
      </c>
      <c r="M416" s="386" t="str">
        <f>IF('Mapa final'!P419="","",'Mapa final'!P419)</f>
        <v/>
      </c>
      <c r="N416" s="60"/>
      <c r="O416" s="60"/>
      <c r="P416" s="60"/>
      <c r="Q416" s="140"/>
    </row>
    <row r="417" spans="1:17">
      <c r="A417" s="103" t="s">
        <v>991</v>
      </c>
      <c r="B417" s="1142"/>
      <c r="C417" s="1144"/>
      <c r="D417" s="1146"/>
      <c r="E417" s="1144"/>
      <c r="F417" s="1148"/>
      <c r="G417" s="1148"/>
      <c r="H417" s="1149"/>
      <c r="I417" s="309" t="s">
        <v>213</v>
      </c>
      <c r="J417" s="309" t="s">
        <v>213</v>
      </c>
      <c r="K417" s="309" t="str">
        <f t="shared" si="28"/>
        <v/>
      </c>
      <c r="L417" s="309" t="s">
        <v>213</v>
      </c>
      <c r="M417" s="386" t="str">
        <f>IF('Mapa final'!P420="","",'Mapa final'!P420)</f>
        <v/>
      </c>
      <c r="N417" s="60"/>
      <c r="O417" s="60"/>
      <c r="P417" s="60"/>
      <c r="Q417" s="140"/>
    </row>
    <row r="418" spans="1:17">
      <c r="A418" s="103" t="s">
        <v>992</v>
      </c>
      <c r="B418" s="1142"/>
      <c r="C418" s="1144"/>
      <c r="D418" s="1146"/>
      <c r="E418" s="1144"/>
      <c r="F418" s="1148"/>
      <c r="G418" s="1148"/>
      <c r="H418" s="1149"/>
      <c r="I418" s="309" t="s">
        <v>213</v>
      </c>
      <c r="J418" s="309" t="s">
        <v>213</v>
      </c>
      <c r="K418" s="309" t="str">
        <f t="shared" si="28"/>
        <v/>
      </c>
      <c r="L418" s="309" t="s">
        <v>213</v>
      </c>
      <c r="M418" s="386" t="str">
        <f>IF('Mapa final'!P421="","",'Mapa final'!P421)</f>
        <v/>
      </c>
      <c r="N418" s="60"/>
      <c r="O418" s="60"/>
      <c r="P418" s="60"/>
      <c r="Q418" s="140"/>
    </row>
    <row r="419" spans="1:17">
      <c r="A419" s="103" t="s">
        <v>993</v>
      </c>
      <c r="B419" s="1142"/>
      <c r="C419" s="1144"/>
      <c r="D419" s="1146"/>
      <c r="E419" s="1144"/>
      <c r="F419" s="1148"/>
      <c r="G419" s="1148"/>
      <c r="H419" s="1149"/>
      <c r="I419" s="309" t="s">
        <v>213</v>
      </c>
      <c r="J419" s="309" t="s">
        <v>213</v>
      </c>
      <c r="K419" s="309" t="str">
        <f t="shared" si="28"/>
        <v/>
      </c>
      <c r="L419" s="309" t="s">
        <v>213</v>
      </c>
      <c r="M419" s="386" t="str">
        <f>IF('Mapa final'!P422="","",'Mapa final'!P422)</f>
        <v/>
      </c>
      <c r="N419" s="60"/>
      <c r="O419" s="60"/>
      <c r="P419" s="60"/>
      <c r="Q419" s="140"/>
    </row>
    <row r="420" spans="1:17">
      <c r="A420" s="103" t="s">
        <v>994</v>
      </c>
      <c r="B420" s="1142"/>
      <c r="C420" s="1144"/>
      <c r="D420" s="1146"/>
      <c r="E420" s="1144"/>
      <c r="F420" s="1148"/>
      <c r="G420" s="1148"/>
      <c r="H420" s="1149"/>
      <c r="I420" s="309" t="s">
        <v>213</v>
      </c>
      <c r="J420" s="309" t="s">
        <v>213</v>
      </c>
      <c r="K420" s="309" t="str">
        <f t="shared" si="28"/>
        <v/>
      </c>
      <c r="L420" s="309" t="s">
        <v>213</v>
      </c>
      <c r="M420" s="386" t="str">
        <f>IF('Mapa final'!P423="","",'Mapa final'!P423)</f>
        <v/>
      </c>
      <c r="N420" s="60"/>
      <c r="O420" s="60"/>
      <c r="P420" s="60"/>
      <c r="Q420" s="140"/>
    </row>
    <row r="421" spans="1:17">
      <c r="A421" s="103" t="s">
        <v>995</v>
      </c>
      <c r="B421" s="1141"/>
      <c r="C421" s="1143" t="s">
        <v>213</v>
      </c>
      <c r="D421" s="1145"/>
      <c r="E421" s="1143" t="s">
        <v>213</v>
      </c>
      <c r="F421" s="1148" t="s">
        <v>213</v>
      </c>
      <c r="G421" s="1148" t="s">
        <v>213</v>
      </c>
      <c r="H421" s="1149" t="str">
        <f>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309" t="s">
        <v>213</v>
      </c>
      <c r="J421" s="309" t="s">
        <v>213</v>
      </c>
      <c r="K421" s="309" t="str">
        <f t="shared" si="28"/>
        <v/>
      </c>
      <c r="L421" s="309" t="s">
        <v>213</v>
      </c>
      <c r="M421" s="386" t="str">
        <f>IF('Mapa final'!P424="","",'Mapa final'!P424)</f>
        <v/>
      </c>
      <c r="N421" s="60"/>
      <c r="O421" s="60"/>
      <c r="P421" s="60"/>
      <c r="Q421" s="140"/>
    </row>
    <row r="422" spans="1:17">
      <c r="A422" s="103" t="s">
        <v>996</v>
      </c>
      <c r="B422" s="1142"/>
      <c r="C422" s="1144"/>
      <c r="D422" s="1146"/>
      <c r="E422" s="1144"/>
      <c r="F422" s="1148"/>
      <c r="G422" s="1148"/>
      <c r="H422" s="1149"/>
      <c r="I422" s="309" t="s">
        <v>213</v>
      </c>
      <c r="J422" s="309" t="s">
        <v>213</v>
      </c>
      <c r="K422" s="309" t="str">
        <f t="shared" si="28"/>
        <v/>
      </c>
      <c r="L422" s="309" t="s">
        <v>213</v>
      </c>
      <c r="M422" s="386" t="str">
        <f>IF('Mapa final'!P425="","",'Mapa final'!P425)</f>
        <v/>
      </c>
      <c r="N422" s="60"/>
      <c r="O422" s="60"/>
      <c r="P422" s="60"/>
      <c r="Q422" s="140"/>
    </row>
    <row r="423" spans="1:17">
      <c r="A423" s="103" t="s">
        <v>997</v>
      </c>
      <c r="B423" s="1142"/>
      <c r="C423" s="1144"/>
      <c r="D423" s="1146"/>
      <c r="E423" s="1144"/>
      <c r="F423" s="1148"/>
      <c r="G423" s="1148"/>
      <c r="H423" s="1149"/>
      <c r="I423" s="309" t="s">
        <v>213</v>
      </c>
      <c r="J423" s="309" t="s">
        <v>213</v>
      </c>
      <c r="K423" s="309" t="str">
        <f t="shared" si="28"/>
        <v/>
      </c>
      <c r="L423" s="309" t="s">
        <v>213</v>
      </c>
      <c r="M423" s="386" t="str">
        <f>IF('Mapa final'!P426="","",'Mapa final'!P426)</f>
        <v/>
      </c>
      <c r="N423" s="60"/>
      <c r="O423" s="60"/>
      <c r="P423" s="60"/>
      <c r="Q423" s="140"/>
    </row>
    <row r="424" spans="1:17">
      <c r="A424" s="103" t="s">
        <v>998</v>
      </c>
      <c r="B424" s="1142"/>
      <c r="C424" s="1144"/>
      <c r="D424" s="1146"/>
      <c r="E424" s="1144"/>
      <c r="F424" s="1148"/>
      <c r="G424" s="1148"/>
      <c r="H424" s="1149"/>
      <c r="I424" s="309" t="s">
        <v>213</v>
      </c>
      <c r="J424" s="309" t="s">
        <v>213</v>
      </c>
      <c r="K424" s="309" t="str">
        <f t="shared" si="28"/>
        <v/>
      </c>
      <c r="L424" s="309" t="s">
        <v>213</v>
      </c>
      <c r="M424" s="386" t="str">
        <f>IF('Mapa final'!P427="","",'Mapa final'!P427)</f>
        <v/>
      </c>
      <c r="N424" s="60"/>
      <c r="O424" s="60"/>
      <c r="P424" s="60"/>
      <c r="Q424" s="140"/>
    </row>
    <row r="425" spans="1:17">
      <c r="A425" s="103" t="s">
        <v>999</v>
      </c>
      <c r="B425" s="1142"/>
      <c r="C425" s="1144"/>
      <c r="D425" s="1146"/>
      <c r="E425" s="1144"/>
      <c r="F425" s="1148"/>
      <c r="G425" s="1148"/>
      <c r="H425" s="1149"/>
      <c r="I425" s="309" t="s">
        <v>213</v>
      </c>
      <c r="J425" s="309" t="s">
        <v>213</v>
      </c>
      <c r="K425" s="309" t="str">
        <f t="shared" si="28"/>
        <v/>
      </c>
      <c r="L425" s="309" t="s">
        <v>213</v>
      </c>
      <c r="M425" s="386" t="str">
        <f>IF('Mapa final'!P428="","",'Mapa final'!P428)</f>
        <v/>
      </c>
      <c r="N425" s="60"/>
      <c r="O425" s="60"/>
      <c r="P425" s="60"/>
      <c r="Q425" s="140"/>
    </row>
    <row r="426" spans="1:17">
      <c r="A426" s="103" t="s">
        <v>1000</v>
      </c>
      <c r="B426" s="1142"/>
      <c r="C426" s="1144"/>
      <c r="D426" s="1146"/>
      <c r="E426" s="1144"/>
      <c r="F426" s="1148"/>
      <c r="G426" s="1148"/>
      <c r="H426" s="1149"/>
      <c r="I426" s="309" t="s">
        <v>213</v>
      </c>
      <c r="J426" s="309" t="s">
        <v>213</v>
      </c>
      <c r="K426" s="309" t="str">
        <f t="shared" si="28"/>
        <v/>
      </c>
      <c r="L426" s="309" t="s">
        <v>213</v>
      </c>
      <c r="M426" s="386" t="str">
        <f>IF('Mapa final'!P429="","",'Mapa final'!P429)</f>
        <v/>
      </c>
      <c r="N426" s="60"/>
      <c r="O426" s="60"/>
      <c r="P426" s="60"/>
      <c r="Q426" s="140"/>
    </row>
  </sheetData>
  <sheetProtection algorithmName="SHA-512" hashValue="SAgQinNQSPJAKK61T0+MRisLEpGfR1+EauhMi3VhDoupWXYKMcg4Puvx+pIl32gEDp7DFmjDhfvX+srFZwKxbg==" saltValue="h11P81NFHXAiak8QrvRpKg==" spinCount="100000" sheet="1" objects="1" scenarios="1"/>
  <mergeCells count="496">
    <mergeCell ref="H421:H426"/>
    <mergeCell ref="B421:B426"/>
    <mergeCell ref="C421:C426"/>
    <mergeCell ref="D421:D426"/>
    <mergeCell ref="E421:E426"/>
    <mergeCell ref="F421:F426"/>
    <mergeCell ref="G421:G426"/>
    <mergeCell ref="H409:H414"/>
    <mergeCell ref="B415:B420"/>
    <mergeCell ref="C415:C420"/>
    <mergeCell ref="D415:D420"/>
    <mergeCell ref="E415:E420"/>
    <mergeCell ref="F415:F420"/>
    <mergeCell ref="G415:G420"/>
    <mergeCell ref="H415:H420"/>
    <mergeCell ref="B409:B414"/>
    <mergeCell ref="C409:C414"/>
    <mergeCell ref="D409:D414"/>
    <mergeCell ref="E409:E414"/>
    <mergeCell ref="F409:F414"/>
    <mergeCell ref="G409:G414"/>
    <mergeCell ref="H397:H402"/>
    <mergeCell ref="B403:B408"/>
    <mergeCell ref="C403:C408"/>
    <mergeCell ref="D403:D408"/>
    <mergeCell ref="E403:E408"/>
    <mergeCell ref="F403:F408"/>
    <mergeCell ref="G403:G408"/>
    <mergeCell ref="H403:H408"/>
    <mergeCell ref="B397:B402"/>
    <mergeCell ref="C397:C402"/>
    <mergeCell ref="D397:D402"/>
    <mergeCell ref="E397:E402"/>
    <mergeCell ref="F397:F402"/>
    <mergeCell ref="G397:G402"/>
    <mergeCell ref="H385:H390"/>
    <mergeCell ref="B391:B396"/>
    <mergeCell ref="C391:C396"/>
    <mergeCell ref="D391:D396"/>
    <mergeCell ref="E391:E396"/>
    <mergeCell ref="F391:F396"/>
    <mergeCell ref="G391:G396"/>
    <mergeCell ref="H391:H396"/>
    <mergeCell ref="B385:B390"/>
    <mergeCell ref="C385:C390"/>
    <mergeCell ref="D385:D390"/>
    <mergeCell ref="E385:E390"/>
    <mergeCell ref="F385:F390"/>
    <mergeCell ref="G385:G390"/>
    <mergeCell ref="H373:H378"/>
    <mergeCell ref="B379:B384"/>
    <mergeCell ref="C379:C384"/>
    <mergeCell ref="D379:D384"/>
    <mergeCell ref="E379:E384"/>
    <mergeCell ref="F379:F384"/>
    <mergeCell ref="G379:G384"/>
    <mergeCell ref="H379:H384"/>
    <mergeCell ref="B373:B378"/>
    <mergeCell ref="C373:C378"/>
    <mergeCell ref="D373:D378"/>
    <mergeCell ref="E373:E378"/>
    <mergeCell ref="F373:F378"/>
    <mergeCell ref="G373:G378"/>
    <mergeCell ref="H361:H366"/>
    <mergeCell ref="B367:B372"/>
    <mergeCell ref="C367:C372"/>
    <mergeCell ref="D367:D372"/>
    <mergeCell ref="E367:E372"/>
    <mergeCell ref="F367:F372"/>
    <mergeCell ref="G367:G372"/>
    <mergeCell ref="H367:H372"/>
    <mergeCell ref="B361:B366"/>
    <mergeCell ref="C361:C366"/>
    <mergeCell ref="D361:D366"/>
    <mergeCell ref="E361:E366"/>
    <mergeCell ref="F361:F366"/>
    <mergeCell ref="G361:G366"/>
    <mergeCell ref="H349:H354"/>
    <mergeCell ref="B355:B360"/>
    <mergeCell ref="C355:C360"/>
    <mergeCell ref="D355:D360"/>
    <mergeCell ref="E355:E360"/>
    <mergeCell ref="F355:F360"/>
    <mergeCell ref="G355:G360"/>
    <mergeCell ref="H355:H360"/>
    <mergeCell ref="B349:B354"/>
    <mergeCell ref="C349:C354"/>
    <mergeCell ref="D349:D354"/>
    <mergeCell ref="E349:E354"/>
    <mergeCell ref="F349:F354"/>
    <mergeCell ref="G349:G354"/>
    <mergeCell ref="H337:H342"/>
    <mergeCell ref="B343:B348"/>
    <mergeCell ref="C343:C348"/>
    <mergeCell ref="D343:D348"/>
    <mergeCell ref="E343:E348"/>
    <mergeCell ref="F343:F348"/>
    <mergeCell ref="G343:G348"/>
    <mergeCell ref="H343:H348"/>
    <mergeCell ref="B337:B342"/>
    <mergeCell ref="C337:C342"/>
    <mergeCell ref="D337:D342"/>
    <mergeCell ref="E337:E342"/>
    <mergeCell ref="F337:F342"/>
    <mergeCell ref="G337:G342"/>
    <mergeCell ref="H325:H330"/>
    <mergeCell ref="B331:B336"/>
    <mergeCell ref="C331:C336"/>
    <mergeCell ref="D331:D336"/>
    <mergeCell ref="E331:E336"/>
    <mergeCell ref="F331:F336"/>
    <mergeCell ref="G331:G336"/>
    <mergeCell ref="H331:H336"/>
    <mergeCell ref="B325:B330"/>
    <mergeCell ref="C325:C330"/>
    <mergeCell ref="D325:D330"/>
    <mergeCell ref="E325:E330"/>
    <mergeCell ref="F325:F330"/>
    <mergeCell ref="G325:G330"/>
    <mergeCell ref="H313:H318"/>
    <mergeCell ref="B319:B324"/>
    <mergeCell ref="C319:C324"/>
    <mergeCell ref="D319:D324"/>
    <mergeCell ref="E319:E324"/>
    <mergeCell ref="F319:F324"/>
    <mergeCell ref="G319:G324"/>
    <mergeCell ref="H319:H324"/>
    <mergeCell ref="B313:B318"/>
    <mergeCell ref="C313:C318"/>
    <mergeCell ref="D313:D318"/>
    <mergeCell ref="E313:E318"/>
    <mergeCell ref="F313:F318"/>
    <mergeCell ref="G313:G318"/>
    <mergeCell ref="H301:H306"/>
    <mergeCell ref="B307:B312"/>
    <mergeCell ref="C307:C312"/>
    <mergeCell ref="D307:D312"/>
    <mergeCell ref="E307:E312"/>
    <mergeCell ref="F307:F312"/>
    <mergeCell ref="G307:G312"/>
    <mergeCell ref="H307:H312"/>
    <mergeCell ref="B301:B306"/>
    <mergeCell ref="C301:C306"/>
    <mergeCell ref="D301:D306"/>
    <mergeCell ref="E301:E306"/>
    <mergeCell ref="F301:F306"/>
    <mergeCell ref="G301:G306"/>
    <mergeCell ref="H289:H294"/>
    <mergeCell ref="B295:B300"/>
    <mergeCell ref="C295:C300"/>
    <mergeCell ref="D295:D300"/>
    <mergeCell ref="E295:E300"/>
    <mergeCell ref="F295:F300"/>
    <mergeCell ref="G295:G300"/>
    <mergeCell ref="H295:H300"/>
    <mergeCell ref="B289:B294"/>
    <mergeCell ref="C289:C294"/>
    <mergeCell ref="D289:D294"/>
    <mergeCell ref="E289:E294"/>
    <mergeCell ref="F289:F294"/>
    <mergeCell ref="G289:G294"/>
    <mergeCell ref="H277:H282"/>
    <mergeCell ref="B283:B288"/>
    <mergeCell ref="C283:C288"/>
    <mergeCell ref="D283:D288"/>
    <mergeCell ref="E283:E288"/>
    <mergeCell ref="F283:F288"/>
    <mergeCell ref="G283:G288"/>
    <mergeCell ref="H283:H288"/>
    <mergeCell ref="B277:B282"/>
    <mergeCell ref="C277:C282"/>
    <mergeCell ref="D277:D282"/>
    <mergeCell ref="E277:E282"/>
    <mergeCell ref="F277:F282"/>
    <mergeCell ref="G277:G282"/>
    <mergeCell ref="H265:H270"/>
    <mergeCell ref="B271:B276"/>
    <mergeCell ref="C271:C276"/>
    <mergeCell ref="D271:D276"/>
    <mergeCell ref="E271:E276"/>
    <mergeCell ref="F271:F276"/>
    <mergeCell ref="G271:G276"/>
    <mergeCell ref="H271:H276"/>
    <mergeCell ref="B265:B270"/>
    <mergeCell ref="C265:C270"/>
    <mergeCell ref="D265:D270"/>
    <mergeCell ref="E265:E270"/>
    <mergeCell ref="F265:F270"/>
    <mergeCell ref="G265:G270"/>
    <mergeCell ref="H253:H258"/>
    <mergeCell ref="B259:B264"/>
    <mergeCell ref="C259:C264"/>
    <mergeCell ref="D259:D264"/>
    <mergeCell ref="E259:E264"/>
    <mergeCell ref="F259:F264"/>
    <mergeCell ref="G259:G264"/>
    <mergeCell ref="H259:H264"/>
    <mergeCell ref="B253:B258"/>
    <mergeCell ref="C253:C258"/>
    <mergeCell ref="D253:D258"/>
    <mergeCell ref="E253:E258"/>
    <mergeCell ref="F253:F258"/>
    <mergeCell ref="G253:G258"/>
    <mergeCell ref="H241:H246"/>
    <mergeCell ref="B247:B252"/>
    <mergeCell ref="C247:C252"/>
    <mergeCell ref="D247:D252"/>
    <mergeCell ref="E247:E252"/>
    <mergeCell ref="F247:F252"/>
    <mergeCell ref="G247:G252"/>
    <mergeCell ref="H247:H252"/>
    <mergeCell ref="B241:B246"/>
    <mergeCell ref="C241:C246"/>
    <mergeCell ref="D241:D246"/>
    <mergeCell ref="E241:E246"/>
    <mergeCell ref="F241:F246"/>
    <mergeCell ref="G241:G246"/>
    <mergeCell ref="H229:H234"/>
    <mergeCell ref="B235:B240"/>
    <mergeCell ref="C235:C240"/>
    <mergeCell ref="D235:D240"/>
    <mergeCell ref="E235:E240"/>
    <mergeCell ref="F235:F240"/>
    <mergeCell ref="G235:G240"/>
    <mergeCell ref="H235:H240"/>
    <mergeCell ref="B229:B234"/>
    <mergeCell ref="C229:C234"/>
    <mergeCell ref="D229:D234"/>
    <mergeCell ref="E229:E234"/>
    <mergeCell ref="F229:F234"/>
    <mergeCell ref="G229:G234"/>
    <mergeCell ref="H217:H222"/>
    <mergeCell ref="B223:B228"/>
    <mergeCell ref="C223:C228"/>
    <mergeCell ref="D223:D228"/>
    <mergeCell ref="E223:E228"/>
    <mergeCell ref="F223:F228"/>
    <mergeCell ref="G223:G228"/>
    <mergeCell ref="H223:H228"/>
    <mergeCell ref="B217:B222"/>
    <mergeCell ref="C217:C222"/>
    <mergeCell ref="D217:D222"/>
    <mergeCell ref="E217:E222"/>
    <mergeCell ref="F217:F222"/>
    <mergeCell ref="G217:G222"/>
    <mergeCell ref="H205:H210"/>
    <mergeCell ref="B211:B216"/>
    <mergeCell ref="C211:C216"/>
    <mergeCell ref="D211:D216"/>
    <mergeCell ref="E211:E216"/>
    <mergeCell ref="F211:F216"/>
    <mergeCell ref="G211:G216"/>
    <mergeCell ref="H211:H216"/>
    <mergeCell ref="B205:B210"/>
    <mergeCell ref="C205:C210"/>
    <mergeCell ref="D205:D210"/>
    <mergeCell ref="E205:E210"/>
    <mergeCell ref="F205:F210"/>
    <mergeCell ref="G205:G210"/>
    <mergeCell ref="H193:H198"/>
    <mergeCell ref="B199:B204"/>
    <mergeCell ref="C199:C204"/>
    <mergeCell ref="D199:D204"/>
    <mergeCell ref="E199:E204"/>
    <mergeCell ref="F199:F204"/>
    <mergeCell ref="G199:G204"/>
    <mergeCell ref="H199:H204"/>
    <mergeCell ref="B193:B198"/>
    <mergeCell ref="C193:C198"/>
    <mergeCell ref="D193:D198"/>
    <mergeCell ref="E193:E198"/>
    <mergeCell ref="F193:F198"/>
    <mergeCell ref="G193:G198"/>
    <mergeCell ref="H181:H186"/>
    <mergeCell ref="B187:B192"/>
    <mergeCell ref="C187:C192"/>
    <mergeCell ref="D187:D192"/>
    <mergeCell ref="E187:E192"/>
    <mergeCell ref="F187:F192"/>
    <mergeCell ref="G187:G192"/>
    <mergeCell ref="H187:H192"/>
    <mergeCell ref="B181:B186"/>
    <mergeCell ref="C181:C186"/>
    <mergeCell ref="D181:D186"/>
    <mergeCell ref="E181:E186"/>
    <mergeCell ref="F181:F186"/>
    <mergeCell ref="G181:G186"/>
    <mergeCell ref="H169:H174"/>
    <mergeCell ref="B175:B180"/>
    <mergeCell ref="C175:C180"/>
    <mergeCell ref="D175:D180"/>
    <mergeCell ref="E175:E180"/>
    <mergeCell ref="F175:F180"/>
    <mergeCell ref="G175:G180"/>
    <mergeCell ref="H175:H180"/>
    <mergeCell ref="B169:B174"/>
    <mergeCell ref="C169:C174"/>
    <mergeCell ref="D169:D174"/>
    <mergeCell ref="E169:E174"/>
    <mergeCell ref="F169:F174"/>
    <mergeCell ref="G169:G174"/>
    <mergeCell ref="H157:H162"/>
    <mergeCell ref="B163:B168"/>
    <mergeCell ref="C163:C168"/>
    <mergeCell ref="D163:D168"/>
    <mergeCell ref="E163:E168"/>
    <mergeCell ref="F163:F168"/>
    <mergeCell ref="G163:G168"/>
    <mergeCell ref="H163:H168"/>
    <mergeCell ref="B157:B162"/>
    <mergeCell ref="C157:C162"/>
    <mergeCell ref="D157:D162"/>
    <mergeCell ref="E157:E162"/>
    <mergeCell ref="F157:F162"/>
    <mergeCell ref="G157:G162"/>
    <mergeCell ref="H145:H150"/>
    <mergeCell ref="B151:B156"/>
    <mergeCell ref="C151:C156"/>
    <mergeCell ref="D151:D156"/>
    <mergeCell ref="E151:E156"/>
    <mergeCell ref="F151:F156"/>
    <mergeCell ref="G151:G156"/>
    <mergeCell ref="H151:H156"/>
    <mergeCell ref="B145:B150"/>
    <mergeCell ref="C145:C150"/>
    <mergeCell ref="D145:D150"/>
    <mergeCell ref="E145:E150"/>
    <mergeCell ref="F145:F150"/>
    <mergeCell ref="G145:G150"/>
    <mergeCell ref="H133:H138"/>
    <mergeCell ref="B139:B144"/>
    <mergeCell ref="C139:C144"/>
    <mergeCell ref="D139:D144"/>
    <mergeCell ref="E139:E144"/>
    <mergeCell ref="F139:F144"/>
    <mergeCell ref="G139:G144"/>
    <mergeCell ref="H139:H144"/>
    <mergeCell ref="B133:B138"/>
    <mergeCell ref="C133:C138"/>
    <mergeCell ref="D133:D138"/>
    <mergeCell ref="E133:E138"/>
    <mergeCell ref="F133:F138"/>
    <mergeCell ref="G133:G138"/>
    <mergeCell ref="H121:H126"/>
    <mergeCell ref="B127:B132"/>
    <mergeCell ref="C127:C132"/>
    <mergeCell ref="D127:D132"/>
    <mergeCell ref="E127:E132"/>
    <mergeCell ref="F127:F132"/>
    <mergeCell ref="G127:G132"/>
    <mergeCell ref="H127:H132"/>
    <mergeCell ref="B121:B126"/>
    <mergeCell ref="C121:C126"/>
    <mergeCell ref="D121:D126"/>
    <mergeCell ref="E121:E126"/>
    <mergeCell ref="F121:F126"/>
    <mergeCell ref="G121:G126"/>
    <mergeCell ref="H109:H114"/>
    <mergeCell ref="B115:B120"/>
    <mergeCell ref="C115:C120"/>
    <mergeCell ref="D115:D120"/>
    <mergeCell ref="E115:E120"/>
    <mergeCell ref="F115:F120"/>
    <mergeCell ref="G115:G120"/>
    <mergeCell ref="H115:H120"/>
    <mergeCell ref="B109:B114"/>
    <mergeCell ref="C109:C114"/>
    <mergeCell ref="D109:D114"/>
    <mergeCell ref="E109:E114"/>
    <mergeCell ref="F109:F114"/>
    <mergeCell ref="G109:G114"/>
    <mergeCell ref="H97:H102"/>
    <mergeCell ref="B103:B108"/>
    <mergeCell ref="C103:C108"/>
    <mergeCell ref="D103:D108"/>
    <mergeCell ref="E103:E108"/>
    <mergeCell ref="F103:F108"/>
    <mergeCell ref="G103:G108"/>
    <mergeCell ref="H103:H108"/>
    <mergeCell ref="B97:B102"/>
    <mergeCell ref="C97:C102"/>
    <mergeCell ref="D97:D102"/>
    <mergeCell ref="E97:E102"/>
    <mergeCell ref="F97:F102"/>
    <mergeCell ref="G97:G102"/>
    <mergeCell ref="H85:H90"/>
    <mergeCell ref="B91:B96"/>
    <mergeCell ref="C91:C96"/>
    <mergeCell ref="D91:D96"/>
    <mergeCell ref="E91:E96"/>
    <mergeCell ref="F91:F96"/>
    <mergeCell ref="G91:G96"/>
    <mergeCell ref="H91:H96"/>
    <mergeCell ref="B85:B90"/>
    <mergeCell ref="C85:C90"/>
    <mergeCell ref="D85:D90"/>
    <mergeCell ref="E85:E90"/>
    <mergeCell ref="F85:F90"/>
    <mergeCell ref="G85:G90"/>
    <mergeCell ref="H73:H78"/>
    <mergeCell ref="B79:B84"/>
    <mergeCell ref="C79:C84"/>
    <mergeCell ref="D79:D84"/>
    <mergeCell ref="E79:E84"/>
    <mergeCell ref="F79:F84"/>
    <mergeCell ref="G79:G84"/>
    <mergeCell ref="H79:H84"/>
    <mergeCell ref="B73:B78"/>
    <mergeCell ref="C73:C78"/>
    <mergeCell ref="D73:D78"/>
    <mergeCell ref="E73:E78"/>
    <mergeCell ref="F73:F78"/>
    <mergeCell ref="G73:G78"/>
    <mergeCell ref="H61:H66"/>
    <mergeCell ref="B67:B72"/>
    <mergeCell ref="C67:C72"/>
    <mergeCell ref="D67:D72"/>
    <mergeCell ref="E67:E72"/>
    <mergeCell ref="F67:F72"/>
    <mergeCell ref="G67:G72"/>
    <mergeCell ref="H67:H72"/>
    <mergeCell ref="B61:B66"/>
    <mergeCell ref="C61:C66"/>
    <mergeCell ref="D61:D66"/>
    <mergeCell ref="E61:E66"/>
    <mergeCell ref="F61:F66"/>
    <mergeCell ref="G61:G66"/>
    <mergeCell ref="H49:H54"/>
    <mergeCell ref="B55:B60"/>
    <mergeCell ref="C55:C60"/>
    <mergeCell ref="D55:D60"/>
    <mergeCell ref="E55:E60"/>
    <mergeCell ref="F55:F60"/>
    <mergeCell ref="G55:G60"/>
    <mergeCell ref="H55:H60"/>
    <mergeCell ref="B49:B54"/>
    <mergeCell ref="C49:C54"/>
    <mergeCell ref="D49:D54"/>
    <mergeCell ref="E49:E54"/>
    <mergeCell ref="F49:F54"/>
    <mergeCell ref="G49:G54"/>
    <mergeCell ref="H37:H42"/>
    <mergeCell ref="B43:B48"/>
    <mergeCell ref="C43:C48"/>
    <mergeCell ref="D43:D48"/>
    <mergeCell ref="E43:E48"/>
    <mergeCell ref="F43:F48"/>
    <mergeCell ref="G43:G48"/>
    <mergeCell ref="H43:H48"/>
    <mergeCell ref="B37:B42"/>
    <mergeCell ref="C37:C42"/>
    <mergeCell ref="D37:D42"/>
    <mergeCell ref="E37:E42"/>
    <mergeCell ref="F37:F42"/>
    <mergeCell ref="G37:G42"/>
    <mergeCell ref="H25:H30"/>
    <mergeCell ref="B31:B36"/>
    <mergeCell ref="C31:C36"/>
    <mergeCell ref="D31:D36"/>
    <mergeCell ref="E31:E36"/>
    <mergeCell ref="F31:F36"/>
    <mergeCell ref="G31:G36"/>
    <mergeCell ref="H31:H36"/>
    <mergeCell ref="B25:B30"/>
    <mergeCell ref="C25:C30"/>
    <mergeCell ref="D25:D30"/>
    <mergeCell ref="E25:E30"/>
    <mergeCell ref="F25:F30"/>
    <mergeCell ref="G25:G30"/>
    <mergeCell ref="H13:H18"/>
    <mergeCell ref="B19:B24"/>
    <mergeCell ref="C19:C24"/>
    <mergeCell ref="D19:D24"/>
    <mergeCell ref="E19:E24"/>
    <mergeCell ref="F19:F24"/>
    <mergeCell ref="G19:G24"/>
    <mergeCell ref="H19:H24"/>
    <mergeCell ref="B13:B18"/>
    <mergeCell ref="C13:C18"/>
    <mergeCell ref="D13:D18"/>
    <mergeCell ref="E13:E18"/>
    <mergeCell ref="F13:F18"/>
    <mergeCell ref="G13:G18"/>
    <mergeCell ref="CK1:CL1"/>
    <mergeCell ref="CK2:CL2"/>
    <mergeCell ref="E3:O3"/>
    <mergeCell ref="CK3:CL3"/>
    <mergeCell ref="B7:B12"/>
    <mergeCell ref="C7:C12"/>
    <mergeCell ref="D7:D12"/>
    <mergeCell ref="E7:E12"/>
    <mergeCell ref="F7:F12"/>
    <mergeCell ref="G7:G12"/>
    <mergeCell ref="H7:H12"/>
    <mergeCell ref="D1:D2"/>
    <mergeCell ref="E1:O2"/>
  </mergeCells>
  <phoneticPr fontId="9" type="noConversion"/>
  <conditionalFormatting sqref="H7 H13 H19 H25 H31 H37 H43 H49 H55 H61 H67 H73 H79 H85 H91 H97 H103 H109 H115 H121 H127 H133 H151 H157 H163 H169 H175 H181 H187 H193 H199 H205 H211 H217 H223 H229 H235 H241 H247 H253 H259 H265 H271 H277 H283 H289 H295 H301 H307 H313 H319 H325 H331 H337 H343 H349 H355 H361 H367 H373 H379 H385 H391 H397 H403 H409 H415 H421">
    <cfRule type="containsText" dxfId="333" priority="9" operator="containsText" text="Bajo">
      <formula>NOT(ISERROR(SEARCH("Bajo",H7)))</formula>
    </cfRule>
    <cfRule type="containsText" dxfId="332" priority="10" operator="containsText" text="Moderado">
      <formula>NOT(ISERROR(SEARCH("Moderado",H7)))</formula>
    </cfRule>
    <cfRule type="containsText" dxfId="331" priority="11" operator="containsText" text="Alto">
      <formula>NOT(ISERROR(SEARCH("Alto",H7)))</formula>
    </cfRule>
    <cfRule type="containsText" dxfId="330" priority="12" operator="containsText" text="Extremo">
      <formula>NOT(ISERROR(SEARCH("Extremo",H7)))</formula>
    </cfRule>
  </conditionalFormatting>
  <conditionalFormatting sqref="H427:H572">
    <cfRule type="containsText" dxfId="329" priority="13" operator="containsText" text="Zona Baja">
      <formula>NOT(ISERROR(SEARCH("Zona Baja",H427)))</formula>
    </cfRule>
    <cfRule type="containsText" dxfId="328" priority="14" operator="containsText" text="Zona Moderada">
      <formula>NOT(ISERROR(SEARCH("Zona Moderada",H427)))</formula>
    </cfRule>
    <cfRule type="containsText" dxfId="327" priority="15" operator="containsText" text="Zona Alta">
      <formula>NOT(ISERROR(SEARCH("Zona Alta",H427)))</formula>
    </cfRule>
    <cfRule type="containsText" dxfId="326" priority="16" operator="containsText" text="Zona Extrema">
      <formula>NOT(ISERROR(SEARCH("Zona Extrema",H427)))</formula>
    </cfRule>
  </conditionalFormatting>
  <conditionalFormatting sqref="K7:K138 K145:K426">
    <cfRule type="containsText" dxfId="325" priority="5" operator="containsText" text="Extremo">
      <formula>NOT(ISERROR(SEARCH("Extremo",K7)))</formula>
    </cfRule>
    <cfRule type="containsText" dxfId="324" priority="6" operator="containsText" text="Alto">
      <formula>NOT(ISERROR(SEARCH("Alto",K7)))</formula>
    </cfRule>
    <cfRule type="containsText" dxfId="323" priority="7" operator="containsText" text="Moderado">
      <formula>NOT(ISERROR(SEARCH("Moderado",K7)))</formula>
    </cfRule>
    <cfRule type="containsText" dxfId="322" priority="8" operator="containsText" text="Bajo">
      <formula>NOT(ISERROR(SEARCH("Bajo",K7)))</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B1315-EB91-4A3C-8C94-C6AD7E31AEFA}">
  <sheetPr>
    <tabColor theme="9" tint="-0.249977111117893"/>
  </sheetPr>
  <dimension ref="A1:AK55"/>
  <sheetViews>
    <sheetView zoomScale="90" zoomScaleNormal="90" workbookViewId="0">
      <selection activeCell="AK10" sqref="AK10"/>
    </sheetView>
  </sheetViews>
  <sheetFormatPr defaultColWidth="11.42578125" defaultRowHeight="15"/>
  <cols>
    <col min="2" max="2" width="24.140625" customWidth="1"/>
    <col min="3" max="3" width="70.140625" customWidth="1"/>
    <col min="4" max="4" width="29.85546875" customWidth="1"/>
  </cols>
  <sheetData>
    <row r="1" spans="1:37" ht="23.1">
      <c r="A1" s="13"/>
      <c r="B1" s="1493" t="s">
        <v>1001</v>
      </c>
      <c r="C1" s="1493"/>
      <c r="D1" s="1493"/>
      <c r="E1" s="13"/>
      <c r="F1" s="13"/>
      <c r="G1" s="13"/>
      <c r="H1" s="13"/>
      <c r="I1" s="13"/>
      <c r="J1" s="13"/>
      <c r="K1" s="13"/>
      <c r="L1" s="13"/>
      <c r="M1" s="13"/>
      <c r="N1" s="13"/>
      <c r="O1" s="13"/>
      <c r="P1" s="13"/>
      <c r="Q1" s="13"/>
      <c r="R1" s="13"/>
      <c r="S1" s="13"/>
      <c r="T1" s="13"/>
      <c r="U1" s="13"/>
      <c r="V1" s="13"/>
      <c r="W1" s="13"/>
      <c r="X1" s="13"/>
      <c r="Y1" s="13"/>
      <c r="Z1" s="13"/>
      <c r="AA1" s="13"/>
      <c r="AB1" s="13"/>
      <c r="AC1" s="13"/>
      <c r="AD1" s="13"/>
      <c r="AE1" s="13"/>
    </row>
    <row r="2" spans="1:37">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row>
    <row r="3" spans="1:37" ht="26.1">
      <c r="A3" s="13"/>
      <c r="B3" s="203"/>
      <c r="C3" s="204" t="s">
        <v>1002</v>
      </c>
      <c r="D3" s="204" t="s">
        <v>284</v>
      </c>
      <c r="E3" s="13"/>
      <c r="F3" s="13"/>
      <c r="G3" s="13"/>
      <c r="H3" s="13"/>
      <c r="I3" s="13"/>
      <c r="J3" s="13"/>
      <c r="K3" s="13"/>
      <c r="L3" s="13"/>
      <c r="M3" s="13"/>
      <c r="N3" s="13"/>
      <c r="O3" s="13"/>
      <c r="P3" s="13"/>
      <c r="Q3" s="13"/>
      <c r="R3" s="13"/>
      <c r="S3" s="13"/>
      <c r="T3" s="13"/>
      <c r="U3" s="13"/>
      <c r="V3" s="13"/>
      <c r="W3" s="13"/>
      <c r="X3" s="13"/>
      <c r="Y3" s="13"/>
      <c r="Z3" s="13"/>
      <c r="AA3" s="13"/>
      <c r="AB3" s="13"/>
      <c r="AC3" s="13"/>
      <c r="AD3" s="13"/>
      <c r="AE3" s="13"/>
    </row>
    <row r="4" spans="1:37" ht="51.95">
      <c r="A4" s="13"/>
      <c r="B4" s="205" t="s">
        <v>1003</v>
      </c>
      <c r="C4" s="206" t="s">
        <v>1004</v>
      </c>
      <c r="D4" s="207">
        <v>0.2</v>
      </c>
      <c r="E4" s="13"/>
      <c r="F4" s="13"/>
      <c r="G4" s="13"/>
      <c r="H4" s="13"/>
      <c r="I4" s="13"/>
      <c r="J4" s="13"/>
      <c r="K4" s="13"/>
      <c r="L4" s="13"/>
      <c r="M4" s="13"/>
      <c r="N4" s="13"/>
      <c r="O4" s="13"/>
      <c r="P4" s="13"/>
      <c r="Q4" s="13"/>
      <c r="R4" s="13"/>
      <c r="S4" s="13"/>
      <c r="T4" s="13"/>
      <c r="U4" s="13"/>
      <c r="V4" s="13"/>
      <c r="W4" s="13"/>
      <c r="X4" s="13"/>
      <c r="Y4" s="13"/>
      <c r="Z4" s="13"/>
      <c r="AA4" s="13"/>
      <c r="AB4" s="13"/>
      <c r="AC4" s="13"/>
      <c r="AD4" s="13"/>
      <c r="AE4" s="13"/>
    </row>
    <row r="5" spans="1:37" ht="51.95">
      <c r="A5" s="13"/>
      <c r="B5" s="208" t="s">
        <v>703</v>
      </c>
      <c r="C5" s="209" t="s">
        <v>1005</v>
      </c>
      <c r="D5" s="210">
        <v>0.4</v>
      </c>
      <c r="E5" s="13"/>
      <c r="F5" s="13"/>
      <c r="G5" s="13"/>
      <c r="H5" s="13"/>
      <c r="I5" s="13"/>
      <c r="J5" s="13"/>
      <c r="K5" s="13"/>
      <c r="L5" s="13"/>
      <c r="M5" s="13"/>
      <c r="N5" s="13"/>
      <c r="O5" s="13"/>
      <c r="P5" s="13"/>
      <c r="Q5" s="13"/>
      <c r="R5" s="13"/>
      <c r="S5" s="13"/>
      <c r="T5" s="13"/>
      <c r="U5" s="13"/>
      <c r="V5" s="13"/>
      <c r="W5" s="13"/>
      <c r="X5" s="13"/>
      <c r="Y5" s="13"/>
      <c r="Z5" s="13"/>
      <c r="AA5" s="13"/>
      <c r="AB5" s="13"/>
      <c r="AC5" s="13"/>
      <c r="AD5" s="13"/>
      <c r="AE5" s="13"/>
    </row>
    <row r="6" spans="1:37" ht="51.95">
      <c r="A6" s="13"/>
      <c r="B6" s="211" t="s">
        <v>702</v>
      </c>
      <c r="C6" s="209" t="s">
        <v>1006</v>
      </c>
      <c r="D6" s="210">
        <v>0.6</v>
      </c>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7" ht="51.95">
      <c r="A7" s="13"/>
      <c r="B7" s="212" t="s">
        <v>1007</v>
      </c>
      <c r="C7" s="209" t="s">
        <v>1008</v>
      </c>
      <c r="D7" s="210">
        <v>0.8</v>
      </c>
      <c r="E7" s="13"/>
      <c r="F7" s="13"/>
      <c r="G7" s="13"/>
      <c r="H7" s="13"/>
      <c r="I7" s="13"/>
      <c r="J7" s="13"/>
      <c r="K7" s="13"/>
      <c r="L7" s="13"/>
      <c r="M7" s="13"/>
      <c r="N7" s="13"/>
      <c r="O7" s="13"/>
      <c r="P7" s="13"/>
      <c r="Q7" s="13"/>
      <c r="R7" s="13"/>
      <c r="S7" s="13"/>
      <c r="T7" s="13"/>
      <c r="U7" s="13"/>
      <c r="V7" s="13"/>
      <c r="W7" s="13"/>
      <c r="X7" s="13"/>
      <c r="Y7" s="13"/>
      <c r="Z7" s="13"/>
      <c r="AA7" s="13"/>
      <c r="AB7" s="13"/>
      <c r="AC7" s="13"/>
      <c r="AD7" s="13"/>
      <c r="AE7" s="13"/>
    </row>
    <row r="8" spans="1:37" ht="51.95">
      <c r="A8" s="13"/>
      <c r="B8" s="213" t="s">
        <v>1009</v>
      </c>
      <c r="C8" s="209" t="s">
        <v>1010</v>
      </c>
      <c r="D8" s="210">
        <v>1</v>
      </c>
      <c r="E8" s="13"/>
      <c r="F8" s="13"/>
      <c r="G8" s="13"/>
      <c r="H8" s="13"/>
      <c r="I8" s="13"/>
      <c r="J8" s="13"/>
      <c r="K8" s="13"/>
      <c r="L8" s="13"/>
      <c r="M8" s="13"/>
      <c r="N8" s="13"/>
      <c r="O8" s="13"/>
      <c r="P8" s="13"/>
      <c r="Q8" s="13"/>
      <c r="R8" s="13"/>
      <c r="S8" s="13"/>
      <c r="T8" s="13"/>
      <c r="U8" s="13"/>
      <c r="V8" s="13"/>
      <c r="W8" s="13"/>
      <c r="X8" s="13"/>
      <c r="Y8" s="13"/>
      <c r="Z8" s="13"/>
      <c r="AA8" s="13"/>
      <c r="AB8" s="13"/>
      <c r="AC8" s="13"/>
      <c r="AD8" s="13"/>
      <c r="AE8" s="13"/>
    </row>
    <row r="9" spans="1:37">
      <c r="A9" s="13"/>
      <c r="B9" s="214"/>
      <c r="C9" s="214"/>
      <c r="D9" s="214"/>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row>
    <row r="10" spans="1:37">
      <c r="A10" s="252"/>
      <c r="B10" s="253"/>
      <c r="C10" s="252"/>
      <c r="D10" s="252"/>
      <c r="E10" s="252"/>
      <c r="F10" s="252"/>
      <c r="G10" s="252"/>
      <c r="H10" s="252"/>
      <c r="I10" s="252"/>
      <c r="J10" s="252"/>
      <c r="K10" s="252"/>
      <c r="L10" s="252"/>
      <c r="M10" s="252"/>
      <c r="N10" s="252"/>
      <c r="O10" s="252"/>
      <c r="P10" s="252"/>
      <c r="Q10" s="13"/>
      <c r="R10" s="13"/>
      <c r="S10" s="13"/>
      <c r="T10" s="13"/>
      <c r="U10" s="13"/>
      <c r="V10" s="13"/>
      <c r="W10" s="13"/>
      <c r="X10" s="13"/>
      <c r="Y10" s="13"/>
      <c r="Z10" s="13"/>
      <c r="AA10" s="13"/>
      <c r="AB10" s="13"/>
      <c r="AC10" s="13"/>
      <c r="AD10" s="13"/>
      <c r="AE10" s="13"/>
      <c r="AF10" s="13"/>
      <c r="AG10" s="13"/>
      <c r="AH10" s="13"/>
      <c r="AI10" s="13"/>
      <c r="AJ10" s="13"/>
      <c r="AK10" s="13"/>
    </row>
    <row r="11" spans="1:37">
      <c r="A11" s="252"/>
      <c r="B11" s="252"/>
      <c r="C11" s="252"/>
      <c r="D11" s="252"/>
      <c r="E11" s="252"/>
      <c r="F11" s="252"/>
      <c r="G11" s="252"/>
      <c r="H11" s="252"/>
      <c r="I11" s="252"/>
      <c r="J11" s="252"/>
      <c r="K11" s="252"/>
      <c r="L11" s="252"/>
      <c r="M11" s="252"/>
      <c r="N11" s="252"/>
      <c r="O11" s="252"/>
      <c r="P11" s="252"/>
      <c r="Q11" s="13"/>
      <c r="R11" s="13"/>
      <c r="S11" s="13"/>
      <c r="T11" s="13"/>
      <c r="U11" s="13"/>
      <c r="V11" s="13"/>
      <c r="W11" s="13"/>
      <c r="X11" s="13"/>
      <c r="Y11" s="13"/>
      <c r="Z11" s="13"/>
      <c r="AA11" s="13"/>
      <c r="AB11" s="13"/>
      <c r="AC11" s="13"/>
      <c r="AD11" s="13"/>
      <c r="AE11" s="13"/>
      <c r="AF11" s="13"/>
      <c r="AG11" s="13"/>
      <c r="AH11" s="13"/>
      <c r="AI11" s="13"/>
      <c r="AJ11" s="13"/>
      <c r="AK11" s="13"/>
    </row>
    <row r="12" spans="1:37">
      <c r="A12" s="252"/>
      <c r="B12" s="252"/>
      <c r="C12" s="252"/>
      <c r="D12" s="252"/>
      <c r="E12" s="252"/>
      <c r="F12" s="252"/>
      <c r="G12" s="252"/>
      <c r="H12" s="252"/>
      <c r="I12" s="252"/>
      <c r="J12" s="252"/>
      <c r="K12" s="252"/>
      <c r="L12" s="252"/>
      <c r="M12" s="252"/>
      <c r="N12" s="252"/>
      <c r="O12" s="252"/>
      <c r="P12" s="252"/>
      <c r="Q12" s="13"/>
      <c r="R12" s="13"/>
      <c r="S12" s="13"/>
      <c r="T12" s="13"/>
      <c r="U12" s="13"/>
      <c r="V12" s="13"/>
      <c r="W12" s="13"/>
      <c r="X12" s="13"/>
      <c r="Y12" s="13"/>
      <c r="Z12" s="13"/>
      <c r="AA12" s="13"/>
      <c r="AB12" s="13"/>
      <c r="AC12" s="13"/>
      <c r="AD12" s="13"/>
      <c r="AE12" s="13"/>
      <c r="AF12" s="13"/>
      <c r="AG12" s="13"/>
      <c r="AH12" s="13"/>
      <c r="AI12" s="13"/>
      <c r="AJ12" s="13"/>
      <c r="AK12" s="13"/>
    </row>
    <row r="13" spans="1:37">
      <c r="A13" s="252"/>
      <c r="B13" s="252"/>
      <c r="C13" s="252"/>
      <c r="D13" s="252"/>
      <c r="E13" s="252"/>
      <c r="F13" s="252"/>
      <c r="G13" s="252"/>
      <c r="H13" s="252"/>
      <c r="I13" s="252"/>
      <c r="J13" s="252"/>
      <c r="K13" s="252"/>
      <c r="L13" s="252"/>
      <c r="M13" s="252"/>
      <c r="N13" s="252"/>
      <c r="O13" s="252"/>
      <c r="P13" s="252"/>
      <c r="Q13" s="13"/>
      <c r="R13" s="13"/>
      <c r="S13" s="13"/>
      <c r="T13" s="13"/>
      <c r="U13" s="13"/>
      <c r="V13" s="13"/>
      <c r="W13" s="13"/>
      <c r="X13" s="13"/>
      <c r="Y13" s="13"/>
      <c r="Z13" s="13"/>
      <c r="AA13" s="13"/>
      <c r="AB13" s="13"/>
      <c r="AC13" s="13"/>
      <c r="AD13" s="13"/>
      <c r="AE13" s="13"/>
      <c r="AF13" s="13"/>
      <c r="AG13" s="13"/>
      <c r="AH13" s="13"/>
      <c r="AI13" s="13"/>
      <c r="AJ13" s="13"/>
      <c r="AK13" s="13"/>
    </row>
    <row r="14" spans="1:37">
      <c r="A14" s="252"/>
      <c r="B14" s="252"/>
      <c r="C14" s="252"/>
      <c r="D14" s="252"/>
      <c r="E14" s="252"/>
      <c r="F14" s="252"/>
      <c r="G14" s="252"/>
      <c r="H14" s="252"/>
      <c r="I14" s="252"/>
      <c r="J14" s="252"/>
      <c r="K14" s="252"/>
      <c r="L14" s="252"/>
      <c r="M14" s="252"/>
      <c r="N14" s="252"/>
      <c r="O14" s="252"/>
      <c r="P14" s="252"/>
      <c r="Q14" s="13"/>
      <c r="R14" s="13"/>
      <c r="S14" s="13"/>
      <c r="T14" s="13"/>
      <c r="U14" s="13"/>
      <c r="V14" s="13"/>
      <c r="W14" s="13"/>
      <c r="X14" s="13"/>
      <c r="Y14" s="13"/>
      <c r="Z14" s="13"/>
      <c r="AA14" s="13"/>
      <c r="AB14" s="13"/>
      <c r="AC14" s="13"/>
      <c r="AD14" s="13"/>
      <c r="AE14" s="13"/>
      <c r="AF14" s="13"/>
      <c r="AG14" s="13"/>
      <c r="AH14" s="13"/>
      <c r="AI14" s="13"/>
      <c r="AJ14" s="13"/>
      <c r="AK14" s="13"/>
    </row>
    <row r="15" spans="1:37">
      <c r="A15" s="252"/>
      <c r="B15" s="252"/>
      <c r="C15" s="252"/>
      <c r="D15" s="252"/>
      <c r="E15" s="252"/>
      <c r="F15" s="252"/>
      <c r="G15" s="252"/>
      <c r="H15" s="252"/>
      <c r="I15" s="252"/>
      <c r="J15" s="252"/>
      <c r="K15" s="252"/>
      <c r="L15" s="252"/>
      <c r="M15" s="252"/>
      <c r="N15" s="252"/>
      <c r="O15" s="252"/>
      <c r="P15" s="252"/>
      <c r="Q15" s="13"/>
      <c r="R15" s="13"/>
      <c r="S15" s="13"/>
      <c r="T15" s="13"/>
      <c r="U15" s="13"/>
      <c r="V15" s="13"/>
      <c r="W15" s="13"/>
      <c r="X15" s="13"/>
      <c r="Y15" s="13"/>
      <c r="Z15" s="13"/>
      <c r="AA15" s="13"/>
      <c r="AB15" s="13"/>
      <c r="AC15" s="13"/>
      <c r="AD15" s="13"/>
      <c r="AE15" s="13"/>
      <c r="AF15" s="13"/>
      <c r="AG15" s="13"/>
      <c r="AH15" s="13"/>
      <c r="AI15" s="13"/>
      <c r="AJ15" s="13"/>
      <c r="AK15" s="13"/>
    </row>
    <row r="16" spans="1:37">
      <c r="A16" s="252"/>
      <c r="B16" s="252"/>
      <c r="C16" s="252"/>
      <c r="D16" s="252"/>
      <c r="E16" s="252"/>
      <c r="F16" s="252"/>
      <c r="G16" s="252"/>
      <c r="H16" s="252"/>
      <c r="I16" s="252"/>
      <c r="J16" s="252"/>
      <c r="K16" s="252"/>
      <c r="L16" s="252"/>
      <c r="M16" s="252"/>
      <c r="N16" s="252"/>
      <c r="O16" s="252"/>
      <c r="P16" s="252"/>
      <c r="Q16" s="13"/>
      <c r="R16" s="13"/>
      <c r="S16" s="13"/>
      <c r="T16" s="13"/>
      <c r="U16" s="13"/>
      <c r="V16" s="13"/>
      <c r="W16" s="13"/>
      <c r="X16" s="13"/>
      <c r="Y16" s="13"/>
      <c r="Z16" s="13"/>
      <c r="AA16" s="13"/>
      <c r="AB16" s="13"/>
      <c r="AC16" s="13"/>
      <c r="AD16" s="13"/>
      <c r="AE16" s="13"/>
      <c r="AF16" s="13"/>
      <c r="AG16" s="13"/>
      <c r="AH16" s="13"/>
      <c r="AI16" s="13"/>
      <c r="AJ16" s="13"/>
      <c r="AK16" s="13"/>
    </row>
    <row r="17" spans="1:37">
      <c r="A17" s="252"/>
      <c r="B17" s="252"/>
      <c r="C17" s="252"/>
      <c r="D17" s="252"/>
      <c r="E17" s="252"/>
      <c r="F17" s="252"/>
      <c r="G17" s="252"/>
      <c r="H17" s="252"/>
      <c r="I17" s="252"/>
      <c r="J17" s="252"/>
      <c r="K17" s="252"/>
      <c r="L17" s="252"/>
      <c r="M17" s="252"/>
      <c r="N17" s="252"/>
      <c r="O17" s="252"/>
      <c r="P17" s="252"/>
      <c r="Q17" s="13"/>
      <c r="R17" s="13"/>
      <c r="S17" s="13"/>
      <c r="T17" s="13"/>
      <c r="U17" s="13"/>
      <c r="V17" s="13"/>
      <c r="W17" s="13"/>
      <c r="X17" s="13"/>
      <c r="Y17" s="13"/>
      <c r="Z17" s="13"/>
      <c r="AA17" s="13"/>
      <c r="AB17" s="13"/>
      <c r="AC17" s="13"/>
      <c r="AD17" s="13"/>
      <c r="AE17" s="13"/>
      <c r="AF17" s="13"/>
      <c r="AG17" s="13"/>
      <c r="AH17" s="13"/>
      <c r="AI17" s="13"/>
      <c r="AJ17" s="13"/>
      <c r="AK17" s="13"/>
    </row>
    <row r="18" spans="1:37">
      <c r="A18" s="252"/>
      <c r="B18" s="252"/>
      <c r="C18" s="252"/>
      <c r="D18" s="252"/>
      <c r="E18" s="252"/>
      <c r="F18" s="252"/>
      <c r="G18" s="252"/>
      <c r="H18" s="252"/>
      <c r="I18" s="252"/>
      <c r="J18" s="252"/>
      <c r="K18" s="252"/>
      <c r="L18" s="252"/>
      <c r="M18" s="252"/>
      <c r="N18" s="252"/>
      <c r="O18" s="252"/>
      <c r="P18" s="252"/>
      <c r="Q18" s="13"/>
      <c r="R18" s="13"/>
      <c r="S18" s="13"/>
      <c r="T18" s="13"/>
      <c r="U18" s="13"/>
      <c r="V18" s="13"/>
      <c r="W18" s="13"/>
      <c r="X18" s="13"/>
      <c r="Y18" s="13"/>
      <c r="Z18" s="13"/>
      <c r="AA18" s="13"/>
      <c r="AB18" s="13"/>
      <c r="AC18" s="13"/>
      <c r="AD18" s="13"/>
      <c r="AE18" s="13"/>
      <c r="AF18" s="13"/>
      <c r="AG18" s="13"/>
      <c r="AH18" s="13"/>
      <c r="AI18" s="13"/>
      <c r="AJ18" s="13"/>
      <c r="AK18" s="13"/>
    </row>
    <row r="19" spans="1:37">
      <c r="A19" s="252"/>
      <c r="B19" s="252"/>
      <c r="C19" s="252"/>
      <c r="D19" s="252"/>
      <c r="E19" s="252"/>
      <c r="F19" s="252"/>
      <c r="G19" s="252"/>
      <c r="H19" s="252"/>
      <c r="I19" s="252"/>
      <c r="J19" s="252"/>
      <c r="K19" s="252"/>
      <c r="L19" s="252"/>
      <c r="M19" s="252"/>
      <c r="N19" s="252"/>
      <c r="O19" s="252"/>
      <c r="P19" s="252"/>
      <c r="Q19" s="13"/>
      <c r="R19" s="13"/>
      <c r="S19" s="13"/>
      <c r="T19" s="13"/>
      <c r="U19" s="13"/>
      <c r="V19" s="13"/>
      <c r="W19" s="13"/>
      <c r="X19" s="13"/>
      <c r="Y19" s="13"/>
      <c r="Z19" s="13"/>
      <c r="AA19" s="13"/>
      <c r="AB19" s="13"/>
      <c r="AC19" s="13"/>
      <c r="AD19" s="13"/>
      <c r="AE19" s="13"/>
      <c r="AF19" s="13"/>
      <c r="AG19" s="13"/>
      <c r="AH19" s="13"/>
      <c r="AI19" s="13"/>
      <c r="AJ19" s="13"/>
      <c r="AK19" s="13"/>
    </row>
    <row r="20" spans="1:37">
      <c r="A20" s="252"/>
      <c r="B20" s="252"/>
      <c r="C20" s="252"/>
      <c r="D20" s="252"/>
      <c r="E20" s="252"/>
      <c r="F20" s="252"/>
      <c r="G20" s="252"/>
      <c r="H20" s="252"/>
      <c r="I20" s="252"/>
      <c r="J20" s="252"/>
      <c r="K20" s="252"/>
      <c r="L20" s="252"/>
      <c r="M20" s="252"/>
      <c r="N20" s="252"/>
      <c r="O20" s="252"/>
      <c r="P20" s="252"/>
      <c r="Q20" s="13"/>
      <c r="R20" s="13"/>
      <c r="S20" s="13"/>
      <c r="T20" s="13"/>
      <c r="U20" s="13"/>
      <c r="V20" s="13"/>
      <c r="W20" s="13"/>
      <c r="X20" s="13"/>
      <c r="Y20" s="13"/>
      <c r="Z20" s="13"/>
      <c r="AA20" s="13"/>
      <c r="AB20" s="13"/>
      <c r="AC20" s="13"/>
      <c r="AD20" s="13"/>
      <c r="AE20" s="13"/>
      <c r="AF20" s="13"/>
      <c r="AG20" s="13"/>
      <c r="AH20" s="13"/>
      <c r="AI20" s="13"/>
      <c r="AJ20" s="13"/>
      <c r="AK20" s="13"/>
    </row>
    <row r="21" spans="1:37">
      <c r="A21" s="252"/>
      <c r="B21" s="252"/>
      <c r="C21" s="252"/>
      <c r="D21" s="252"/>
      <c r="E21" s="252"/>
      <c r="F21" s="252"/>
      <c r="G21" s="252"/>
      <c r="H21" s="252"/>
      <c r="I21" s="252"/>
      <c r="J21" s="252"/>
      <c r="K21" s="252"/>
      <c r="L21" s="252"/>
      <c r="M21" s="252"/>
      <c r="N21" s="252"/>
      <c r="O21" s="252"/>
      <c r="P21" s="252"/>
      <c r="Q21" s="13"/>
      <c r="R21" s="13"/>
      <c r="S21" s="13"/>
      <c r="T21" s="13"/>
      <c r="U21" s="13"/>
      <c r="V21" s="13"/>
      <c r="W21" s="13"/>
      <c r="X21" s="13"/>
      <c r="Y21" s="13"/>
      <c r="Z21" s="13"/>
      <c r="AA21" s="13"/>
      <c r="AB21" s="13"/>
      <c r="AC21" s="13"/>
      <c r="AD21" s="13"/>
      <c r="AE21" s="13"/>
      <c r="AF21" s="13"/>
      <c r="AG21" s="13"/>
      <c r="AH21" s="13"/>
      <c r="AI21" s="13"/>
      <c r="AJ21" s="13"/>
      <c r="AK21" s="13"/>
    </row>
    <row r="22" spans="1:37">
      <c r="A22" s="252"/>
      <c r="B22" s="252"/>
      <c r="C22" s="252"/>
      <c r="D22" s="252"/>
      <c r="E22" s="252"/>
      <c r="F22" s="252"/>
      <c r="G22" s="252"/>
      <c r="H22" s="252"/>
      <c r="I22" s="252"/>
      <c r="J22" s="252"/>
      <c r="K22" s="252"/>
      <c r="L22" s="252"/>
      <c r="M22" s="252"/>
      <c r="N22" s="252"/>
      <c r="O22" s="252"/>
      <c r="P22" s="252"/>
      <c r="Q22" s="13"/>
      <c r="R22" s="13"/>
      <c r="S22" s="13"/>
      <c r="T22" s="13"/>
      <c r="U22" s="13"/>
      <c r="V22" s="13"/>
      <c r="W22" s="13"/>
      <c r="X22" s="13"/>
      <c r="Y22" s="13"/>
      <c r="Z22" s="13"/>
      <c r="AA22" s="13"/>
      <c r="AB22" s="13"/>
      <c r="AC22" s="13"/>
      <c r="AD22" s="13"/>
      <c r="AE22" s="13"/>
      <c r="AF22" s="13"/>
      <c r="AG22" s="13"/>
      <c r="AH22" s="13"/>
      <c r="AI22" s="13"/>
      <c r="AJ22" s="13"/>
      <c r="AK22" s="13"/>
    </row>
    <row r="23" spans="1:37">
      <c r="A23" s="252"/>
      <c r="B23" s="252"/>
      <c r="C23" s="252"/>
      <c r="D23" s="252"/>
      <c r="E23" s="252"/>
      <c r="F23" s="252"/>
      <c r="G23" s="252"/>
      <c r="H23" s="252"/>
      <c r="I23" s="252"/>
      <c r="J23" s="252"/>
      <c r="K23" s="252"/>
      <c r="L23" s="252"/>
      <c r="M23" s="252"/>
      <c r="N23" s="252"/>
      <c r="O23" s="252"/>
      <c r="P23" s="252"/>
      <c r="Q23" s="13"/>
      <c r="R23" s="13"/>
      <c r="S23" s="13"/>
      <c r="T23" s="13"/>
      <c r="U23" s="13"/>
      <c r="V23" s="13"/>
      <c r="W23" s="13"/>
      <c r="X23" s="13"/>
      <c r="Y23" s="13"/>
      <c r="Z23" s="13"/>
      <c r="AA23" s="13"/>
      <c r="AB23" s="13"/>
      <c r="AC23" s="13"/>
      <c r="AD23" s="13"/>
      <c r="AE23" s="13"/>
      <c r="AF23" s="13"/>
      <c r="AG23" s="13"/>
      <c r="AH23" s="13"/>
      <c r="AI23" s="13"/>
      <c r="AJ23" s="13"/>
      <c r="AK23" s="13"/>
    </row>
    <row r="24" spans="1:37">
      <c r="A24" s="252"/>
      <c r="B24" s="252"/>
      <c r="C24" s="252"/>
      <c r="D24" s="252"/>
      <c r="E24" s="252"/>
      <c r="F24" s="252"/>
      <c r="G24" s="252"/>
      <c r="H24" s="252"/>
      <c r="I24" s="252"/>
      <c r="J24" s="252"/>
      <c r="K24" s="252"/>
      <c r="L24" s="252"/>
      <c r="M24" s="252"/>
      <c r="N24" s="252"/>
      <c r="O24" s="252"/>
      <c r="P24" s="252"/>
      <c r="Q24" s="13"/>
      <c r="R24" s="13"/>
      <c r="S24" s="13"/>
      <c r="T24" s="13"/>
      <c r="U24" s="13"/>
      <c r="V24" s="13"/>
      <c r="W24" s="13"/>
      <c r="X24" s="13"/>
      <c r="Y24" s="13"/>
      <c r="Z24" s="13"/>
      <c r="AA24" s="13"/>
      <c r="AB24" s="13"/>
      <c r="AC24" s="13"/>
      <c r="AD24" s="13"/>
      <c r="AE24" s="13"/>
      <c r="AF24" s="13"/>
      <c r="AG24" s="13"/>
      <c r="AH24" s="13"/>
      <c r="AI24" s="13"/>
      <c r="AJ24" s="13"/>
      <c r="AK24" s="13"/>
    </row>
    <row r="25" spans="1:37">
      <c r="A25" s="252"/>
      <c r="B25" s="252"/>
      <c r="C25" s="252"/>
      <c r="D25" s="252"/>
      <c r="E25" s="252"/>
      <c r="F25" s="252"/>
      <c r="G25" s="252"/>
      <c r="H25" s="252"/>
      <c r="I25" s="252"/>
      <c r="J25" s="252"/>
      <c r="K25" s="252"/>
      <c r="L25" s="252"/>
      <c r="M25" s="252"/>
      <c r="N25" s="252"/>
      <c r="O25" s="252"/>
      <c r="P25" s="252"/>
      <c r="Q25" s="13"/>
      <c r="R25" s="13"/>
      <c r="S25" s="13"/>
      <c r="T25" s="13"/>
      <c r="U25" s="13"/>
      <c r="V25" s="13"/>
      <c r="W25" s="13"/>
      <c r="X25" s="13"/>
      <c r="Y25" s="13"/>
      <c r="Z25" s="13"/>
      <c r="AA25" s="13"/>
      <c r="AB25" s="13"/>
      <c r="AC25" s="13"/>
      <c r="AD25" s="13"/>
      <c r="AE25" s="13"/>
      <c r="AF25" s="13"/>
      <c r="AG25" s="13"/>
      <c r="AH25" s="13"/>
      <c r="AI25" s="13"/>
      <c r="AJ25" s="13"/>
      <c r="AK25" s="13"/>
    </row>
    <row r="26" spans="1:37">
      <c r="A26" s="252"/>
      <c r="B26" s="252"/>
      <c r="C26" s="252"/>
      <c r="D26" s="252"/>
      <c r="E26" s="252"/>
      <c r="F26" s="252"/>
      <c r="G26" s="252"/>
      <c r="H26" s="252"/>
      <c r="I26" s="252"/>
      <c r="J26" s="252"/>
      <c r="K26" s="252"/>
      <c r="L26" s="252"/>
      <c r="M26" s="252"/>
      <c r="N26" s="252"/>
      <c r="O26" s="252"/>
      <c r="P26" s="252"/>
      <c r="Q26" s="13"/>
      <c r="R26" s="13"/>
      <c r="S26" s="13"/>
      <c r="T26" s="13"/>
      <c r="U26" s="13"/>
      <c r="V26" s="13"/>
      <c r="W26" s="13"/>
      <c r="X26" s="13"/>
      <c r="Y26" s="13"/>
      <c r="Z26" s="13"/>
      <c r="AA26" s="13"/>
      <c r="AB26" s="13"/>
      <c r="AC26" s="13"/>
      <c r="AD26" s="13"/>
      <c r="AE26" s="13"/>
      <c r="AF26" s="13"/>
      <c r="AG26" s="13"/>
      <c r="AH26" s="13"/>
      <c r="AI26" s="13"/>
      <c r="AJ26" s="13"/>
      <c r="AK26" s="13"/>
    </row>
    <row r="27" spans="1:37">
      <c r="A27" s="252"/>
      <c r="B27" s="252"/>
      <c r="C27" s="252"/>
      <c r="D27" s="252"/>
      <c r="E27" s="252"/>
      <c r="F27" s="252"/>
      <c r="G27" s="252"/>
      <c r="H27" s="252"/>
      <c r="I27" s="252"/>
      <c r="J27" s="252"/>
      <c r="K27" s="252"/>
      <c r="L27" s="252"/>
      <c r="M27" s="252"/>
      <c r="N27" s="252"/>
      <c r="O27" s="252"/>
      <c r="P27" s="252"/>
      <c r="Q27" s="13"/>
      <c r="R27" s="13"/>
      <c r="S27" s="13"/>
      <c r="T27" s="13"/>
      <c r="U27" s="13"/>
      <c r="V27" s="13"/>
      <c r="W27" s="13"/>
      <c r="X27" s="13"/>
      <c r="Y27" s="13"/>
      <c r="Z27" s="13"/>
      <c r="AA27" s="13"/>
      <c r="AB27" s="13"/>
      <c r="AC27" s="13"/>
      <c r="AD27" s="13"/>
      <c r="AE27" s="13"/>
      <c r="AF27" s="13"/>
      <c r="AG27" s="13"/>
      <c r="AH27" s="13"/>
      <c r="AI27" s="13"/>
      <c r="AJ27" s="13"/>
      <c r="AK27" s="13"/>
    </row>
    <row r="28" spans="1:37">
      <c r="A28" s="252"/>
      <c r="B28" s="252"/>
      <c r="C28" s="252"/>
      <c r="D28" s="252"/>
      <c r="E28" s="252"/>
      <c r="F28" s="252"/>
      <c r="G28" s="252"/>
      <c r="H28" s="252"/>
      <c r="I28" s="252"/>
      <c r="J28" s="252"/>
      <c r="K28" s="252"/>
      <c r="L28" s="252"/>
      <c r="M28" s="252"/>
      <c r="N28" s="252"/>
      <c r="O28" s="252"/>
      <c r="P28" s="252"/>
      <c r="Q28" s="13"/>
      <c r="R28" s="13"/>
      <c r="S28" s="13"/>
      <c r="T28" s="13"/>
      <c r="U28" s="13"/>
      <c r="V28" s="13"/>
      <c r="W28" s="13"/>
      <c r="X28" s="13"/>
      <c r="Y28" s="13"/>
      <c r="Z28" s="13"/>
      <c r="AA28" s="13"/>
      <c r="AB28" s="13"/>
      <c r="AC28" s="13"/>
      <c r="AD28" s="13"/>
      <c r="AE28" s="13"/>
      <c r="AF28" s="13"/>
      <c r="AG28" s="13"/>
      <c r="AH28" s="13"/>
      <c r="AI28" s="13"/>
      <c r="AJ28" s="13"/>
      <c r="AK28" s="13"/>
    </row>
    <row r="29" spans="1:37">
      <c r="A29" s="252"/>
      <c r="B29" s="252"/>
      <c r="C29" s="252"/>
      <c r="D29" s="252"/>
      <c r="E29" s="252"/>
      <c r="F29" s="252"/>
      <c r="G29" s="252"/>
      <c r="H29" s="252"/>
      <c r="I29" s="252"/>
      <c r="J29" s="252"/>
      <c r="K29" s="252"/>
      <c r="L29" s="252"/>
      <c r="M29" s="252"/>
      <c r="N29" s="252"/>
      <c r="O29" s="252"/>
      <c r="P29" s="252"/>
      <c r="Q29" s="13"/>
      <c r="R29" s="13"/>
      <c r="S29" s="13"/>
      <c r="T29" s="13"/>
      <c r="U29" s="13"/>
      <c r="V29" s="13"/>
      <c r="W29" s="13"/>
      <c r="X29" s="13"/>
      <c r="Y29" s="13"/>
      <c r="Z29" s="13"/>
      <c r="AA29" s="13"/>
      <c r="AB29" s="13"/>
      <c r="AC29" s="13"/>
      <c r="AD29" s="13"/>
      <c r="AE29" s="13"/>
      <c r="AF29" s="13"/>
      <c r="AG29" s="13"/>
      <c r="AH29" s="13"/>
      <c r="AI29" s="13"/>
      <c r="AJ29" s="13"/>
      <c r="AK29" s="13"/>
    </row>
    <row r="30" spans="1:37">
      <c r="A30" s="252"/>
      <c r="B30" s="252"/>
      <c r="C30" s="252"/>
      <c r="D30" s="252"/>
      <c r="E30" s="252"/>
      <c r="F30" s="252"/>
      <c r="G30" s="252"/>
      <c r="H30" s="252"/>
      <c r="I30" s="252"/>
      <c r="J30" s="252"/>
      <c r="K30" s="252"/>
      <c r="L30" s="252"/>
      <c r="M30" s="252"/>
      <c r="N30" s="252"/>
      <c r="O30" s="252"/>
      <c r="P30" s="252"/>
      <c r="Q30" s="13"/>
      <c r="R30" s="13"/>
      <c r="S30" s="13"/>
      <c r="T30" s="13"/>
      <c r="U30" s="13"/>
      <c r="V30" s="13"/>
      <c r="W30" s="13"/>
      <c r="X30" s="13"/>
      <c r="Y30" s="13"/>
      <c r="Z30" s="13"/>
      <c r="AA30" s="13"/>
      <c r="AB30" s="13"/>
      <c r="AC30" s="13"/>
      <c r="AD30" s="13"/>
      <c r="AE30" s="13"/>
      <c r="AF30" s="13"/>
      <c r="AG30" s="13"/>
      <c r="AH30" s="13"/>
      <c r="AI30" s="13"/>
      <c r="AJ30" s="13"/>
      <c r="AK30" s="13"/>
    </row>
    <row r="31" spans="1:37">
      <c r="A31" s="252"/>
      <c r="B31" s="252"/>
      <c r="C31" s="252"/>
      <c r="D31" s="252"/>
      <c r="E31" s="252"/>
      <c r="F31" s="252"/>
      <c r="G31" s="252"/>
      <c r="H31" s="252"/>
      <c r="I31" s="252"/>
      <c r="J31" s="252"/>
      <c r="K31" s="252"/>
      <c r="L31" s="252"/>
      <c r="M31" s="252"/>
      <c r="N31" s="252"/>
      <c r="O31" s="252"/>
      <c r="P31" s="252"/>
      <c r="Q31" s="13"/>
      <c r="R31" s="13"/>
      <c r="S31" s="13"/>
      <c r="T31" s="13"/>
      <c r="U31" s="13"/>
      <c r="V31" s="13"/>
      <c r="W31" s="13"/>
      <c r="X31" s="13"/>
      <c r="Y31" s="13"/>
      <c r="Z31" s="13"/>
      <c r="AA31" s="13"/>
      <c r="AB31" s="13"/>
      <c r="AC31" s="13"/>
      <c r="AD31" s="13"/>
      <c r="AE31" s="13"/>
      <c r="AF31" s="13"/>
      <c r="AG31" s="13"/>
      <c r="AH31" s="13"/>
      <c r="AI31" s="13"/>
      <c r="AJ31" s="13"/>
      <c r="AK31" s="13"/>
    </row>
    <row r="32" spans="1:37">
      <c r="A32" s="252"/>
      <c r="B32" s="252"/>
      <c r="C32" s="252"/>
      <c r="D32" s="252"/>
      <c r="E32" s="252"/>
      <c r="F32" s="252"/>
      <c r="G32" s="252"/>
      <c r="H32" s="252"/>
      <c r="I32" s="252"/>
      <c r="J32" s="252"/>
      <c r="K32" s="252"/>
      <c r="L32" s="252"/>
      <c r="M32" s="252"/>
      <c r="N32" s="252"/>
      <c r="O32" s="252"/>
      <c r="P32" s="252"/>
      <c r="Q32" s="13"/>
      <c r="R32" s="13"/>
      <c r="S32" s="13"/>
      <c r="T32" s="13"/>
      <c r="U32" s="13"/>
      <c r="V32" s="13"/>
      <c r="W32" s="13"/>
      <c r="X32" s="13"/>
      <c r="Y32" s="13"/>
      <c r="Z32" s="13"/>
      <c r="AA32" s="13"/>
      <c r="AB32" s="13"/>
      <c r="AC32" s="13"/>
      <c r="AD32" s="13"/>
      <c r="AE32" s="13"/>
      <c r="AF32" s="13"/>
      <c r="AG32" s="13"/>
      <c r="AH32" s="13"/>
      <c r="AI32" s="13"/>
      <c r="AJ32" s="13"/>
      <c r="AK32" s="13"/>
    </row>
    <row r="33" spans="1:31">
      <c r="A33" s="252"/>
      <c r="B33" s="232"/>
      <c r="C33" s="232"/>
      <c r="D33" s="232"/>
      <c r="E33" s="252"/>
      <c r="F33" s="252"/>
      <c r="G33" s="252"/>
      <c r="H33" s="252"/>
      <c r="I33" s="252"/>
      <c r="J33" s="252"/>
      <c r="K33" s="252"/>
      <c r="L33" s="252"/>
      <c r="M33" s="252"/>
      <c r="N33" s="252"/>
      <c r="O33" s="252"/>
      <c r="P33" s="252"/>
      <c r="Q33" s="13"/>
      <c r="R33" s="13"/>
      <c r="S33" s="13"/>
      <c r="T33" s="13"/>
      <c r="U33" s="13"/>
      <c r="V33" s="13"/>
      <c r="W33" s="13"/>
      <c r="X33" s="13"/>
      <c r="Y33" s="13"/>
      <c r="Z33" s="13"/>
      <c r="AA33" s="13"/>
      <c r="AB33" s="13"/>
      <c r="AC33" s="13"/>
      <c r="AD33" s="13"/>
      <c r="AE33" s="13"/>
    </row>
    <row r="34" spans="1:31">
      <c r="A34" s="252"/>
      <c r="B34" s="232"/>
      <c r="C34" s="232"/>
      <c r="D34" s="232"/>
      <c r="E34" s="252"/>
      <c r="F34" s="252"/>
      <c r="G34" s="252"/>
      <c r="H34" s="252"/>
      <c r="I34" s="252"/>
      <c r="J34" s="252"/>
      <c r="K34" s="252"/>
      <c r="L34" s="252"/>
      <c r="M34" s="252"/>
      <c r="N34" s="252"/>
      <c r="O34" s="252"/>
      <c r="P34" s="252"/>
      <c r="Q34" s="13"/>
      <c r="R34" s="13"/>
      <c r="S34" s="13"/>
      <c r="T34" s="13"/>
      <c r="U34" s="13"/>
      <c r="V34" s="13"/>
      <c r="W34" s="13"/>
      <c r="X34" s="13"/>
      <c r="Y34" s="13"/>
      <c r="Z34" s="13"/>
      <c r="AA34" s="13"/>
      <c r="AB34" s="13"/>
      <c r="AC34" s="13"/>
      <c r="AD34" s="13"/>
      <c r="AE34" s="13"/>
    </row>
    <row r="35" spans="1:31">
      <c r="A35" s="252"/>
      <c r="B35" s="232"/>
      <c r="C35" s="232"/>
      <c r="D35" s="232"/>
      <c r="E35" s="232"/>
      <c r="F35" s="232"/>
      <c r="G35" s="232"/>
      <c r="H35" s="232"/>
      <c r="I35" s="232"/>
      <c r="J35" s="232"/>
      <c r="K35" s="232"/>
      <c r="L35" s="232"/>
      <c r="M35" s="232"/>
      <c r="N35" s="232"/>
      <c r="O35" s="232"/>
      <c r="P35" s="232"/>
    </row>
    <row r="36" spans="1:31">
      <c r="A36" s="13"/>
    </row>
    <row r="37" spans="1:31">
      <c r="A37" s="13"/>
    </row>
    <row r="38" spans="1:31">
      <c r="A38" s="13"/>
    </row>
    <row r="39" spans="1:31">
      <c r="A39" s="13"/>
    </row>
    <row r="40" spans="1:31">
      <c r="A40" s="13"/>
    </row>
    <row r="41" spans="1:31">
      <c r="A41" s="13"/>
    </row>
    <row r="42" spans="1:31">
      <c r="A42" s="13"/>
    </row>
    <row r="43" spans="1:31">
      <c r="A43" s="13"/>
    </row>
    <row r="44" spans="1:31">
      <c r="A44" s="13"/>
    </row>
    <row r="45" spans="1:31">
      <c r="A45" s="13"/>
    </row>
    <row r="46" spans="1:31">
      <c r="A46" s="13"/>
    </row>
    <row r="47" spans="1:31">
      <c r="A47" s="13"/>
    </row>
    <row r="48" spans="1:31">
      <c r="A48" s="13"/>
    </row>
    <row r="49" spans="1:1">
      <c r="A49" s="13"/>
    </row>
    <row r="50" spans="1:1">
      <c r="A50" s="13"/>
    </row>
    <row r="51" spans="1:1">
      <c r="A51" s="13"/>
    </row>
    <row r="52" spans="1:1">
      <c r="A52" s="13"/>
    </row>
    <row r="53" spans="1:1">
      <c r="A53" s="13"/>
    </row>
    <row r="54" spans="1:1">
      <c r="A54" s="13"/>
    </row>
    <row r="55" spans="1:1">
      <c r="A55" s="13"/>
    </row>
  </sheetData>
  <sheetProtection sheet="1" objects="1" scenarios="1"/>
  <mergeCells count="1">
    <mergeCell ref="B1:D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FA410-7F44-4FCC-BB53-2C73859F80F1}">
  <sheetPr>
    <tabColor theme="9" tint="-0.249977111117893"/>
  </sheetPr>
  <dimension ref="A1:U232"/>
  <sheetViews>
    <sheetView zoomScale="60" zoomScaleNormal="60" workbookViewId="0">
      <selection activeCell="AK10" sqref="AK10"/>
    </sheetView>
  </sheetViews>
  <sheetFormatPr defaultColWidth="11.42578125" defaultRowHeight="15"/>
  <cols>
    <col min="2" max="2" width="40.42578125" customWidth="1"/>
    <col min="3" max="3" width="74.85546875" customWidth="1"/>
    <col min="4" max="4" width="135" bestFit="1" customWidth="1"/>
    <col min="5" max="5" width="144.7109375" bestFit="1" customWidth="1"/>
  </cols>
  <sheetData>
    <row r="1" spans="1:21" ht="33">
      <c r="A1" s="13"/>
      <c r="B1" s="1494" t="s">
        <v>1011</v>
      </c>
      <c r="C1" s="1494"/>
      <c r="D1" s="1494"/>
      <c r="E1" s="13"/>
      <c r="F1" s="13"/>
      <c r="G1" s="13"/>
      <c r="H1" s="13"/>
      <c r="I1" s="13"/>
      <c r="J1" s="13"/>
      <c r="K1" s="13"/>
      <c r="L1" s="13"/>
      <c r="M1" s="13"/>
      <c r="N1" s="13"/>
      <c r="O1" s="13"/>
      <c r="P1" s="13"/>
      <c r="Q1" s="13"/>
      <c r="R1" s="13"/>
      <c r="S1" s="13"/>
      <c r="T1" s="13"/>
      <c r="U1" s="13"/>
    </row>
    <row r="2" spans="1:21">
      <c r="A2" s="13"/>
      <c r="B2" s="13"/>
      <c r="C2" s="13"/>
      <c r="D2" s="13"/>
      <c r="E2" s="13"/>
      <c r="F2" s="13"/>
      <c r="G2" s="13"/>
      <c r="H2" s="13"/>
      <c r="I2" s="13"/>
      <c r="J2" s="13"/>
      <c r="K2" s="13"/>
      <c r="L2" s="13"/>
      <c r="M2" s="13"/>
      <c r="N2" s="13"/>
      <c r="O2" s="13"/>
      <c r="P2" s="13"/>
      <c r="Q2" s="13"/>
      <c r="R2" s="13"/>
      <c r="S2" s="13"/>
      <c r="T2" s="13"/>
      <c r="U2" s="13"/>
    </row>
    <row r="3" spans="1:21" ht="30.95">
      <c r="A3" s="13"/>
      <c r="B3" s="215"/>
      <c r="C3" s="216" t="s">
        <v>1012</v>
      </c>
      <c r="D3" s="216" t="s">
        <v>1013</v>
      </c>
      <c r="E3" s="13"/>
      <c r="F3" s="13"/>
      <c r="G3" s="13"/>
      <c r="H3" s="13"/>
      <c r="I3" s="13"/>
      <c r="J3" s="13"/>
      <c r="K3" s="13"/>
      <c r="L3" s="13"/>
      <c r="M3" s="13"/>
      <c r="N3" s="13"/>
      <c r="O3" s="13"/>
      <c r="P3" s="13"/>
      <c r="Q3" s="13"/>
      <c r="R3" s="13"/>
      <c r="S3" s="13"/>
      <c r="T3" s="13"/>
      <c r="U3" s="13"/>
    </row>
    <row r="4" spans="1:21" ht="33.950000000000003">
      <c r="A4" s="217" t="s">
        <v>1014</v>
      </c>
      <c r="B4" s="218" t="s">
        <v>1015</v>
      </c>
      <c r="C4" s="219" t="s">
        <v>1016</v>
      </c>
      <c r="D4" s="220" t="s">
        <v>1017</v>
      </c>
      <c r="E4" s="13"/>
      <c r="F4" s="13"/>
      <c r="G4" s="13"/>
      <c r="H4" s="13"/>
      <c r="I4" s="13"/>
      <c r="J4" s="13"/>
      <c r="K4" s="13"/>
      <c r="L4" s="13"/>
      <c r="M4" s="13"/>
      <c r="N4" s="13"/>
      <c r="O4" s="13"/>
      <c r="P4" s="13"/>
      <c r="Q4" s="13"/>
      <c r="R4" s="13"/>
      <c r="S4" s="13"/>
      <c r="T4" s="13"/>
      <c r="U4" s="13"/>
    </row>
    <row r="5" spans="1:21" ht="68.099999999999994">
      <c r="A5" s="217" t="s">
        <v>1018</v>
      </c>
      <c r="B5" s="221" t="s">
        <v>1019</v>
      </c>
      <c r="C5" s="222" t="s">
        <v>1020</v>
      </c>
      <c r="D5" s="223" t="s">
        <v>1021</v>
      </c>
      <c r="E5" s="13"/>
      <c r="F5" s="13"/>
      <c r="G5" s="13"/>
      <c r="H5" s="13"/>
      <c r="I5" s="13"/>
      <c r="J5" s="13"/>
      <c r="K5" s="13"/>
      <c r="L5" s="13"/>
      <c r="M5" s="13"/>
      <c r="N5" s="13"/>
      <c r="O5" s="13"/>
      <c r="P5" s="13"/>
      <c r="Q5" s="13"/>
      <c r="R5" s="13"/>
      <c r="S5" s="13"/>
      <c r="T5" s="13"/>
      <c r="U5" s="13"/>
    </row>
    <row r="6" spans="1:21" ht="68.099999999999994">
      <c r="A6" s="217" t="s">
        <v>395</v>
      </c>
      <c r="B6" s="224" t="s">
        <v>1022</v>
      </c>
      <c r="C6" s="222" t="s">
        <v>1023</v>
      </c>
      <c r="D6" s="223" t="s">
        <v>1024</v>
      </c>
      <c r="E6" s="13"/>
      <c r="F6" s="13"/>
      <c r="G6" s="13"/>
      <c r="H6" s="13"/>
      <c r="I6" s="13"/>
      <c r="J6" s="13"/>
      <c r="K6" s="13"/>
      <c r="L6" s="13"/>
      <c r="M6" s="13"/>
      <c r="N6" s="13"/>
      <c r="O6" s="13"/>
      <c r="P6" s="13"/>
      <c r="Q6" s="13"/>
      <c r="R6" s="13"/>
      <c r="S6" s="13"/>
      <c r="T6" s="13"/>
      <c r="U6" s="13"/>
    </row>
    <row r="7" spans="1:21" ht="68.099999999999994">
      <c r="A7" s="217" t="s">
        <v>1025</v>
      </c>
      <c r="B7" s="225" t="s">
        <v>1026</v>
      </c>
      <c r="C7" s="222" t="s">
        <v>1027</v>
      </c>
      <c r="D7" s="223" t="s">
        <v>1028</v>
      </c>
      <c r="E7" s="13"/>
      <c r="F7" s="13"/>
      <c r="G7" s="13"/>
      <c r="H7" s="13"/>
      <c r="I7" s="13"/>
      <c r="J7" s="13"/>
      <c r="K7" s="13"/>
      <c r="L7" s="13"/>
      <c r="M7" s="13"/>
      <c r="N7" s="13"/>
      <c r="O7" s="13"/>
      <c r="P7" s="13"/>
      <c r="Q7" s="13"/>
      <c r="R7" s="13"/>
      <c r="S7" s="13"/>
      <c r="T7" s="13"/>
      <c r="U7" s="13"/>
    </row>
    <row r="8" spans="1:21" ht="68.099999999999994">
      <c r="A8" s="217" t="s">
        <v>1029</v>
      </c>
      <c r="B8" s="226" t="s">
        <v>1030</v>
      </c>
      <c r="C8" s="222" t="s">
        <v>1031</v>
      </c>
      <c r="D8" s="223" t="s">
        <v>1032</v>
      </c>
      <c r="E8" s="13"/>
      <c r="F8" s="13"/>
      <c r="G8" s="13"/>
      <c r="H8" s="13"/>
      <c r="I8" s="13"/>
      <c r="J8" s="13"/>
      <c r="K8" s="13"/>
      <c r="L8" s="13"/>
      <c r="M8" s="13"/>
      <c r="N8" s="13"/>
      <c r="O8" s="13"/>
      <c r="P8" s="13"/>
      <c r="Q8" s="13"/>
      <c r="R8" s="13"/>
      <c r="S8" s="13"/>
      <c r="T8" s="13"/>
      <c r="U8" s="13"/>
    </row>
    <row r="9" spans="1:21" ht="20.100000000000001">
      <c r="A9" s="217"/>
      <c r="B9" s="217"/>
      <c r="C9" s="227"/>
      <c r="D9" s="227"/>
      <c r="E9" s="13"/>
      <c r="F9" s="13"/>
      <c r="G9" s="13"/>
      <c r="H9" s="13"/>
      <c r="I9" s="13"/>
      <c r="J9" s="13"/>
      <c r="K9" s="13"/>
      <c r="L9" s="13"/>
      <c r="M9" s="13"/>
      <c r="N9" s="13"/>
      <c r="O9" s="13"/>
      <c r="P9" s="13"/>
      <c r="Q9" s="13"/>
      <c r="R9" s="13"/>
      <c r="S9" s="13"/>
      <c r="T9" s="13"/>
      <c r="U9" s="13"/>
    </row>
    <row r="10" spans="1:21">
      <c r="A10" s="217"/>
      <c r="B10" s="257"/>
      <c r="C10" s="257"/>
      <c r="D10" s="257"/>
      <c r="E10" s="217"/>
      <c r="F10" s="13"/>
      <c r="G10" s="13"/>
      <c r="H10" s="13"/>
      <c r="I10" s="13"/>
      <c r="J10" s="13"/>
      <c r="K10" s="13"/>
      <c r="L10" s="13"/>
      <c r="M10" s="13"/>
      <c r="N10" s="13"/>
      <c r="O10" s="13"/>
      <c r="P10" s="13"/>
      <c r="Q10" s="13"/>
      <c r="R10" s="13"/>
      <c r="S10" s="13"/>
      <c r="T10" s="13"/>
      <c r="U10" s="13"/>
    </row>
    <row r="11" spans="1:21">
      <c r="A11" s="217"/>
      <c r="B11" s="217" t="s">
        <v>1033</v>
      </c>
      <c r="C11" s="217" t="s">
        <v>1034</v>
      </c>
      <c r="D11" s="217" t="s">
        <v>225</v>
      </c>
      <c r="E11" s="217"/>
      <c r="F11" s="13"/>
      <c r="G11" s="13"/>
      <c r="H11" s="13"/>
      <c r="I11" s="13"/>
      <c r="J11" s="13"/>
      <c r="K11" s="13"/>
      <c r="L11" s="13"/>
      <c r="M11" s="13"/>
      <c r="N11" s="13"/>
      <c r="O11" s="13"/>
      <c r="P11" s="13"/>
      <c r="Q11" s="13"/>
      <c r="R11" s="13"/>
      <c r="S11" s="13"/>
      <c r="T11" s="13"/>
      <c r="U11" s="13"/>
    </row>
    <row r="12" spans="1:21">
      <c r="A12" s="217"/>
      <c r="B12" s="217" t="s">
        <v>1035</v>
      </c>
      <c r="C12" s="217" t="s">
        <v>1036</v>
      </c>
      <c r="D12" s="217" t="s">
        <v>237</v>
      </c>
      <c r="E12" s="217"/>
      <c r="F12" s="13"/>
      <c r="G12" s="13"/>
      <c r="H12" s="13"/>
      <c r="I12" s="13"/>
      <c r="J12" s="13"/>
      <c r="K12" s="13"/>
      <c r="L12" s="13"/>
      <c r="M12" s="13"/>
      <c r="N12" s="13"/>
      <c r="O12" s="13"/>
      <c r="P12" s="13"/>
      <c r="Q12" s="13"/>
      <c r="R12" s="13"/>
      <c r="S12" s="13"/>
      <c r="T12" s="13"/>
      <c r="U12" s="13"/>
    </row>
    <row r="13" spans="1:21">
      <c r="A13" s="217"/>
      <c r="B13" s="217"/>
      <c r="C13" s="217" t="s">
        <v>1037</v>
      </c>
      <c r="D13" s="217" t="s">
        <v>205</v>
      </c>
      <c r="E13" s="217"/>
      <c r="F13" s="13"/>
      <c r="G13" s="13"/>
      <c r="H13" s="13"/>
      <c r="I13" s="13"/>
      <c r="J13" s="13"/>
      <c r="K13" s="13"/>
      <c r="L13" s="13"/>
      <c r="M13" s="13"/>
      <c r="N13" s="13"/>
      <c r="O13" s="13"/>
      <c r="P13" s="13"/>
      <c r="Q13" s="13"/>
      <c r="R13" s="13"/>
      <c r="S13" s="13"/>
      <c r="T13" s="13"/>
      <c r="U13" s="13"/>
    </row>
    <row r="14" spans="1:21">
      <c r="A14" s="217"/>
      <c r="B14" s="217"/>
      <c r="C14" s="217" t="s">
        <v>1038</v>
      </c>
      <c r="D14" s="217" t="s">
        <v>167</v>
      </c>
      <c r="E14" s="217"/>
      <c r="F14" s="13"/>
      <c r="G14" s="13"/>
      <c r="H14" s="13"/>
      <c r="I14" s="13"/>
      <c r="J14" s="13"/>
      <c r="K14" s="13"/>
      <c r="L14" s="13"/>
      <c r="M14" s="13"/>
      <c r="N14" s="13"/>
      <c r="O14" s="13"/>
      <c r="P14" s="13"/>
      <c r="Q14" s="13"/>
      <c r="R14" s="13"/>
      <c r="S14" s="13"/>
      <c r="T14" s="13"/>
      <c r="U14" s="13"/>
    </row>
    <row r="15" spans="1:21">
      <c r="A15" s="217"/>
      <c r="B15" s="217"/>
      <c r="C15" s="217" t="s">
        <v>1039</v>
      </c>
      <c r="D15" s="217" t="s">
        <v>337</v>
      </c>
      <c r="E15" s="217"/>
      <c r="F15" s="13"/>
      <c r="G15" s="13"/>
      <c r="H15" s="13"/>
      <c r="I15" s="13"/>
      <c r="J15" s="13"/>
      <c r="K15" s="13"/>
      <c r="L15" s="13"/>
      <c r="M15" s="13"/>
      <c r="N15" s="13"/>
      <c r="O15" s="13"/>
      <c r="P15" s="13"/>
      <c r="Q15" s="13"/>
      <c r="R15" s="13"/>
      <c r="S15" s="13"/>
      <c r="T15" s="13"/>
      <c r="U15" s="13"/>
    </row>
    <row r="16" spans="1:21">
      <c r="A16" s="217"/>
      <c r="B16" s="217"/>
      <c r="C16" s="217"/>
      <c r="D16" s="217"/>
      <c r="E16" s="217"/>
      <c r="F16" s="13"/>
      <c r="G16" s="13"/>
      <c r="H16" s="13"/>
      <c r="I16" s="13"/>
      <c r="J16" s="13"/>
      <c r="K16" s="13"/>
      <c r="L16" s="13"/>
      <c r="M16" s="13"/>
      <c r="N16" s="13"/>
      <c r="O16" s="13"/>
    </row>
    <row r="17" spans="1:15">
      <c r="A17" s="217"/>
      <c r="B17" s="217"/>
      <c r="C17" s="217"/>
      <c r="D17" s="217"/>
      <c r="E17" s="217"/>
      <c r="F17" s="13"/>
      <c r="G17" s="13"/>
      <c r="H17" s="13"/>
      <c r="I17" s="13"/>
      <c r="J17" s="13"/>
      <c r="K17" s="13"/>
      <c r="L17" s="13"/>
      <c r="M17" s="13"/>
      <c r="N17" s="13"/>
      <c r="O17" s="13"/>
    </row>
    <row r="18" spans="1:15">
      <c r="A18" s="217"/>
      <c r="B18" s="217"/>
      <c r="C18" s="217"/>
      <c r="D18" s="217"/>
      <c r="E18" s="217"/>
      <c r="F18" s="13"/>
      <c r="G18" s="13"/>
      <c r="H18" s="13"/>
      <c r="I18" s="13"/>
      <c r="J18" s="13"/>
      <c r="K18" s="13"/>
      <c r="L18" s="13"/>
      <c r="M18" s="13"/>
      <c r="N18" s="13"/>
      <c r="O18" s="13"/>
    </row>
    <row r="19" spans="1:15">
      <c r="A19" s="217"/>
      <c r="B19" s="217"/>
      <c r="C19" s="217"/>
      <c r="D19" s="217"/>
      <c r="E19" s="217"/>
      <c r="F19" s="13"/>
      <c r="G19" s="13"/>
      <c r="H19" s="13"/>
      <c r="I19" s="13"/>
      <c r="J19" s="13"/>
      <c r="K19" s="13"/>
      <c r="L19" s="13"/>
      <c r="M19" s="13"/>
      <c r="N19" s="13"/>
      <c r="O19" s="13"/>
    </row>
    <row r="20" spans="1:15">
      <c r="A20" s="217"/>
      <c r="B20" s="252"/>
      <c r="C20" s="252"/>
      <c r="D20" s="252"/>
      <c r="E20" s="252"/>
      <c r="F20" s="13"/>
      <c r="G20" s="13"/>
      <c r="H20" s="13"/>
      <c r="I20" s="13"/>
      <c r="J20" s="13"/>
      <c r="K20" s="13"/>
      <c r="L20" s="13"/>
      <c r="M20" s="13"/>
      <c r="N20" s="13"/>
      <c r="O20" s="13"/>
    </row>
    <row r="21" spans="1:15">
      <c r="A21" s="217"/>
      <c r="B21" s="252"/>
      <c r="C21" s="252"/>
      <c r="D21" s="252"/>
      <c r="E21" s="252"/>
      <c r="F21" s="13"/>
      <c r="G21" s="13"/>
      <c r="H21" s="13"/>
      <c r="I21" s="13"/>
      <c r="J21" s="13"/>
      <c r="K21" s="13"/>
      <c r="L21" s="13"/>
      <c r="M21" s="13"/>
      <c r="N21" s="13"/>
      <c r="O21" s="13"/>
    </row>
    <row r="22" spans="1:15" ht="20.100000000000001">
      <c r="A22" s="217"/>
      <c r="B22" s="252"/>
      <c r="C22" s="254"/>
      <c r="D22" s="254"/>
      <c r="E22" s="252"/>
      <c r="F22" s="13"/>
      <c r="G22" s="13"/>
      <c r="H22" s="13"/>
      <c r="I22" s="13"/>
      <c r="J22" s="13"/>
      <c r="K22" s="13"/>
      <c r="L22" s="13"/>
      <c r="M22" s="13"/>
      <c r="N22" s="13"/>
      <c r="O22" s="13"/>
    </row>
    <row r="23" spans="1:15" ht="20.100000000000001">
      <c r="A23" s="217"/>
      <c r="B23" s="252"/>
      <c r="C23" s="254"/>
      <c r="D23" s="254"/>
      <c r="E23" s="252"/>
      <c r="F23" s="13"/>
      <c r="G23" s="13"/>
      <c r="H23" s="13"/>
      <c r="I23" s="13"/>
      <c r="J23" s="13"/>
      <c r="K23" s="13"/>
      <c r="L23" s="13"/>
      <c r="M23" s="13"/>
      <c r="N23" s="13"/>
      <c r="O23" s="13"/>
    </row>
    <row r="24" spans="1:15" ht="20.100000000000001">
      <c r="A24" s="217"/>
      <c r="B24" s="252"/>
      <c r="C24" s="254"/>
      <c r="D24" s="254"/>
      <c r="E24" s="252"/>
      <c r="F24" s="13"/>
      <c r="G24" s="13"/>
      <c r="H24" s="13"/>
      <c r="I24" s="13"/>
      <c r="J24" s="13"/>
      <c r="K24" s="13"/>
      <c r="L24" s="13"/>
      <c r="M24" s="13"/>
      <c r="N24" s="13"/>
      <c r="O24" s="13"/>
    </row>
    <row r="25" spans="1:15" ht="20.100000000000001">
      <c r="A25" s="217"/>
      <c r="B25" s="252"/>
      <c r="C25" s="254"/>
      <c r="D25" s="254"/>
      <c r="E25" s="252"/>
      <c r="F25" s="13"/>
      <c r="G25" s="13"/>
      <c r="H25" s="13"/>
      <c r="I25" s="13"/>
      <c r="J25" s="13"/>
      <c r="K25" s="13"/>
      <c r="L25" s="13"/>
      <c r="M25" s="13"/>
      <c r="N25" s="13"/>
      <c r="O25" s="13"/>
    </row>
    <row r="26" spans="1:15" ht="20.100000000000001">
      <c r="A26" s="217"/>
      <c r="B26" s="252"/>
      <c r="C26" s="254"/>
      <c r="D26" s="254"/>
      <c r="E26" s="252"/>
      <c r="F26" s="13"/>
      <c r="G26" s="13"/>
      <c r="H26" s="13"/>
      <c r="I26" s="13"/>
      <c r="J26" s="13"/>
      <c r="K26" s="13"/>
      <c r="L26" s="13"/>
      <c r="M26" s="13"/>
      <c r="N26" s="13"/>
      <c r="O26" s="13"/>
    </row>
    <row r="27" spans="1:15" ht="20.100000000000001">
      <c r="A27" s="217"/>
      <c r="B27" s="252"/>
      <c r="C27" s="254"/>
      <c r="D27" s="254"/>
      <c r="E27" s="252"/>
      <c r="F27" s="13"/>
      <c r="G27" s="13"/>
      <c r="H27" s="13"/>
      <c r="I27" s="13"/>
      <c r="J27" s="13"/>
      <c r="K27" s="13"/>
      <c r="L27" s="13"/>
      <c r="M27" s="13"/>
      <c r="N27" s="13"/>
      <c r="O27" s="13"/>
    </row>
    <row r="28" spans="1:15" ht="20.100000000000001">
      <c r="A28" s="217"/>
      <c r="B28" s="252"/>
      <c r="C28" s="254"/>
      <c r="D28" s="254"/>
      <c r="E28" s="252"/>
      <c r="F28" s="13"/>
      <c r="G28" s="13"/>
      <c r="H28" s="13"/>
      <c r="I28" s="13"/>
      <c r="J28" s="13"/>
      <c r="K28" s="13"/>
      <c r="L28" s="13"/>
      <c r="M28" s="13"/>
      <c r="N28" s="13"/>
      <c r="O28" s="13"/>
    </row>
    <row r="29" spans="1:15" ht="20.100000000000001">
      <c r="A29" s="217"/>
      <c r="B29" s="252"/>
      <c r="C29" s="254"/>
      <c r="D29" s="254"/>
      <c r="E29" s="252"/>
      <c r="F29" s="13"/>
      <c r="G29" s="13"/>
      <c r="H29" s="13"/>
      <c r="I29" s="13"/>
      <c r="J29" s="13"/>
      <c r="K29" s="13"/>
      <c r="L29" s="13"/>
      <c r="M29" s="13"/>
      <c r="N29" s="13"/>
      <c r="O29" s="13"/>
    </row>
    <row r="30" spans="1:15" ht="20.100000000000001">
      <c r="A30" s="217"/>
      <c r="B30" s="252"/>
      <c r="C30" s="254"/>
      <c r="D30" s="254"/>
      <c r="E30" s="252"/>
      <c r="F30" s="13"/>
      <c r="G30" s="13"/>
      <c r="H30" s="13"/>
      <c r="I30" s="13"/>
      <c r="J30" s="13"/>
      <c r="K30" s="13"/>
      <c r="L30" s="13"/>
      <c r="M30" s="13"/>
      <c r="N30" s="13"/>
      <c r="O30" s="13"/>
    </row>
    <row r="31" spans="1:15" ht="20.100000000000001">
      <c r="A31" s="217"/>
      <c r="B31" s="252"/>
      <c r="C31" s="254"/>
      <c r="D31" s="254"/>
      <c r="E31" s="252"/>
      <c r="F31" s="13"/>
      <c r="G31" s="13"/>
      <c r="H31" s="13"/>
      <c r="I31" s="13"/>
      <c r="J31" s="13"/>
      <c r="K31" s="13"/>
      <c r="L31" s="13"/>
      <c r="M31" s="13"/>
      <c r="N31" s="13"/>
      <c r="O31" s="13"/>
    </row>
    <row r="32" spans="1:15" ht="20.100000000000001">
      <c r="A32" s="217"/>
      <c r="B32" s="252"/>
      <c r="C32" s="254"/>
      <c r="D32" s="254"/>
      <c r="E32" s="252"/>
      <c r="F32" s="13"/>
      <c r="G32" s="13"/>
      <c r="H32" s="13"/>
      <c r="I32" s="13"/>
      <c r="J32" s="13"/>
      <c r="K32" s="13"/>
      <c r="L32" s="13"/>
      <c r="M32" s="13"/>
      <c r="N32" s="13"/>
      <c r="O32" s="13"/>
    </row>
    <row r="33" spans="1:15" ht="20.100000000000001">
      <c r="A33" s="217"/>
      <c r="B33" s="252"/>
      <c r="C33" s="254"/>
      <c r="D33" s="254"/>
      <c r="E33" s="252"/>
      <c r="F33" s="13"/>
      <c r="G33" s="13"/>
      <c r="H33" s="13"/>
      <c r="I33" s="13"/>
      <c r="J33" s="13"/>
      <c r="K33" s="13"/>
      <c r="L33" s="13"/>
      <c r="M33" s="13"/>
      <c r="N33" s="13"/>
      <c r="O33" s="13"/>
    </row>
    <row r="34" spans="1:15" ht="20.100000000000001">
      <c r="A34" s="217"/>
      <c r="B34" s="252"/>
      <c r="C34" s="254"/>
      <c r="D34" s="254"/>
      <c r="E34" s="252"/>
      <c r="F34" s="13"/>
      <c r="G34" s="13"/>
      <c r="H34" s="13"/>
      <c r="I34" s="13"/>
      <c r="J34" s="13"/>
      <c r="K34" s="13"/>
      <c r="L34" s="13"/>
      <c r="M34" s="13"/>
      <c r="N34" s="13"/>
      <c r="O34" s="13"/>
    </row>
    <row r="35" spans="1:15" ht="20.100000000000001">
      <c r="A35" s="217"/>
      <c r="B35" s="252"/>
      <c r="C35" s="254"/>
      <c r="D35" s="254"/>
      <c r="E35" s="252"/>
      <c r="F35" s="13"/>
      <c r="G35" s="13"/>
      <c r="H35" s="13"/>
      <c r="I35" s="13"/>
      <c r="J35" s="13"/>
      <c r="K35" s="13"/>
      <c r="L35" s="13"/>
      <c r="M35" s="13"/>
      <c r="N35" s="13"/>
      <c r="O35" s="13"/>
    </row>
    <row r="36" spans="1:15" ht="20.100000000000001">
      <c r="A36" s="217"/>
      <c r="B36" s="252"/>
      <c r="C36" s="254"/>
      <c r="D36" s="254"/>
      <c r="E36" s="252"/>
      <c r="F36" s="13"/>
      <c r="G36" s="13"/>
      <c r="H36" s="13"/>
      <c r="I36" s="13"/>
      <c r="J36" s="13"/>
      <c r="K36" s="13"/>
      <c r="L36" s="13"/>
      <c r="M36" s="13"/>
      <c r="N36" s="13"/>
      <c r="O36" s="13"/>
    </row>
    <row r="37" spans="1:15" ht="20.100000000000001">
      <c r="A37" s="217"/>
      <c r="B37" s="217"/>
      <c r="C37" s="227"/>
      <c r="D37" s="227"/>
      <c r="E37" s="13"/>
      <c r="F37" s="13"/>
      <c r="G37" s="13"/>
      <c r="H37" s="13"/>
      <c r="I37" s="13"/>
      <c r="J37" s="13"/>
      <c r="K37" s="13"/>
      <c r="L37" s="13"/>
      <c r="M37" s="13"/>
      <c r="N37" s="13"/>
      <c r="O37" s="13"/>
    </row>
    <row r="38" spans="1:15" ht="20.100000000000001">
      <c r="A38" s="217"/>
      <c r="B38" s="217"/>
      <c r="C38" s="227"/>
      <c r="D38" s="227"/>
      <c r="E38" s="13"/>
      <c r="F38" s="13"/>
      <c r="G38" s="13"/>
      <c r="H38" s="13"/>
      <c r="I38" s="13"/>
      <c r="J38" s="13"/>
      <c r="K38" s="13"/>
      <c r="L38" s="13"/>
      <c r="M38" s="13"/>
      <c r="N38" s="13"/>
      <c r="O38" s="13"/>
    </row>
    <row r="39" spans="1:15" ht="20.100000000000001">
      <c r="A39" s="217"/>
      <c r="B39" s="217"/>
      <c r="C39" s="227"/>
      <c r="D39" s="227"/>
      <c r="E39" s="13"/>
      <c r="F39" s="13"/>
      <c r="G39" s="13"/>
      <c r="H39" s="13"/>
      <c r="I39" s="13"/>
      <c r="J39" s="13"/>
      <c r="K39" s="13"/>
      <c r="L39" s="13"/>
      <c r="M39" s="13"/>
      <c r="N39" s="13"/>
      <c r="O39" s="13"/>
    </row>
    <row r="40" spans="1:15" ht="20.100000000000001">
      <c r="A40" s="217"/>
      <c r="B40" s="217"/>
      <c r="C40" s="227"/>
      <c r="D40" s="227"/>
      <c r="E40" s="13"/>
      <c r="F40" s="13"/>
      <c r="G40" s="13"/>
      <c r="H40" s="13"/>
      <c r="I40" s="13"/>
      <c r="J40" s="13"/>
      <c r="K40" s="13"/>
      <c r="L40" s="13"/>
      <c r="M40" s="13"/>
      <c r="N40" s="13"/>
      <c r="O40" s="13"/>
    </row>
    <row r="41" spans="1:15" ht="20.100000000000001">
      <c r="A41" s="217"/>
      <c r="B41" s="217"/>
      <c r="C41" s="227"/>
      <c r="D41" s="227"/>
      <c r="E41" s="13"/>
      <c r="F41" s="13"/>
      <c r="G41" s="13"/>
      <c r="H41" s="13"/>
      <c r="I41" s="13"/>
      <c r="J41" s="13"/>
      <c r="K41" s="13"/>
      <c r="L41" s="13"/>
      <c r="M41" s="13"/>
      <c r="N41" s="13"/>
      <c r="O41" s="13"/>
    </row>
    <row r="42" spans="1:15" ht="20.100000000000001">
      <c r="A42" s="217"/>
      <c r="B42" s="217"/>
      <c r="C42" s="227"/>
      <c r="D42" s="227"/>
      <c r="E42" s="13"/>
      <c r="F42" s="13"/>
      <c r="G42" s="13"/>
      <c r="H42" s="13"/>
      <c r="I42" s="13"/>
      <c r="J42" s="13"/>
      <c r="K42" s="13"/>
      <c r="L42" s="13"/>
      <c r="M42" s="13"/>
      <c r="N42" s="13"/>
      <c r="O42" s="13"/>
    </row>
    <row r="43" spans="1:15" ht="20.100000000000001">
      <c r="A43" s="217"/>
      <c r="B43" s="217"/>
      <c r="C43" s="227"/>
      <c r="D43" s="227"/>
      <c r="E43" s="13"/>
      <c r="F43" s="13"/>
      <c r="G43" s="13"/>
      <c r="H43" s="13"/>
      <c r="I43" s="13"/>
      <c r="J43" s="13"/>
      <c r="K43" s="13"/>
      <c r="L43" s="13"/>
      <c r="M43" s="13"/>
      <c r="N43" s="13"/>
      <c r="O43" s="13"/>
    </row>
    <row r="44" spans="1:15" ht="20.100000000000001">
      <c r="A44" s="217"/>
      <c r="B44" s="217"/>
      <c r="C44" s="227"/>
      <c r="D44" s="227"/>
      <c r="E44" s="13"/>
      <c r="F44" s="13"/>
      <c r="G44" s="13"/>
      <c r="H44" s="13"/>
      <c r="I44" s="13"/>
      <c r="J44" s="13"/>
      <c r="K44" s="13"/>
      <c r="L44" s="13"/>
      <c r="M44" s="13"/>
      <c r="N44" s="13"/>
      <c r="O44" s="13"/>
    </row>
    <row r="45" spans="1:15" ht="20.100000000000001">
      <c r="A45" s="217"/>
      <c r="B45" s="217"/>
      <c r="C45" s="227"/>
      <c r="D45" s="227"/>
      <c r="E45" s="13"/>
      <c r="F45" s="13"/>
      <c r="G45" s="13"/>
      <c r="H45" s="13"/>
      <c r="I45" s="13"/>
      <c r="J45" s="13"/>
      <c r="K45" s="13"/>
      <c r="L45" s="13"/>
      <c r="M45" s="13"/>
      <c r="N45" s="13"/>
      <c r="O45" s="13"/>
    </row>
    <row r="46" spans="1:15" ht="20.100000000000001">
      <c r="A46" s="217"/>
      <c r="B46" s="217"/>
      <c r="C46" s="227"/>
      <c r="D46" s="227"/>
      <c r="E46" s="13"/>
      <c r="F46" s="13"/>
      <c r="G46" s="13"/>
      <c r="H46" s="13"/>
      <c r="I46" s="13"/>
      <c r="J46" s="13"/>
      <c r="K46" s="13"/>
      <c r="L46" s="13"/>
      <c r="M46" s="13"/>
      <c r="N46" s="13"/>
      <c r="O46" s="13"/>
    </row>
    <row r="47" spans="1:15" ht="20.100000000000001">
      <c r="A47" s="217"/>
      <c r="B47" s="217"/>
      <c r="C47" s="227"/>
      <c r="D47" s="227"/>
      <c r="E47" s="13"/>
      <c r="F47" s="13"/>
      <c r="G47" s="13"/>
      <c r="H47" s="13"/>
      <c r="I47" s="13"/>
      <c r="J47" s="13"/>
      <c r="K47" s="13"/>
      <c r="L47" s="13"/>
      <c r="M47" s="13"/>
      <c r="N47" s="13"/>
      <c r="O47" s="13"/>
    </row>
    <row r="48" spans="1:15" ht="20.100000000000001">
      <c r="A48" s="217"/>
      <c r="B48" s="217"/>
      <c r="C48" s="227"/>
      <c r="D48" s="227"/>
      <c r="E48" s="13"/>
      <c r="F48" s="13"/>
      <c r="G48" s="13"/>
      <c r="H48" s="13"/>
      <c r="I48" s="13"/>
      <c r="J48" s="13"/>
      <c r="K48" s="13"/>
      <c r="L48" s="13"/>
      <c r="M48" s="13"/>
      <c r="N48" s="13"/>
      <c r="O48" s="13"/>
    </row>
    <row r="49" spans="1:15" ht="20.100000000000001">
      <c r="A49" s="217"/>
      <c r="B49" s="217"/>
      <c r="C49" s="227"/>
      <c r="D49" s="227"/>
      <c r="E49" s="13"/>
      <c r="F49" s="13"/>
      <c r="G49" s="13"/>
      <c r="H49" s="13"/>
      <c r="I49" s="13"/>
      <c r="J49" s="13"/>
      <c r="K49" s="13"/>
      <c r="L49" s="13"/>
      <c r="M49" s="13"/>
      <c r="N49" s="13"/>
      <c r="O49" s="13"/>
    </row>
    <row r="50" spans="1:15" ht="20.100000000000001">
      <c r="A50" s="217"/>
      <c r="B50" s="217"/>
      <c r="C50" s="227"/>
      <c r="D50" s="227"/>
      <c r="E50" s="13"/>
      <c r="F50" s="13"/>
      <c r="G50" s="13"/>
      <c r="H50" s="13"/>
      <c r="I50" s="13"/>
      <c r="J50" s="13"/>
      <c r="K50" s="13"/>
      <c r="L50" s="13"/>
      <c r="M50" s="13"/>
      <c r="N50" s="13"/>
      <c r="O50" s="13"/>
    </row>
    <row r="51" spans="1:15" ht="20.100000000000001">
      <c r="A51" s="217"/>
      <c r="B51" s="217"/>
      <c r="C51" s="227"/>
      <c r="D51" s="227"/>
      <c r="E51" s="13"/>
      <c r="F51" s="13"/>
      <c r="G51" s="13"/>
      <c r="H51" s="13"/>
      <c r="I51" s="13"/>
      <c r="J51" s="13"/>
      <c r="K51" s="13"/>
      <c r="L51" s="13"/>
      <c r="M51" s="13"/>
      <c r="N51" s="13"/>
      <c r="O51" s="13"/>
    </row>
    <row r="52" spans="1:15" ht="20.100000000000001">
      <c r="A52" s="217"/>
      <c r="B52" s="228"/>
      <c r="C52" s="229"/>
      <c r="D52" s="229"/>
    </row>
    <row r="53" spans="1:15" ht="20.100000000000001">
      <c r="A53" s="217"/>
      <c r="B53" s="228"/>
      <c r="C53" s="229"/>
      <c r="D53" s="229"/>
    </row>
    <row r="54" spans="1:15" ht="20.100000000000001">
      <c r="A54" s="217"/>
      <c r="B54" s="228"/>
      <c r="C54" s="229"/>
      <c r="D54" s="229"/>
    </row>
    <row r="55" spans="1:15" ht="20.100000000000001">
      <c r="A55" s="217"/>
      <c r="B55" s="228"/>
      <c r="C55" s="229"/>
      <c r="D55" s="229"/>
    </row>
    <row r="56" spans="1:15" ht="20.100000000000001">
      <c r="A56" s="217"/>
      <c r="B56" s="228"/>
      <c r="C56" s="229"/>
      <c r="D56" s="229"/>
    </row>
    <row r="57" spans="1:15" ht="20.100000000000001">
      <c r="A57" s="217"/>
      <c r="B57" s="228"/>
      <c r="C57" s="229"/>
      <c r="D57" s="229"/>
    </row>
    <row r="58" spans="1:15" ht="20.100000000000001">
      <c r="A58" s="217"/>
      <c r="B58" s="228"/>
      <c r="C58" s="229"/>
      <c r="D58" s="229"/>
    </row>
    <row r="59" spans="1:15" ht="20.100000000000001">
      <c r="A59" s="217"/>
      <c r="B59" s="228"/>
      <c r="C59" s="229"/>
      <c r="D59" s="229"/>
    </row>
    <row r="60" spans="1:15" ht="20.100000000000001">
      <c r="A60" s="217"/>
      <c r="B60" s="228"/>
      <c r="C60" s="229"/>
      <c r="D60" s="229"/>
    </row>
    <row r="61" spans="1:15" ht="20.100000000000001">
      <c r="A61" s="217"/>
      <c r="B61" s="228"/>
      <c r="C61" s="229"/>
      <c r="D61" s="229"/>
    </row>
    <row r="62" spans="1:15" ht="20.100000000000001">
      <c r="A62" s="217"/>
      <c r="B62" s="228"/>
      <c r="C62" s="229"/>
      <c r="D62" s="229"/>
    </row>
    <row r="63" spans="1:15" ht="20.100000000000001">
      <c r="A63" s="217"/>
      <c r="B63" s="228"/>
      <c r="C63" s="229"/>
      <c r="D63" s="229"/>
    </row>
    <row r="64" spans="1:15" ht="20.100000000000001">
      <c r="A64" s="217"/>
      <c r="B64" s="228"/>
      <c r="C64" s="229"/>
      <c r="D64" s="229"/>
    </row>
    <row r="65" spans="1:4" ht="20.100000000000001">
      <c r="A65" s="217"/>
      <c r="B65" s="228"/>
      <c r="C65" s="229"/>
      <c r="D65" s="229"/>
    </row>
    <row r="66" spans="1:4" ht="20.100000000000001">
      <c r="A66" s="217"/>
      <c r="B66" s="228"/>
      <c r="C66" s="229"/>
      <c r="D66" s="229"/>
    </row>
    <row r="67" spans="1:4" ht="20.100000000000001">
      <c r="A67" s="217"/>
      <c r="B67" s="228"/>
      <c r="C67" s="229"/>
      <c r="D67" s="229"/>
    </row>
    <row r="68" spans="1:4" ht="20.100000000000001">
      <c r="A68" s="217"/>
      <c r="B68" s="228"/>
      <c r="C68" s="229"/>
      <c r="D68" s="229"/>
    </row>
    <row r="69" spans="1:4" ht="20.100000000000001">
      <c r="A69" s="217"/>
      <c r="B69" s="228"/>
      <c r="C69" s="229"/>
      <c r="D69" s="229"/>
    </row>
    <row r="70" spans="1:4" ht="20.100000000000001">
      <c r="A70" s="217"/>
      <c r="B70" s="228"/>
      <c r="C70" s="229"/>
      <c r="D70" s="229"/>
    </row>
    <row r="71" spans="1:4" ht="20.100000000000001">
      <c r="A71" s="217"/>
      <c r="B71" s="228"/>
      <c r="C71" s="229"/>
      <c r="D71" s="229"/>
    </row>
    <row r="72" spans="1:4" ht="20.100000000000001">
      <c r="A72" s="217"/>
      <c r="B72" s="228"/>
      <c r="C72" s="229"/>
      <c r="D72" s="229"/>
    </row>
    <row r="73" spans="1:4" ht="20.100000000000001">
      <c r="A73" s="217"/>
      <c r="B73" s="228"/>
      <c r="C73" s="229"/>
      <c r="D73" s="229"/>
    </row>
    <row r="74" spans="1:4" ht="20.100000000000001">
      <c r="A74" s="217"/>
      <c r="B74" s="228"/>
      <c r="C74" s="229"/>
      <c r="D74" s="229"/>
    </row>
    <row r="75" spans="1:4" ht="20.100000000000001">
      <c r="A75" s="217"/>
      <c r="B75" s="228"/>
      <c r="C75" s="229"/>
      <c r="D75" s="229"/>
    </row>
    <row r="76" spans="1:4" ht="20.100000000000001">
      <c r="A76" s="217"/>
      <c r="B76" s="228"/>
      <c r="C76" s="229"/>
      <c r="D76" s="229"/>
    </row>
    <row r="77" spans="1:4" ht="20.100000000000001">
      <c r="A77" s="217"/>
      <c r="B77" s="228"/>
      <c r="C77" s="229"/>
      <c r="D77" s="229"/>
    </row>
    <row r="78" spans="1:4" ht="20.100000000000001">
      <c r="A78" s="217"/>
      <c r="B78" s="228"/>
      <c r="C78" s="229"/>
      <c r="D78" s="229"/>
    </row>
    <row r="79" spans="1:4" ht="20.100000000000001">
      <c r="A79" s="217"/>
      <c r="B79" s="228"/>
      <c r="C79" s="229"/>
      <c r="D79" s="229"/>
    </row>
    <row r="80" spans="1:4" ht="20.100000000000001">
      <c r="A80" s="217"/>
      <c r="B80" s="228"/>
      <c r="C80" s="229"/>
      <c r="D80" s="229"/>
    </row>
    <row r="81" spans="1:4" ht="20.100000000000001">
      <c r="A81" s="217"/>
      <c r="B81" s="228"/>
      <c r="C81" s="229"/>
      <c r="D81" s="229"/>
    </row>
    <row r="82" spans="1:4" ht="20.100000000000001">
      <c r="A82" s="217"/>
      <c r="B82" s="228"/>
      <c r="C82" s="229"/>
      <c r="D82" s="229"/>
    </row>
    <row r="83" spans="1:4" ht="20.100000000000001">
      <c r="A83" s="217"/>
      <c r="B83" s="228"/>
      <c r="C83" s="229"/>
      <c r="D83" s="229"/>
    </row>
    <row r="84" spans="1:4" ht="20.100000000000001">
      <c r="A84" s="217"/>
      <c r="B84" s="228"/>
      <c r="C84" s="229"/>
      <c r="D84" s="229"/>
    </row>
    <row r="85" spans="1:4" ht="20.100000000000001">
      <c r="A85" s="217"/>
      <c r="B85" s="228"/>
      <c r="C85" s="229"/>
      <c r="D85" s="229"/>
    </row>
    <row r="86" spans="1:4" ht="20.100000000000001">
      <c r="A86" s="217"/>
      <c r="B86" s="228"/>
      <c r="C86" s="229"/>
      <c r="D86" s="229"/>
    </row>
    <row r="87" spans="1:4" ht="20.100000000000001">
      <c r="A87" s="217"/>
      <c r="B87" s="228"/>
      <c r="C87" s="229"/>
      <c r="D87" s="229"/>
    </row>
    <row r="88" spans="1:4" ht="20.100000000000001">
      <c r="A88" s="217"/>
      <c r="B88" s="228"/>
      <c r="C88" s="229"/>
      <c r="D88" s="229"/>
    </row>
    <row r="89" spans="1:4" ht="20.100000000000001">
      <c r="A89" s="217"/>
      <c r="B89" s="228"/>
      <c r="C89" s="229"/>
      <c r="D89" s="229"/>
    </row>
    <row r="90" spans="1:4" ht="20.100000000000001">
      <c r="A90" s="217"/>
      <c r="B90" s="228"/>
      <c r="C90" s="229"/>
      <c r="D90" s="229"/>
    </row>
    <row r="91" spans="1:4" ht="20.100000000000001">
      <c r="A91" s="217"/>
      <c r="B91" s="228"/>
      <c r="C91" s="229"/>
      <c r="D91" s="229"/>
    </row>
    <row r="92" spans="1:4" ht="20.100000000000001">
      <c r="A92" s="217"/>
      <c r="B92" s="228"/>
      <c r="C92" s="229"/>
      <c r="D92" s="229"/>
    </row>
    <row r="93" spans="1:4" ht="20.100000000000001">
      <c r="A93" s="217"/>
      <c r="B93" s="228"/>
      <c r="C93" s="229"/>
      <c r="D93" s="229"/>
    </row>
    <row r="94" spans="1:4" ht="20.100000000000001">
      <c r="A94" s="217"/>
      <c r="B94" s="228"/>
      <c r="C94" s="229"/>
      <c r="D94" s="229"/>
    </row>
    <row r="95" spans="1:4" ht="20.100000000000001">
      <c r="A95" s="217"/>
      <c r="B95" s="228"/>
      <c r="C95" s="229"/>
      <c r="D95" s="229"/>
    </row>
    <row r="96" spans="1:4" ht="20.100000000000001">
      <c r="A96" s="217"/>
      <c r="B96" s="228"/>
      <c r="C96" s="229"/>
      <c r="D96" s="229"/>
    </row>
    <row r="97" spans="1:4" ht="20.100000000000001">
      <c r="A97" s="217"/>
      <c r="B97" s="228"/>
      <c r="C97" s="229"/>
      <c r="D97" s="229"/>
    </row>
    <row r="98" spans="1:4" ht="20.100000000000001">
      <c r="A98" s="217"/>
      <c r="B98" s="228"/>
      <c r="C98" s="229"/>
      <c r="D98" s="229"/>
    </row>
    <row r="99" spans="1:4" ht="20.100000000000001">
      <c r="A99" s="217"/>
      <c r="B99" s="228"/>
      <c r="C99" s="229"/>
      <c r="D99" s="229"/>
    </row>
    <row r="100" spans="1:4" ht="20.100000000000001">
      <c r="A100" s="217"/>
      <c r="B100" s="228"/>
      <c r="C100" s="229"/>
      <c r="D100" s="229"/>
    </row>
    <row r="101" spans="1:4" ht="20.100000000000001">
      <c r="A101" s="217"/>
      <c r="B101" s="228"/>
      <c r="C101" s="229"/>
      <c r="D101" s="229"/>
    </row>
    <row r="102" spans="1:4" ht="20.100000000000001">
      <c r="A102" s="217"/>
      <c r="B102" s="228"/>
      <c r="C102" s="229"/>
      <c r="D102" s="229"/>
    </row>
    <row r="103" spans="1:4" ht="20.100000000000001">
      <c r="A103" s="217"/>
      <c r="B103" s="228"/>
      <c r="C103" s="229"/>
      <c r="D103" s="229"/>
    </row>
    <row r="104" spans="1:4" ht="20.100000000000001">
      <c r="A104" s="217"/>
      <c r="B104" s="228"/>
      <c r="C104" s="229"/>
      <c r="D104" s="229"/>
    </row>
    <row r="105" spans="1:4" ht="20.100000000000001">
      <c r="A105" s="217"/>
      <c r="B105" s="228"/>
      <c r="C105" s="229"/>
      <c r="D105" s="229"/>
    </row>
    <row r="106" spans="1:4" ht="20.100000000000001">
      <c r="A106" s="217"/>
      <c r="B106" s="228"/>
      <c r="C106" s="229"/>
      <c r="D106" s="229"/>
    </row>
    <row r="107" spans="1:4" ht="20.100000000000001">
      <c r="A107" s="217"/>
      <c r="B107" s="228"/>
      <c r="C107" s="229"/>
      <c r="D107" s="229"/>
    </row>
    <row r="108" spans="1:4" ht="20.100000000000001">
      <c r="A108" s="217"/>
      <c r="B108" s="228"/>
      <c r="C108" s="229"/>
      <c r="D108" s="229"/>
    </row>
    <row r="109" spans="1:4" ht="20.100000000000001">
      <c r="A109" s="217"/>
      <c r="B109" s="228"/>
      <c r="C109" s="229"/>
      <c r="D109" s="229"/>
    </row>
    <row r="110" spans="1:4" ht="20.100000000000001">
      <c r="A110" s="217"/>
      <c r="B110" s="228"/>
      <c r="C110" s="229"/>
      <c r="D110" s="229"/>
    </row>
    <row r="111" spans="1:4" ht="20.100000000000001">
      <c r="A111" s="217"/>
      <c r="B111" s="228"/>
      <c r="C111" s="229"/>
      <c r="D111" s="229"/>
    </row>
    <row r="112" spans="1:4" ht="20.100000000000001">
      <c r="A112" s="217"/>
      <c r="B112" s="228"/>
      <c r="C112" s="229"/>
      <c r="D112" s="229"/>
    </row>
    <row r="113" spans="1:4" ht="20.100000000000001">
      <c r="A113" s="217"/>
      <c r="B113" s="228"/>
      <c r="C113" s="229"/>
      <c r="D113" s="229"/>
    </row>
    <row r="114" spans="1:4" ht="20.100000000000001">
      <c r="A114" s="217"/>
      <c r="B114" s="228"/>
      <c r="C114" s="229"/>
      <c r="D114" s="229"/>
    </row>
    <row r="115" spans="1:4" ht="20.100000000000001">
      <c r="A115" s="217"/>
      <c r="B115" s="228"/>
      <c r="C115" s="229"/>
      <c r="D115" s="229"/>
    </row>
    <row r="116" spans="1:4" ht="20.100000000000001">
      <c r="A116" s="217"/>
      <c r="B116" s="228"/>
      <c r="C116" s="229"/>
      <c r="D116" s="229"/>
    </row>
    <row r="117" spans="1:4" ht="20.100000000000001">
      <c r="A117" s="217"/>
      <c r="B117" s="228"/>
      <c r="C117" s="229"/>
      <c r="D117" s="229"/>
    </row>
    <row r="118" spans="1:4" ht="20.100000000000001">
      <c r="A118" s="217"/>
      <c r="B118" s="228"/>
      <c r="C118" s="229"/>
      <c r="D118" s="229"/>
    </row>
    <row r="119" spans="1:4" ht="20.100000000000001">
      <c r="A119" s="217"/>
      <c r="B119" s="228"/>
      <c r="C119" s="229"/>
      <c r="D119" s="229"/>
    </row>
    <row r="120" spans="1:4" ht="20.100000000000001">
      <c r="A120" s="217"/>
      <c r="B120" s="228"/>
      <c r="C120" s="229"/>
      <c r="D120" s="229"/>
    </row>
    <row r="121" spans="1:4" ht="20.100000000000001">
      <c r="A121" s="217"/>
      <c r="B121" s="228"/>
      <c r="C121" s="229"/>
      <c r="D121" s="229"/>
    </row>
    <row r="122" spans="1:4" ht="20.100000000000001">
      <c r="A122" s="217"/>
      <c r="B122" s="228"/>
      <c r="C122" s="229"/>
      <c r="D122" s="229"/>
    </row>
    <row r="123" spans="1:4" ht="20.100000000000001">
      <c r="A123" s="217"/>
      <c r="B123" s="228"/>
      <c r="C123" s="229"/>
      <c r="D123" s="229"/>
    </row>
    <row r="124" spans="1:4" ht="20.100000000000001">
      <c r="A124" s="217"/>
      <c r="B124" s="228"/>
      <c r="C124" s="229"/>
      <c r="D124" s="229"/>
    </row>
    <row r="125" spans="1:4" ht="20.100000000000001">
      <c r="A125" s="217"/>
      <c r="B125" s="228"/>
      <c r="C125" s="229"/>
      <c r="D125" s="229"/>
    </row>
    <row r="126" spans="1:4" ht="20.100000000000001">
      <c r="A126" s="217"/>
      <c r="B126" s="228"/>
      <c r="C126" s="229"/>
      <c r="D126" s="229"/>
    </row>
    <row r="127" spans="1:4" ht="20.100000000000001">
      <c r="A127" s="217"/>
      <c r="B127" s="228"/>
      <c r="C127" s="229"/>
      <c r="D127" s="229"/>
    </row>
    <row r="128" spans="1:4" ht="20.100000000000001">
      <c r="A128" s="217"/>
      <c r="B128" s="228"/>
      <c r="C128" s="229"/>
      <c r="D128" s="229"/>
    </row>
    <row r="129" spans="1:4" ht="20.100000000000001">
      <c r="A129" s="217"/>
      <c r="B129" s="228"/>
      <c r="C129" s="229"/>
      <c r="D129" s="229"/>
    </row>
    <row r="130" spans="1:4" ht="20.100000000000001">
      <c r="A130" s="217"/>
      <c r="B130" s="228"/>
      <c r="C130" s="229"/>
      <c r="D130" s="229"/>
    </row>
    <row r="131" spans="1:4" ht="20.100000000000001">
      <c r="A131" s="217"/>
      <c r="B131" s="228"/>
      <c r="C131" s="229"/>
      <c r="D131" s="229"/>
    </row>
    <row r="132" spans="1:4" ht="20.100000000000001">
      <c r="A132" s="217"/>
      <c r="B132" s="228"/>
      <c r="C132" s="229"/>
      <c r="D132" s="229"/>
    </row>
    <row r="133" spans="1:4" ht="20.100000000000001">
      <c r="A133" s="217"/>
      <c r="B133" s="228"/>
      <c r="C133" s="229"/>
      <c r="D133" s="229"/>
    </row>
    <row r="134" spans="1:4" ht="20.100000000000001">
      <c r="A134" s="217"/>
      <c r="B134" s="228"/>
      <c r="C134" s="229"/>
      <c r="D134" s="229"/>
    </row>
    <row r="135" spans="1:4" ht="20.100000000000001">
      <c r="A135" s="217"/>
      <c r="B135" s="228"/>
      <c r="C135" s="229"/>
      <c r="D135" s="229"/>
    </row>
    <row r="136" spans="1:4" ht="20.100000000000001">
      <c r="A136" s="217"/>
      <c r="B136" s="228"/>
      <c r="C136" s="229"/>
      <c r="D136" s="229"/>
    </row>
    <row r="137" spans="1:4" ht="20.100000000000001">
      <c r="A137" s="217"/>
      <c r="B137" s="228"/>
      <c r="C137" s="229"/>
      <c r="D137" s="229"/>
    </row>
    <row r="138" spans="1:4" ht="20.100000000000001">
      <c r="A138" s="217"/>
      <c r="B138" s="228"/>
      <c r="C138" s="229"/>
      <c r="D138" s="229"/>
    </row>
    <row r="139" spans="1:4" ht="20.100000000000001">
      <c r="A139" s="217"/>
      <c r="B139" s="228"/>
      <c r="C139" s="229"/>
      <c r="D139" s="229"/>
    </row>
    <row r="140" spans="1:4" ht="20.100000000000001">
      <c r="A140" s="217"/>
      <c r="B140" s="228"/>
      <c r="C140" s="229"/>
      <c r="D140" s="229"/>
    </row>
    <row r="141" spans="1:4" ht="20.100000000000001">
      <c r="A141" s="217"/>
      <c r="B141" s="228"/>
      <c r="C141" s="229"/>
      <c r="D141" s="229"/>
    </row>
    <row r="142" spans="1:4" ht="20.100000000000001">
      <c r="A142" s="217"/>
      <c r="B142" s="228"/>
      <c r="C142" s="229"/>
      <c r="D142" s="229"/>
    </row>
    <row r="143" spans="1:4" ht="20.100000000000001">
      <c r="A143" s="217"/>
      <c r="B143" s="228"/>
      <c r="C143" s="229"/>
      <c r="D143" s="229"/>
    </row>
    <row r="144" spans="1:4" ht="20.100000000000001">
      <c r="A144" s="217"/>
      <c r="B144" s="228"/>
      <c r="C144" s="229"/>
      <c r="D144" s="229"/>
    </row>
    <row r="145" spans="1:4" ht="20.100000000000001">
      <c r="A145" s="217"/>
      <c r="B145" s="228"/>
      <c r="C145" s="229"/>
      <c r="D145" s="229"/>
    </row>
    <row r="146" spans="1:4" ht="20.100000000000001">
      <c r="A146" s="217"/>
      <c r="B146" s="228"/>
      <c r="C146" s="229"/>
      <c r="D146" s="229"/>
    </row>
    <row r="147" spans="1:4" ht="20.100000000000001">
      <c r="A147" s="217"/>
      <c r="B147" s="228"/>
      <c r="C147" s="229"/>
      <c r="D147" s="229"/>
    </row>
    <row r="148" spans="1:4" ht="20.100000000000001">
      <c r="A148" s="217"/>
      <c r="B148" s="228"/>
      <c r="C148" s="229"/>
      <c r="D148" s="229"/>
    </row>
    <row r="149" spans="1:4" ht="20.100000000000001">
      <c r="A149" s="217"/>
      <c r="B149" s="228"/>
      <c r="C149" s="229"/>
      <c r="D149" s="229"/>
    </row>
    <row r="150" spans="1:4" ht="20.100000000000001">
      <c r="A150" s="217"/>
      <c r="B150" s="228"/>
      <c r="C150" s="229"/>
      <c r="D150" s="229"/>
    </row>
    <row r="151" spans="1:4" ht="20.100000000000001">
      <c r="A151" s="217"/>
      <c r="B151" s="228"/>
      <c r="C151" s="229"/>
      <c r="D151" s="229"/>
    </row>
    <row r="152" spans="1:4" ht="20.100000000000001">
      <c r="A152" s="217"/>
      <c r="B152" s="228"/>
      <c r="C152" s="229"/>
      <c r="D152" s="229"/>
    </row>
    <row r="153" spans="1:4" ht="20.100000000000001">
      <c r="A153" s="217"/>
      <c r="B153" s="228"/>
      <c r="C153" s="229"/>
      <c r="D153" s="229"/>
    </row>
    <row r="154" spans="1:4" ht="20.100000000000001">
      <c r="A154" s="217"/>
      <c r="B154" s="228"/>
      <c r="C154" s="229"/>
      <c r="D154" s="229"/>
    </row>
    <row r="155" spans="1:4" ht="20.100000000000001">
      <c r="A155" s="217"/>
      <c r="B155" s="228"/>
      <c r="C155" s="229"/>
      <c r="D155" s="229"/>
    </row>
    <row r="156" spans="1:4" ht="20.100000000000001">
      <c r="A156" s="217"/>
      <c r="B156" s="228"/>
      <c r="C156" s="229"/>
      <c r="D156" s="229"/>
    </row>
    <row r="157" spans="1:4" ht="20.100000000000001">
      <c r="A157" s="217"/>
      <c r="B157" s="228"/>
      <c r="C157" s="229"/>
      <c r="D157" s="229"/>
    </row>
    <row r="158" spans="1:4" ht="20.100000000000001">
      <c r="A158" s="217"/>
      <c r="B158" s="228"/>
      <c r="C158" s="229"/>
      <c r="D158" s="229"/>
    </row>
    <row r="159" spans="1:4" ht="20.100000000000001">
      <c r="A159" s="217"/>
      <c r="B159" s="228"/>
      <c r="C159" s="229"/>
      <c r="D159" s="229"/>
    </row>
    <row r="160" spans="1:4" ht="20.100000000000001">
      <c r="A160" s="217"/>
      <c r="B160" s="228"/>
      <c r="C160" s="229"/>
      <c r="D160" s="229"/>
    </row>
    <row r="161" spans="1:4" ht="20.100000000000001">
      <c r="A161" s="217"/>
      <c r="B161" s="228"/>
      <c r="C161" s="229"/>
      <c r="D161" s="229"/>
    </row>
    <row r="162" spans="1:4" ht="20.100000000000001">
      <c r="A162" s="217"/>
      <c r="B162" s="228"/>
      <c r="C162" s="229"/>
      <c r="D162" s="229"/>
    </row>
    <row r="163" spans="1:4" ht="20.100000000000001">
      <c r="A163" s="217"/>
      <c r="B163" s="228"/>
      <c r="C163" s="229"/>
      <c r="D163" s="229"/>
    </row>
    <row r="164" spans="1:4" ht="20.100000000000001">
      <c r="A164" s="217"/>
      <c r="B164" s="228"/>
      <c r="C164" s="229"/>
      <c r="D164" s="229"/>
    </row>
    <row r="165" spans="1:4" ht="20.100000000000001">
      <c r="A165" s="217"/>
      <c r="B165" s="228"/>
      <c r="C165" s="229"/>
      <c r="D165" s="229"/>
    </row>
    <row r="166" spans="1:4" ht="20.100000000000001">
      <c r="A166" s="217"/>
      <c r="B166" s="228"/>
      <c r="C166" s="229"/>
      <c r="D166" s="229"/>
    </row>
    <row r="167" spans="1:4" ht="20.100000000000001">
      <c r="A167" s="217"/>
      <c r="B167" s="228"/>
      <c r="C167" s="229"/>
      <c r="D167" s="229"/>
    </row>
    <row r="168" spans="1:4" ht="20.100000000000001">
      <c r="A168" s="217"/>
      <c r="B168" s="228"/>
      <c r="C168" s="229"/>
      <c r="D168" s="229"/>
    </row>
    <row r="169" spans="1:4" ht="20.100000000000001">
      <c r="A169" s="217"/>
      <c r="B169" s="228"/>
      <c r="C169" s="229"/>
      <c r="D169" s="229"/>
    </row>
    <row r="170" spans="1:4" ht="20.100000000000001">
      <c r="A170" s="217"/>
      <c r="B170" s="228"/>
      <c r="C170" s="229"/>
      <c r="D170" s="229"/>
    </row>
    <row r="171" spans="1:4" ht="20.100000000000001">
      <c r="A171" s="217"/>
      <c r="B171" s="228"/>
      <c r="C171" s="229"/>
      <c r="D171" s="229"/>
    </row>
    <row r="172" spans="1:4" ht="20.100000000000001">
      <c r="A172" s="217"/>
      <c r="B172" s="228"/>
      <c r="C172" s="229"/>
      <c r="D172" s="229"/>
    </row>
    <row r="173" spans="1:4" ht="20.100000000000001">
      <c r="A173" s="217"/>
      <c r="B173" s="228"/>
      <c r="C173" s="229"/>
      <c r="D173" s="229"/>
    </row>
    <row r="174" spans="1:4" ht="20.100000000000001">
      <c r="A174" s="217"/>
      <c r="B174" s="228"/>
      <c r="C174" s="229"/>
      <c r="D174" s="229"/>
    </row>
    <row r="175" spans="1:4" ht="20.100000000000001">
      <c r="A175" s="217"/>
      <c r="B175" s="228"/>
      <c r="C175" s="229"/>
      <c r="D175" s="229"/>
    </row>
    <row r="176" spans="1:4" ht="20.100000000000001">
      <c r="A176" s="217"/>
      <c r="B176" s="228"/>
      <c r="C176" s="229"/>
      <c r="D176" s="229"/>
    </row>
    <row r="177" spans="1:4" ht="20.100000000000001">
      <c r="A177" s="217"/>
      <c r="B177" s="228"/>
      <c r="C177" s="229"/>
      <c r="D177" s="229"/>
    </row>
    <row r="178" spans="1:4" ht="20.100000000000001">
      <c r="A178" s="217"/>
      <c r="B178" s="228"/>
      <c r="C178" s="229"/>
      <c r="D178" s="229"/>
    </row>
    <row r="179" spans="1:4" ht="20.100000000000001">
      <c r="A179" s="217"/>
      <c r="B179" s="228"/>
      <c r="C179" s="229"/>
      <c r="D179" s="229"/>
    </row>
    <row r="180" spans="1:4" ht="20.100000000000001">
      <c r="A180" s="217"/>
      <c r="B180" s="228"/>
      <c r="C180" s="229"/>
      <c r="D180" s="229"/>
    </row>
    <row r="181" spans="1:4" ht="20.100000000000001">
      <c r="A181" s="217"/>
      <c r="B181" s="228"/>
      <c r="C181" s="229"/>
      <c r="D181" s="229"/>
    </row>
    <row r="182" spans="1:4" ht="20.100000000000001">
      <c r="A182" s="217"/>
      <c r="B182" s="228"/>
      <c r="C182" s="229"/>
      <c r="D182" s="229"/>
    </row>
    <row r="183" spans="1:4" ht="20.100000000000001">
      <c r="A183" s="217"/>
      <c r="B183" s="228"/>
      <c r="C183" s="229"/>
      <c r="D183" s="229"/>
    </row>
    <row r="184" spans="1:4" ht="20.100000000000001">
      <c r="A184" s="217"/>
      <c r="B184" s="228"/>
      <c r="C184" s="229"/>
      <c r="D184" s="229"/>
    </row>
    <row r="185" spans="1:4" ht="20.100000000000001">
      <c r="A185" s="217"/>
      <c r="B185" s="228"/>
      <c r="C185" s="229"/>
      <c r="D185" s="229"/>
    </row>
    <row r="186" spans="1:4" ht="20.100000000000001">
      <c r="A186" s="217"/>
      <c r="B186" s="228"/>
      <c r="C186" s="229"/>
      <c r="D186" s="229"/>
    </row>
    <row r="187" spans="1:4" ht="20.100000000000001">
      <c r="A187" s="217"/>
      <c r="B187" s="228"/>
      <c r="C187" s="229"/>
      <c r="D187" s="229"/>
    </row>
    <row r="188" spans="1:4" ht="20.100000000000001">
      <c r="A188" s="217"/>
      <c r="B188" s="228"/>
      <c r="C188" s="229"/>
      <c r="D188" s="229"/>
    </row>
    <row r="189" spans="1:4" ht="20.100000000000001">
      <c r="A189" s="217"/>
      <c r="B189" s="228"/>
      <c r="C189" s="229"/>
      <c r="D189" s="229"/>
    </row>
    <row r="190" spans="1:4" ht="20.100000000000001">
      <c r="A190" s="217"/>
      <c r="B190" s="228"/>
      <c r="C190" s="229"/>
      <c r="D190" s="229"/>
    </row>
    <row r="191" spans="1:4" ht="20.100000000000001">
      <c r="A191" s="217"/>
      <c r="B191" s="228"/>
      <c r="C191" s="229"/>
      <c r="D191" s="229"/>
    </row>
    <row r="192" spans="1:4" ht="20.100000000000001">
      <c r="A192" s="217"/>
      <c r="B192" s="228"/>
      <c r="C192" s="229"/>
      <c r="D192" s="229"/>
    </row>
    <row r="193" spans="1:4" ht="20.100000000000001">
      <c r="A193" s="217"/>
      <c r="B193" s="228"/>
      <c r="C193" s="229"/>
      <c r="D193" s="229"/>
    </row>
    <row r="194" spans="1:4" ht="20.100000000000001">
      <c r="A194" s="217"/>
      <c r="B194" s="228"/>
      <c r="C194" s="229"/>
      <c r="D194" s="229"/>
    </row>
    <row r="195" spans="1:4" ht="20.100000000000001">
      <c r="A195" s="217"/>
      <c r="B195" s="228"/>
      <c r="C195" s="229"/>
      <c r="D195" s="229"/>
    </row>
    <row r="196" spans="1:4" ht="20.100000000000001">
      <c r="A196" s="217"/>
      <c r="B196" s="228"/>
      <c r="C196" s="229"/>
      <c r="D196" s="229"/>
    </row>
    <row r="197" spans="1:4" ht="20.100000000000001">
      <c r="A197" s="217"/>
      <c r="B197" s="228"/>
      <c r="C197" s="229"/>
      <c r="D197" s="229"/>
    </row>
    <row r="198" spans="1:4" ht="20.100000000000001">
      <c r="A198" s="217"/>
      <c r="B198" s="228"/>
      <c r="C198" s="229"/>
      <c r="D198" s="229"/>
    </row>
    <row r="199" spans="1:4" ht="20.100000000000001">
      <c r="A199" s="217"/>
      <c r="B199" s="228"/>
      <c r="C199" s="229"/>
      <c r="D199" s="229"/>
    </row>
    <row r="200" spans="1:4" ht="20.100000000000001">
      <c r="A200" s="217"/>
      <c r="B200" s="228"/>
      <c r="C200" s="229"/>
      <c r="D200" s="229"/>
    </row>
    <row r="201" spans="1:4" ht="20.100000000000001">
      <c r="A201" s="217"/>
      <c r="B201" s="228"/>
      <c r="C201" s="229"/>
      <c r="D201" s="229"/>
    </row>
    <row r="202" spans="1:4" ht="20.100000000000001">
      <c r="A202" s="217"/>
      <c r="B202" s="228"/>
      <c r="C202" s="229"/>
      <c r="D202" s="229"/>
    </row>
    <row r="203" spans="1:4" ht="20.100000000000001">
      <c r="A203" s="217"/>
      <c r="B203" s="228"/>
      <c r="C203" s="229"/>
      <c r="D203" s="229"/>
    </row>
    <row r="204" spans="1:4" ht="20.100000000000001">
      <c r="A204" s="217"/>
      <c r="B204" s="228"/>
      <c r="C204" s="229"/>
      <c r="D204" s="229"/>
    </row>
    <row r="205" spans="1:4" ht="20.100000000000001">
      <c r="A205" s="217"/>
      <c r="B205" s="228"/>
      <c r="C205" s="229"/>
      <c r="D205" s="229"/>
    </row>
    <row r="206" spans="1:4" ht="20.100000000000001">
      <c r="A206" s="217"/>
      <c r="B206" s="228"/>
      <c r="C206" s="229"/>
      <c r="D206" s="229"/>
    </row>
    <row r="207" spans="1:4" ht="20.100000000000001">
      <c r="A207" s="217"/>
      <c r="B207" s="228"/>
      <c r="C207" s="229"/>
      <c r="D207" s="229"/>
    </row>
    <row r="208" spans="1:4">
      <c r="A208" s="13"/>
      <c r="B208" s="228"/>
      <c r="C208" s="228"/>
      <c r="D208" s="228"/>
    </row>
    <row r="209" spans="1:8" ht="20.100000000000001">
      <c r="A209" s="13"/>
      <c r="B209" s="230" t="s">
        <v>1040</v>
      </c>
      <c r="C209" s="230" t="s">
        <v>1041</v>
      </c>
      <c r="D209" t="s">
        <v>1040</v>
      </c>
      <c r="E209" t="s">
        <v>1041</v>
      </c>
    </row>
    <row r="210" spans="1:8" ht="21">
      <c r="A210" s="13"/>
      <c r="B210" s="231" t="s">
        <v>1042</v>
      </c>
      <c r="C210" s="231" t="s">
        <v>1043</v>
      </c>
      <c r="D210" t="s">
        <v>1042</v>
      </c>
      <c r="F210" t="str">
        <f>IF(NOT(ISBLANK(D210)),D210,IF(NOT(ISBLANK(E210)),"     "&amp;E210,FALSE))</f>
        <v>Afectación Económica o presupuestal</v>
      </c>
      <c r="G210" t="s">
        <v>1042</v>
      </c>
      <c r="H210" t="str">
        <f>IF(NOT(ISERROR(MATCH(G210,_xlfn.ANCHORARRAY(B221),0))),F223&amp;"Por favor no seleccionar los criterios de impacto",G210)</f>
        <v>❌Por favor no seleccionar los criterios de impacto</v>
      </c>
    </row>
    <row r="211" spans="1:8" ht="21">
      <c r="A211" s="13"/>
      <c r="B211" s="231" t="s">
        <v>1042</v>
      </c>
      <c r="C211" s="231" t="s">
        <v>1020</v>
      </c>
      <c r="E211" t="s">
        <v>1043</v>
      </c>
      <c r="F211" t="str">
        <f t="shared" ref="F211:F221" si="0">IF(NOT(ISBLANK(D211)),D211,IF(NOT(ISBLANK(E211)),"     "&amp;E211,FALSE))</f>
        <v xml:space="preserve">     Afectación menor a 10 SMLMV .</v>
      </c>
    </row>
    <row r="212" spans="1:8" ht="21">
      <c r="A212" s="13"/>
      <c r="B212" s="231" t="s">
        <v>1042</v>
      </c>
      <c r="C212" s="231" t="s">
        <v>1044</v>
      </c>
      <c r="E212" t="s">
        <v>1020</v>
      </c>
      <c r="F212" t="str">
        <f t="shared" si="0"/>
        <v xml:space="preserve">     Entre 10 y 50 SMLMV </v>
      </c>
    </row>
    <row r="213" spans="1:8" ht="21">
      <c r="A213" s="13"/>
      <c r="B213" s="231" t="s">
        <v>1042</v>
      </c>
      <c r="C213" s="231" t="s">
        <v>1045</v>
      </c>
      <c r="E213" t="s">
        <v>1023</v>
      </c>
      <c r="F213" t="str">
        <f t="shared" si="0"/>
        <v xml:space="preserve">     Entre 51 y 100 SMLMV </v>
      </c>
    </row>
    <row r="214" spans="1:8" ht="21">
      <c r="A214" s="13"/>
      <c r="B214" s="231" t="s">
        <v>1042</v>
      </c>
      <c r="C214" s="231" t="s">
        <v>1046</v>
      </c>
      <c r="E214" t="s">
        <v>1027</v>
      </c>
      <c r="F214" t="str">
        <f t="shared" si="0"/>
        <v xml:space="preserve">     Entre 101 y 500 SMLMV </v>
      </c>
    </row>
    <row r="215" spans="1:8" ht="21">
      <c r="A215" s="13"/>
      <c r="B215" s="231" t="s">
        <v>1013</v>
      </c>
      <c r="C215" s="231" t="s">
        <v>1017</v>
      </c>
      <c r="E215" t="s">
        <v>1031</v>
      </c>
      <c r="F215" t="str">
        <f t="shared" si="0"/>
        <v xml:space="preserve">     Mayor a 501 SMLMV </v>
      </c>
    </row>
    <row r="216" spans="1:8" ht="21">
      <c r="A216" s="13"/>
      <c r="B216" s="231" t="s">
        <v>1013</v>
      </c>
      <c r="C216" s="231" t="s">
        <v>1021</v>
      </c>
      <c r="D216" t="s">
        <v>1013</v>
      </c>
      <c r="F216" t="str">
        <f t="shared" si="0"/>
        <v>Pérdida Reputacional</v>
      </c>
    </row>
    <row r="217" spans="1:8" ht="21">
      <c r="A217" s="13"/>
      <c r="B217" s="231" t="s">
        <v>1013</v>
      </c>
      <c r="C217" s="231" t="s">
        <v>1024</v>
      </c>
      <c r="E217" t="s">
        <v>1017</v>
      </c>
      <c r="F217" t="str">
        <f t="shared" si="0"/>
        <v xml:space="preserve">     El riesgo afecta la imagen de alguna área de la organización</v>
      </c>
    </row>
    <row r="218" spans="1:8" ht="21">
      <c r="A218" s="13"/>
      <c r="B218" s="231" t="s">
        <v>1013</v>
      </c>
      <c r="C218" s="231" t="s">
        <v>1028</v>
      </c>
      <c r="E218" t="s">
        <v>1021</v>
      </c>
      <c r="F218" t="str">
        <f t="shared" si="0"/>
        <v xml:space="preserve">     El riesgo afecta la imagen de la entidad internamente, de conocimiento general, nivel interno, de junta dircetiva y accionistas y/o de provedores</v>
      </c>
    </row>
    <row r="219" spans="1:8" ht="21">
      <c r="A219" s="13"/>
      <c r="B219" s="231" t="s">
        <v>1013</v>
      </c>
      <c r="C219" s="231" t="s">
        <v>1032</v>
      </c>
      <c r="E219" t="s">
        <v>1024</v>
      </c>
      <c r="F219" t="str">
        <f t="shared" si="0"/>
        <v xml:space="preserve">     El riesgo afecta la imagen de la entidad con algunos usuarios de relevancia frente al logro de los objetivos</v>
      </c>
    </row>
    <row r="220" spans="1:8">
      <c r="A220" s="13"/>
      <c r="B220" s="232"/>
      <c r="C220" s="232"/>
      <c r="E220" t="s">
        <v>1028</v>
      </c>
      <c r="F220" t="str">
        <f t="shared" si="0"/>
        <v xml:space="preserve">     El riesgo afecta la imagen de de la entidad con efecto publicitario sostenido a nivel de sector administrativo, nivel departamental o municipal</v>
      </c>
    </row>
    <row r="221" spans="1:8">
      <c r="A221" s="13"/>
      <c r="B221" s="232" t="str">
        <f t="array" ref="B221:B223">_xlfn.UNIQUE('Tabla Impacto'!$B$209:$B$219)</f>
        <v>Criterios</v>
      </c>
      <c r="C221" s="232"/>
      <c r="E221" t="s">
        <v>1032</v>
      </c>
      <c r="F221" t="str">
        <f t="shared" si="0"/>
        <v xml:space="preserve">     El riesgo afecta la imagen de la entidad a nivel nacional, con efecto publicitarios sostenible a nivel país</v>
      </c>
    </row>
    <row r="222" spans="1:8">
      <c r="A222" s="13"/>
      <c r="B222" s="232" t="str">
        <v>Afectación Económica o presupuestal</v>
      </c>
      <c r="C222" s="232"/>
    </row>
    <row r="223" spans="1:8">
      <c r="B223" s="232" t="str">
        <v>Pérdida Reputacional</v>
      </c>
      <c r="C223" s="232"/>
      <c r="F223" s="233" t="s">
        <v>1047</v>
      </c>
    </row>
    <row r="224" spans="1:8">
      <c r="B224" s="234"/>
      <c r="C224" s="234"/>
      <c r="F224" s="233" t="s">
        <v>1048</v>
      </c>
    </row>
    <row r="225" spans="2:4">
      <c r="B225" s="234"/>
      <c r="C225" s="234"/>
    </row>
    <row r="226" spans="2:4">
      <c r="B226" s="234"/>
      <c r="C226" s="234"/>
    </row>
    <row r="227" spans="2:4">
      <c r="B227" s="234"/>
      <c r="C227" s="234"/>
      <c r="D227" s="234"/>
    </row>
    <row r="228" spans="2:4">
      <c r="B228" s="234"/>
      <c r="C228" s="234"/>
      <c r="D228" s="234"/>
    </row>
    <row r="229" spans="2:4">
      <c r="B229" s="234"/>
      <c r="C229" s="234"/>
      <c r="D229" s="234"/>
    </row>
    <row r="230" spans="2:4">
      <c r="B230" s="234"/>
      <c r="C230" s="234"/>
      <c r="D230" s="234"/>
    </row>
    <row r="231" spans="2:4">
      <c r="B231" s="234"/>
      <c r="C231" s="234"/>
      <c r="D231" s="234"/>
    </row>
    <row r="232" spans="2:4">
      <c r="B232" s="234"/>
      <c r="C232" s="234"/>
      <c r="D232" s="234"/>
    </row>
  </sheetData>
  <sheetProtection sheet="1" objects="1" scenarios="1"/>
  <mergeCells count="1">
    <mergeCell ref="B1:D1"/>
  </mergeCells>
  <dataValidations count="1">
    <dataValidation type="list" allowBlank="1" showInputMessage="1" showErrorMessage="1" sqref="G210" xr:uid="{833AFFDC-8C31-478A-B26D-A3C5D6902261}"/>
  </dataValidations>
  <pageMargins left="0.7" right="0.7" top="0.75" bottom="0.75" header="0.3" footer="0.3"/>
  <pageSetup orientation="portrait"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0B8E8773227254BBE5EEFD60F12F43F" ma:contentTypeVersion="12" ma:contentTypeDescription="Crear nuevo documento." ma:contentTypeScope="" ma:versionID="02a4ef144ac4efa054c4161b71718e76">
  <xsd:schema xmlns:xsd="http://www.w3.org/2001/XMLSchema" xmlns:xs="http://www.w3.org/2001/XMLSchema" xmlns:p="http://schemas.microsoft.com/office/2006/metadata/properties" xmlns:ns2="6542cbba-6b9a-45ef-a1a8-539097f1fd66" xmlns:ns3="8d11d237-f108-4ce5-9fb0-89f4a21e2c20" targetNamespace="http://schemas.microsoft.com/office/2006/metadata/properties" ma:root="true" ma:fieldsID="0d0c8b4b3d0bac0e5ad5e5ad128f6a3c" ns2:_="" ns3:_="">
    <xsd:import namespace="6542cbba-6b9a-45ef-a1a8-539097f1fd66"/>
    <xsd:import namespace="8d11d237-f108-4ce5-9fb0-89f4a21e2c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42cbba-6b9a-45ef-a1a8-539097f1fd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6d6e5596-9d43-483d-a1c5-b59222b7b11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11d237-f108-4ce5-9fb0-89f4a21e2c2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4b248f1-cef9-484d-8365-00f86dc2bb31}" ma:internalName="TaxCatchAll" ma:showField="CatchAllData" ma:web="8d11d237-f108-4ce5-9fb0-89f4a21e2c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542cbba-6b9a-45ef-a1a8-539097f1fd66">
      <Terms xmlns="http://schemas.microsoft.com/office/infopath/2007/PartnerControls"/>
    </lcf76f155ced4ddcb4097134ff3c332f>
    <TaxCatchAll xmlns="8d11d237-f108-4ce5-9fb0-89f4a21e2c20" xsi:nil="true"/>
  </documentManagement>
</p:properties>
</file>

<file path=customXml/itemProps1.xml><?xml version="1.0" encoding="utf-8"?>
<ds:datastoreItem xmlns:ds="http://schemas.openxmlformats.org/officeDocument/2006/customXml" ds:itemID="{BF2A8B5E-0C69-4515-A3AC-99A8C480D0D3}"/>
</file>

<file path=customXml/itemProps2.xml><?xml version="1.0" encoding="utf-8"?>
<ds:datastoreItem xmlns:ds="http://schemas.openxmlformats.org/officeDocument/2006/customXml" ds:itemID="{519A9D0F-1EE2-40EC-8EE8-3EAF6C460CD0}"/>
</file>

<file path=customXml/itemProps3.xml><?xml version="1.0" encoding="utf-8"?>
<ds:datastoreItem xmlns:ds="http://schemas.openxmlformats.org/officeDocument/2006/customXml" ds:itemID="{61337C01-F7AC-4939-9690-065EE898E451}"/>
</file>

<file path=docProps/app.xml><?xml version="1.0" encoding="utf-8"?>
<Properties xmlns="http://schemas.openxmlformats.org/officeDocument/2006/extended-properties" xmlns:vt="http://schemas.openxmlformats.org/officeDocument/2006/docPropsVTypes">
  <Application>Microsoft Excel Online</Application>
  <Manager/>
  <Company>Hewlett-Packard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Otálvaro</dc:creator>
  <cp:keywords/>
  <dc:description/>
  <cp:lastModifiedBy>Melida Johana Mora Cadena</cp:lastModifiedBy>
  <cp:revision/>
  <dcterms:created xsi:type="dcterms:W3CDTF">2016-12-28T16:20:46Z</dcterms:created>
  <dcterms:modified xsi:type="dcterms:W3CDTF">2026-08-24T02:16:10Z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0x010100B0B8E8773227254BBE5EEFD60F12F43F</vt:lpwstr>
  </property>
  <property fmtid="{D5CDD505-2E9C-101B-9397-08002B2CF9AE}" pid="3" name="MediaServiceImageTags">
    <vt:lpwstr/>
  </property>
  <property fmtid="{D5CDD505-2E9C-101B-9397-08002B2CF9AE}" pid="4" name="TaxCatchAll">
    <vt:lpwstr/>
  </property>
  <property fmtid="{D5CDD505-2E9C-101B-9397-08002B2CF9AE}" pid="5" name="lcf76f155ced4ddcb4097134ff3c332f">
    <vt:lpwstr/>
  </property>
</Properties>
</file>