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5.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hidePivotFieldList="1" defaultThemeVersion="124226"/>
  <mc:AlternateContent xmlns:mc="http://schemas.openxmlformats.org/markup-compatibility/2006">
    <mc:Choice Requires="x15">
      <x15ac:absPath xmlns:x15ac="http://schemas.microsoft.com/office/spreadsheetml/2010/11/ac" url="\\mintsrv-11x\OAP\GPGP\VIGENCIA 2024\1. EJECUCION PRESUPUESTAL\3. EJECUCIONES WEB\"/>
    </mc:Choice>
  </mc:AlternateContent>
  <xr:revisionPtr revIDLastSave="0" documentId="13_ncr:1_{60008410-CCC7-4FCA-A84C-EEAE0133EEC3}" xr6:coauthVersionLast="36" xr6:coauthVersionMax="36" xr10:uidLastSave="{00000000-0000-0000-0000-000000000000}"/>
  <bookViews>
    <workbookView xWindow="0" yWindow="0" windowWidth="13830" windowHeight="12000" firstSheet="8" activeTab="13" xr2:uid="{3579BC60-0AE8-4B9F-9E55-3DE07AACC97B}"/>
  </bookViews>
  <sheets>
    <sheet name="DESAGREGADO MININTERIOR " sheetId="1078" state="hidden" r:id="rId1"/>
    <sheet name="BASE SIIF" sheetId="1065" state="hidden" r:id="rId2"/>
    <sheet name="DATOS SIIF" sheetId="549" state="hidden" r:id="rId3"/>
    <sheet name="BASE SENTENCIA" sheetId="1070" state="hidden" r:id="rId4"/>
    <sheet name="DATOS SENT" sheetId="551" state="hidden" r:id="rId5"/>
    <sheet name="DATOS REGALIAS" sheetId="1010" state="hidden" r:id="rId6"/>
    <sheet name="30 de ABRIL de 2024" sheetId="294" state="hidden" r:id="rId7"/>
    <sheet name="CONSOLIDADO SECTOR INTERIOR" sheetId="83" state="hidden" r:id="rId8"/>
    <sheet name="CONSOLIDADO " sheetId="66" r:id="rId9"/>
    <sheet name="POR DIRECCIONES" sheetId="129" r:id="rId10"/>
    <sheet name="ALERTAS DIRECCIONES" sheetId="6" r:id="rId11"/>
    <sheet name="GLOSARIO" sheetId="987" state="hidden" r:id="rId12"/>
    <sheet name="GRAFICAS DE TENDENCIA " sheetId="1079" state="hidden" r:id="rId13"/>
    <sheet name="CUADRO SENTENCIA" sheetId="60" r:id="rId14"/>
    <sheet name="Comparativo Sector" sheetId="1073" state="hidden" r:id="rId15"/>
    <sheet name="NASA KIWE" sheetId="72" state="hidden" r:id="rId16"/>
    <sheet name="UNP" sheetId="77" state="hidden" r:id="rId17"/>
    <sheet name="BOMBEROS" sheetId="76" state="hidden" r:id="rId18"/>
    <sheet name="DER AUTOR" sheetId="73" state="hidden" r:id="rId19"/>
  </sheets>
  <externalReferences>
    <externalReference r:id="rId20"/>
    <externalReference r:id="rId21"/>
    <externalReference r:id="rId22"/>
    <externalReference r:id="rId23"/>
    <externalReference r:id="rId24"/>
  </externalReferences>
  <definedNames>
    <definedName name="_xlnm._FilterDatabase" localSheetId="6" hidden="1">'30 de ABRIL de 2024'!$A$4:$T$86</definedName>
    <definedName name="_xlnm._FilterDatabase" localSheetId="10" hidden="1">'ALERTAS DIRECCIONES'!$A$58:$F$60</definedName>
    <definedName name="_xlnm._FilterDatabase" localSheetId="1" hidden="1">'BASE SIIF'!$A$4:$BW$126</definedName>
    <definedName name="_xlnm._FilterDatabase" localSheetId="4" hidden="1">'DATOS SENT'!$A$4:$AA$48</definedName>
    <definedName name="_xlnm._FilterDatabase" localSheetId="2" hidden="1">'DATOS SIIF'!$A$4:$BV$4</definedName>
    <definedName name="_xlnm._FilterDatabase" localSheetId="0" hidden="1">'DESAGREGADO MININTERIOR '!$A$1:$BQ$42</definedName>
    <definedName name="_xlnm._FilterDatabase" localSheetId="9" hidden="1">'POR DIRECCIONES'!$A$6:$V$86</definedName>
    <definedName name="año">[1]Listas!$M$2:$M$8</definedName>
    <definedName name="_xlnm.Print_Area" localSheetId="6">'30 de ABRIL de 2024'!$A$1:$O$208</definedName>
    <definedName name="_xlnm.Print_Area" localSheetId="10">'ALERTAS DIRECCIONES'!$A$1:$T$55</definedName>
    <definedName name="_xlnm.Print_Area" localSheetId="8">'CONSOLIDADO '!$A$3:$N$20</definedName>
    <definedName name="_xlnm.Print_Area" localSheetId="11">GLOSARIO!$A$2:$L$13</definedName>
    <definedName name="_xlnm.Print_Area" localSheetId="9">'POR DIRECCIONES'!$A$2:$Q$200</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10">'ALERTAS DIRECCIONES'!$A$1:$S$55</definedName>
    <definedName name="Print_Area" localSheetId="8">'CONSOLIDADO '!$A$3:$N$20</definedName>
    <definedName name="Print_Area" localSheetId="5">'DATOS REGALIAS'!$C$1:$Q$20</definedName>
    <definedName name="Print_Area" localSheetId="11">GLOSARIO!$A$1:$M$27</definedName>
    <definedName name="Print_Area" localSheetId="9">'POR DIRECCIONES'!$A$2:$P$200</definedName>
    <definedName name="Print_Titles" localSheetId="10">'ALERTAS DIRECCIONES'!$1:$4</definedName>
    <definedName name="Print_Titles" localSheetId="8">'CONSOLIDADO '!$3:$21</definedName>
    <definedName name="Print_Titles" localSheetId="9">'POR DIRECCIONES'!$2:$5</definedName>
    <definedName name="Sumar?">[1]Listas!$F$2:$F$3</definedName>
    <definedName name="Tipo_gasto">[1]Listas!$D$2:$D$3</definedName>
    <definedName name="_xlnm.Print_Titles" localSheetId="10">'ALERTAS DIRECCIONES'!$1:$4</definedName>
    <definedName name="_xlnm.Print_Titles" localSheetId="9">'POR DIRECCIONES'!$2:$5</definedName>
  </definedNames>
  <calcPr calcId="191029"/>
</workbook>
</file>

<file path=xl/calcChain.xml><?xml version="1.0" encoding="utf-8"?>
<calcChain xmlns="http://schemas.openxmlformats.org/spreadsheetml/2006/main">
  <c r="V2" i="1078" l="1"/>
  <c r="U2" i="1078" l="1"/>
  <c r="T2" i="1078"/>
  <c r="R48" i="1070" l="1"/>
  <c r="S48" i="1070"/>
  <c r="T48" i="1070"/>
  <c r="U48" i="1070"/>
  <c r="V48" i="1070"/>
  <c r="W48" i="1070"/>
  <c r="X48" i="1070"/>
  <c r="Y48" i="1070"/>
  <c r="Z48" i="1070"/>
  <c r="Q48" i="1070"/>
  <c r="R49" i="1070"/>
  <c r="S49" i="1070"/>
  <c r="T49" i="1070"/>
  <c r="U49" i="1070"/>
  <c r="V49" i="1070"/>
  <c r="W49" i="1070"/>
  <c r="X49" i="1070"/>
  <c r="Y49" i="1070"/>
  <c r="Z49" i="1070"/>
  <c r="AA49" i="1070"/>
  <c r="Q49" i="1070"/>
  <c r="AA48" i="1070"/>
  <c r="R1" i="1070"/>
  <c r="S1" i="1070"/>
  <c r="T1" i="1070"/>
  <c r="U1" i="1070"/>
  <c r="V1" i="1070"/>
  <c r="W1" i="1070"/>
  <c r="X1" i="1070"/>
  <c r="Y1" i="1070"/>
  <c r="Z1" i="1070"/>
  <c r="AA1" i="1070"/>
  <c r="U51" i="1070" l="1"/>
  <c r="Y51" i="1070"/>
  <c r="S51" i="1070"/>
  <c r="X51" i="1070"/>
  <c r="R51" i="1070"/>
  <c r="Z51" i="1070"/>
  <c r="T51" i="1070"/>
  <c r="W51" i="1070"/>
  <c r="Q51" i="1070"/>
  <c r="AA51" i="1070"/>
  <c r="V51" i="1070"/>
  <c r="AB112" i="549" l="1"/>
  <c r="AB113" i="549"/>
  <c r="AB114" i="549"/>
  <c r="AB115" i="549"/>
  <c r="AB116" i="549"/>
  <c r="AB117" i="549"/>
  <c r="AB118" i="549"/>
  <c r="AA112" i="549"/>
  <c r="AA113" i="549"/>
  <c r="AA114" i="549"/>
  <c r="AA115" i="549"/>
  <c r="AA116" i="549"/>
  <c r="AA117" i="549"/>
  <c r="AA118" i="549"/>
  <c r="Z112" i="549"/>
  <c r="Z113" i="549"/>
  <c r="Z114" i="549"/>
  <c r="Z115" i="549"/>
  <c r="Z116" i="549"/>
  <c r="Z117" i="549"/>
  <c r="Z118" i="549"/>
  <c r="Y112" i="549"/>
  <c r="Y113" i="549"/>
  <c r="Y114" i="549"/>
  <c r="Y115" i="549"/>
  <c r="Y116" i="549"/>
  <c r="Y117" i="549"/>
  <c r="Y118" i="549"/>
  <c r="X112" i="549"/>
  <c r="X113" i="549"/>
  <c r="X114" i="549"/>
  <c r="X115" i="549"/>
  <c r="X116" i="549"/>
  <c r="X117" i="549"/>
  <c r="X118" i="549"/>
  <c r="W118" i="549"/>
  <c r="W112" i="549"/>
  <c r="W113" i="549"/>
  <c r="W114" i="549"/>
  <c r="W115" i="549"/>
  <c r="W116" i="549"/>
  <c r="W117" i="549"/>
  <c r="V112" i="549"/>
  <c r="V113" i="549"/>
  <c r="V114" i="549"/>
  <c r="V115" i="549"/>
  <c r="V116" i="549"/>
  <c r="V117" i="549"/>
  <c r="V118" i="549"/>
  <c r="U112" i="549"/>
  <c r="U113" i="549"/>
  <c r="U114" i="549"/>
  <c r="U115" i="549"/>
  <c r="U116" i="549"/>
  <c r="U117" i="549"/>
  <c r="U118" i="549"/>
  <c r="T112" i="549"/>
  <c r="T113" i="549"/>
  <c r="T114" i="549"/>
  <c r="T115" i="549"/>
  <c r="T116" i="549"/>
  <c r="T117" i="549"/>
  <c r="T118" i="549"/>
  <c r="S112" i="549"/>
  <c r="S113" i="549"/>
  <c r="S114" i="549"/>
  <c r="S115" i="549"/>
  <c r="S116" i="549"/>
  <c r="S117" i="549"/>
  <c r="S118" i="549"/>
  <c r="R113" i="549"/>
  <c r="R114" i="549"/>
  <c r="R115" i="549"/>
  <c r="R116" i="549"/>
  <c r="R117" i="549"/>
  <c r="R118" i="549"/>
  <c r="R112" i="549"/>
  <c r="R18" i="1010" l="1"/>
  <c r="R14" i="1010"/>
  <c r="R120" i="549" l="1"/>
  <c r="F158" i="294" s="1"/>
  <c r="S120" i="549"/>
  <c r="T120" i="549"/>
  <c r="U120" i="549"/>
  <c r="G158" i="294" s="1"/>
  <c r="V120" i="549"/>
  <c r="W120" i="549"/>
  <c r="L158" i="294" s="1"/>
  <c r="X120" i="549"/>
  <c r="O158" i="294" s="1"/>
  <c r="Y120" i="549"/>
  <c r="J158" i="294" s="1"/>
  <c r="Z120" i="549"/>
  <c r="K158" i="294" s="1"/>
  <c r="AA120" i="549"/>
  <c r="AB120" i="549"/>
  <c r="P158" i="294" s="1"/>
  <c r="R121" i="549"/>
  <c r="F159" i="294" s="1"/>
  <c r="S121" i="549"/>
  <c r="T121" i="549"/>
  <c r="U121" i="549"/>
  <c r="G159" i="294" s="1"/>
  <c r="V121" i="549"/>
  <c r="W121" i="549"/>
  <c r="L159" i="294" s="1"/>
  <c r="X121" i="549"/>
  <c r="O159" i="294" s="1"/>
  <c r="Y121" i="549"/>
  <c r="J159" i="294" s="1"/>
  <c r="Z121" i="549"/>
  <c r="K159" i="294" s="1"/>
  <c r="AA121" i="549"/>
  <c r="AB121" i="549"/>
  <c r="P159" i="294" s="1"/>
  <c r="R122" i="549"/>
  <c r="S122" i="549"/>
  <c r="T122" i="549"/>
  <c r="U122" i="549"/>
  <c r="V122" i="549"/>
  <c r="W122" i="549"/>
  <c r="X122" i="549"/>
  <c r="Y122" i="549"/>
  <c r="Z122" i="549"/>
  <c r="AA122" i="549"/>
  <c r="AB122" i="549"/>
  <c r="R123" i="549"/>
  <c r="S123" i="549"/>
  <c r="T123" i="549"/>
  <c r="U123" i="549"/>
  <c r="V123" i="549"/>
  <c r="W123" i="549"/>
  <c r="X123" i="549"/>
  <c r="Y123" i="549"/>
  <c r="Z123" i="549"/>
  <c r="AA123" i="549"/>
  <c r="AB123" i="549"/>
  <c r="R124" i="549"/>
  <c r="F165" i="294" s="1"/>
  <c r="S124" i="549"/>
  <c r="T124" i="549"/>
  <c r="U124" i="549"/>
  <c r="G165" i="294" s="1"/>
  <c r="V124" i="549"/>
  <c r="H165" i="294" s="1"/>
  <c r="W124" i="549"/>
  <c r="L165" i="294" s="1"/>
  <c r="X124" i="549"/>
  <c r="O165" i="294" s="1"/>
  <c r="Y124" i="549"/>
  <c r="J165" i="294" s="1"/>
  <c r="Z124" i="549"/>
  <c r="K165" i="294" s="1"/>
  <c r="AA124" i="549"/>
  <c r="AB124" i="549"/>
  <c r="P165" i="294" s="1"/>
  <c r="R125" i="549"/>
  <c r="S125" i="549"/>
  <c r="T125" i="549"/>
  <c r="U125" i="549"/>
  <c r="V125" i="549"/>
  <c r="W125" i="549"/>
  <c r="X125" i="549"/>
  <c r="Y125" i="549"/>
  <c r="Z125" i="549"/>
  <c r="AA125" i="549"/>
  <c r="AB125" i="549"/>
  <c r="R126" i="549"/>
  <c r="S126" i="549"/>
  <c r="T126" i="549"/>
  <c r="U126" i="549"/>
  <c r="V126" i="549"/>
  <c r="W126" i="549"/>
  <c r="X126" i="549"/>
  <c r="Y126" i="549"/>
  <c r="Z126" i="549"/>
  <c r="AA126" i="549"/>
  <c r="AB126" i="549"/>
  <c r="S119" i="549"/>
  <c r="T119" i="549"/>
  <c r="U119" i="549"/>
  <c r="V119" i="549"/>
  <c r="H159" i="294" s="1"/>
  <c r="W119" i="549"/>
  <c r="X119" i="549"/>
  <c r="Y119" i="549"/>
  <c r="Z119" i="549"/>
  <c r="AA119" i="549"/>
  <c r="AB119" i="549"/>
  <c r="R119" i="549"/>
  <c r="D126" i="549"/>
  <c r="E126" i="549"/>
  <c r="F126" i="549"/>
  <c r="G126" i="549"/>
  <c r="H126" i="549"/>
  <c r="I126" i="549"/>
  <c r="J126" i="549"/>
  <c r="K126" i="549"/>
  <c r="L126" i="549"/>
  <c r="M126" i="549"/>
  <c r="N126" i="549"/>
  <c r="O126" i="549"/>
  <c r="Q120" i="549"/>
  <c r="P120" i="549" s="1"/>
  <c r="Q121" i="549"/>
  <c r="P121" i="549" s="1"/>
  <c r="Q122" i="549"/>
  <c r="D161" i="294" s="1"/>
  <c r="Q123" i="549"/>
  <c r="P123" i="549" s="1"/>
  <c r="Q124" i="549"/>
  <c r="P124" i="549" s="1"/>
  <c r="D165" i="294" s="1"/>
  <c r="E165" i="294" s="1"/>
  <c r="Q125" i="549"/>
  <c r="P125" i="549" s="1"/>
  <c r="D166" i="294" s="1"/>
  <c r="Q126" i="549"/>
  <c r="Q119" i="549"/>
  <c r="P119" i="549" s="1"/>
  <c r="C120" i="549"/>
  <c r="C121" i="549"/>
  <c r="C122" i="549"/>
  <c r="C123" i="549"/>
  <c r="C124" i="549"/>
  <c r="B165" i="294" s="1"/>
  <c r="C125" i="549"/>
  <c r="C126" i="549"/>
  <c r="B120" i="549"/>
  <c r="B121" i="549"/>
  <c r="B122" i="549"/>
  <c r="B123" i="549"/>
  <c r="B124" i="549"/>
  <c r="B125" i="549"/>
  <c r="B126" i="549"/>
  <c r="B119" i="549"/>
  <c r="A120" i="549"/>
  <c r="A121" i="549"/>
  <c r="A122" i="549"/>
  <c r="A123" i="549"/>
  <c r="A124" i="549"/>
  <c r="A125" i="549"/>
  <c r="A126" i="549"/>
  <c r="P122" i="549" l="1"/>
  <c r="D157" i="294"/>
  <c r="D159" i="294"/>
  <c r="D158" i="294"/>
  <c r="D163" i="294"/>
  <c r="I165" i="294"/>
  <c r="N165" i="294" l="1"/>
  <c r="M165" i="294"/>
  <c r="G60" i="1079"/>
  <c r="E60" i="1079"/>
  <c r="L18" i="1010" l="1"/>
  <c r="E14" i="1010" l="1"/>
  <c r="E13" i="1010"/>
  <c r="E12" i="1010"/>
  <c r="L16" i="1010"/>
  <c r="G16" i="1010"/>
  <c r="H16" i="1010"/>
  <c r="H18" i="1010" s="1"/>
  <c r="L47" i="1078" l="1"/>
  <c r="S4" i="1078" l="1"/>
  <c r="S5" i="1078"/>
  <c r="S6" i="1078"/>
  <c r="S7" i="1078"/>
  <c r="S8" i="1078"/>
  <c r="S9" i="1078"/>
  <c r="S10" i="1078"/>
  <c r="S11" i="1078"/>
  <c r="S12" i="1078"/>
  <c r="S13" i="1078"/>
  <c r="S14" i="1078"/>
  <c r="S15" i="1078"/>
  <c r="S16" i="1078"/>
  <c r="S17" i="1078"/>
  <c r="S18" i="1078"/>
  <c r="S19" i="1078"/>
  <c r="S20" i="1078"/>
  <c r="S21" i="1078"/>
  <c r="S22" i="1078"/>
  <c r="S23" i="1078"/>
  <c r="S24" i="1078"/>
  <c r="S25" i="1078"/>
  <c r="S26" i="1078"/>
  <c r="S27" i="1078"/>
  <c r="S28" i="1078"/>
  <c r="S29" i="1078"/>
  <c r="S30" i="1078"/>
  <c r="S31" i="1078"/>
  <c r="S32" i="1078"/>
  <c r="S33" i="1078"/>
  <c r="S34" i="1078"/>
  <c r="S35" i="1078"/>
  <c r="S36" i="1078"/>
  <c r="S37" i="1078"/>
  <c r="S38" i="1078"/>
  <c r="S39" i="1078"/>
  <c r="S40" i="1078"/>
  <c r="S41" i="1078"/>
  <c r="S42" i="1078"/>
  <c r="S49" i="1078" l="1"/>
  <c r="S48" i="1078"/>
  <c r="L49" i="1078"/>
  <c r="L48" i="1078"/>
  <c r="L50" i="1078"/>
  <c r="L2" i="1078"/>
  <c r="J42" i="1078"/>
  <c r="G42" i="1078"/>
  <c r="J19" i="1078"/>
  <c r="G19" i="1078"/>
  <c r="J16" i="1078"/>
  <c r="G16" i="1078"/>
  <c r="S3" i="1078"/>
  <c r="S2" i="1078" s="1"/>
  <c r="W50" i="1078"/>
  <c r="R50" i="1078"/>
  <c r="W49" i="1078"/>
  <c r="R49" i="1078"/>
  <c r="W48" i="1078"/>
  <c r="R48" i="1078"/>
  <c r="W47" i="1078"/>
  <c r="R47" i="1078"/>
  <c r="W46" i="1078"/>
  <c r="L46" i="1078"/>
  <c r="S50" i="1078"/>
  <c r="U48" i="1078"/>
  <c r="W2" i="1078"/>
  <c r="R2" i="1078"/>
  <c r="N2" i="1078"/>
  <c r="U47" i="1078" l="1"/>
  <c r="V46" i="1078"/>
  <c r="T47" i="1078"/>
  <c r="V47" i="1078"/>
  <c r="T49" i="1078"/>
  <c r="U46" i="1078"/>
  <c r="V50" i="1078"/>
  <c r="T48" i="1078"/>
  <c r="U49" i="1078"/>
  <c r="T50" i="1078"/>
  <c r="T46" i="1078"/>
  <c r="V48" i="1078"/>
  <c r="V49" i="1078"/>
  <c r="U50" i="1078"/>
  <c r="S47" i="1078"/>
  <c r="R51" i="1078"/>
  <c r="L51" i="1078"/>
  <c r="W51" i="1078"/>
  <c r="S46" i="1078"/>
  <c r="B3" i="1073"/>
  <c r="J7" i="1073"/>
  <c r="Y2" i="1065" l="1"/>
  <c r="Y1" i="549"/>
  <c r="Z2" i="1065"/>
  <c r="Z1" i="549"/>
  <c r="T51" i="1078"/>
  <c r="W2" i="1065" s="1"/>
  <c r="U51" i="1078"/>
  <c r="U52" i="1078" s="1"/>
  <c r="V51" i="1078"/>
  <c r="V52" i="1078" s="1"/>
  <c r="S51" i="1078"/>
  <c r="B1" i="1073"/>
  <c r="F161" i="294"/>
  <c r="G161" i="294"/>
  <c r="H161" i="294"/>
  <c r="L161" i="294"/>
  <c r="O161" i="294"/>
  <c r="J161" i="294"/>
  <c r="K161" i="294"/>
  <c r="P161" i="294"/>
  <c r="P162" i="294" s="1"/>
  <c r="F163" i="294"/>
  <c r="G163" i="294"/>
  <c r="H163" i="294"/>
  <c r="L163" i="294"/>
  <c r="J163" i="294"/>
  <c r="K163" i="294"/>
  <c r="P163" i="294"/>
  <c r="F166" i="294"/>
  <c r="F167" i="294" s="1"/>
  <c r="G166" i="294"/>
  <c r="G167" i="294" s="1"/>
  <c r="H166" i="294"/>
  <c r="H167" i="294" s="1"/>
  <c r="L166" i="294"/>
  <c r="L167" i="294" s="1"/>
  <c r="J166" i="294"/>
  <c r="J167" i="294" s="1"/>
  <c r="K166" i="294"/>
  <c r="K167" i="294" s="1"/>
  <c r="P166" i="294"/>
  <c r="P167" i="294" s="1"/>
  <c r="F168" i="294"/>
  <c r="F169" i="294" s="1"/>
  <c r="G168" i="294"/>
  <c r="G169" i="294" s="1"/>
  <c r="H168" i="294"/>
  <c r="H169" i="294" s="1"/>
  <c r="L168" i="294"/>
  <c r="L169" i="294" s="1"/>
  <c r="J168" i="294"/>
  <c r="J169" i="294" s="1"/>
  <c r="K168" i="294"/>
  <c r="K169" i="294" s="1"/>
  <c r="P168" i="294"/>
  <c r="P169" i="294" s="1"/>
  <c r="G157" i="294"/>
  <c r="L157" i="294"/>
  <c r="O157" i="294"/>
  <c r="J157" i="294"/>
  <c r="K157" i="294"/>
  <c r="P157" i="294"/>
  <c r="F157" i="294"/>
  <c r="F160" i="294" s="1"/>
  <c r="E158" i="294"/>
  <c r="E159" i="294"/>
  <c r="E161" i="294"/>
  <c r="E163" i="294"/>
  <c r="E166" i="294"/>
  <c r="D168" i="294"/>
  <c r="E168" i="294"/>
  <c r="E157" i="294"/>
  <c r="C119" i="549"/>
  <c r="B157" i="294" s="1"/>
  <c r="D119" i="549"/>
  <c r="E119" i="549"/>
  <c r="F119" i="549"/>
  <c r="G119" i="549"/>
  <c r="H119" i="549"/>
  <c r="I119" i="549"/>
  <c r="J119" i="549"/>
  <c r="K119" i="549"/>
  <c r="L119" i="549"/>
  <c r="M119" i="549"/>
  <c r="N119" i="549"/>
  <c r="O119" i="549"/>
  <c r="B158" i="294"/>
  <c r="D120" i="549"/>
  <c r="E120" i="549"/>
  <c r="F120" i="549"/>
  <c r="G120" i="549"/>
  <c r="H120" i="549"/>
  <c r="I120" i="549"/>
  <c r="J120" i="549"/>
  <c r="K120" i="549"/>
  <c r="L120" i="549"/>
  <c r="M120" i="549"/>
  <c r="N120" i="549"/>
  <c r="O120" i="549"/>
  <c r="B159" i="294"/>
  <c r="D121" i="549"/>
  <c r="E121" i="549"/>
  <c r="F121" i="549"/>
  <c r="G121" i="549"/>
  <c r="H121" i="549"/>
  <c r="I121" i="549"/>
  <c r="J121" i="549"/>
  <c r="K121" i="549"/>
  <c r="L121" i="549"/>
  <c r="M121" i="549"/>
  <c r="N121" i="549"/>
  <c r="O121" i="549"/>
  <c r="B161" i="294"/>
  <c r="D122" i="549"/>
  <c r="E122" i="549"/>
  <c r="F122" i="549"/>
  <c r="G122" i="549"/>
  <c r="H122" i="549"/>
  <c r="I122" i="549"/>
  <c r="J122" i="549"/>
  <c r="K122" i="549"/>
  <c r="L122" i="549"/>
  <c r="M122" i="549"/>
  <c r="N122" i="549"/>
  <c r="O122" i="549"/>
  <c r="D123" i="549"/>
  <c r="E123" i="549"/>
  <c r="F123" i="549"/>
  <c r="G123" i="549"/>
  <c r="H123" i="549"/>
  <c r="I123" i="549"/>
  <c r="J123" i="549"/>
  <c r="K123" i="549"/>
  <c r="L123" i="549"/>
  <c r="M123" i="549"/>
  <c r="N123" i="549"/>
  <c r="O123" i="549"/>
  <c r="D124" i="549"/>
  <c r="E124" i="549"/>
  <c r="F124" i="549"/>
  <c r="G124" i="549"/>
  <c r="H124" i="549"/>
  <c r="I124" i="549"/>
  <c r="J124" i="549"/>
  <c r="K124" i="549"/>
  <c r="L124" i="549"/>
  <c r="M124" i="549"/>
  <c r="N124" i="549"/>
  <c r="O124" i="549"/>
  <c r="B166" i="294"/>
  <c r="D125" i="549"/>
  <c r="E125" i="549"/>
  <c r="F125" i="549"/>
  <c r="G125" i="549"/>
  <c r="H125" i="549"/>
  <c r="I125" i="549"/>
  <c r="J125" i="549"/>
  <c r="K125" i="549"/>
  <c r="L125" i="549"/>
  <c r="M125" i="549"/>
  <c r="N125" i="549"/>
  <c r="O125" i="549"/>
  <c r="B168" i="294"/>
  <c r="A119" i="549"/>
  <c r="P160" i="294" l="1"/>
  <c r="P170" i="294" s="1"/>
  <c r="H14" i="1073"/>
  <c r="T52" i="1078"/>
  <c r="W1" i="549"/>
  <c r="J160" i="294"/>
  <c r="L160" i="294"/>
  <c r="I168" i="294"/>
  <c r="D14" i="1073"/>
  <c r="K160" i="294"/>
  <c r="F14" i="1073"/>
  <c r="O168" i="294" l="1"/>
  <c r="O169" i="294" s="1"/>
  <c r="I169" i="294"/>
  <c r="E14" i="1073" s="1"/>
  <c r="P171" i="294"/>
  <c r="J14" i="1073"/>
  <c r="N168" i="294"/>
  <c r="M168" i="294"/>
  <c r="Q4" i="549"/>
  <c r="J13" i="1073" l="1"/>
  <c r="J15" i="1073" s="1"/>
  <c r="B181" i="294"/>
  <c r="B180" i="294"/>
  <c r="P183" i="294"/>
  <c r="K183" i="294"/>
  <c r="K184" i="294" s="1"/>
  <c r="J183" i="294"/>
  <c r="L183" i="294"/>
  <c r="H158" i="294"/>
  <c r="G183" i="294"/>
  <c r="G184" i="294" s="1"/>
  <c r="F183" i="294"/>
  <c r="P181" i="294"/>
  <c r="K181" i="294"/>
  <c r="J181" i="294"/>
  <c r="L181" i="294"/>
  <c r="G181" i="294"/>
  <c r="F181" i="294"/>
  <c r="P180" i="294"/>
  <c r="K180" i="294"/>
  <c r="J180" i="294"/>
  <c r="L180" i="294"/>
  <c r="H180" i="294"/>
  <c r="G180" i="294"/>
  <c r="F180" i="294"/>
  <c r="P178" i="294"/>
  <c r="P179" i="294" s="1"/>
  <c r="K178" i="294"/>
  <c r="K179" i="294" s="1"/>
  <c r="J178" i="294"/>
  <c r="J179" i="294" s="1"/>
  <c r="L178" i="294"/>
  <c r="L179" i="294" s="1"/>
  <c r="H178" i="294"/>
  <c r="H179" i="294" s="1"/>
  <c r="G178" i="294"/>
  <c r="G179" i="294" s="1"/>
  <c r="F178" i="294"/>
  <c r="P176" i="294"/>
  <c r="K176" i="294"/>
  <c r="J176" i="294"/>
  <c r="L176" i="294"/>
  <c r="G176" i="294"/>
  <c r="H176" i="294"/>
  <c r="F176" i="294"/>
  <c r="P175" i="294"/>
  <c r="K175" i="294"/>
  <c r="J175" i="294"/>
  <c r="L175" i="294"/>
  <c r="G175" i="294"/>
  <c r="H175" i="294"/>
  <c r="F175" i="294"/>
  <c r="P174" i="294"/>
  <c r="K174" i="294"/>
  <c r="J174" i="294"/>
  <c r="L174" i="294"/>
  <c r="G174" i="294"/>
  <c r="H174" i="294"/>
  <c r="F174" i="294"/>
  <c r="Q112" i="549"/>
  <c r="E174" i="294" s="1"/>
  <c r="Q113" i="549"/>
  <c r="E175" i="294" s="1"/>
  <c r="Q114" i="549"/>
  <c r="E176" i="294" s="1"/>
  <c r="Q115" i="549"/>
  <c r="E178" i="294" s="1"/>
  <c r="Q116" i="549"/>
  <c r="E180" i="294" s="1"/>
  <c r="Q117" i="549"/>
  <c r="E181" i="294" s="1"/>
  <c r="P118" i="549"/>
  <c r="D183" i="294" s="1"/>
  <c r="Q118" i="549"/>
  <c r="E183" i="294" s="1"/>
  <c r="A113" i="549"/>
  <c r="B113" i="549"/>
  <c r="C113" i="549"/>
  <c r="B175" i="294" s="1"/>
  <c r="D113" i="549"/>
  <c r="E113" i="549"/>
  <c r="F113" i="549"/>
  <c r="G113" i="549"/>
  <c r="H113" i="549"/>
  <c r="I113" i="549"/>
  <c r="J113" i="549"/>
  <c r="K113" i="549"/>
  <c r="L113" i="549"/>
  <c r="M113" i="549"/>
  <c r="N113" i="549"/>
  <c r="O113" i="549"/>
  <c r="A114" i="549"/>
  <c r="B114" i="549"/>
  <c r="C114" i="549"/>
  <c r="B176" i="294" s="1"/>
  <c r="D114" i="549"/>
  <c r="E114" i="549"/>
  <c r="F114" i="549"/>
  <c r="G114" i="549"/>
  <c r="H114" i="549"/>
  <c r="I114" i="549"/>
  <c r="J114" i="549"/>
  <c r="K114" i="549"/>
  <c r="L114" i="549"/>
  <c r="M114" i="549"/>
  <c r="N114" i="549"/>
  <c r="O114" i="549"/>
  <c r="A115" i="549"/>
  <c r="B115" i="549"/>
  <c r="C115" i="549"/>
  <c r="B178" i="294" s="1"/>
  <c r="D115" i="549"/>
  <c r="E115" i="549"/>
  <c r="F115" i="549"/>
  <c r="G115" i="549"/>
  <c r="H115" i="549"/>
  <c r="I115" i="549"/>
  <c r="J115" i="549"/>
  <c r="K115" i="549"/>
  <c r="L115" i="549"/>
  <c r="M115" i="549"/>
  <c r="N115" i="549"/>
  <c r="O115" i="549"/>
  <c r="A116" i="549"/>
  <c r="B116" i="549"/>
  <c r="C116" i="549"/>
  <c r="D116" i="549"/>
  <c r="E116" i="549"/>
  <c r="F116" i="549"/>
  <c r="G116" i="549"/>
  <c r="H116" i="549"/>
  <c r="I116" i="549"/>
  <c r="J116" i="549"/>
  <c r="K116" i="549"/>
  <c r="L116" i="549"/>
  <c r="M116" i="549"/>
  <c r="N116" i="549"/>
  <c r="O116" i="549"/>
  <c r="A117" i="549"/>
  <c r="B117" i="549"/>
  <c r="C117" i="549"/>
  <c r="D117" i="549"/>
  <c r="E117" i="549"/>
  <c r="F117" i="549"/>
  <c r="G117" i="549"/>
  <c r="H117" i="549"/>
  <c r="I117" i="549"/>
  <c r="J117" i="549"/>
  <c r="K117" i="549"/>
  <c r="L117" i="549"/>
  <c r="M117" i="549"/>
  <c r="N117" i="549"/>
  <c r="O117" i="549"/>
  <c r="A118" i="549"/>
  <c r="B118" i="549"/>
  <c r="C118" i="549"/>
  <c r="D118" i="549"/>
  <c r="E118" i="549"/>
  <c r="F118" i="549"/>
  <c r="G118" i="549"/>
  <c r="H118" i="549"/>
  <c r="I118" i="549"/>
  <c r="J118" i="549"/>
  <c r="K118" i="549"/>
  <c r="L118" i="549"/>
  <c r="M118" i="549"/>
  <c r="N118" i="549"/>
  <c r="O118" i="549"/>
  <c r="D112" i="549"/>
  <c r="E112" i="549"/>
  <c r="F112" i="549"/>
  <c r="G112" i="549"/>
  <c r="H112" i="549"/>
  <c r="I112" i="549"/>
  <c r="J112" i="549"/>
  <c r="K112" i="549"/>
  <c r="L112" i="549"/>
  <c r="M112" i="549"/>
  <c r="N112" i="549"/>
  <c r="O112" i="549"/>
  <c r="B112" i="549"/>
  <c r="C112" i="549"/>
  <c r="B174" i="294" s="1"/>
  <c r="A112" i="549"/>
  <c r="P177" i="294" l="1"/>
  <c r="H17" i="1073"/>
  <c r="L184" i="294"/>
  <c r="P184" i="294"/>
  <c r="J17" i="1073" s="1"/>
  <c r="H181" i="294"/>
  <c r="H157" i="294"/>
  <c r="H183" i="294"/>
  <c r="H184" i="294" s="1"/>
  <c r="G177" i="294"/>
  <c r="L177" i="294"/>
  <c r="J177" i="294"/>
  <c r="K177" i="294"/>
  <c r="H177" i="294"/>
  <c r="J184" i="294"/>
  <c r="P113" i="1065"/>
  <c r="P113" i="549" s="1"/>
  <c r="D175" i="294" s="1"/>
  <c r="P114" i="1065"/>
  <c r="P114" i="549" s="1"/>
  <c r="D176" i="294" s="1"/>
  <c r="P115" i="1065"/>
  <c r="P115" i="549" s="1"/>
  <c r="D178" i="294" s="1"/>
  <c r="P116" i="1065"/>
  <c r="P116" i="549" s="1"/>
  <c r="D180" i="294" s="1"/>
  <c r="P117" i="1065"/>
  <c r="P117" i="549" s="1"/>
  <c r="D181" i="294" s="1"/>
  <c r="P112" i="1065"/>
  <c r="P112" i="549" s="1"/>
  <c r="D174" i="294" s="1"/>
  <c r="F17" i="1073" l="1"/>
  <c r="P97" i="1065"/>
  <c r="P97" i="549" s="1"/>
  <c r="D131" i="294" s="1"/>
  <c r="P98" i="1065"/>
  <c r="P98" i="549" s="1"/>
  <c r="D132" i="294" s="1"/>
  <c r="P99" i="1065"/>
  <c r="P99" i="549" s="1"/>
  <c r="D134" i="294" s="1"/>
  <c r="P100" i="1065"/>
  <c r="P100" i="549" s="1"/>
  <c r="D136" i="294" s="1"/>
  <c r="P101" i="1065"/>
  <c r="P101" i="549" s="1"/>
  <c r="D137" i="294" s="1"/>
  <c r="P102" i="1065"/>
  <c r="P102" i="549" s="1"/>
  <c r="D138" i="294" s="1"/>
  <c r="P103" i="1065"/>
  <c r="P103" i="549" s="1"/>
  <c r="D139" i="294" s="1"/>
  <c r="P104" i="1065"/>
  <c r="P104" i="549" s="1"/>
  <c r="D140" i="294" s="1"/>
  <c r="P105" i="1065"/>
  <c r="P105" i="549" s="1"/>
  <c r="D142" i="294" s="1"/>
  <c r="P106" i="1065"/>
  <c r="P106" i="549" s="1"/>
  <c r="D144" i="294" s="1"/>
  <c r="P107" i="1065"/>
  <c r="P107" i="549" s="1"/>
  <c r="D145" i="294" s="1"/>
  <c r="P108" i="1065"/>
  <c r="P108" i="549" s="1"/>
  <c r="D146" i="294" s="1"/>
  <c r="P109" i="1065"/>
  <c r="P109" i="549" s="1"/>
  <c r="D147" i="294" s="1"/>
  <c r="P110" i="1065"/>
  <c r="P110" i="549" s="1"/>
  <c r="D149" i="294" s="1"/>
  <c r="P96" i="1065"/>
  <c r="P96" i="549" s="1"/>
  <c r="D130" i="294" s="1"/>
  <c r="P95" i="549"/>
  <c r="D124" i="294" s="1"/>
  <c r="P84" i="1065"/>
  <c r="P84" i="549" s="1"/>
  <c r="D109" i="294" s="1"/>
  <c r="P85" i="1065"/>
  <c r="P85" i="549" s="1"/>
  <c r="D110" i="294" s="1"/>
  <c r="P86" i="1065"/>
  <c r="P86" i="549" s="1"/>
  <c r="D111" i="294" s="1"/>
  <c r="P87" i="1065"/>
  <c r="P87" i="549" s="1"/>
  <c r="D112" i="294" s="1"/>
  <c r="P88" i="1065"/>
  <c r="P88" i="549" s="1"/>
  <c r="D113" i="294" s="1"/>
  <c r="P89" i="1065"/>
  <c r="P89" i="549" s="1"/>
  <c r="D115" i="294" s="1"/>
  <c r="P90" i="1065"/>
  <c r="P90" i="549" s="1"/>
  <c r="D117" i="294" s="1"/>
  <c r="P91" i="1065"/>
  <c r="P91" i="549" s="1"/>
  <c r="D118" i="294" s="1"/>
  <c r="P92" i="1065"/>
  <c r="P93" i="1065"/>
  <c r="P94" i="1065"/>
  <c r="P94" i="549" s="1"/>
  <c r="D122" i="294" s="1"/>
  <c r="P83" i="1065"/>
  <c r="P83" i="549" s="1"/>
  <c r="D108" i="294" s="1"/>
  <c r="A96" i="549"/>
  <c r="B96" i="549"/>
  <c r="C96" i="549"/>
  <c r="B130" i="294" s="1"/>
  <c r="D96" i="549"/>
  <c r="E96" i="549"/>
  <c r="F96" i="549"/>
  <c r="G96" i="549"/>
  <c r="H96" i="549"/>
  <c r="M96" i="549"/>
  <c r="N96" i="549"/>
  <c r="O96" i="549"/>
  <c r="Q96" i="549"/>
  <c r="E130" i="294" s="1"/>
  <c r="R96" i="549"/>
  <c r="F130" i="294" s="1"/>
  <c r="S96" i="549"/>
  <c r="T96" i="549"/>
  <c r="U96" i="549"/>
  <c r="G130" i="294" s="1"/>
  <c r="V96" i="549"/>
  <c r="H130" i="294" s="1"/>
  <c r="W96" i="549"/>
  <c r="L130" i="294" s="1"/>
  <c r="X96" i="549"/>
  <c r="Y96" i="549"/>
  <c r="J130" i="294" s="1"/>
  <c r="Z96" i="549"/>
  <c r="K130" i="294" s="1"/>
  <c r="AA96" i="549"/>
  <c r="AB96" i="549"/>
  <c r="P130" i="294" s="1"/>
  <c r="A97" i="549"/>
  <c r="B97" i="549"/>
  <c r="C97" i="549"/>
  <c r="B131" i="294" s="1"/>
  <c r="D97" i="549"/>
  <c r="E97" i="549"/>
  <c r="F97" i="549"/>
  <c r="G97" i="549"/>
  <c r="H97" i="549"/>
  <c r="M97" i="549"/>
  <c r="N97" i="549"/>
  <c r="O97" i="549"/>
  <c r="Q97" i="549"/>
  <c r="E131" i="294" s="1"/>
  <c r="R97" i="549"/>
  <c r="F131" i="294" s="1"/>
  <c r="S97" i="549"/>
  <c r="T97" i="549"/>
  <c r="U97" i="549"/>
  <c r="G131" i="294" s="1"/>
  <c r="V97" i="549"/>
  <c r="H131" i="294" s="1"/>
  <c r="W97" i="549"/>
  <c r="L131" i="294" s="1"/>
  <c r="X97" i="549"/>
  <c r="Y97" i="549"/>
  <c r="J131" i="294" s="1"/>
  <c r="Z97" i="549"/>
  <c r="K131" i="294" s="1"/>
  <c r="AA97" i="549"/>
  <c r="AB97" i="549"/>
  <c r="P131" i="294" s="1"/>
  <c r="A98" i="549"/>
  <c r="B98" i="549"/>
  <c r="C98" i="549"/>
  <c r="B132" i="294" s="1"/>
  <c r="D98" i="549"/>
  <c r="E98" i="549"/>
  <c r="F98" i="549"/>
  <c r="G98" i="549"/>
  <c r="H98" i="549"/>
  <c r="M98" i="549"/>
  <c r="N98" i="549"/>
  <c r="O98" i="549"/>
  <c r="Q98" i="549"/>
  <c r="E132" i="294" s="1"/>
  <c r="R98" i="549"/>
  <c r="F132" i="294" s="1"/>
  <c r="S98" i="549"/>
  <c r="T98" i="549"/>
  <c r="U98" i="549"/>
  <c r="G132" i="294" s="1"/>
  <c r="V98" i="549"/>
  <c r="H132" i="294" s="1"/>
  <c r="W98" i="549"/>
  <c r="L132" i="294" s="1"/>
  <c r="X98" i="549"/>
  <c r="Y98" i="549"/>
  <c r="J132" i="294" s="1"/>
  <c r="Z98" i="549"/>
  <c r="K132" i="294" s="1"/>
  <c r="AA98" i="549"/>
  <c r="AB98" i="549"/>
  <c r="P132" i="294" s="1"/>
  <c r="A99" i="549"/>
  <c r="B99" i="549"/>
  <c r="C99" i="549"/>
  <c r="B134" i="294" s="1"/>
  <c r="D99" i="549"/>
  <c r="E99" i="549"/>
  <c r="F99" i="549"/>
  <c r="G99" i="549"/>
  <c r="H99" i="549"/>
  <c r="M99" i="549"/>
  <c r="N99" i="549"/>
  <c r="O99" i="549"/>
  <c r="Q99" i="549"/>
  <c r="E134" i="294" s="1"/>
  <c r="R99" i="549"/>
  <c r="F134" i="294" s="1"/>
  <c r="S99" i="549"/>
  <c r="T99" i="549"/>
  <c r="U99" i="549"/>
  <c r="G134" i="294" s="1"/>
  <c r="V99" i="549"/>
  <c r="H134" i="294" s="1"/>
  <c r="W99" i="549"/>
  <c r="L134" i="294" s="1"/>
  <c r="X99" i="549"/>
  <c r="Y99" i="549"/>
  <c r="J134" i="294" s="1"/>
  <c r="Z99" i="549"/>
  <c r="K134" i="294" s="1"/>
  <c r="AA99" i="549"/>
  <c r="AB99" i="549"/>
  <c r="A100" i="549"/>
  <c r="B100" i="549"/>
  <c r="C100" i="549"/>
  <c r="B136" i="294" s="1"/>
  <c r="D100" i="549"/>
  <c r="E100" i="549"/>
  <c r="F100" i="549"/>
  <c r="G100" i="549"/>
  <c r="H100" i="549"/>
  <c r="M100" i="549"/>
  <c r="N100" i="549"/>
  <c r="O100" i="549"/>
  <c r="Q100" i="549"/>
  <c r="E136" i="294" s="1"/>
  <c r="R100" i="549"/>
  <c r="F136" i="294" s="1"/>
  <c r="S100" i="549"/>
  <c r="T100" i="549"/>
  <c r="U100" i="549"/>
  <c r="G136" i="294" s="1"/>
  <c r="V100" i="549"/>
  <c r="H136" i="294" s="1"/>
  <c r="W100" i="549"/>
  <c r="L136" i="294" s="1"/>
  <c r="X100" i="549"/>
  <c r="Y100" i="549"/>
  <c r="J136" i="294" s="1"/>
  <c r="Z100" i="549"/>
  <c r="K136" i="294" s="1"/>
  <c r="AA100" i="549"/>
  <c r="AB100" i="549"/>
  <c r="P136" i="294" s="1"/>
  <c r="A101" i="549"/>
  <c r="B101" i="549"/>
  <c r="C101" i="549"/>
  <c r="B137" i="294" s="1"/>
  <c r="D101" i="549"/>
  <c r="E101" i="549"/>
  <c r="F101" i="549"/>
  <c r="G101" i="549"/>
  <c r="H101" i="549"/>
  <c r="M101" i="549"/>
  <c r="N101" i="549"/>
  <c r="O101" i="549"/>
  <c r="Q101" i="549"/>
  <c r="E137" i="294" s="1"/>
  <c r="R101" i="549"/>
  <c r="F137" i="294" s="1"/>
  <c r="S101" i="549"/>
  <c r="T101" i="549"/>
  <c r="U101" i="549"/>
  <c r="G137" i="294" s="1"/>
  <c r="V101" i="549"/>
  <c r="H137" i="294" s="1"/>
  <c r="W101" i="549"/>
  <c r="L137" i="294" s="1"/>
  <c r="X101" i="549"/>
  <c r="Y101" i="549"/>
  <c r="J137" i="294" s="1"/>
  <c r="Z101" i="549"/>
  <c r="K137" i="294" s="1"/>
  <c r="AA101" i="549"/>
  <c r="AB101" i="549"/>
  <c r="P137" i="294" s="1"/>
  <c r="A102" i="549"/>
  <c r="B102" i="549"/>
  <c r="C102" i="549"/>
  <c r="B138" i="294" s="1"/>
  <c r="D102" i="549"/>
  <c r="E102" i="549"/>
  <c r="F102" i="549"/>
  <c r="G102" i="549"/>
  <c r="H102" i="549"/>
  <c r="M102" i="549"/>
  <c r="N102" i="549"/>
  <c r="O102" i="549"/>
  <c r="Q102" i="549"/>
  <c r="E138" i="294" s="1"/>
  <c r="R102" i="549"/>
  <c r="F138" i="294" s="1"/>
  <c r="S102" i="549"/>
  <c r="T102" i="549"/>
  <c r="U102" i="549"/>
  <c r="G138" i="294" s="1"/>
  <c r="V102" i="549"/>
  <c r="H138" i="294" s="1"/>
  <c r="W102" i="549"/>
  <c r="L138" i="294" s="1"/>
  <c r="X102" i="549"/>
  <c r="Y102" i="549"/>
  <c r="J138" i="294" s="1"/>
  <c r="Z102" i="549"/>
  <c r="K138" i="294" s="1"/>
  <c r="AA102" i="549"/>
  <c r="AB102" i="549"/>
  <c r="P138" i="294" s="1"/>
  <c r="A103" i="549"/>
  <c r="B103" i="549"/>
  <c r="C103" i="549"/>
  <c r="B139" i="294" s="1"/>
  <c r="D103" i="549"/>
  <c r="E103" i="549"/>
  <c r="F103" i="549"/>
  <c r="G103" i="549"/>
  <c r="H103" i="549"/>
  <c r="M103" i="549"/>
  <c r="N103" i="549"/>
  <c r="O103" i="549"/>
  <c r="Q103" i="549"/>
  <c r="E139" i="294" s="1"/>
  <c r="R103" i="549"/>
  <c r="F139" i="294" s="1"/>
  <c r="S103" i="549"/>
  <c r="T103" i="549"/>
  <c r="U103" i="549"/>
  <c r="G139" i="294" s="1"/>
  <c r="V103" i="549"/>
  <c r="H139" i="294" s="1"/>
  <c r="W103" i="549"/>
  <c r="L139" i="294" s="1"/>
  <c r="X103" i="549"/>
  <c r="Y103" i="549"/>
  <c r="J139" i="294" s="1"/>
  <c r="Z103" i="549"/>
  <c r="K139" i="294" s="1"/>
  <c r="AA103" i="549"/>
  <c r="AB103" i="549"/>
  <c r="P139" i="294" s="1"/>
  <c r="A104" i="549"/>
  <c r="B104" i="549"/>
  <c r="C104" i="549"/>
  <c r="B140" i="294" s="1"/>
  <c r="D104" i="549"/>
  <c r="E104" i="549"/>
  <c r="F104" i="549"/>
  <c r="G104" i="549"/>
  <c r="H104" i="549"/>
  <c r="M104" i="549"/>
  <c r="N104" i="549"/>
  <c r="O104" i="549"/>
  <c r="Q104" i="549"/>
  <c r="E140" i="294" s="1"/>
  <c r="R104" i="549"/>
  <c r="F140" i="294" s="1"/>
  <c r="S104" i="549"/>
  <c r="T104" i="549"/>
  <c r="U104" i="549"/>
  <c r="G140" i="294" s="1"/>
  <c r="V104" i="549"/>
  <c r="H140" i="294" s="1"/>
  <c r="W104" i="549"/>
  <c r="L140" i="294" s="1"/>
  <c r="X104" i="549"/>
  <c r="Y104" i="549"/>
  <c r="J140" i="294" s="1"/>
  <c r="Z104" i="549"/>
  <c r="K140" i="294" s="1"/>
  <c r="AA104" i="549"/>
  <c r="AB104" i="549"/>
  <c r="P140" i="294" s="1"/>
  <c r="A105" i="549"/>
  <c r="B105" i="549"/>
  <c r="C105" i="549"/>
  <c r="B142" i="294" s="1"/>
  <c r="D105" i="549"/>
  <c r="E105" i="549"/>
  <c r="F105" i="549"/>
  <c r="G105" i="549"/>
  <c r="H105" i="549"/>
  <c r="M105" i="549"/>
  <c r="N105" i="549"/>
  <c r="O105" i="549"/>
  <c r="Q105" i="549"/>
  <c r="E142" i="294" s="1"/>
  <c r="R105" i="549"/>
  <c r="F142" i="294" s="1"/>
  <c r="S105" i="549"/>
  <c r="T105" i="549"/>
  <c r="U105" i="549"/>
  <c r="G142" i="294" s="1"/>
  <c r="V105" i="549"/>
  <c r="H142" i="294" s="1"/>
  <c r="W105" i="549"/>
  <c r="L142" i="294" s="1"/>
  <c r="X105" i="549"/>
  <c r="Y105" i="549"/>
  <c r="J142" i="294" s="1"/>
  <c r="Z105" i="549"/>
  <c r="K142" i="294" s="1"/>
  <c r="AA105" i="549"/>
  <c r="AB105" i="549"/>
  <c r="P142" i="294" s="1"/>
  <c r="P143" i="294" s="1"/>
  <c r="P203" i="294" s="1"/>
  <c r="A106" i="549"/>
  <c r="B106" i="549"/>
  <c r="C106" i="549"/>
  <c r="B144" i="294" s="1"/>
  <c r="D106" i="549"/>
  <c r="E106" i="549"/>
  <c r="F106" i="549"/>
  <c r="G106" i="549"/>
  <c r="H106" i="549"/>
  <c r="M106" i="549"/>
  <c r="N106" i="549"/>
  <c r="O106" i="549"/>
  <c r="Q106" i="549"/>
  <c r="E144" i="294" s="1"/>
  <c r="R106" i="549"/>
  <c r="F144" i="294" s="1"/>
  <c r="S106" i="549"/>
  <c r="T106" i="549"/>
  <c r="U106" i="549"/>
  <c r="G144" i="294" s="1"/>
  <c r="V106" i="549"/>
  <c r="H144" i="294" s="1"/>
  <c r="W106" i="549"/>
  <c r="L144" i="294" s="1"/>
  <c r="X106" i="549"/>
  <c r="Y106" i="549"/>
  <c r="J144" i="294" s="1"/>
  <c r="Z106" i="549"/>
  <c r="K144" i="294" s="1"/>
  <c r="AA106" i="549"/>
  <c r="AB106" i="549"/>
  <c r="P144" i="294" s="1"/>
  <c r="A107" i="549"/>
  <c r="B107" i="549"/>
  <c r="C107" i="549"/>
  <c r="B145" i="294" s="1"/>
  <c r="D107" i="549"/>
  <c r="E107" i="549"/>
  <c r="F107" i="549"/>
  <c r="G107" i="549"/>
  <c r="H107" i="549"/>
  <c r="M107" i="549"/>
  <c r="N107" i="549"/>
  <c r="O107" i="549"/>
  <c r="Q107" i="549"/>
  <c r="E145" i="294" s="1"/>
  <c r="R107" i="549"/>
  <c r="F145" i="294" s="1"/>
  <c r="S107" i="549"/>
  <c r="T107" i="549"/>
  <c r="U107" i="549"/>
  <c r="G145" i="294" s="1"/>
  <c r="V107" i="549"/>
  <c r="H145" i="294" s="1"/>
  <c r="W107" i="549"/>
  <c r="L145" i="294" s="1"/>
  <c r="X107" i="549"/>
  <c r="Y107" i="549"/>
  <c r="J145" i="294" s="1"/>
  <c r="Z107" i="549"/>
  <c r="K145" i="294" s="1"/>
  <c r="AA107" i="549"/>
  <c r="AB107" i="549"/>
  <c r="P145" i="294" s="1"/>
  <c r="A108" i="549"/>
  <c r="B108" i="549"/>
  <c r="C108" i="549"/>
  <c r="B146" i="294" s="1"/>
  <c r="D108" i="549"/>
  <c r="E108" i="549"/>
  <c r="F108" i="549"/>
  <c r="G108" i="549"/>
  <c r="H108" i="549"/>
  <c r="M108" i="549"/>
  <c r="N108" i="549"/>
  <c r="O108" i="549"/>
  <c r="Q108" i="549"/>
  <c r="E146" i="294" s="1"/>
  <c r="R108" i="549"/>
  <c r="F146" i="294" s="1"/>
  <c r="S108" i="549"/>
  <c r="T108" i="549"/>
  <c r="U108" i="549"/>
  <c r="G146" i="294" s="1"/>
  <c r="V108" i="549"/>
  <c r="H146" i="294" s="1"/>
  <c r="W108" i="549"/>
  <c r="L146" i="294" s="1"/>
  <c r="X108" i="549"/>
  <c r="Y108" i="549"/>
  <c r="J146" i="294" s="1"/>
  <c r="Z108" i="549"/>
  <c r="K146" i="294" s="1"/>
  <c r="AA108" i="549"/>
  <c r="AB108" i="549"/>
  <c r="P146" i="294" s="1"/>
  <c r="A109" i="549"/>
  <c r="B109" i="549"/>
  <c r="C109" i="549"/>
  <c r="B147" i="294" s="1"/>
  <c r="D109" i="549"/>
  <c r="E109" i="549"/>
  <c r="F109" i="549"/>
  <c r="G109" i="549"/>
  <c r="H109" i="549"/>
  <c r="M109" i="549"/>
  <c r="N109" i="549"/>
  <c r="O109" i="549"/>
  <c r="Q109" i="549"/>
  <c r="E147" i="294" s="1"/>
  <c r="R109" i="549"/>
  <c r="F147" i="294" s="1"/>
  <c r="S109" i="549"/>
  <c r="T109" i="549"/>
  <c r="U109" i="549"/>
  <c r="G147" i="294" s="1"/>
  <c r="V109" i="549"/>
  <c r="H147" i="294" s="1"/>
  <c r="W109" i="549"/>
  <c r="L147" i="294" s="1"/>
  <c r="X109" i="549"/>
  <c r="Y109" i="549"/>
  <c r="J147" i="294" s="1"/>
  <c r="Z109" i="549"/>
  <c r="K147" i="294" s="1"/>
  <c r="AA109" i="549"/>
  <c r="AB109" i="549"/>
  <c r="P147" i="294" s="1"/>
  <c r="A110" i="549"/>
  <c r="B110" i="549"/>
  <c r="C110" i="549"/>
  <c r="B149" i="294" s="1"/>
  <c r="D110" i="549"/>
  <c r="E110" i="549"/>
  <c r="F110" i="549"/>
  <c r="G110" i="549"/>
  <c r="H110" i="549"/>
  <c r="M110" i="549"/>
  <c r="N110" i="549"/>
  <c r="O110" i="549"/>
  <c r="Q110" i="549"/>
  <c r="E149" i="294" s="1"/>
  <c r="R110" i="549"/>
  <c r="F149" i="294" s="1"/>
  <c r="S110" i="549"/>
  <c r="T110" i="549"/>
  <c r="U110" i="549"/>
  <c r="G149" i="294" s="1"/>
  <c r="V110" i="549"/>
  <c r="H149" i="294" s="1"/>
  <c r="W110" i="549"/>
  <c r="L149" i="294" s="1"/>
  <c r="X110" i="549"/>
  <c r="Y110" i="549"/>
  <c r="J149" i="294" s="1"/>
  <c r="Z110" i="549"/>
  <c r="K149" i="294" s="1"/>
  <c r="AA110" i="549"/>
  <c r="AB110" i="549"/>
  <c r="P149" i="294" s="1"/>
  <c r="P150" i="294" s="1"/>
  <c r="J10" i="1073" s="1"/>
  <c r="A111" i="549"/>
  <c r="B111" i="549"/>
  <c r="C111" i="549"/>
  <c r="B151" i="294" s="1"/>
  <c r="D111" i="549"/>
  <c r="E111" i="549"/>
  <c r="F111" i="549"/>
  <c r="G111" i="549"/>
  <c r="H111" i="549"/>
  <c r="M111" i="549"/>
  <c r="N111" i="549"/>
  <c r="O111" i="549"/>
  <c r="P111" i="549"/>
  <c r="D151" i="294" s="1"/>
  <c r="Q111" i="549"/>
  <c r="E151" i="294" s="1"/>
  <c r="R111" i="549"/>
  <c r="F151" i="294" s="1"/>
  <c r="S111" i="549"/>
  <c r="T111" i="549"/>
  <c r="U111" i="549"/>
  <c r="G151" i="294" s="1"/>
  <c r="V111" i="549"/>
  <c r="H151" i="294" s="1"/>
  <c r="W111" i="549"/>
  <c r="L151" i="294" s="1"/>
  <c r="X111" i="549"/>
  <c r="Y111" i="549"/>
  <c r="J151" i="294" s="1"/>
  <c r="Z111" i="549"/>
  <c r="K151" i="294" s="1"/>
  <c r="AA111" i="549"/>
  <c r="AB111" i="549"/>
  <c r="P151" i="294" s="1"/>
  <c r="A83" i="549"/>
  <c r="B83" i="549"/>
  <c r="C83" i="549"/>
  <c r="B108" i="294" s="1"/>
  <c r="D83" i="549"/>
  <c r="E83" i="549"/>
  <c r="F83" i="549"/>
  <c r="G83" i="549"/>
  <c r="H83" i="549"/>
  <c r="M83" i="549"/>
  <c r="N83" i="549"/>
  <c r="O83" i="549"/>
  <c r="Q83" i="549"/>
  <c r="E108" i="294" s="1"/>
  <c r="R83" i="549"/>
  <c r="F108" i="294" s="1"/>
  <c r="S83" i="549"/>
  <c r="T83" i="549"/>
  <c r="U83" i="549"/>
  <c r="G108" i="294" s="1"/>
  <c r="V83" i="549"/>
  <c r="H108" i="294" s="1"/>
  <c r="W83" i="549"/>
  <c r="L108" i="294" s="1"/>
  <c r="X83" i="549"/>
  <c r="Y83" i="549"/>
  <c r="J108" i="294" s="1"/>
  <c r="Z83" i="549"/>
  <c r="K108" i="294" s="1"/>
  <c r="AA83" i="549"/>
  <c r="AB83" i="549"/>
  <c r="P108" i="294" s="1"/>
  <c r="A84" i="549"/>
  <c r="B84" i="549"/>
  <c r="C84" i="549"/>
  <c r="B109" i="294" s="1"/>
  <c r="D84" i="549"/>
  <c r="E84" i="549"/>
  <c r="F84" i="549"/>
  <c r="G84" i="549"/>
  <c r="H84" i="549"/>
  <c r="M84" i="549"/>
  <c r="N84" i="549"/>
  <c r="O84" i="549"/>
  <c r="Q84" i="549"/>
  <c r="E109" i="294" s="1"/>
  <c r="R84" i="549"/>
  <c r="F109" i="294" s="1"/>
  <c r="S84" i="549"/>
  <c r="T84" i="549"/>
  <c r="U84" i="549"/>
  <c r="G109" i="294" s="1"/>
  <c r="V84" i="549"/>
  <c r="H109" i="294" s="1"/>
  <c r="W84" i="549"/>
  <c r="L109" i="294" s="1"/>
  <c r="X84" i="549"/>
  <c r="Y84" i="549"/>
  <c r="J109" i="294" s="1"/>
  <c r="Z84" i="549"/>
  <c r="K109" i="294" s="1"/>
  <c r="AA84" i="549"/>
  <c r="AB84" i="549"/>
  <c r="P109" i="294" s="1"/>
  <c r="A85" i="549"/>
  <c r="B85" i="549"/>
  <c r="C85" i="549"/>
  <c r="B110" i="294" s="1"/>
  <c r="D85" i="549"/>
  <c r="E85" i="549"/>
  <c r="F85" i="549"/>
  <c r="G85" i="549"/>
  <c r="H85" i="549"/>
  <c r="M85" i="549"/>
  <c r="N85" i="549"/>
  <c r="O85" i="549"/>
  <c r="Q85" i="549"/>
  <c r="E110" i="294" s="1"/>
  <c r="R85" i="549"/>
  <c r="F110" i="294" s="1"/>
  <c r="S85" i="549"/>
  <c r="T85" i="549"/>
  <c r="U85" i="549"/>
  <c r="G110" i="294" s="1"/>
  <c r="V85" i="549"/>
  <c r="H110" i="294" s="1"/>
  <c r="W85" i="549"/>
  <c r="L110" i="294" s="1"/>
  <c r="X85" i="549"/>
  <c r="Y85" i="549"/>
  <c r="J110" i="294" s="1"/>
  <c r="Z85" i="549"/>
  <c r="K110" i="294" s="1"/>
  <c r="AA85" i="549"/>
  <c r="AB85" i="549"/>
  <c r="P110" i="294" s="1"/>
  <c r="A86" i="549"/>
  <c r="B86" i="549"/>
  <c r="C86" i="549"/>
  <c r="B111" i="294" s="1"/>
  <c r="D86" i="549"/>
  <c r="E86" i="549"/>
  <c r="F86" i="549"/>
  <c r="G86" i="549"/>
  <c r="H86" i="549"/>
  <c r="M86" i="549"/>
  <c r="N86" i="549"/>
  <c r="O86" i="549"/>
  <c r="Q86" i="549"/>
  <c r="E111" i="294" s="1"/>
  <c r="R86" i="549"/>
  <c r="F111" i="294" s="1"/>
  <c r="S86" i="549"/>
  <c r="T86" i="549"/>
  <c r="U86" i="549"/>
  <c r="G111" i="294" s="1"/>
  <c r="V86" i="549"/>
  <c r="H111" i="294" s="1"/>
  <c r="W86" i="549"/>
  <c r="L111" i="294" s="1"/>
  <c r="X86" i="549"/>
  <c r="Y86" i="549"/>
  <c r="J111" i="294" s="1"/>
  <c r="Z86" i="549"/>
  <c r="K111" i="294" s="1"/>
  <c r="AA86" i="549"/>
  <c r="AB86" i="549"/>
  <c r="P111" i="294" s="1"/>
  <c r="A87" i="549"/>
  <c r="B87" i="549"/>
  <c r="C87" i="549"/>
  <c r="B112" i="294" s="1"/>
  <c r="D87" i="549"/>
  <c r="E87" i="549"/>
  <c r="F87" i="549"/>
  <c r="G87" i="549"/>
  <c r="H87" i="549"/>
  <c r="M87" i="549"/>
  <c r="N87" i="549"/>
  <c r="O87" i="549"/>
  <c r="Q87" i="549"/>
  <c r="E112" i="294" s="1"/>
  <c r="R87" i="549"/>
  <c r="F112" i="294" s="1"/>
  <c r="S87" i="549"/>
  <c r="T87" i="549"/>
  <c r="U87" i="549"/>
  <c r="G112" i="294" s="1"/>
  <c r="V87" i="549"/>
  <c r="H112" i="294" s="1"/>
  <c r="W87" i="549"/>
  <c r="L112" i="294" s="1"/>
  <c r="X87" i="549"/>
  <c r="Y87" i="549"/>
  <c r="J112" i="294" s="1"/>
  <c r="Z87" i="549"/>
  <c r="K112" i="294" s="1"/>
  <c r="AA87" i="549"/>
  <c r="AB87" i="549"/>
  <c r="P112" i="294" s="1"/>
  <c r="A88" i="549"/>
  <c r="B88" i="549"/>
  <c r="C88" i="549"/>
  <c r="B113" i="294" s="1"/>
  <c r="D88" i="549"/>
  <c r="E88" i="549"/>
  <c r="F88" i="549"/>
  <c r="G88" i="549"/>
  <c r="H88" i="549"/>
  <c r="M88" i="549"/>
  <c r="N88" i="549"/>
  <c r="O88" i="549"/>
  <c r="Q88" i="549"/>
  <c r="E113" i="294" s="1"/>
  <c r="R88" i="549"/>
  <c r="F113" i="294" s="1"/>
  <c r="S88" i="549"/>
  <c r="T88" i="549"/>
  <c r="U88" i="549"/>
  <c r="G113" i="294" s="1"/>
  <c r="V88" i="549"/>
  <c r="H113" i="294" s="1"/>
  <c r="W88" i="549"/>
  <c r="L113" i="294" s="1"/>
  <c r="X88" i="549"/>
  <c r="Y88" i="549"/>
  <c r="J113" i="294" s="1"/>
  <c r="Z88" i="549"/>
  <c r="K113" i="294" s="1"/>
  <c r="AA88" i="549"/>
  <c r="AB88" i="549"/>
  <c r="P113" i="294" s="1"/>
  <c r="A89" i="549"/>
  <c r="B89" i="549"/>
  <c r="C89" i="549"/>
  <c r="D89" i="549"/>
  <c r="E89" i="549"/>
  <c r="F89" i="549"/>
  <c r="G89" i="549"/>
  <c r="H89" i="549"/>
  <c r="M89" i="549"/>
  <c r="N89" i="549"/>
  <c r="O89" i="549"/>
  <c r="Q89" i="549"/>
  <c r="E115" i="294" s="1"/>
  <c r="R89" i="549"/>
  <c r="F115" i="294" s="1"/>
  <c r="S89" i="549"/>
  <c r="T89" i="549"/>
  <c r="U89" i="549"/>
  <c r="G115" i="294" s="1"/>
  <c r="V89" i="549"/>
  <c r="H115" i="294" s="1"/>
  <c r="W89" i="549"/>
  <c r="L115" i="294" s="1"/>
  <c r="X89" i="549"/>
  <c r="Y89" i="549"/>
  <c r="J115" i="294" s="1"/>
  <c r="Z89" i="549"/>
  <c r="K115" i="294" s="1"/>
  <c r="AA89" i="549"/>
  <c r="AB89" i="549"/>
  <c r="P115" i="294" s="1"/>
  <c r="P116" i="294" s="1"/>
  <c r="A90" i="549"/>
  <c r="B90" i="549"/>
  <c r="C90" i="549"/>
  <c r="B117" i="294" s="1"/>
  <c r="D90" i="549"/>
  <c r="E90" i="549"/>
  <c r="F90" i="549"/>
  <c r="G90" i="549"/>
  <c r="H90" i="549"/>
  <c r="M90" i="549"/>
  <c r="N90" i="549"/>
  <c r="O90" i="549"/>
  <c r="Q90" i="549"/>
  <c r="E117" i="294" s="1"/>
  <c r="R90" i="549"/>
  <c r="F117" i="294" s="1"/>
  <c r="S90" i="549"/>
  <c r="T90" i="549"/>
  <c r="U90" i="549"/>
  <c r="G117" i="294" s="1"/>
  <c r="V90" i="549"/>
  <c r="H117" i="294" s="1"/>
  <c r="W90" i="549"/>
  <c r="L117" i="294" s="1"/>
  <c r="X90" i="549"/>
  <c r="Y90" i="549"/>
  <c r="J117" i="294" s="1"/>
  <c r="Z90" i="549"/>
  <c r="K117" i="294" s="1"/>
  <c r="AA90" i="549"/>
  <c r="AB90" i="549"/>
  <c r="P117" i="294" s="1"/>
  <c r="A91" i="549"/>
  <c r="B91" i="549"/>
  <c r="C91" i="549"/>
  <c r="B118" i="294" s="1"/>
  <c r="D91" i="549"/>
  <c r="E91" i="549"/>
  <c r="F91" i="549"/>
  <c r="G91" i="549"/>
  <c r="H91" i="549"/>
  <c r="M91" i="549"/>
  <c r="N91" i="549"/>
  <c r="O91" i="549"/>
  <c r="Q91" i="549"/>
  <c r="E118" i="294" s="1"/>
  <c r="R91" i="549"/>
  <c r="F118" i="294" s="1"/>
  <c r="S91" i="549"/>
  <c r="T91" i="549"/>
  <c r="U91" i="549"/>
  <c r="G118" i="294" s="1"/>
  <c r="V91" i="549"/>
  <c r="H118" i="294" s="1"/>
  <c r="W91" i="549"/>
  <c r="L118" i="294" s="1"/>
  <c r="X91" i="549"/>
  <c r="Y91" i="549"/>
  <c r="J118" i="294" s="1"/>
  <c r="Z91" i="549"/>
  <c r="K118" i="294" s="1"/>
  <c r="AA91" i="549"/>
  <c r="AB91" i="549"/>
  <c r="P118" i="294" s="1"/>
  <c r="A92" i="549"/>
  <c r="B92" i="549"/>
  <c r="C92" i="549"/>
  <c r="B119" i="294" s="1"/>
  <c r="D92" i="549"/>
  <c r="E92" i="549"/>
  <c r="F92" i="549"/>
  <c r="G92" i="549"/>
  <c r="H92" i="549"/>
  <c r="M92" i="549"/>
  <c r="N92" i="549"/>
  <c r="O92" i="549"/>
  <c r="P92" i="549"/>
  <c r="D119" i="294" s="1"/>
  <c r="Q92" i="549"/>
  <c r="E119" i="294" s="1"/>
  <c r="R92" i="549"/>
  <c r="F119" i="294" s="1"/>
  <c r="S92" i="549"/>
  <c r="T92" i="549"/>
  <c r="U92" i="549"/>
  <c r="G119" i="294" s="1"/>
  <c r="V92" i="549"/>
  <c r="H119" i="294" s="1"/>
  <c r="W92" i="549"/>
  <c r="L119" i="294" s="1"/>
  <c r="X92" i="549"/>
  <c r="Y92" i="549"/>
  <c r="J119" i="294" s="1"/>
  <c r="Z92" i="549"/>
  <c r="K119" i="294" s="1"/>
  <c r="AA92" i="549"/>
  <c r="AB92" i="549"/>
  <c r="P119" i="294" s="1"/>
  <c r="A93" i="549"/>
  <c r="B93" i="549"/>
  <c r="C93" i="549"/>
  <c r="B121" i="294" s="1"/>
  <c r="D93" i="549"/>
  <c r="E93" i="549"/>
  <c r="F93" i="549"/>
  <c r="G93" i="549"/>
  <c r="H93" i="549"/>
  <c r="M93" i="549"/>
  <c r="N93" i="549"/>
  <c r="O93" i="549"/>
  <c r="P93" i="549"/>
  <c r="D121" i="294" s="1"/>
  <c r="Q93" i="549"/>
  <c r="E121" i="294" s="1"/>
  <c r="R93" i="549"/>
  <c r="F121" i="294" s="1"/>
  <c r="S93" i="549"/>
  <c r="T93" i="549"/>
  <c r="U93" i="549"/>
  <c r="G121" i="294" s="1"/>
  <c r="V93" i="549"/>
  <c r="H121" i="294" s="1"/>
  <c r="W93" i="549"/>
  <c r="L121" i="294" s="1"/>
  <c r="X93" i="549"/>
  <c r="Y93" i="549"/>
  <c r="J121" i="294" s="1"/>
  <c r="Z93" i="549"/>
  <c r="K121" i="294" s="1"/>
  <c r="AA93" i="549"/>
  <c r="AB93" i="549"/>
  <c r="P121" i="294" s="1"/>
  <c r="A94" i="549"/>
  <c r="B94" i="549"/>
  <c r="C94" i="549"/>
  <c r="B122" i="294" s="1"/>
  <c r="D94" i="549"/>
  <c r="E94" i="549"/>
  <c r="F94" i="549"/>
  <c r="G94" i="549"/>
  <c r="H94" i="549"/>
  <c r="M94" i="549"/>
  <c r="N94" i="549"/>
  <c r="O94" i="549"/>
  <c r="Q94" i="549"/>
  <c r="E122" i="294" s="1"/>
  <c r="R94" i="549"/>
  <c r="F122" i="294" s="1"/>
  <c r="S94" i="549"/>
  <c r="T94" i="549"/>
  <c r="U94" i="549"/>
  <c r="G122" i="294" s="1"/>
  <c r="V94" i="549"/>
  <c r="H122" i="294" s="1"/>
  <c r="W94" i="549"/>
  <c r="L122" i="294" s="1"/>
  <c r="X94" i="549"/>
  <c r="Y94" i="549"/>
  <c r="J122" i="294" s="1"/>
  <c r="Z94" i="549"/>
  <c r="K122" i="294" s="1"/>
  <c r="AA94" i="549"/>
  <c r="AB94" i="549"/>
  <c r="P122" i="294" s="1"/>
  <c r="A95" i="549"/>
  <c r="B95" i="549"/>
  <c r="C95" i="549"/>
  <c r="B124" i="294" s="1"/>
  <c r="D95" i="549"/>
  <c r="E95" i="549"/>
  <c r="F95" i="549"/>
  <c r="G95" i="549"/>
  <c r="H95" i="549"/>
  <c r="M95" i="549"/>
  <c r="N95" i="549"/>
  <c r="O95" i="549"/>
  <c r="Q95" i="549"/>
  <c r="E124" i="294" s="1"/>
  <c r="R95" i="549"/>
  <c r="F124" i="294" s="1"/>
  <c r="S95" i="549"/>
  <c r="T95" i="549"/>
  <c r="U95" i="549"/>
  <c r="G124" i="294" s="1"/>
  <c r="V95" i="549"/>
  <c r="H124" i="294" s="1"/>
  <c r="W95" i="549"/>
  <c r="L124" i="294" s="1"/>
  <c r="L125" i="294" s="1"/>
  <c r="X95" i="549"/>
  <c r="Y95" i="549"/>
  <c r="J124" i="294" s="1"/>
  <c r="Z95" i="549"/>
  <c r="K124" i="294" s="1"/>
  <c r="AA95" i="549"/>
  <c r="AB95" i="549"/>
  <c r="P124" i="294" s="1"/>
  <c r="R6" i="549"/>
  <c r="F6" i="294" s="1"/>
  <c r="S6" i="549"/>
  <c r="T6" i="549"/>
  <c r="U6" i="549"/>
  <c r="G6" i="294" s="1"/>
  <c r="V6" i="549"/>
  <c r="H6" i="294" s="1"/>
  <c r="W6" i="549"/>
  <c r="L6" i="294" s="1"/>
  <c r="X6" i="549"/>
  <c r="Y6" i="549"/>
  <c r="J6" i="294" s="1"/>
  <c r="Z6" i="549"/>
  <c r="K6" i="294" s="1"/>
  <c r="AA6" i="549"/>
  <c r="AB6" i="549"/>
  <c r="P6" i="294" s="1"/>
  <c r="R7" i="549"/>
  <c r="F7" i="294" s="1"/>
  <c r="S7" i="549"/>
  <c r="T7" i="549"/>
  <c r="U7" i="549"/>
  <c r="G7" i="294" s="1"/>
  <c r="V7" i="549"/>
  <c r="H7" i="294" s="1"/>
  <c r="W7" i="549"/>
  <c r="L7" i="294" s="1"/>
  <c r="X7" i="549"/>
  <c r="Y7" i="549"/>
  <c r="J7" i="294" s="1"/>
  <c r="Z7" i="549"/>
  <c r="K7" i="294" s="1"/>
  <c r="AA7" i="549"/>
  <c r="AB7" i="549"/>
  <c r="P7" i="294" s="1"/>
  <c r="R8" i="549"/>
  <c r="S8" i="549"/>
  <c r="T8" i="549"/>
  <c r="U8" i="549"/>
  <c r="V8" i="549"/>
  <c r="W8" i="549"/>
  <c r="X8" i="549"/>
  <c r="Y8" i="549"/>
  <c r="Y2" i="549" s="1"/>
  <c r="Z8" i="549"/>
  <c r="Z2" i="549" s="1"/>
  <c r="AA8" i="549"/>
  <c r="AB8" i="549"/>
  <c r="P14" i="294" s="1"/>
  <c r="P15" i="294" s="1"/>
  <c r="R9" i="549"/>
  <c r="S9" i="549"/>
  <c r="T9" i="549"/>
  <c r="U9" i="549"/>
  <c r="V9" i="549"/>
  <c r="W9" i="549"/>
  <c r="X9" i="549"/>
  <c r="Y9" i="549"/>
  <c r="Z9" i="549"/>
  <c r="AA9" i="549"/>
  <c r="AB9" i="549"/>
  <c r="P16" i="294" s="1"/>
  <c r="R10" i="549"/>
  <c r="S10" i="549"/>
  <c r="T10" i="549"/>
  <c r="U10" i="549"/>
  <c r="V10" i="549"/>
  <c r="W10" i="549"/>
  <c r="X10" i="549"/>
  <c r="Y10" i="549"/>
  <c r="Z10" i="549"/>
  <c r="AA10" i="549"/>
  <c r="AB10" i="549"/>
  <c r="P17" i="294" s="1"/>
  <c r="R11" i="549"/>
  <c r="S11" i="549"/>
  <c r="T11" i="549"/>
  <c r="U11" i="549"/>
  <c r="V11" i="549"/>
  <c r="W11" i="549"/>
  <c r="X11" i="549"/>
  <c r="Y11" i="549"/>
  <c r="Z11" i="549"/>
  <c r="AA11" i="549"/>
  <c r="AB11" i="549"/>
  <c r="P18" i="294" s="1"/>
  <c r="R12" i="549"/>
  <c r="S12" i="549"/>
  <c r="T12" i="549"/>
  <c r="U12" i="549"/>
  <c r="V12" i="549"/>
  <c r="W12" i="549"/>
  <c r="X12" i="549"/>
  <c r="Y12" i="549"/>
  <c r="Z12" i="549"/>
  <c r="AA12" i="549"/>
  <c r="AB12" i="549"/>
  <c r="P19" i="294" s="1"/>
  <c r="R13" i="549"/>
  <c r="S13" i="549"/>
  <c r="T13" i="549"/>
  <c r="U13" i="549"/>
  <c r="V13" i="549"/>
  <c r="W13" i="549"/>
  <c r="X13" i="549"/>
  <c r="Y13" i="549"/>
  <c r="Z13" i="549"/>
  <c r="AA13" i="549"/>
  <c r="AB13" i="549"/>
  <c r="P20" i="294" s="1"/>
  <c r="R14" i="549"/>
  <c r="S14" i="549"/>
  <c r="T14" i="549"/>
  <c r="U14" i="549"/>
  <c r="V14" i="549"/>
  <c r="W14" i="549"/>
  <c r="X14" i="549"/>
  <c r="Y14" i="549"/>
  <c r="Z14" i="549"/>
  <c r="AA14" i="549"/>
  <c r="AB14" i="549"/>
  <c r="P21" i="294" s="1"/>
  <c r="R15" i="549"/>
  <c r="S15" i="549"/>
  <c r="T15" i="549"/>
  <c r="U15" i="549"/>
  <c r="V15" i="549"/>
  <c r="W15" i="549"/>
  <c r="X15" i="549"/>
  <c r="Y15" i="549"/>
  <c r="Z15" i="549"/>
  <c r="AA15" i="549"/>
  <c r="AB15" i="549"/>
  <c r="P22" i="294" s="1"/>
  <c r="R16" i="549"/>
  <c r="S16" i="549"/>
  <c r="T16" i="549"/>
  <c r="U16" i="549"/>
  <c r="V16" i="549"/>
  <c r="W16" i="549"/>
  <c r="X16" i="549"/>
  <c r="Y16" i="549"/>
  <c r="Z16" i="549"/>
  <c r="AA16" i="549"/>
  <c r="AB16" i="549"/>
  <c r="P23" i="294" s="1"/>
  <c r="R17" i="549"/>
  <c r="S17" i="549"/>
  <c r="T17" i="549"/>
  <c r="U17" i="549"/>
  <c r="V17" i="549"/>
  <c r="W17" i="549"/>
  <c r="X17" i="549"/>
  <c r="Y17" i="549"/>
  <c r="Z17" i="549"/>
  <c r="AA17" i="549"/>
  <c r="AB17" i="549"/>
  <c r="P24" i="294" s="1"/>
  <c r="R18" i="549"/>
  <c r="S18" i="549"/>
  <c r="T18" i="549"/>
  <c r="U18" i="549"/>
  <c r="V18" i="549"/>
  <c r="W18" i="549"/>
  <c r="X18" i="549"/>
  <c r="Y18" i="549"/>
  <c r="Z18" i="549"/>
  <c r="AA18" i="549"/>
  <c r="AB18" i="549"/>
  <c r="P25" i="294" s="1"/>
  <c r="R19" i="549"/>
  <c r="S19" i="549"/>
  <c r="T19" i="549"/>
  <c r="U19" i="549"/>
  <c r="V19" i="549"/>
  <c r="W19" i="549"/>
  <c r="X19" i="549"/>
  <c r="Y19" i="549"/>
  <c r="Z19" i="549"/>
  <c r="AA19" i="549"/>
  <c r="AB19" i="549"/>
  <c r="P26" i="294" s="1"/>
  <c r="R20" i="549"/>
  <c r="S20" i="549"/>
  <c r="T20" i="549"/>
  <c r="U20" i="549"/>
  <c r="V20" i="549"/>
  <c r="W20" i="549"/>
  <c r="X20" i="549"/>
  <c r="Y20" i="549"/>
  <c r="Z20" i="549"/>
  <c r="AA20" i="549"/>
  <c r="AB20" i="549"/>
  <c r="P27" i="294" s="1"/>
  <c r="R21" i="549"/>
  <c r="S21" i="549"/>
  <c r="T21" i="549"/>
  <c r="U21" i="549"/>
  <c r="V21" i="549"/>
  <c r="W21" i="549"/>
  <c r="X21" i="549"/>
  <c r="Y21" i="549"/>
  <c r="Z21" i="549"/>
  <c r="AA21" i="549"/>
  <c r="AB21" i="549"/>
  <c r="P28" i="294" s="1"/>
  <c r="R22" i="549"/>
  <c r="S22" i="549"/>
  <c r="T22" i="549"/>
  <c r="U22" i="549"/>
  <c r="V22" i="549"/>
  <c r="W22" i="549"/>
  <c r="X22" i="549"/>
  <c r="Y22" i="549"/>
  <c r="Z22" i="549"/>
  <c r="AA22" i="549"/>
  <c r="AB22" i="549"/>
  <c r="P29" i="294" s="1"/>
  <c r="R23" i="549"/>
  <c r="S23" i="549"/>
  <c r="T23" i="549"/>
  <c r="U23" i="549"/>
  <c r="V23" i="549"/>
  <c r="W23" i="549"/>
  <c r="X23" i="549"/>
  <c r="Y23" i="549"/>
  <c r="Z23" i="549"/>
  <c r="AA23" i="549"/>
  <c r="AB23" i="549"/>
  <c r="P30" i="294" s="1"/>
  <c r="R24" i="549"/>
  <c r="S24" i="549"/>
  <c r="T24" i="549"/>
  <c r="U24" i="549"/>
  <c r="V24" i="549"/>
  <c r="W24" i="549"/>
  <c r="X24" i="549"/>
  <c r="Y24" i="549"/>
  <c r="Z24" i="549"/>
  <c r="AA24" i="549"/>
  <c r="AB24" i="549"/>
  <c r="P31" i="294" s="1"/>
  <c r="R25" i="549"/>
  <c r="S25" i="549"/>
  <c r="T25" i="549"/>
  <c r="U25" i="549"/>
  <c r="V25" i="549"/>
  <c r="W25" i="549"/>
  <c r="X25" i="549"/>
  <c r="Y25" i="549"/>
  <c r="Z25" i="549"/>
  <c r="AA25" i="549"/>
  <c r="AB25" i="549"/>
  <c r="P32" i="294" s="1"/>
  <c r="R26" i="549"/>
  <c r="S26" i="549"/>
  <c r="T26" i="549"/>
  <c r="U26" i="549"/>
  <c r="V26" i="549"/>
  <c r="W26" i="549"/>
  <c r="X26" i="549"/>
  <c r="Y26" i="549"/>
  <c r="Z26" i="549"/>
  <c r="AA26" i="549"/>
  <c r="AB26" i="549"/>
  <c r="P33" i="294" s="1"/>
  <c r="R27" i="549"/>
  <c r="S27" i="549"/>
  <c r="T27" i="549"/>
  <c r="U27" i="549"/>
  <c r="V27" i="549"/>
  <c r="W27" i="549"/>
  <c r="X27" i="549"/>
  <c r="Y27" i="549"/>
  <c r="Z27" i="549"/>
  <c r="AA27" i="549"/>
  <c r="AB27" i="549"/>
  <c r="P34" i="294" s="1"/>
  <c r="R28" i="549"/>
  <c r="S28" i="549"/>
  <c r="T28" i="549"/>
  <c r="U28" i="549"/>
  <c r="V28" i="549"/>
  <c r="W28" i="549"/>
  <c r="X28" i="549"/>
  <c r="Y28" i="549"/>
  <c r="Z28" i="549"/>
  <c r="AA28" i="549"/>
  <c r="AB28" i="549"/>
  <c r="P35" i="294" s="1"/>
  <c r="R29" i="549"/>
  <c r="S29" i="549"/>
  <c r="T29" i="549"/>
  <c r="U29" i="549"/>
  <c r="V29" i="549"/>
  <c r="W29" i="549"/>
  <c r="X29" i="549"/>
  <c r="Y29" i="549"/>
  <c r="Z29" i="549"/>
  <c r="AA29" i="549"/>
  <c r="AB29" i="549"/>
  <c r="P36" i="294" s="1"/>
  <c r="R30" i="549"/>
  <c r="S30" i="549"/>
  <c r="T30" i="549"/>
  <c r="U30" i="549"/>
  <c r="V30" i="549"/>
  <c r="W30" i="549"/>
  <c r="X30" i="549"/>
  <c r="Y30" i="549"/>
  <c r="Z30" i="549"/>
  <c r="AA30" i="549"/>
  <c r="AB30" i="549"/>
  <c r="P37" i="294" s="1"/>
  <c r="R31" i="549"/>
  <c r="S31" i="549"/>
  <c r="T31" i="549"/>
  <c r="U31" i="549"/>
  <c r="V31" i="549"/>
  <c r="W31" i="549"/>
  <c r="X31" i="549"/>
  <c r="Y31" i="549"/>
  <c r="Z31" i="549"/>
  <c r="AA31" i="549"/>
  <c r="AB31" i="549"/>
  <c r="P38" i="294" s="1"/>
  <c r="R32" i="549"/>
  <c r="S32" i="549"/>
  <c r="T32" i="549"/>
  <c r="U32" i="549"/>
  <c r="V32" i="549"/>
  <c r="W32" i="549"/>
  <c r="X32" i="549"/>
  <c r="Y32" i="549"/>
  <c r="Z32" i="549"/>
  <c r="AA32" i="549"/>
  <c r="AB32" i="549"/>
  <c r="P39" i="294" s="1"/>
  <c r="R33" i="549"/>
  <c r="S33" i="549"/>
  <c r="T33" i="549"/>
  <c r="U33" i="549"/>
  <c r="V33" i="549"/>
  <c r="W33" i="549"/>
  <c r="L41" i="294" s="1"/>
  <c r="X33" i="549"/>
  <c r="Y33" i="549"/>
  <c r="Z33" i="549"/>
  <c r="AA33" i="549"/>
  <c r="AB33" i="549"/>
  <c r="R34" i="549"/>
  <c r="S34" i="549"/>
  <c r="T34" i="549"/>
  <c r="U34" i="549"/>
  <c r="V34" i="549"/>
  <c r="W34" i="549"/>
  <c r="X34" i="549"/>
  <c r="Y34" i="549"/>
  <c r="Z34" i="549"/>
  <c r="AA34" i="549"/>
  <c r="AB34" i="549"/>
  <c r="P42" i="294" s="1"/>
  <c r="R35" i="549"/>
  <c r="F44" i="294" s="1"/>
  <c r="S35" i="549"/>
  <c r="T35" i="549"/>
  <c r="U35" i="549"/>
  <c r="G44" i="294" s="1"/>
  <c r="V35" i="549"/>
  <c r="H44" i="294" s="1"/>
  <c r="W35" i="549"/>
  <c r="L44" i="294" s="1"/>
  <c r="X35" i="549"/>
  <c r="Y35" i="549"/>
  <c r="J44" i="294" s="1"/>
  <c r="Z35" i="549"/>
  <c r="K44" i="294" s="1"/>
  <c r="AA35" i="549"/>
  <c r="AB35" i="549"/>
  <c r="P44" i="294" s="1"/>
  <c r="R36" i="549"/>
  <c r="F45" i="294" s="1"/>
  <c r="S36" i="549"/>
  <c r="T36" i="549"/>
  <c r="U36" i="549"/>
  <c r="G45" i="294" s="1"/>
  <c r="V36" i="549"/>
  <c r="H45" i="294" s="1"/>
  <c r="W36" i="549"/>
  <c r="L45" i="294" s="1"/>
  <c r="X36" i="549"/>
  <c r="Y36" i="549"/>
  <c r="J45" i="294" s="1"/>
  <c r="Z36" i="549"/>
  <c r="K45" i="294" s="1"/>
  <c r="AA36" i="549"/>
  <c r="AB36" i="549"/>
  <c r="P45" i="294" s="1"/>
  <c r="R37" i="549"/>
  <c r="F46" i="294" s="1"/>
  <c r="S37" i="549"/>
  <c r="T37" i="549"/>
  <c r="U37" i="549"/>
  <c r="G46" i="294" s="1"/>
  <c r="V37" i="549"/>
  <c r="H46" i="294" s="1"/>
  <c r="W37" i="549"/>
  <c r="L46" i="294" s="1"/>
  <c r="X37" i="549"/>
  <c r="Y37" i="549"/>
  <c r="J46" i="294" s="1"/>
  <c r="Z37" i="549"/>
  <c r="K46" i="294" s="1"/>
  <c r="AA37" i="549"/>
  <c r="AB37" i="549"/>
  <c r="P46" i="294" s="1"/>
  <c r="R38" i="549"/>
  <c r="F47" i="294" s="1"/>
  <c r="S38" i="549"/>
  <c r="T38" i="549"/>
  <c r="U38" i="549"/>
  <c r="G47" i="294" s="1"/>
  <c r="V38" i="549"/>
  <c r="H47" i="294" s="1"/>
  <c r="W38" i="549"/>
  <c r="L47" i="294" s="1"/>
  <c r="X38" i="549"/>
  <c r="Y38" i="549"/>
  <c r="J47" i="294" s="1"/>
  <c r="Z38" i="549"/>
  <c r="K47" i="294" s="1"/>
  <c r="AA38" i="549"/>
  <c r="AB38" i="549"/>
  <c r="P47" i="294" s="1"/>
  <c r="R39" i="549"/>
  <c r="F48" i="294" s="1"/>
  <c r="S39" i="549"/>
  <c r="T39" i="549"/>
  <c r="U39" i="549"/>
  <c r="G48" i="294" s="1"/>
  <c r="V39" i="549"/>
  <c r="H48" i="294" s="1"/>
  <c r="W39" i="549"/>
  <c r="L48" i="294" s="1"/>
  <c r="X39" i="549"/>
  <c r="Y39" i="549"/>
  <c r="J48" i="294" s="1"/>
  <c r="Z39" i="549"/>
  <c r="K48" i="294" s="1"/>
  <c r="AA39" i="549"/>
  <c r="AB39" i="549"/>
  <c r="P48" i="294" s="1"/>
  <c r="R40" i="549"/>
  <c r="F49" i="294" s="1"/>
  <c r="S40" i="549"/>
  <c r="T40" i="549"/>
  <c r="U40" i="549"/>
  <c r="G49" i="294" s="1"/>
  <c r="V40" i="549"/>
  <c r="H49" i="294" s="1"/>
  <c r="W40" i="549"/>
  <c r="L49" i="294" s="1"/>
  <c r="X40" i="549"/>
  <c r="Y40" i="549"/>
  <c r="J49" i="294" s="1"/>
  <c r="Z40" i="549"/>
  <c r="K49" i="294" s="1"/>
  <c r="AA40" i="549"/>
  <c r="AB40" i="549"/>
  <c r="P49" i="294" s="1"/>
  <c r="R41" i="549"/>
  <c r="F50" i="294" s="1"/>
  <c r="S41" i="549"/>
  <c r="T41" i="549"/>
  <c r="U41" i="549"/>
  <c r="G50" i="294" s="1"/>
  <c r="V41" i="549"/>
  <c r="H50" i="294" s="1"/>
  <c r="W41" i="549"/>
  <c r="L50" i="294" s="1"/>
  <c r="X41" i="549"/>
  <c r="Y41" i="549"/>
  <c r="J50" i="294" s="1"/>
  <c r="Z41" i="549"/>
  <c r="K50" i="294" s="1"/>
  <c r="AA41" i="549"/>
  <c r="AB41" i="549"/>
  <c r="P50" i="294" s="1"/>
  <c r="R42" i="549"/>
  <c r="F51" i="294" s="1"/>
  <c r="S42" i="549"/>
  <c r="T42" i="549"/>
  <c r="U42" i="549"/>
  <c r="G51" i="294" s="1"/>
  <c r="V42" i="549"/>
  <c r="H51" i="294" s="1"/>
  <c r="W42" i="549"/>
  <c r="L51" i="294" s="1"/>
  <c r="X42" i="549"/>
  <c r="Y42" i="549"/>
  <c r="J51" i="294" s="1"/>
  <c r="Z42" i="549"/>
  <c r="K51" i="294" s="1"/>
  <c r="AA42" i="549"/>
  <c r="AB42" i="549"/>
  <c r="P51" i="294" s="1"/>
  <c r="R43" i="549"/>
  <c r="F52" i="294" s="1"/>
  <c r="S43" i="549"/>
  <c r="T43" i="549"/>
  <c r="U43" i="549"/>
  <c r="G52" i="294" s="1"/>
  <c r="V43" i="549"/>
  <c r="H52" i="294" s="1"/>
  <c r="W43" i="549"/>
  <c r="L52" i="294" s="1"/>
  <c r="X43" i="549"/>
  <c r="Y43" i="549"/>
  <c r="J52" i="294" s="1"/>
  <c r="Z43" i="549"/>
  <c r="K52" i="294" s="1"/>
  <c r="AA43" i="549"/>
  <c r="AB43" i="549"/>
  <c r="P52" i="294" s="1"/>
  <c r="R44" i="549"/>
  <c r="F53" i="294" s="1"/>
  <c r="S44" i="549"/>
  <c r="T44" i="549"/>
  <c r="U44" i="549"/>
  <c r="G53" i="294" s="1"/>
  <c r="V44" i="549"/>
  <c r="H53" i="294" s="1"/>
  <c r="W44" i="549"/>
  <c r="L53" i="294" s="1"/>
  <c r="X44" i="549"/>
  <c r="Y44" i="549"/>
  <c r="J53" i="294" s="1"/>
  <c r="Z44" i="549"/>
  <c r="K53" i="294" s="1"/>
  <c r="AA44" i="549"/>
  <c r="AB44" i="549"/>
  <c r="P53" i="294" s="1"/>
  <c r="R45" i="549"/>
  <c r="F54" i="294" s="1"/>
  <c r="S45" i="549"/>
  <c r="T45" i="549"/>
  <c r="U45" i="549"/>
  <c r="G54" i="294" s="1"/>
  <c r="V45" i="549"/>
  <c r="H54" i="294" s="1"/>
  <c r="W45" i="549"/>
  <c r="L54" i="294" s="1"/>
  <c r="X45" i="549"/>
  <c r="Y45" i="549"/>
  <c r="J54" i="294" s="1"/>
  <c r="Z45" i="549"/>
  <c r="K54" i="294" s="1"/>
  <c r="AA45" i="549"/>
  <c r="AB45" i="549"/>
  <c r="P54" i="294" s="1"/>
  <c r="R46" i="549"/>
  <c r="F55" i="294" s="1"/>
  <c r="S46" i="549"/>
  <c r="T46" i="549"/>
  <c r="U46" i="549"/>
  <c r="G55" i="294" s="1"/>
  <c r="V46" i="549"/>
  <c r="H55" i="294" s="1"/>
  <c r="W46" i="549"/>
  <c r="L55" i="294" s="1"/>
  <c r="X46" i="549"/>
  <c r="Y46" i="549"/>
  <c r="J55" i="294" s="1"/>
  <c r="Z46" i="549"/>
  <c r="K55" i="294" s="1"/>
  <c r="AA46" i="549"/>
  <c r="AB46" i="549"/>
  <c r="P55" i="294" s="1"/>
  <c r="R47" i="549"/>
  <c r="F56" i="294" s="1"/>
  <c r="S47" i="549"/>
  <c r="T47" i="549"/>
  <c r="U47" i="549"/>
  <c r="G56" i="294" s="1"/>
  <c r="V47" i="549"/>
  <c r="H56" i="294" s="1"/>
  <c r="W47" i="549"/>
  <c r="L56" i="294" s="1"/>
  <c r="X47" i="549"/>
  <c r="Y47" i="549"/>
  <c r="J56" i="294" s="1"/>
  <c r="Z47" i="549"/>
  <c r="K56" i="294" s="1"/>
  <c r="AA47" i="549"/>
  <c r="AB47" i="549"/>
  <c r="P56" i="294" s="1"/>
  <c r="R48" i="549"/>
  <c r="F57" i="294" s="1"/>
  <c r="S48" i="549"/>
  <c r="T48" i="549"/>
  <c r="U48" i="549"/>
  <c r="G57" i="294" s="1"/>
  <c r="V48" i="549"/>
  <c r="H57" i="294" s="1"/>
  <c r="W48" i="549"/>
  <c r="L57" i="294" s="1"/>
  <c r="X48" i="549"/>
  <c r="Y48" i="549"/>
  <c r="J57" i="294" s="1"/>
  <c r="Z48" i="549"/>
  <c r="K57" i="294" s="1"/>
  <c r="AA48" i="549"/>
  <c r="AB48" i="549"/>
  <c r="P57" i="294" s="1"/>
  <c r="R49" i="549"/>
  <c r="F58" i="294" s="1"/>
  <c r="S49" i="549"/>
  <c r="T49" i="549"/>
  <c r="U49" i="549"/>
  <c r="G58" i="294" s="1"/>
  <c r="V49" i="549"/>
  <c r="H58" i="294" s="1"/>
  <c r="W49" i="549"/>
  <c r="L58" i="294" s="1"/>
  <c r="X49" i="549"/>
  <c r="Y49" i="549"/>
  <c r="J58" i="294" s="1"/>
  <c r="Z49" i="549"/>
  <c r="K58" i="294" s="1"/>
  <c r="AA49" i="549"/>
  <c r="AB49" i="549"/>
  <c r="P58" i="294" s="1"/>
  <c r="R50" i="549"/>
  <c r="F59" i="294" s="1"/>
  <c r="S50" i="549"/>
  <c r="T50" i="549"/>
  <c r="U50" i="549"/>
  <c r="G59" i="294" s="1"/>
  <c r="V50" i="549"/>
  <c r="H59" i="294" s="1"/>
  <c r="W50" i="549"/>
  <c r="L59" i="294" s="1"/>
  <c r="X50" i="549"/>
  <c r="Y50" i="549"/>
  <c r="J59" i="294" s="1"/>
  <c r="Z50" i="549"/>
  <c r="K59" i="294" s="1"/>
  <c r="AA50" i="549"/>
  <c r="AB50" i="549"/>
  <c r="P59" i="294" s="1"/>
  <c r="R51" i="549"/>
  <c r="F60" i="294" s="1"/>
  <c r="S51" i="549"/>
  <c r="T51" i="549"/>
  <c r="U51" i="549"/>
  <c r="G60" i="294" s="1"/>
  <c r="V51" i="549"/>
  <c r="H60" i="294" s="1"/>
  <c r="W51" i="549"/>
  <c r="L60" i="294" s="1"/>
  <c r="X51" i="549"/>
  <c r="Y51" i="549"/>
  <c r="J60" i="294" s="1"/>
  <c r="Z51" i="549"/>
  <c r="K60" i="294" s="1"/>
  <c r="AA51" i="549"/>
  <c r="AB51" i="549"/>
  <c r="P60" i="294" s="1"/>
  <c r="R52" i="549"/>
  <c r="F61" i="294" s="1"/>
  <c r="S52" i="549"/>
  <c r="T52" i="549"/>
  <c r="U52" i="549"/>
  <c r="G61" i="294" s="1"/>
  <c r="V52" i="549"/>
  <c r="H61" i="294" s="1"/>
  <c r="W52" i="549"/>
  <c r="L61" i="294" s="1"/>
  <c r="X52" i="549"/>
  <c r="Y52" i="549"/>
  <c r="J61" i="294" s="1"/>
  <c r="Z52" i="549"/>
  <c r="K61" i="294" s="1"/>
  <c r="AA52" i="549"/>
  <c r="AB52" i="549"/>
  <c r="P61" i="294" s="1"/>
  <c r="R53" i="549"/>
  <c r="F62" i="294" s="1"/>
  <c r="S53" i="549"/>
  <c r="T53" i="549"/>
  <c r="U53" i="549"/>
  <c r="G62" i="294" s="1"/>
  <c r="V53" i="549"/>
  <c r="H62" i="294" s="1"/>
  <c r="W53" i="549"/>
  <c r="L62" i="294" s="1"/>
  <c r="X53" i="549"/>
  <c r="Y53" i="549"/>
  <c r="J62" i="294" s="1"/>
  <c r="Z53" i="549"/>
  <c r="K62" i="294" s="1"/>
  <c r="AA53" i="549"/>
  <c r="AB53" i="549"/>
  <c r="P62" i="294" s="1"/>
  <c r="R54" i="549"/>
  <c r="F63" i="294" s="1"/>
  <c r="S54" i="549"/>
  <c r="T54" i="549"/>
  <c r="U54" i="549"/>
  <c r="G63" i="294" s="1"/>
  <c r="V54" i="549"/>
  <c r="H63" i="294" s="1"/>
  <c r="W54" i="549"/>
  <c r="L63" i="294" s="1"/>
  <c r="X54" i="549"/>
  <c r="Y54" i="549"/>
  <c r="J63" i="294" s="1"/>
  <c r="Z54" i="549"/>
  <c r="K63" i="294" s="1"/>
  <c r="AA54" i="549"/>
  <c r="AB54" i="549"/>
  <c r="P63" i="294" s="1"/>
  <c r="R55" i="549"/>
  <c r="F64" i="294" s="1"/>
  <c r="S55" i="549"/>
  <c r="T55" i="549"/>
  <c r="U55" i="549"/>
  <c r="G64" i="294" s="1"/>
  <c r="V55" i="549"/>
  <c r="H64" i="294" s="1"/>
  <c r="W55" i="549"/>
  <c r="L64" i="294" s="1"/>
  <c r="X55" i="549"/>
  <c r="Y55" i="549"/>
  <c r="J64" i="294" s="1"/>
  <c r="Z55" i="549"/>
  <c r="K64" i="294" s="1"/>
  <c r="AA55" i="549"/>
  <c r="AB55" i="549"/>
  <c r="P64" i="294" s="1"/>
  <c r="R56" i="549"/>
  <c r="F65" i="294" s="1"/>
  <c r="S56" i="549"/>
  <c r="T56" i="549"/>
  <c r="U56" i="549"/>
  <c r="G65" i="294" s="1"/>
  <c r="V56" i="549"/>
  <c r="H65" i="294" s="1"/>
  <c r="W56" i="549"/>
  <c r="L65" i="294" s="1"/>
  <c r="X56" i="549"/>
  <c r="Y56" i="549"/>
  <c r="J65" i="294" s="1"/>
  <c r="Z56" i="549"/>
  <c r="K65" i="294" s="1"/>
  <c r="AA56" i="549"/>
  <c r="AB56" i="549"/>
  <c r="P65" i="294" s="1"/>
  <c r="R57" i="549"/>
  <c r="F66" i="294" s="1"/>
  <c r="S57" i="549"/>
  <c r="T57" i="549"/>
  <c r="U57" i="549"/>
  <c r="G66" i="294" s="1"/>
  <c r="V57" i="549"/>
  <c r="H66" i="294" s="1"/>
  <c r="W57" i="549"/>
  <c r="L66" i="294" s="1"/>
  <c r="X57" i="549"/>
  <c r="Y57" i="549"/>
  <c r="J66" i="294" s="1"/>
  <c r="Z57" i="549"/>
  <c r="K66" i="294" s="1"/>
  <c r="AA57" i="549"/>
  <c r="AB57" i="549"/>
  <c r="P66" i="294" s="1"/>
  <c r="R58" i="549"/>
  <c r="F67" i="294" s="1"/>
  <c r="S58" i="549"/>
  <c r="T58" i="549"/>
  <c r="U58" i="549"/>
  <c r="G67" i="294" s="1"/>
  <c r="V58" i="549"/>
  <c r="H67" i="294" s="1"/>
  <c r="W58" i="549"/>
  <c r="L67" i="294" s="1"/>
  <c r="X58" i="549"/>
  <c r="Y58" i="549"/>
  <c r="J67" i="294" s="1"/>
  <c r="Z58" i="549"/>
  <c r="K67" i="294" s="1"/>
  <c r="AA58" i="549"/>
  <c r="AB58" i="549"/>
  <c r="P67" i="294" s="1"/>
  <c r="R59" i="549"/>
  <c r="F68" i="294" s="1"/>
  <c r="S59" i="549"/>
  <c r="T59" i="549"/>
  <c r="U59" i="549"/>
  <c r="G68" i="294" s="1"/>
  <c r="V59" i="549"/>
  <c r="H68" i="294" s="1"/>
  <c r="W59" i="549"/>
  <c r="L68" i="294" s="1"/>
  <c r="X59" i="549"/>
  <c r="Y59" i="549"/>
  <c r="J68" i="294" s="1"/>
  <c r="Z59" i="549"/>
  <c r="K68" i="294" s="1"/>
  <c r="AA59" i="549"/>
  <c r="AB59" i="549"/>
  <c r="P68" i="294" s="1"/>
  <c r="R60" i="549"/>
  <c r="F69" i="294" s="1"/>
  <c r="S60" i="549"/>
  <c r="T60" i="549"/>
  <c r="U60" i="549"/>
  <c r="G69" i="294" s="1"/>
  <c r="V60" i="549"/>
  <c r="H69" i="294" s="1"/>
  <c r="W60" i="549"/>
  <c r="L69" i="294" s="1"/>
  <c r="X60" i="549"/>
  <c r="Y60" i="549"/>
  <c r="J69" i="294" s="1"/>
  <c r="Z60" i="549"/>
  <c r="K69" i="294" s="1"/>
  <c r="AA60" i="549"/>
  <c r="AB60" i="549"/>
  <c r="P69" i="294" s="1"/>
  <c r="R61" i="549"/>
  <c r="F70" i="294" s="1"/>
  <c r="S61" i="549"/>
  <c r="T61" i="549"/>
  <c r="U61" i="549"/>
  <c r="G70" i="294" s="1"/>
  <c r="V61" i="549"/>
  <c r="H70" i="294" s="1"/>
  <c r="W61" i="549"/>
  <c r="L70" i="294" s="1"/>
  <c r="X61" i="549"/>
  <c r="Y61" i="549"/>
  <c r="J70" i="294" s="1"/>
  <c r="Z61" i="549"/>
  <c r="K70" i="294" s="1"/>
  <c r="AA61" i="549"/>
  <c r="AB61" i="549"/>
  <c r="P70" i="294" s="1"/>
  <c r="R62" i="549"/>
  <c r="F71" i="294" s="1"/>
  <c r="S62" i="549"/>
  <c r="T62" i="549"/>
  <c r="U62" i="549"/>
  <c r="G71" i="294" s="1"/>
  <c r="V62" i="549"/>
  <c r="H71" i="294" s="1"/>
  <c r="W62" i="549"/>
  <c r="L71" i="294" s="1"/>
  <c r="X62" i="549"/>
  <c r="Y62" i="549"/>
  <c r="J71" i="294" s="1"/>
  <c r="Z62" i="549"/>
  <c r="K71" i="294" s="1"/>
  <c r="AA62" i="549"/>
  <c r="AB62" i="549"/>
  <c r="P71" i="294" s="1"/>
  <c r="R63" i="549"/>
  <c r="F72" i="294" s="1"/>
  <c r="S63" i="549"/>
  <c r="T63" i="549"/>
  <c r="U63" i="549"/>
  <c r="G72" i="294" s="1"/>
  <c r="V63" i="549"/>
  <c r="H72" i="294" s="1"/>
  <c r="W63" i="549"/>
  <c r="L72" i="294" s="1"/>
  <c r="X63" i="549"/>
  <c r="Y63" i="549"/>
  <c r="J72" i="294" s="1"/>
  <c r="Z63" i="549"/>
  <c r="K72" i="294" s="1"/>
  <c r="AA63" i="549"/>
  <c r="AB63" i="549"/>
  <c r="P72" i="294" s="1"/>
  <c r="R64" i="549"/>
  <c r="F73" i="294" s="1"/>
  <c r="S64" i="549"/>
  <c r="T64" i="549"/>
  <c r="U64" i="549"/>
  <c r="G73" i="294" s="1"/>
  <c r="V64" i="549"/>
  <c r="H73" i="294" s="1"/>
  <c r="W64" i="549"/>
  <c r="L73" i="294" s="1"/>
  <c r="X64" i="549"/>
  <c r="Y64" i="549"/>
  <c r="J73" i="294" s="1"/>
  <c r="Z64" i="549"/>
  <c r="K73" i="294" s="1"/>
  <c r="AA64" i="549"/>
  <c r="AB64" i="549"/>
  <c r="P73" i="294" s="1"/>
  <c r="R65" i="549"/>
  <c r="F74" i="294" s="1"/>
  <c r="S65" i="549"/>
  <c r="T65" i="549"/>
  <c r="U65" i="549"/>
  <c r="G74" i="294" s="1"/>
  <c r="V65" i="549"/>
  <c r="H74" i="294" s="1"/>
  <c r="W65" i="549"/>
  <c r="L74" i="294" s="1"/>
  <c r="X65" i="549"/>
  <c r="Y65" i="549"/>
  <c r="J74" i="294" s="1"/>
  <c r="Z65" i="549"/>
  <c r="K74" i="294" s="1"/>
  <c r="AA65" i="549"/>
  <c r="AB65" i="549"/>
  <c r="P74" i="294" s="1"/>
  <c r="R66" i="549"/>
  <c r="F75" i="294" s="1"/>
  <c r="S66" i="549"/>
  <c r="T66" i="549"/>
  <c r="U66" i="549"/>
  <c r="G75" i="294" s="1"/>
  <c r="V66" i="549"/>
  <c r="H75" i="294" s="1"/>
  <c r="W66" i="549"/>
  <c r="L75" i="294" s="1"/>
  <c r="X66" i="549"/>
  <c r="Y66" i="549"/>
  <c r="J75" i="294" s="1"/>
  <c r="Z66" i="549"/>
  <c r="K75" i="294" s="1"/>
  <c r="AA66" i="549"/>
  <c r="AB66" i="549"/>
  <c r="P75" i="294" s="1"/>
  <c r="R67" i="549"/>
  <c r="F76" i="294" s="1"/>
  <c r="S67" i="549"/>
  <c r="T67" i="549"/>
  <c r="U67" i="549"/>
  <c r="G76" i="294" s="1"/>
  <c r="V67" i="549"/>
  <c r="H76" i="294" s="1"/>
  <c r="W67" i="549"/>
  <c r="L76" i="294" s="1"/>
  <c r="X67" i="549"/>
  <c r="Y67" i="549"/>
  <c r="J76" i="294" s="1"/>
  <c r="Z67" i="549"/>
  <c r="K76" i="294" s="1"/>
  <c r="AA67" i="549"/>
  <c r="AB67" i="549"/>
  <c r="P76" i="294" s="1"/>
  <c r="R68" i="549"/>
  <c r="F77" i="294" s="1"/>
  <c r="S68" i="549"/>
  <c r="T68" i="549"/>
  <c r="U68" i="549"/>
  <c r="G77" i="294" s="1"/>
  <c r="V68" i="549"/>
  <c r="H77" i="294" s="1"/>
  <c r="W68" i="549"/>
  <c r="L77" i="294" s="1"/>
  <c r="X68" i="549"/>
  <c r="Y68" i="549"/>
  <c r="J77" i="294" s="1"/>
  <c r="Z68" i="549"/>
  <c r="K77" i="294" s="1"/>
  <c r="AA68" i="549"/>
  <c r="AB68" i="549"/>
  <c r="P77" i="294" s="1"/>
  <c r="R69" i="549"/>
  <c r="F78" i="294" s="1"/>
  <c r="S69" i="549"/>
  <c r="T69" i="549"/>
  <c r="U69" i="549"/>
  <c r="G78" i="294" s="1"/>
  <c r="V69" i="549"/>
  <c r="H78" i="294" s="1"/>
  <c r="W69" i="549"/>
  <c r="L78" i="294" s="1"/>
  <c r="X69" i="549"/>
  <c r="Y69" i="549"/>
  <c r="J78" i="294" s="1"/>
  <c r="Z69" i="549"/>
  <c r="K78" i="294" s="1"/>
  <c r="AA69" i="549"/>
  <c r="AB69" i="549"/>
  <c r="P78" i="294" s="1"/>
  <c r="R70" i="549"/>
  <c r="F79" i="294" s="1"/>
  <c r="S70" i="549"/>
  <c r="T70" i="549"/>
  <c r="U70" i="549"/>
  <c r="G79" i="294" s="1"/>
  <c r="V70" i="549"/>
  <c r="H79" i="294" s="1"/>
  <c r="W70" i="549"/>
  <c r="L79" i="294" s="1"/>
  <c r="X70" i="549"/>
  <c r="Y70" i="549"/>
  <c r="J79" i="294" s="1"/>
  <c r="Z70" i="549"/>
  <c r="K79" i="294" s="1"/>
  <c r="AA70" i="549"/>
  <c r="AB70" i="549"/>
  <c r="P79" i="294" s="1"/>
  <c r="R71" i="549"/>
  <c r="F80" i="294" s="1"/>
  <c r="S71" i="549"/>
  <c r="T71" i="549"/>
  <c r="U71" i="549"/>
  <c r="G80" i="294" s="1"/>
  <c r="V71" i="549"/>
  <c r="H80" i="294" s="1"/>
  <c r="W71" i="549"/>
  <c r="L80" i="294" s="1"/>
  <c r="X71" i="549"/>
  <c r="Y71" i="549"/>
  <c r="J80" i="294" s="1"/>
  <c r="Z71" i="549"/>
  <c r="K80" i="294" s="1"/>
  <c r="AA71" i="549"/>
  <c r="AB71" i="549"/>
  <c r="P80" i="294" s="1"/>
  <c r="R72" i="549"/>
  <c r="F81" i="294" s="1"/>
  <c r="S72" i="549"/>
  <c r="T72" i="549"/>
  <c r="U72" i="549"/>
  <c r="G81" i="294" s="1"/>
  <c r="V72" i="549"/>
  <c r="H81" i="294" s="1"/>
  <c r="W72" i="549"/>
  <c r="L81" i="294" s="1"/>
  <c r="X72" i="549"/>
  <c r="Y72" i="549"/>
  <c r="J81" i="294" s="1"/>
  <c r="Z72" i="549"/>
  <c r="K81" i="294" s="1"/>
  <c r="AA72" i="549"/>
  <c r="AB72" i="549"/>
  <c r="P81" i="294" s="1"/>
  <c r="R73" i="549"/>
  <c r="F82" i="294" s="1"/>
  <c r="S73" i="549"/>
  <c r="T73" i="549"/>
  <c r="U73" i="549"/>
  <c r="G82" i="294" s="1"/>
  <c r="V73" i="549"/>
  <c r="H82" i="294" s="1"/>
  <c r="W73" i="549"/>
  <c r="L82" i="294" s="1"/>
  <c r="X73" i="549"/>
  <c r="Y73" i="549"/>
  <c r="J82" i="294" s="1"/>
  <c r="Z73" i="549"/>
  <c r="K82" i="294" s="1"/>
  <c r="AA73" i="549"/>
  <c r="AB73" i="549"/>
  <c r="P82" i="294" s="1"/>
  <c r="R74" i="549"/>
  <c r="F83" i="294" s="1"/>
  <c r="S74" i="549"/>
  <c r="T74" i="549"/>
  <c r="U74" i="549"/>
  <c r="G83" i="294" s="1"/>
  <c r="V74" i="549"/>
  <c r="H83" i="294" s="1"/>
  <c r="W74" i="549"/>
  <c r="L83" i="294" s="1"/>
  <c r="X74" i="549"/>
  <c r="Y74" i="549"/>
  <c r="J83" i="294" s="1"/>
  <c r="Z74" i="549"/>
  <c r="AA74" i="549"/>
  <c r="AB74" i="549"/>
  <c r="P83" i="294" s="1"/>
  <c r="R75" i="549"/>
  <c r="F9" i="294" s="1"/>
  <c r="S75" i="549"/>
  <c r="T75" i="549"/>
  <c r="U75" i="549"/>
  <c r="G9" i="294" s="1"/>
  <c r="V75" i="549"/>
  <c r="H9" i="294" s="1"/>
  <c r="W75" i="549"/>
  <c r="L9" i="294" s="1"/>
  <c r="X75" i="549"/>
  <c r="Y75" i="549"/>
  <c r="J9" i="294" s="1"/>
  <c r="Z75" i="549"/>
  <c r="K9" i="294" s="1"/>
  <c r="AA75" i="549"/>
  <c r="AB75" i="549"/>
  <c r="R76" i="549"/>
  <c r="F10" i="294" s="1"/>
  <c r="S76" i="549"/>
  <c r="T76" i="549"/>
  <c r="U76" i="549"/>
  <c r="G10" i="294" s="1"/>
  <c r="V76" i="549"/>
  <c r="H10" i="294" s="1"/>
  <c r="W76" i="549"/>
  <c r="L10" i="294" s="1"/>
  <c r="X76" i="549"/>
  <c r="Y76" i="549"/>
  <c r="J10" i="294" s="1"/>
  <c r="Z76" i="549"/>
  <c r="K10" i="294" s="1"/>
  <c r="AA76" i="549"/>
  <c r="AB76" i="549"/>
  <c r="R77" i="549"/>
  <c r="F11" i="294" s="1"/>
  <c r="S77" i="549"/>
  <c r="T77" i="549"/>
  <c r="U77" i="549"/>
  <c r="G11" i="294" s="1"/>
  <c r="V77" i="549"/>
  <c r="H11" i="294" s="1"/>
  <c r="W77" i="549"/>
  <c r="L11" i="294" s="1"/>
  <c r="X77" i="549"/>
  <c r="Y77" i="549"/>
  <c r="J11" i="294" s="1"/>
  <c r="Z77" i="549"/>
  <c r="K11" i="294" s="1"/>
  <c r="AA77" i="549"/>
  <c r="AB77" i="549"/>
  <c r="P11" i="294" s="1"/>
  <c r="R78" i="549"/>
  <c r="F89" i="294" s="1"/>
  <c r="S78" i="549"/>
  <c r="T78" i="549"/>
  <c r="U78" i="549"/>
  <c r="G89" i="294" s="1"/>
  <c r="V78" i="549"/>
  <c r="H89" i="294" s="1"/>
  <c r="W78" i="549"/>
  <c r="L89" i="294" s="1"/>
  <c r="X78" i="549"/>
  <c r="Y78" i="549"/>
  <c r="J89" i="294" s="1"/>
  <c r="J90" i="294" s="1"/>
  <c r="Z78" i="549"/>
  <c r="K89" i="294" s="1"/>
  <c r="AA78" i="549"/>
  <c r="AB78" i="549"/>
  <c r="P89" i="294" s="1"/>
  <c r="R79" i="549"/>
  <c r="F91" i="294" s="1"/>
  <c r="S79" i="549"/>
  <c r="T79" i="549"/>
  <c r="U79" i="549"/>
  <c r="G91" i="294" s="1"/>
  <c r="V79" i="549"/>
  <c r="H91" i="294" s="1"/>
  <c r="W79" i="549"/>
  <c r="L91" i="294" s="1"/>
  <c r="X79" i="549"/>
  <c r="Y79" i="549"/>
  <c r="J91" i="294" s="1"/>
  <c r="Z79" i="549"/>
  <c r="K91" i="294" s="1"/>
  <c r="AA79" i="549"/>
  <c r="AB79" i="549"/>
  <c r="P91" i="294" s="1"/>
  <c r="R80" i="549"/>
  <c r="F92" i="294" s="1"/>
  <c r="S80" i="549"/>
  <c r="T80" i="549"/>
  <c r="U80" i="549"/>
  <c r="G92" i="294" s="1"/>
  <c r="V80" i="549"/>
  <c r="H92" i="294" s="1"/>
  <c r="W80" i="549"/>
  <c r="L92" i="294" s="1"/>
  <c r="X80" i="549"/>
  <c r="Y80" i="549"/>
  <c r="J92" i="294" s="1"/>
  <c r="Z80" i="549"/>
  <c r="K92" i="294" s="1"/>
  <c r="AA80" i="549"/>
  <c r="AB80" i="549"/>
  <c r="P92" i="294" s="1"/>
  <c r="R81" i="549"/>
  <c r="F94" i="294" s="1"/>
  <c r="S81" i="549"/>
  <c r="T81" i="549"/>
  <c r="U81" i="549"/>
  <c r="G94" i="294" s="1"/>
  <c r="V81" i="549"/>
  <c r="H94" i="294" s="1"/>
  <c r="W81" i="549"/>
  <c r="L94" i="294" s="1"/>
  <c r="X81" i="549"/>
  <c r="Y81" i="549"/>
  <c r="J94" i="294" s="1"/>
  <c r="J95" i="294" s="1"/>
  <c r="Z81" i="549"/>
  <c r="K94" i="294" s="1"/>
  <c r="AA81" i="549"/>
  <c r="AB81" i="549"/>
  <c r="P94" i="294" s="1"/>
  <c r="R82" i="549"/>
  <c r="F96" i="294" s="1"/>
  <c r="F97" i="294" s="1"/>
  <c r="S82" i="549"/>
  <c r="T82" i="549"/>
  <c r="U82" i="549"/>
  <c r="G96" i="294" s="1"/>
  <c r="G97" i="294" s="1"/>
  <c r="V82" i="549"/>
  <c r="H96" i="294" s="1"/>
  <c r="H97" i="294" s="1"/>
  <c r="W82" i="549"/>
  <c r="L96" i="294" s="1"/>
  <c r="L97" i="294" s="1"/>
  <c r="X82" i="549"/>
  <c r="Y82" i="549"/>
  <c r="J96" i="294" s="1"/>
  <c r="J97" i="294" s="1"/>
  <c r="Z82" i="549"/>
  <c r="K96" i="294" s="1"/>
  <c r="K97" i="294" s="1"/>
  <c r="AA82" i="549"/>
  <c r="AB82" i="549"/>
  <c r="P96" i="294" s="1"/>
  <c r="S5" i="549"/>
  <c r="T5" i="549"/>
  <c r="U5" i="549"/>
  <c r="V5" i="549"/>
  <c r="W5" i="549"/>
  <c r="X5" i="549"/>
  <c r="Y5" i="549"/>
  <c r="Z5" i="549"/>
  <c r="AA5" i="549"/>
  <c r="AB5" i="549"/>
  <c r="R5" i="549"/>
  <c r="A6" i="549"/>
  <c r="B6" i="549"/>
  <c r="C6" i="549"/>
  <c r="B6" i="294" s="1"/>
  <c r="D6" i="549"/>
  <c r="E6" i="549"/>
  <c r="F6" i="549"/>
  <c r="G6" i="549"/>
  <c r="M6" i="549"/>
  <c r="N6" i="549"/>
  <c r="O6" i="549"/>
  <c r="Q6" i="549"/>
  <c r="E6" i="294" s="1"/>
  <c r="A7" i="549"/>
  <c r="B7" i="549"/>
  <c r="C7" i="549"/>
  <c r="B7" i="294" s="1"/>
  <c r="D7" i="549"/>
  <c r="E7" i="549"/>
  <c r="F7" i="549"/>
  <c r="G7" i="549"/>
  <c r="M7" i="549"/>
  <c r="N7" i="549"/>
  <c r="O7" i="549"/>
  <c r="Q7" i="549"/>
  <c r="E7" i="294" s="1"/>
  <c r="A8" i="549"/>
  <c r="B8" i="549"/>
  <c r="C8" i="549"/>
  <c r="B14" i="294" s="1"/>
  <c r="D8" i="549"/>
  <c r="E8" i="549"/>
  <c r="F8" i="549"/>
  <c r="G8" i="549"/>
  <c r="M8" i="549"/>
  <c r="N8" i="549"/>
  <c r="O8" i="549"/>
  <c r="Q8" i="549"/>
  <c r="E14" i="294" s="1"/>
  <c r="A9" i="549"/>
  <c r="B9" i="549"/>
  <c r="C9" i="549"/>
  <c r="B16" i="294" s="1"/>
  <c r="D9" i="549"/>
  <c r="E9" i="549"/>
  <c r="F9" i="549"/>
  <c r="G9" i="549"/>
  <c r="H9" i="549"/>
  <c r="M9" i="549"/>
  <c r="N9" i="549"/>
  <c r="O9" i="549"/>
  <c r="Q9" i="549"/>
  <c r="E16" i="294" s="1"/>
  <c r="A10" i="549"/>
  <c r="B10" i="549"/>
  <c r="C10" i="549"/>
  <c r="B17" i="294" s="1"/>
  <c r="D10" i="549"/>
  <c r="E10" i="549"/>
  <c r="F10" i="549"/>
  <c r="G10" i="549"/>
  <c r="H10" i="549"/>
  <c r="M10" i="549"/>
  <c r="N10" i="549"/>
  <c r="O10" i="549"/>
  <c r="Q10" i="549"/>
  <c r="E17" i="294" s="1"/>
  <c r="A11" i="549"/>
  <c r="B11" i="549"/>
  <c r="C11" i="549"/>
  <c r="B18" i="294" s="1"/>
  <c r="D11" i="549"/>
  <c r="E11" i="549"/>
  <c r="F11" i="549"/>
  <c r="G11" i="549"/>
  <c r="H11" i="549"/>
  <c r="M11" i="549"/>
  <c r="N11" i="549"/>
  <c r="O11" i="549"/>
  <c r="Q11" i="549"/>
  <c r="E18" i="294" s="1"/>
  <c r="A12" i="549"/>
  <c r="B12" i="549"/>
  <c r="C12" i="549"/>
  <c r="B19" i="294" s="1"/>
  <c r="D12" i="549"/>
  <c r="E12" i="549"/>
  <c r="F12" i="549"/>
  <c r="G12" i="549"/>
  <c r="H12" i="549"/>
  <c r="M12" i="549"/>
  <c r="N12" i="549"/>
  <c r="O12" i="549"/>
  <c r="Q12" i="549"/>
  <c r="E19" i="294" s="1"/>
  <c r="A13" i="549"/>
  <c r="B13" i="549"/>
  <c r="C13" i="549"/>
  <c r="B20" i="294" s="1"/>
  <c r="D13" i="549"/>
  <c r="E13" i="549"/>
  <c r="F13" i="549"/>
  <c r="G13" i="549"/>
  <c r="H13" i="549"/>
  <c r="M13" i="549"/>
  <c r="N13" i="549"/>
  <c r="O13" i="549"/>
  <c r="Q13" i="549"/>
  <c r="E20" i="294" s="1"/>
  <c r="A14" i="549"/>
  <c r="B14" i="549"/>
  <c r="C14" i="549"/>
  <c r="B21" i="294" s="1"/>
  <c r="D14" i="549"/>
  <c r="E14" i="549"/>
  <c r="F14" i="549"/>
  <c r="G14" i="549"/>
  <c r="H14" i="549"/>
  <c r="M14" i="549"/>
  <c r="N14" i="549"/>
  <c r="O14" i="549"/>
  <c r="Q14" i="549"/>
  <c r="E21" i="294" s="1"/>
  <c r="A15" i="549"/>
  <c r="B15" i="549"/>
  <c r="C15" i="549"/>
  <c r="B22" i="294" s="1"/>
  <c r="D15" i="549"/>
  <c r="E15" i="549"/>
  <c r="F15" i="549"/>
  <c r="G15" i="549"/>
  <c r="H15" i="549"/>
  <c r="M15" i="549"/>
  <c r="N15" i="549"/>
  <c r="O15" i="549"/>
  <c r="Q15" i="549"/>
  <c r="E22" i="294" s="1"/>
  <c r="A16" i="549"/>
  <c r="B16" i="549"/>
  <c r="C16" i="549"/>
  <c r="B23" i="294" s="1"/>
  <c r="D16" i="549"/>
  <c r="E16" i="549"/>
  <c r="F16" i="549"/>
  <c r="G16" i="549"/>
  <c r="H16" i="549"/>
  <c r="M16" i="549"/>
  <c r="N16" i="549"/>
  <c r="O16" i="549"/>
  <c r="Q16" i="549"/>
  <c r="E23" i="294" s="1"/>
  <c r="A17" i="549"/>
  <c r="B17" i="549"/>
  <c r="C17" i="549"/>
  <c r="B24" i="294" s="1"/>
  <c r="D17" i="549"/>
  <c r="E17" i="549"/>
  <c r="F17" i="549"/>
  <c r="G17" i="549"/>
  <c r="H17" i="549"/>
  <c r="M17" i="549"/>
  <c r="N17" i="549"/>
  <c r="O17" i="549"/>
  <c r="Q17" i="549"/>
  <c r="E24" i="294" s="1"/>
  <c r="A18" i="549"/>
  <c r="B18" i="549"/>
  <c r="C18" i="549"/>
  <c r="B25" i="294" s="1"/>
  <c r="D18" i="549"/>
  <c r="E18" i="549"/>
  <c r="F18" i="549"/>
  <c r="G18" i="549"/>
  <c r="H18" i="549"/>
  <c r="M18" i="549"/>
  <c r="N18" i="549"/>
  <c r="O18" i="549"/>
  <c r="Q18" i="549"/>
  <c r="E25" i="294" s="1"/>
  <c r="A19" i="549"/>
  <c r="B19" i="549"/>
  <c r="C19" i="549"/>
  <c r="B26" i="294" s="1"/>
  <c r="D19" i="549"/>
  <c r="E19" i="549"/>
  <c r="F19" i="549"/>
  <c r="G19" i="549"/>
  <c r="H19" i="549"/>
  <c r="M19" i="549"/>
  <c r="N19" i="549"/>
  <c r="O19" i="549"/>
  <c r="Q19" i="549"/>
  <c r="E26" i="294" s="1"/>
  <c r="A20" i="549"/>
  <c r="B20" i="549"/>
  <c r="C20" i="549"/>
  <c r="B27" i="294" s="1"/>
  <c r="D20" i="549"/>
  <c r="E20" i="549"/>
  <c r="F20" i="549"/>
  <c r="G20" i="549"/>
  <c r="H20" i="549"/>
  <c r="M20" i="549"/>
  <c r="N20" i="549"/>
  <c r="O20" i="549"/>
  <c r="Q20" i="549"/>
  <c r="E27" i="294" s="1"/>
  <c r="A21" i="549"/>
  <c r="B21" i="549"/>
  <c r="C21" i="549"/>
  <c r="B28" i="294" s="1"/>
  <c r="D21" i="549"/>
  <c r="E21" i="549"/>
  <c r="F21" i="549"/>
  <c r="G21" i="549"/>
  <c r="H21" i="549"/>
  <c r="M21" i="549"/>
  <c r="N21" i="549"/>
  <c r="O21" i="549"/>
  <c r="Q21" i="549"/>
  <c r="E28" i="294" s="1"/>
  <c r="A22" i="549"/>
  <c r="B22" i="549"/>
  <c r="C22" i="549"/>
  <c r="D22" i="549"/>
  <c r="E22" i="549"/>
  <c r="F22" i="549"/>
  <c r="G22" i="549"/>
  <c r="H22" i="549"/>
  <c r="M22" i="549"/>
  <c r="N22" i="549"/>
  <c r="O22" i="549"/>
  <c r="Q22" i="549"/>
  <c r="E29" i="294" s="1"/>
  <c r="A23" i="549"/>
  <c r="B23" i="549"/>
  <c r="C23" i="549"/>
  <c r="B30" i="294" s="1"/>
  <c r="D23" i="549"/>
  <c r="E23" i="549"/>
  <c r="F23" i="549"/>
  <c r="G23" i="549"/>
  <c r="H23" i="549"/>
  <c r="M23" i="549"/>
  <c r="N23" i="549"/>
  <c r="O23" i="549"/>
  <c r="Q23" i="549"/>
  <c r="E30" i="294" s="1"/>
  <c r="A24" i="549"/>
  <c r="B24" i="549"/>
  <c r="C24" i="549"/>
  <c r="B31" i="294" s="1"/>
  <c r="D24" i="549"/>
  <c r="E24" i="549"/>
  <c r="F24" i="549"/>
  <c r="G24" i="549"/>
  <c r="H24" i="549"/>
  <c r="M24" i="549"/>
  <c r="N24" i="549"/>
  <c r="O24" i="549"/>
  <c r="Q24" i="549"/>
  <c r="E31" i="294" s="1"/>
  <c r="A25" i="549"/>
  <c r="B25" i="549"/>
  <c r="C25" i="549"/>
  <c r="B32" i="294" s="1"/>
  <c r="D25" i="549"/>
  <c r="E25" i="549"/>
  <c r="F25" i="549"/>
  <c r="G25" i="549"/>
  <c r="H25" i="549"/>
  <c r="M25" i="549"/>
  <c r="N25" i="549"/>
  <c r="O25" i="549"/>
  <c r="Q25" i="549"/>
  <c r="E32" i="294" s="1"/>
  <c r="A26" i="549"/>
  <c r="B26" i="549"/>
  <c r="C26" i="549"/>
  <c r="B33" i="294" s="1"/>
  <c r="D26" i="549"/>
  <c r="E26" i="549"/>
  <c r="F26" i="549"/>
  <c r="G26" i="549"/>
  <c r="H26" i="549"/>
  <c r="M26" i="549"/>
  <c r="N26" i="549"/>
  <c r="O26" i="549"/>
  <c r="Q26" i="549"/>
  <c r="E33" i="294" s="1"/>
  <c r="A27" i="549"/>
  <c r="B27" i="549"/>
  <c r="C27" i="549"/>
  <c r="B34" i="294" s="1"/>
  <c r="D27" i="549"/>
  <c r="E27" i="549"/>
  <c r="F27" i="549"/>
  <c r="G27" i="549"/>
  <c r="H27" i="549"/>
  <c r="M27" i="549"/>
  <c r="N27" i="549"/>
  <c r="O27" i="549"/>
  <c r="Q27" i="549"/>
  <c r="E34" i="294" s="1"/>
  <c r="A28" i="549"/>
  <c r="B28" i="549"/>
  <c r="C28" i="549"/>
  <c r="B35" i="294" s="1"/>
  <c r="D28" i="549"/>
  <c r="E28" i="549"/>
  <c r="F28" i="549"/>
  <c r="G28" i="549"/>
  <c r="H28" i="549"/>
  <c r="M28" i="549"/>
  <c r="N28" i="549"/>
  <c r="O28" i="549"/>
  <c r="Q28" i="549"/>
  <c r="E35" i="294" s="1"/>
  <c r="A29" i="549"/>
  <c r="B29" i="549"/>
  <c r="C29" i="549"/>
  <c r="B36" i="294" s="1"/>
  <c r="D29" i="549"/>
  <c r="E29" i="549"/>
  <c r="F29" i="549"/>
  <c r="G29" i="549"/>
  <c r="H29" i="549"/>
  <c r="M29" i="549"/>
  <c r="N29" i="549"/>
  <c r="O29" i="549"/>
  <c r="Q29" i="549"/>
  <c r="E36" i="294" s="1"/>
  <c r="A30" i="549"/>
  <c r="B30" i="549"/>
  <c r="C30" i="549"/>
  <c r="B37" i="294" s="1"/>
  <c r="D30" i="549"/>
  <c r="E30" i="549"/>
  <c r="F30" i="549"/>
  <c r="G30" i="549"/>
  <c r="H30" i="549"/>
  <c r="M30" i="549"/>
  <c r="N30" i="549"/>
  <c r="O30" i="549"/>
  <c r="Q30" i="549"/>
  <c r="E37" i="294" s="1"/>
  <c r="A31" i="549"/>
  <c r="B31" i="549"/>
  <c r="C31" i="549"/>
  <c r="B38" i="294" s="1"/>
  <c r="D31" i="549"/>
  <c r="E31" i="549"/>
  <c r="F31" i="549"/>
  <c r="G31" i="549"/>
  <c r="M31" i="549"/>
  <c r="N31" i="549"/>
  <c r="O31" i="549"/>
  <c r="Q31" i="549"/>
  <c r="E38" i="294" s="1"/>
  <c r="A32" i="549"/>
  <c r="B32" i="549"/>
  <c r="C32" i="549"/>
  <c r="B39" i="294" s="1"/>
  <c r="D32" i="549"/>
  <c r="E32" i="549"/>
  <c r="F32" i="549"/>
  <c r="G32" i="549"/>
  <c r="H32" i="549"/>
  <c r="M32" i="549"/>
  <c r="N32" i="549"/>
  <c r="O32" i="549"/>
  <c r="Q32" i="549"/>
  <c r="E39" i="294" s="1"/>
  <c r="A33" i="549"/>
  <c r="B33" i="549"/>
  <c r="C33" i="549"/>
  <c r="B40" i="294" s="1"/>
  <c r="D33" i="549"/>
  <c r="E33" i="549"/>
  <c r="F33" i="549"/>
  <c r="G33" i="549"/>
  <c r="M33" i="549"/>
  <c r="N33" i="549"/>
  <c r="O33" i="549"/>
  <c r="Q33" i="549"/>
  <c r="E41" i="294" s="1"/>
  <c r="A34" i="549"/>
  <c r="B34" i="549"/>
  <c r="C34" i="549"/>
  <c r="B42" i="294" s="1"/>
  <c r="D34" i="549"/>
  <c r="E34" i="549"/>
  <c r="F34" i="549"/>
  <c r="G34" i="549"/>
  <c r="M34" i="549"/>
  <c r="N34" i="549"/>
  <c r="O34" i="549"/>
  <c r="Q34" i="549"/>
  <c r="E42" i="294" s="1"/>
  <c r="A35" i="549"/>
  <c r="B35" i="549"/>
  <c r="C35" i="549"/>
  <c r="B44" i="294" s="1"/>
  <c r="D35" i="549"/>
  <c r="E35" i="549"/>
  <c r="F35" i="549"/>
  <c r="G35" i="549"/>
  <c r="H35" i="549"/>
  <c r="M35" i="549"/>
  <c r="N35" i="549"/>
  <c r="O35" i="549"/>
  <c r="P35" i="549"/>
  <c r="D44" i="294" s="1"/>
  <c r="Q35" i="549"/>
  <c r="E44" i="294" s="1"/>
  <c r="A36" i="549"/>
  <c r="B36" i="549"/>
  <c r="C36" i="549"/>
  <c r="B45" i="294" s="1"/>
  <c r="D36" i="549"/>
  <c r="E36" i="549"/>
  <c r="F36" i="549"/>
  <c r="G36" i="549"/>
  <c r="H36" i="549"/>
  <c r="M36" i="549"/>
  <c r="N36" i="549"/>
  <c r="O36" i="549"/>
  <c r="P36" i="549"/>
  <c r="D45" i="294" s="1"/>
  <c r="Q36" i="549"/>
  <c r="E45" i="294" s="1"/>
  <c r="A37" i="549"/>
  <c r="B37" i="549"/>
  <c r="C37" i="549"/>
  <c r="B46" i="294" s="1"/>
  <c r="D37" i="549"/>
  <c r="E37" i="549"/>
  <c r="F37" i="549"/>
  <c r="G37" i="549"/>
  <c r="H37" i="549"/>
  <c r="M37" i="549"/>
  <c r="N37" i="549"/>
  <c r="O37" i="549"/>
  <c r="P37" i="549"/>
  <c r="D46" i="294" s="1"/>
  <c r="Q37" i="549"/>
  <c r="E46" i="294" s="1"/>
  <c r="A38" i="549"/>
  <c r="B38" i="549"/>
  <c r="C38" i="549"/>
  <c r="B47" i="294" s="1"/>
  <c r="D38" i="549"/>
  <c r="E38" i="549"/>
  <c r="F38" i="549"/>
  <c r="G38" i="549"/>
  <c r="H38" i="549"/>
  <c r="M38" i="549"/>
  <c r="N38" i="549"/>
  <c r="O38" i="549"/>
  <c r="P38" i="549"/>
  <c r="D47" i="294" s="1"/>
  <c r="Q38" i="549"/>
  <c r="E47" i="294" s="1"/>
  <c r="A39" i="549"/>
  <c r="B39" i="549"/>
  <c r="C39" i="549"/>
  <c r="B48" i="294" s="1"/>
  <c r="D39" i="549"/>
  <c r="E39" i="549"/>
  <c r="F39" i="549"/>
  <c r="G39" i="549"/>
  <c r="H39" i="549"/>
  <c r="M39" i="549"/>
  <c r="N39" i="549"/>
  <c r="O39" i="549"/>
  <c r="P39" i="549"/>
  <c r="D48" i="294" s="1"/>
  <c r="Q39" i="549"/>
  <c r="E48" i="294" s="1"/>
  <c r="A40" i="549"/>
  <c r="B40" i="549"/>
  <c r="C40" i="549"/>
  <c r="B49" i="294" s="1"/>
  <c r="D40" i="549"/>
  <c r="E40" i="549"/>
  <c r="F40" i="549"/>
  <c r="G40" i="549"/>
  <c r="H40" i="549"/>
  <c r="M40" i="549"/>
  <c r="N40" i="549"/>
  <c r="O40" i="549"/>
  <c r="P40" i="549"/>
  <c r="D49" i="294" s="1"/>
  <c r="Q40" i="549"/>
  <c r="E49" i="294" s="1"/>
  <c r="A41" i="549"/>
  <c r="B41" i="549"/>
  <c r="C41" i="549"/>
  <c r="B50" i="294" s="1"/>
  <c r="D41" i="549"/>
  <c r="E41" i="549"/>
  <c r="F41" i="549"/>
  <c r="G41" i="549"/>
  <c r="H41" i="549"/>
  <c r="M41" i="549"/>
  <c r="N41" i="549"/>
  <c r="O41" i="549"/>
  <c r="P41" i="549"/>
  <c r="D50" i="294" s="1"/>
  <c r="Q41" i="549"/>
  <c r="E50" i="294" s="1"/>
  <c r="A42" i="549"/>
  <c r="B42" i="549"/>
  <c r="C42" i="549"/>
  <c r="B51" i="294" s="1"/>
  <c r="D42" i="549"/>
  <c r="E42" i="549"/>
  <c r="F42" i="549"/>
  <c r="G42" i="549"/>
  <c r="H42" i="549"/>
  <c r="M42" i="549"/>
  <c r="N42" i="549"/>
  <c r="O42" i="549"/>
  <c r="P42" i="549"/>
  <c r="D51" i="294" s="1"/>
  <c r="Q42" i="549"/>
  <c r="E51" i="294" s="1"/>
  <c r="A43" i="549"/>
  <c r="B43" i="549"/>
  <c r="C43" i="549"/>
  <c r="B52" i="294" s="1"/>
  <c r="D43" i="549"/>
  <c r="E43" i="549"/>
  <c r="F43" i="549"/>
  <c r="G43" i="549"/>
  <c r="H43" i="549"/>
  <c r="M43" i="549"/>
  <c r="N43" i="549"/>
  <c r="O43" i="549"/>
  <c r="P43" i="549"/>
  <c r="D52" i="294" s="1"/>
  <c r="Q43" i="549"/>
  <c r="E52" i="294" s="1"/>
  <c r="A44" i="549"/>
  <c r="B44" i="549"/>
  <c r="C44" i="549"/>
  <c r="B53" i="294" s="1"/>
  <c r="D44" i="549"/>
  <c r="E44" i="549"/>
  <c r="F44" i="549"/>
  <c r="G44" i="549"/>
  <c r="H44" i="549"/>
  <c r="M44" i="549"/>
  <c r="N44" i="549"/>
  <c r="O44" i="549"/>
  <c r="P44" i="549"/>
  <c r="D53" i="294" s="1"/>
  <c r="Q44" i="549"/>
  <c r="E53" i="294" s="1"/>
  <c r="A45" i="549"/>
  <c r="B45" i="549"/>
  <c r="C45" i="549"/>
  <c r="B54" i="294" s="1"/>
  <c r="D45" i="549"/>
  <c r="E45" i="549"/>
  <c r="F45" i="549"/>
  <c r="G45" i="549"/>
  <c r="H45" i="549"/>
  <c r="M45" i="549"/>
  <c r="N45" i="549"/>
  <c r="O45" i="549"/>
  <c r="P45" i="549"/>
  <c r="D54" i="294" s="1"/>
  <c r="Q45" i="549"/>
  <c r="E54" i="294" s="1"/>
  <c r="A46" i="549"/>
  <c r="B46" i="549"/>
  <c r="C46" i="549"/>
  <c r="B55" i="294" s="1"/>
  <c r="D46" i="549"/>
  <c r="E46" i="549"/>
  <c r="F46" i="549"/>
  <c r="G46" i="549"/>
  <c r="H46" i="549"/>
  <c r="M46" i="549"/>
  <c r="N46" i="549"/>
  <c r="O46" i="549"/>
  <c r="P46" i="549"/>
  <c r="D55" i="294" s="1"/>
  <c r="Q46" i="549"/>
  <c r="E55" i="294" s="1"/>
  <c r="A47" i="549"/>
  <c r="B47" i="549"/>
  <c r="C47" i="549"/>
  <c r="B56" i="294" s="1"/>
  <c r="D47" i="549"/>
  <c r="E47" i="549"/>
  <c r="F47" i="549"/>
  <c r="G47" i="549"/>
  <c r="H47" i="549"/>
  <c r="M47" i="549"/>
  <c r="N47" i="549"/>
  <c r="O47" i="549"/>
  <c r="P47" i="549"/>
  <c r="D56" i="294" s="1"/>
  <c r="Q47" i="549"/>
  <c r="E56" i="294" s="1"/>
  <c r="A48" i="549"/>
  <c r="B48" i="549"/>
  <c r="C48" i="549"/>
  <c r="B57" i="294" s="1"/>
  <c r="D48" i="549"/>
  <c r="E48" i="549"/>
  <c r="F48" i="549"/>
  <c r="G48" i="549"/>
  <c r="H48" i="549"/>
  <c r="M48" i="549"/>
  <c r="N48" i="549"/>
  <c r="O48" i="549"/>
  <c r="P48" i="549"/>
  <c r="D57" i="294" s="1"/>
  <c r="Q48" i="549"/>
  <c r="E57" i="294" s="1"/>
  <c r="A49" i="549"/>
  <c r="B49" i="549"/>
  <c r="C49" i="549"/>
  <c r="B58" i="294" s="1"/>
  <c r="D49" i="549"/>
  <c r="E49" i="549"/>
  <c r="F49" i="549"/>
  <c r="G49" i="549"/>
  <c r="H49" i="549"/>
  <c r="M49" i="549"/>
  <c r="N49" i="549"/>
  <c r="O49" i="549"/>
  <c r="P49" i="549"/>
  <c r="D58" i="294" s="1"/>
  <c r="Q49" i="549"/>
  <c r="E58" i="294" s="1"/>
  <c r="A50" i="549"/>
  <c r="B50" i="549"/>
  <c r="C50" i="549"/>
  <c r="B59" i="294" s="1"/>
  <c r="D50" i="549"/>
  <c r="E50" i="549"/>
  <c r="F50" i="549"/>
  <c r="G50" i="549"/>
  <c r="H50" i="549"/>
  <c r="M50" i="549"/>
  <c r="N50" i="549"/>
  <c r="O50" i="549"/>
  <c r="P50" i="549"/>
  <c r="D59" i="294" s="1"/>
  <c r="Q50" i="549"/>
  <c r="E59" i="294" s="1"/>
  <c r="A51" i="549"/>
  <c r="B51" i="549"/>
  <c r="C51" i="549"/>
  <c r="B60" i="294" s="1"/>
  <c r="D51" i="549"/>
  <c r="E51" i="549"/>
  <c r="F51" i="549"/>
  <c r="G51" i="549"/>
  <c r="H51" i="549"/>
  <c r="M51" i="549"/>
  <c r="N51" i="549"/>
  <c r="O51" i="549"/>
  <c r="P51" i="549"/>
  <c r="D60" i="294" s="1"/>
  <c r="Q51" i="549"/>
  <c r="E60" i="294" s="1"/>
  <c r="A52" i="549"/>
  <c r="B52" i="549"/>
  <c r="C52" i="549"/>
  <c r="B61" i="294" s="1"/>
  <c r="D52" i="549"/>
  <c r="E52" i="549"/>
  <c r="F52" i="549"/>
  <c r="G52" i="549"/>
  <c r="H52" i="549"/>
  <c r="M52" i="549"/>
  <c r="N52" i="549"/>
  <c r="O52" i="549"/>
  <c r="P52" i="549"/>
  <c r="D61" i="294" s="1"/>
  <c r="Q52" i="549"/>
  <c r="E61" i="294" s="1"/>
  <c r="A53" i="549"/>
  <c r="B53" i="549"/>
  <c r="C53" i="549"/>
  <c r="B62" i="294" s="1"/>
  <c r="D53" i="549"/>
  <c r="E53" i="549"/>
  <c r="F53" i="549"/>
  <c r="G53" i="549"/>
  <c r="H53" i="549"/>
  <c r="M53" i="549"/>
  <c r="N53" i="549"/>
  <c r="O53" i="549"/>
  <c r="P53" i="549"/>
  <c r="D62" i="294" s="1"/>
  <c r="Q53" i="549"/>
  <c r="E62" i="294" s="1"/>
  <c r="A54" i="549"/>
  <c r="B54" i="549"/>
  <c r="C54" i="549"/>
  <c r="B63" i="294" s="1"/>
  <c r="D54" i="549"/>
  <c r="E54" i="549"/>
  <c r="F54" i="549"/>
  <c r="G54" i="549"/>
  <c r="H54" i="549"/>
  <c r="M54" i="549"/>
  <c r="N54" i="549"/>
  <c r="O54" i="549"/>
  <c r="P54" i="549"/>
  <c r="D63" i="294" s="1"/>
  <c r="Q54" i="549"/>
  <c r="E63" i="294" s="1"/>
  <c r="A55" i="549"/>
  <c r="B55" i="549"/>
  <c r="C55" i="549"/>
  <c r="B64" i="294" s="1"/>
  <c r="D55" i="549"/>
  <c r="E55" i="549"/>
  <c r="F55" i="549"/>
  <c r="G55" i="549"/>
  <c r="H55" i="549"/>
  <c r="M55" i="549"/>
  <c r="N55" i="549"/>
  <c r="O55" i="549"/>
  <c r="P55" i="549"/>
  <c r="D64" i="294" s="1"/>
  <c r="Q55" i="549"/>
  <c r="E64" i="294" s="1"/>
  <c r="A56" i="549"/>
  <c r="B56" i="549"/>
  <c r="C56" i="549"/>
  <c r="B65" i="294" s="1"/>
  <c r="D56" i="549"/>
  <c r="E56" i="549"/>
  <c r="F56" i="549"/>
  <c r="G56" i="549"/>
  <c r="H56" i="549"/>
  <c r="M56" i="549"/>
  <c r="N56" i="549"/>
  <c r="O56" i="549"/>
  <c r="P56" i="549"/>
  <c r="D65" i="294" s="1"/>
  <c r="Q56" i="549"/>
  <c r="E65" i="294" s="1"/>
  <c r="A57" i="549"/>
  <c r="B57" i="549"/>
  <c r="C57" i="549"/>
  <c r="B66" i="294" s="1"/>
  <c r="D57" i="549"/>
  <c r="E57" i="549"/>
  <c r="F57" i="549"/>
  <c r="G57" i="549"/>
  <c r="H57" i="549"/>
  <c r="M57" i="549"/>
  <c r="N57" i="549"/>
  <c r="O57" i="549"/>
  <c r="P57" i="549"/>
  <c r="D66" i="294" s="1"/>
  <c r="Q57" i="549"/>
  <c r="E66" i="294" s="1"/>
  <c r="A58" i="549"/>
  <c r="B58" i="549"/>
  <c r="C58" i="549"/>
  <c r="B67" i="294" s="1"/>
  <c r="D58" i="549"/>
  <c r="E58" i="549"/>
  <c r="F58" i="549"/>
  <c r="G58" i="549"/>
  <c r="H58" i="549"/>
  <c r="M58" i="549"/>
  <c r="N58" i="549"/>
  <c r="O58" i="549"/>
  <c r="P58" i="549"/>
  <c r="D67" i="294" s="1"/>
  <c r="Q58" i="549"/>
  <c r="E67" i="294" s="1"/>
  <c r="A59" i="549"/>
  <c r="B59" i="549"/>
  <c r="C59" i="549"/>
  <c r="B68" i="294" s="1"/>
  <c r="D59" i="549"/>
  <c r="E59" i="549"/>
  <c r="F59" i="549"/>
  <c r="G59" i="549"/>
  <c r="H59" i="549"/>
  <c r="M59" i="549"/>
  <c r="N59" i="549"/>
  <c r="O59" i="549"/>
  <c r="P59" i="549"/>
  <c r="D68" i="294" s="1"/>
  <c r="Q59" i="549"/>
  <c r="E68" i="294" s="1"/>
  <c r="A60" i="549"/>
  <c r="B60" i="549"/>
  <c r="C60" i="549"/>
  <c r="B69" i="294" s="1"/>
  <c r="D60" i="549"/>
  <c r="E60" i="549"/>
  <c r="F60" i="549"/>
  <c r="G60" i="549"/>
  <c r="H60" i="549"/>
  <c r="M60" i="549"/>
  <c r="N60" i="549"/>
  <c r="O60" i="549"/>
  <c r="P60" i="549"/>
  <c r="D69" i="294" s="1"/>
  <c r="Q60" i="549"/>
  <c r="E69" i="294" s="1"/>
  <c r="A61" i="549"/>
  <c r="B61" i="549"/>
  <c r="C61" i="549"/>
  <c r="B70" i="294" s="1"/>
  <c r="D61" i="549"/>
  <c r="E61" i="549"/>
  <c r="F61" i="549"/>
  <c r="G61" i="549"/>
  <c r="H61" i="549"/>
  <c r="M61" i="549"/>
  <c r="N61" i="549"/>
  <c r="O61" i="549"/>
  <c r="P61" i="549"/>
  <c r="D70" i="294" s="1"/>
  <c r="Q61" i="549"/>
  <c r="E70" i="294" s="1"/>
  <c r="A62" i="549"/>
  <c r="B62" i="549"/>
  <c r="C62" i="549"/>
  <c r="B71" i="294" s="1"/>
  <c r="D62" i="549"/>
  <c r="E62" i="549"/>
  <c r="F62" i="549"/>
  <c r="G62" i="549"/>
  <c r="H62" i="549"/>
  <c r="M62" i="549"/>
  <c r="N62" i="549"/>
  <c r="O62" i="549"/>
  <c r="P62" i="549"/>
  <c r="D71" i="294" s="1"/>
  <c r="Q62" i="549"/>
  <c r="E71" i="294" s="1"/>
  <c r="A63" i="549"/>
  <c r="B63" i="549"/>
  <c r="C63" i="549"/>
  <c r="B72" i="294" s="1"/>
  <c r="D63" i="549"/>
  <c r="E63" i="549"/>
  <c r="F63" i="549"/>
  <c r="G63" i="549"/>
  <c r="H63" i="549"/>
  <c r="M63" i="549"/>
  <c r="N63" i="549"/>
  <c r="O63" i="549"/>
  <c r="P63" i="549"/>
  <c r="D72" i="294" s="1"/>
  <c r="Q63" i="549"/>
  <c r="E72" i="294" s="1"/>
  <c r="A64" i="549"/>
  <c r="B64" i="549"/>
  <c r="C64" i="549"/>
  <c r="B73" i="294" s="1"/>
  <c r="D64" i="549"/>
  <c r="E64" i="549"/>
  <c r="F64" i="549"/>
  <c r="G64" i="549"/>
  <c r="H64" i="549"/>
  <c r="M64" i="549"/>
  <c r="N64" i="549"/>
  <c r="O64" i="549"/>
  <c r="P64" i="549"/>
  <c r="D73" i="294" s="1"/>
  <c r="Q64" i="549"/>
  <c r="E73" i="294" s="1"/>
  <c r="A65" i="549"/>
  <c r="B65" i="549"/>
  <c r="C65" i="549"/>
  <c r="B74" i="294" s="1"/>
  <c r="D65" i="549"/>
  <c r="E65" i="549"/>
  <c r="F65" i="549"/>
  <c r="G65" i="549"/>
  <c r="H65" i="549"/>
  <c r="M65" i="549"/>
  <c r="N65" i="549"/>
  <c r="O65" i="549"/>
  <c r="P65" i="549"/>
  <c r="D74" i="294" s="1"/>
  <c r="Q65" i="549"/>
  <c r="E74" i="294" s="1"/>
  <c r="A66" i="549"/>
  <c r="B66" i="549"/>
  <c r="C66" i="549"/>
  <c r="B75" i="294" s="1"/>
  <c r="D66" i="549"/>
  <c r="E66" i="549"/>
  <c r="F66" i="549"/>
  <c r="G66" i="549"/>
  <c r="H66" i="549"/>
  <c r="M66" i="549"/>
  <c r="N66" i="549"/>
  <c r="O66" i="549"/>
  <c r="P66" i="549"/>
  <c r="D75" i="294" s="1"/>
  <c r="Q66" i="549"/>
  <c r="E75" i="294" s="1"/>
  <c r="A67" i="549"/>
  <c r="B67" i="549"/>
  <c r="C67" i="549"/>
  <c r="B76" i="294" s="1"/>
  <c r="D67" i="549"/>
  <c r="E67" i="549"/>
  <c r="F67" i="549"/>
  <c r="G67" i="549"/>
  <c r="H67" i="549"/>
  <c r="M67" i="549"/>
  <c r="N67" i="549"/>
  <c r="O67" i="549"/>
  <c r="P67" i="549"/>
  <c r="D76" i="294" s="1"/>
  <c r="Q67" i="549"/>
  <c r="E76" i="294" s="1"/>
  <c r="A68" i="549"/>
  <c r="B68" i="549"/>
  <c r="C68" i="549"/>
  <c r="B77" i="294" s="1"/>
  <c r="D68" i="549"/>
  <c r="E68" i="549"/>
  <c r="F68" i="549"/>
  <c r="G68" i="549"/>
  <c r="H68" i="549"/>
  <c r="M68" i="549"/>
  <c r="N68" i="549"/>
  <c r="O68" i="549"/>
  <c r="P68" i="549"/>
  <c r="D77" i="294" s="1"/>
  <c r="Q68" i="549"/>
  <c r="E77" i="294" s="1"/>
  <c r="A69" i="549"/>
  <c r="B69" i="549"/>
  <c r="C69" i="549"/>
  <c r="B78" i="294" s="1"/>
  <c r="D69" i="549"/>
  <c r="E69" i="549"/>
  <c r="F69" i="549"/>
  <c r="G69" i="549"/>
  <c r="H69" i="549"/>
  <c r="M69" i="549"/>
  <c r="N69" i="549"/>
  <c r="O69" i="549"/>
  <c r="P69" i="549"/>
  <c r="D78" i="294" s="1"/>
  <c r="Q69" i="549"/>
  <c r="E78" i="294" s="1"/>
  <c r="A70" i="549"/>
  <c r="B70" i="549"/>
  <c r="C70" i="549"/>
  <c r="B79" i="294" s="1"/>
  <c r="D70" i="549"/>
  <c r="E70" i="549"/>
  <c r="F70" i="549"/>
  <c r="G70" i="549"/>
  <c r="H70" i="549"/>
  <c r="M70" i="549"/>
  <c r="N70" i="549"/>
  <c r="O70" i="549"/>
  <c r="P70" i="549"/>
  <c r="D79" i="294" s="1"/>
  <c r="Q70" i="549"/>
  <c r="E79" i="294" s="1"/>
  <c r="A71" i="549"/>
  <c r="B71" i="549"/>
  <c r="C71" i="549"/>
  <c r="B80" i="294" s="1"/>
  <c r="D71" i="549"/>
  <c r="E71" i="549"/>
  <c r="F71" i="549"/>
  <c r="G71" i="549"/>
  <c r="H71" i="549"/>
  <c r="M71" i="549"/>
  <c r="N71" i="549"/>
  <c r="O71" i="549"/>
  <c r="P71" i="549"/>
  <c r="D80" i="294" s="1"/>
  <c r="Q71" i="549"/>
  <c r="E80" i="294" s="1"/>
  <c r="A72" i="549"/>
  <c r="B72" i="549"/>
  <c r="C72" i="549"/>
  <c r="B81" i="294" s="1"/>
  <c r="D72" i="549"/>
  <c r="E72" i="549"/>
  <c r="F72" i="549"/>
  <c r="G72" i="549"/>
  <c r="H72" i="549"/>
  <c r="M72" i="549"/>
  <c r="N72" i="549"/>
  <c r="O72" i="549"/>
  <c r="P72" i="549"/>
  <c r="D81" i="294" s="1"/>
  <c r="Q72" i="549"/>
  <c r="E81" i="294" s="1"/>
  <c r="A73" i="549"/>
  <c r="B73" i="549"/>
  <c r="C73" i="549"/>
  <c r="B82" i="294" s="1"/>
  <c r="D73" i="549"/>
  <c r="E73" i="549"/>
  <c r="F73" i="549"/>
  <c r="G73" i="549"/>
  <c r="H73" i="549"/>
  <c r="M73" i="549"/>
  <c r="N73" i="549"/>
  <c r="O73" i="549"/>
  <c r="P73" i="549"/>
  <c r="D82" i="294" s="1"/>
  <c r="Q73" i="549"/>
  <c r="E82" i="294" s="1"/>
  <c r="A74" i="549"/>
  <c r="B74" i="549"/>
  <c r="C74" i="549"/>
  <c r="B83" i="294" s="1"/>
  <c r="D74" i="549"/>
  <c r="E74" i="549"/>
  <c r="F74" i="549"/>
  <c r="G74" i="549"/>
  <c r="H74" i="549"/>
  <c r="M74" i="549"/>
  <c r="N74" i="549"/>
  <c r="O74" i="549"/>
  <c r="P74" i="549"/>
  <c r="D83" i="294" s="1"/>
  <c r="Q74" i="549"/>
  <c r="E83" i="294" s="1"/>
  <c r="A75" i="549"/>
  <c r="B75" i="549"/>
  <c r="C75" i="549"/>
  <c r="B9" i="294" s="1"/>
  <c r="D75" i="549"/>
  <c r="E75" i="549"/>
  <c r="F75" i="549"/>
  <c r="G75" i="549"/>
  <c r="M75" i="549"/>
  <c r="N75" i="549"/>
  <c r="O75" i="549"/>
  <c r="P75" i="549"/>
  <c r="D9" i="294" s="1"/>
  <c r="Q75" i="549"/>
  <c r="E9" i="294" s="1"/>
  <c r="A76" i="549"/>
  <c r="B76" i="549"/>
  <c r="C76" i="549"/>
  <c r="B10" i="294" s="1"/>
  <c r="D76" i="549"/>
  <c r="E76" i="549"/>
  <c r="F76" i="549"/>
  <c r="G76" i="549"/>
  <c r="M76" i="549"/>
  <c r="N76" i="549"/>
  <c r="O76" i="549"/>
  <c r="P76" i="549"/>
  <c r="D10" i="294" s="1"/>
  <c r="Q76" i="549"/>
  <c r="E10" i="294" s="1"/>
  <c r="A77" i="549"/>
  <c r="B77" i="549"/>
  <c r="C77" i="549"/>
  <c r="B11" i="294" s="1"/>
  <c r="D77" i="549"/>
  <c r="E77" i="549"/>
  <c r="F77" i="549"/>
  <c r="G77" i="549"/>
  <c r="M77" i="549"/>
  <c r="N77" i="549"/>
  <c r="O77" i="549"/>
  <c r="P77" i="549"/>
  <c r="D11" i="294" s="1"/>
  <c r="Q77" i="549"/>
  <c r="E11" i="294" s="1"/>
  <c r="A78" i="549"/>
  <c r="B78" i="549"/>
  <c r="C78" i="549"/>
  <c r="B89" i="294" s="1"/>
  <c r="D78" i="549"/>
  <c r="E78" i="549"/>
  <c r="F78" i="549"/>
  <c r="G78" i="549"/>
  <c r="M78" i="549"/>
  <c r="N78" i="549"/>
  <c r="O78" i="549"/>
  <c r="P78" i="549"/>
  <c r="D89" i="294" s="1"/>
  <c r="Q78" i="549"/>
  <c r="E89" i="294" s="1"/>
  <c r="A79" i="549"/>
  <c r="B79" i="549"/>
  <c r="C79" i="549"/>
  <c r="B91" i="294" s="1"/>
  <c r="D79" i="549"/>
  <c r="E79" i="549"/>
  <c r="F79" i="549"/>
  <c r="G79" i="549"/>
  <c r="H79" i="549"/>
  <c r="M79" i="549"/>
  <c r="N79" i="549"/>
  <c r="O79" i="549"/>
  <c r="P79" i="549"/>
  <c r="D91" i="294" s="1"/>
  <c r="Q79" i="549"/>
  <c r="E91" i="294" s="1"/>
  <c r="A80" i="549"/>
  <c r="B80" i="549"/>
  <c r="C80" i="549"/>
  <c r="B92" i="294" s="1"/>
  <c r="D80" i="549"/>
  <c r="E80" i="549"/>
  <c r="F80" i="549"/>
  <c r="G80" i="549"/>
  <c r="H80" i="549"/>
  <c r="M80" i="549"/>
  <c r="N80" i="549"/>
  <c r="O80" i="549"/>
  <c r="P80" i="549"/>
  <c r="D92" i="294" s="1"/>
  <c r="Q80" i="549"/>
  <c r="E92" i="294" s="1"/>
  <c r="A81" i="549"/>
  <c r="B81" i="549"/>
  <c r="C81" i="549"/>
  <c r="B94" i="294" s="1"/>
  <c r="D81" i="549"/>
  <c r="E81" i="549"/>
  <c r="F81" i="549"/>
  <c r="G81" i="549"/>
  <c r="M81" i="549"/>
  <c r="N81" i="549"/>
  <c r="O81" i="549"/>
  <c r="P81" i="549"/>
  <c r="D94" i="294" s="1"/>
  <c r="Q81" i="549"/>
  <c r="E94" i="294" s="1"/>
  <c r="A82" i="549"/>
  <c r="B82" i="549"/>
  <c r="C82" i="549"/>
  <c r="B96" i="294" s="1"/>
  <c r="D82" i="549"/>
  <c r="E82" i="549"/>
  <c r="F82" i="549"/>
  <c r="G82" i="549"/>
  <c r="H82" i="549"/>
  <c r="M82" i="549"/>
  <c r="N82" i="549"/>
  <c r="O82" i="549"/>
  <c r="P82" i="549"/>
  <c r="D96" i="294" s="1"/>
  <c r="Q82" i="549"/>
  <c r="E96" i="294" s="1"/>
  <c r="B5" i="549"/>
  <c r="C5" i="549"/>
  <c r="B5" i="294" s="1"/>
  <c r="D5" i="549"/>
  <c r="E5" i="549"/>
  <c r="F5" i="549"/>
  <c r="G5" i="549"/>
  <c r="M5" i="549"/>
  <c r="N5" i="549"/>
  <c r="O5" i="549"/>
  <c r="Q5" i="549"/>
  <c r="E5" i="294" s="1"/>
  <c r="P6" i="1065"/>
  <c r="P6" i="549" s="1"/>
  <c r="D6" i="294" s="1"/>
  <c r="P7" i="1065"/>
  <c r="P7" i="549" s="1"/>
  <c r="D7" i="294" s="1"/>
  <c r="P8" i="1065"/>
  <c r="P8" i="549" s="1"/>
  <c r="D14" i="294" s="1"/>
  <c r="P9" i="1065"/>
  <c r="P10" i="1065"/>
  <c r="P10" i="549" s="1"/>
  <c r="D17" i="294" s="1"/>
  <c r="P11" i="1065"/>
  <c r="P11" i="549" s="1"/>
  <c r="D18" i="294" s="1"/>
  <c r="P12" i="1065"/>
  <c r="P12" i="549" s="1"/>
  <c r="D19" i="294" s="1"/>
  <c r="P13" i="1065"/>
  <c r="P13" i="549" s="1"/>
  <c r="D20" i="294" s="1"/>
  <c r="P14" i="1065"/>
  <c r="P14" i="549" s="1"/>
  <c r="D21" i="294" s="1"/>
  <c r="P15" i="1065"/>
  <c r="P15" i="549" s="1"/>
  <c r="D22" i="294" s="1"/>
  <c r="P16" i="1065"/>
  <c r="P16" i="549" s="1"/>
  <c r="D23" i="294" s="1"/>
  <c r="P17" i="1065"/>
  <c r="P17" i="549" s="1"/>
  <c r="D24" i="294" s="1"/>
  <c r="P18" i="1065"/>
  <c r="P18" i="549" s="1"/>
  <c r="D25" i="294" s="1"/>
  <c r="P19" i="1065"/>
  <c r="P19" i="549" s="1"/>
  <c r="D26" i="294" s="1"/>
  <c r="P20" i="1065"/>
  <c r="P20" i="549" s="1"/>
  <c r="D27" i="294" s="1"/>
  <c r="P21" i="1065"/>
  <c r="P21" i="549" s="1"/>
  <c r="D28" i="294" s="1"/>
  <c r="P22" i="1065"/>
  <c r="P22" i="549" s="1"/>
  <c r="D29" i="294" s="1"/>
  <c r="P23" i="1065"/>
  <c r="P23" i="549" s="1"/>
  <c r="D30" i="294" s="1"/>
  <c r="P24" i="1065"/>
  <c r="P24" i="549" s="1"/>
  <c r="D31" i="294" s="1"/>
  <c r="P25" i="1065"/>
  <c r="P25" i="549" s="1"/>
  <c r="D32" i="294" s="1"/>
  <c r="P26" i="1065"/>
  <c r="P26" i="549" s="1"/>
  <c r="D33" i="294" s="1"/>
  <c r="P27" i="1065"/>
  <c r="P27" i="549" s="1"/>
  <c r="D34" i="294" s="1"/>
  <c r="P28" i="1065"/>
  <c r="P28" i="549" s="1"/>
  <c r="D35" i="294" s="1"/>
  <c r="P29" i="1065"/>
  <c r="P29" i="549" s="1"/>
  <c r="D36" i="294" s="1"/>
  <c r="P30" i="1065"/>
  <c r="P30" i="549" s="1"/>
  <c r="D37" i="294" s="1"/>
  <c r="P31" i="1065"/>
  <c r="P31" i="549" s="1"/>
  <c r="D38" i="294" s="1"/>
  <c r="P32" i="1065"/>
  <c r="P32" i="549" s="1"/>
  <c r="D39" i="294" s="1"/>
  <c r="P33" i="1065"/>
  <c r="P33" i="549" s="1"/>
  <c r="D41" i="294" s="1"/>
  <c r="P34" i="1065"/>
  <c r="P34" i="549" s="1"/>
  <c r="D42" i="294" s="1"/>
  <c r="P5" i="1065"/>
  <c r="P5" i="549" s="1"/>
  <c r="D5" i="294" s="1"/>
  <c r="A5" i="549"/>
  <c r="B29" i="294"/>
  <c r="L141" i="294" l="1"/>
  <c r="P134" i="294"/>
  <c r="P135" i="294" s="1"/>
  <c r="Y130" i="549"/>
  <c r="J195" i="294" s="1"/>
  <c r="U130" i="549"/>
  <c r="G195" i="294" s="1"/>
  <c r="X130" i="549"/>
  <c r="O195" i="294" s="1"/>
  <c r="AA130" i="549"/>
  <c r="W129" i="549"/>
  <c r="L105" i="294" s="1"/>
  <c r="W130" i="549"/>
  <c r="L195" i="294" s="1"/>
  <c r="S130" i="549"/>
  <c r="R129" i="549"/>
  <c r="F105" i="294" s="1"/>
  <c r="R130" i="549"/>
  <c r="F195" i="294" s="1"/>
  <c r="AB130" i="549"/>
  <c r="P195" i="294" s="1"/>
  <c r="T130" i="549"/>
  <c r="Z129" i="549"/>
  <c r="K105" i="294" s="1"/>
  <c r="Z130" i="549"/>
  <c r="K195" i="294" s="1"/>
  <c r="V129" i="549"/>
  <c r="H105" i="294" s="1"/>
  <c r="V130" i="549"/>
  <c r="H195" i="294" s="1"/>
  <c r="AA129" i="549"/>
  <c r="U129" i="549"/>
  <c r="G105" i="294" s="1"/>
  <c r="T129" i="549"/>
  <c r="Y129" i="549"/>
  <c r="J105" i="294" s="1"/>
  <c r="S129" i="549"/>
  <c r="P9" i="294"/>
  <c r="P41" i="294"/>
  <c r="X129" i="549"/>
  <c r="O105" i="294" s="1"/>
  <c r="P10" i="294"/>
  <c r="P5" i="294"/>
  <c r="AB129" i="549"/>
  <c r="P105" i="294" s="1"/>
  <c r="P40" i="294"/>
  <c r="F12" i="294"/>
  <c r="L12" i="294"/>
  <c r="H12" i="294"/>
  <c r="K12" i="294"/>
  <c r="J93" i="294"/>
  <c r="J98" i="294" s="1"/>
  <c r="J99" i="294" s="1"/>
  <c r="G12" i="294"/>
  <c r="G84" i="294"/>
  <c r="H84" i="294"/>
  <c r="L84" i="294"/>
  <c r="F84" i="294"/>
  <c r="J12" i="294"/>
  <c r="J84" i="294"/>
  <c r="F90" i="294"/>
  <c r="P84" i="294"/>
  <c r="L123" i="294"/>
  <c r="P95" i="294"/>
  <c r="P97" i="294"/>
  <c r="P90" i="294"/>
  <c r="J123" i="294"/>
  <c r="I113" i="294"/>
  <c r="O113" i="294" s="1"/>
  <c r="I122" i="294"/>
  <c r="O122" i="294" s="1"/>
  <c r="H123" i="294"/>
  <c r="P123" i="294"/>
  <c r="I118" i="294"/>
  <c r="O118" i="294" s="1"/>
  <c r="G123" i="294"/>
  <c r="P148" i="294"/>
  <c r="P141" i="294"/>
  <c r="F123" i="294"/>
  <c r="I112" i="294"/>
  <c r="O112" i="294" s="1"/>
  <c r="P120" i="294"/>
  <c r="I121" i="294"/>
  <c r="K123" i="294"/>
  <c r="I119" i="294"/>
  <c r="O119" i="294" s="1"/>
  <c r="H120" i="294"/>
  <c r="G120" i="294"/>
  <c r="J120" i="294"/>
  <c r="L120" i="294"/>
  <c r="I111" i="294"/>
  <c r="O111" i="294" s="1"/>
  <c r="I110" i="294"/>
  <c r="O110" i="294" s="1"/>
  <c r="F120" i="294"/>
  <c r="K120" i="294"/>
  <c r="P114" i="294"/>
  <c r="I109" i="294"/>
  <c r="O109" i="294" s="1"/>
  <c r="I48" i="294"/>
  <c r="I56" i="294"/>
  <c r="I46" i="294"/>
  <c r="I69" i="294"/>
  <c r="I61" i="294"/>
  <c r="O61" i="294" s="1"/>
  <c r="I53" i="294"/>
  <c r="O53" i="294" s="1"/>
  <c r="I45" i="294"/>
  <c r="O45" i="294" s="1"/>
  <c r="I47" i="294"/>
  <c r="I76" i="294"/>
  <c r="I68" i="294"/>
  <c r="O68" i="294" s="1"/>
  <c r="I60" i="294"/>
  <c r="O60" i="294" s="1"/>
  <c r="I52" i="294"/>
  <c r="O52" i="294" s="1"/>
  <c r="I78" i="294"/>
  <c r="I70" i="294"/>
  <c r="I62" i="294"/>
  <c r="I54" i="294"/>
  <c r="I80" i="294"/>
  <c r="I82" i="294"/>
  <c r="I74" i="294"/>
  <c r="I66" i="294"/>
  <c r="I58" i="294"/>
  <c r="O58" i="294" s="1"/>
  <c r="I50" i="294"/>
  <c r="I79" i="294"/>
  <c r="I71" i="294"/>
  <c r="I63" i="294"/>
  <c r="O63" i="294" s="1"/>
  <c r="I55" i="294"/>
  <c r="O55" i="294" s="1"/>
  <c r="I81" i="294"/>
  <c r="O81" i="294" s="1"/>
  <c r="I73" i="294"/>
  <c r="O73" i="294" s="1"/>
  <c r="I65" i="294"/>
  <c r="I57" i="294"/>
  <c r="I49" i="294"/>
  <c r="O49" i="294" s="1"/>
  <c r="I83" i="294"/>
  <c r="I75" i="294"/>
  <c r="I67" i="294"/>
  <c r="O67" i="294" s="1"/>
  <c r="I59" i="294"/>
  <c r="O59" i="294" s="1"/>
  <c r="I72" i="294"/>
  <c r="O72" i="294" s="1"/>
  <c r="I64" i="294"/>
  <c r="O64" i="294" s="1"/>
  <c r="B41" i="294"/>
  <c r="P9" i="549"/>
  <c r="D16" i="294" s="1"/>
  <c r="K83" i="294"/>
  <c r="K84" i="294" s="1"/>
  <c r="I96" i="294"/>
  <c r="I97" i="294" s="1"/>
  <c r="I77" i="294"/>
  <c r="I51" i="294"/>
  <c r="O51" i="294" s="1"/>
  <c r="I89" i="294"/>
  <c r="O89" i="294" s="1"/>
  <c r="P93" i="294"/>
  <c r="I195" i="294" l="1"/>
  <c r="I105" i="294"/>
  <c r="P8" i="294"/>
  <c r="F101" i="294"/>
  <c r="P98" i="294"/>
  <c r="P99" i="294" s="1"/>
  <c r="P12" i="294"/>
  <c r="K101" i="294"/>
  <c r="P126" i="294"/>
  <c r="J19" i="1073" s="1"/>
  <c r="O69" i="294"/>
  <c r="O76" i="294"/>
  <c r="O83" i="294"/>
  <c r="O77" i="294"/>
  <c r="O70" i="294"/>
  <c r="L101" i="294"/>
  <c r="P202" i="294"/>
  <c r="J101" i="294"/>
  <c r="M118" i="294"/>
  <c r="G101" i="294"/>
  <c r="H101" i="294"/>
  <c r="P101" i="294"/>
  <c r="J6" i="1073"/>
  <c r="N122" i="294"/>
  <c r="M122" i="294"/>
  <c r="N118" i="294"/>
  <c r="M78" i="294"/>
  <c r="O78" i="294"/>
  <c r="M74" i="294"/>
  <c r="O74" i="294"/>
  <c r="O96" i="294"/>
  <c r="O97" i="294" s="1"/>
  <c r="N82" i="294"/>
  <c r="O82" i="294"/>
  <c r="N75" i="294"/>
  <c r="O75" i="294"/>
  <c r="N80" i="294"/>
  <c r="O80" i="294"/>
  <c r="N56" i="294"/>
  <c r="O56" i="294"/>
  <c r="M119" i="294"/>
  <c r="N119" i="294"/>
  <c r="M57" i="294"/>
  <c r="O57" i="294"/>
  <c r="M65" i="294"/>
  <c r="O65" i="294"/>
  <c r="I123" i="294"/>
  <c r="O121" i="294"/>
  <c r="O123" i="294" s="1"/>
  <c r="N66" i="294"/>
  <c r="O66" i="294"/>
  <c r="N121" i="294"/>
  <c r="M46" i="294"/>
  <c r="O46" i="294"/>
  <c r="M121" i="294"/>
  <c r="N71" i="294"/>
  <c r="O71" i="294"/>
  <c r="N54" i="294"/>
  <c r="O54" i="294"/>
  <c r="M47" i="294"/>
  <c r="O47" i="294"/>
  <c r="N48" i="294"/>
  <c r="O48" i="294"/>
  <c r="N50" i="294"/>
  <c r="O50" i="294"/>
  <c r="N79" i="294"/>
  <c r="O79" i="294"/>
  <c r="N62" i="294"/>
  <c r="O62" i="294"/>
  <c r="M69" i="294"/>
  <c r="N72" i="294"/>
  <c r="N74" i="294"/>
  <c r="M60" i="294"/>
  <c r="N81" i="294"/>
  <c r="N73" i="294"/>
  <c r="N61" i="294"/>
  <c r="N57" i="294"/>
  <c r="N52" i="294"/>
  <c r="M48" i="294"/>
  <c r="M56" i="294"/>
  <c r="M54" i="294"/>
  <c r="M55" i="294"/>
  <c r="M81" i="294"/>
  <c r="N46" i="294"/>
  <c r="M71" i="294"/>
  <c r="M67" i="294"/>
  <c r="N60" i="294"/>
  <c r="N49" i="294"/>
  <c r="M79" i="294"/>
  <c r="N67" i="294"/>
  <c r="M61" i="294"/>
  <c r="N58" i="294"/>
  <c r="N55" i="294"/>
  <c r="N47" i="294"/>
  <c r="M52" i="294"/>
  <c r="M49" i="294"/>
  <c r="N69" i="294"/>
  <c r="N77" i="294"/>
  <c r="M75" i="294"/>
  <c r="M80" i="294"/>
  <c r="M50" i="294"/>
  <c r="N83" i="294"/>
  <c r="M82" i="294"/>
  <c r="N76" i="294"/>
  <c r="M63" i="294"/>
  <c r="M76" i="294"/>
  <c r="M68" i="294"/>
  <c r="N78" i="294"/>
  <c r="M58" i="294"/>
  <c r="N64" i="294"/>
  <c r="M62" i="294"/>
  <c r="M64" i="294"/>
  <c r="M51" i="294"/>
  <c r="N65" i="294"/>
  <c r="M70" i="294"/>
  <c r="M72" i="294"/>
  <c r="N68" i="294"/>
  <c r="N45" i="294"/>
  <c r="M73" i="294"/>
  <c r="N63" i="294"/>
  <c r="M45" i="294"/>
  <c r="N59" i="294"/>
  <c r="M53" i="294"/>
  <c r="N53" i="294"/>
  <c r="N70" i="294"/>
  <c r="M59" i="294"/>
  <c r="M83" i="294"/>
  <c r="M66" i="294"/>
  <c r="M77" i="294"/>
  <c r="N51" i="294"/>
  <c r="P13" i="294" l="1"/>
  <c r="H6" i="1073"/>
  <c r="U1" i="1065" l="1"/>
  <c r="B3" i="551" l="1"/>
  <c r="F16" i="1010" l="1"/>
  <c r="O14" i="1010"/>
  <c r="Q18" i="1010"/>
  <c r="G18" i="1010"/>
  <c r="I18" i="1010"/>
  <c r="J18" i="1010"/>
  <c r="E16" i="1010" l="1"/>
  <c r="E18" i="1010" s="1"/>
  <c r="F18" i="1010"/>
  <c r="E7" i="1073" s="1"/>
  <c r="H7" i="1073"/>
  <c r="F7" i="1073"/>
  <c r="G14" i="294" l="1"/>
  <c r="G15" i="294" s="1"/>
  <c r="W2" i="549"/>
  <c r="E17" i="83" l="1"/>
  <c r="B8" i="83"/>
  <c r="I104" i="294"/>
  <c r="N97" i="294"/>
  <c r="M97" i="294"/>
  <c r="N95" i="294"/>
  <c r="N96" i="294" s="1"/>
  <c r="H90" i="294"/>
  <c r="C6" i="294"/>
  <c r="C7" i="294" s="1"/>
  <c r="C10" i="294" s="1"/>
  <c r="C11" i="294" s="1"/>
  <c r="Q47" i="1010"/>
  <c r="P47" i="1010"/>
  <c r="L47" i="1010"/>
  <c r="K47" i="1010"/>
  <c r="H47" i="1010"/>
  <c r="F47" i="1010"/>
  <c r="P46" i="1010"/>
  <c r="J46" i="1010"/>
  <c r="Q43" i="1010"/>
  <c r="I46" i="1010"/>
  <c r="G46" i="1010"/>
  <c r="Q17" i="1010"/>
  <c r="L17" i="1010"/>
  <c r="K17" i="1010"/>
  <c r="J17" i="1010"/>
  <c r="O16" i="1010"/>
  <c r="R13" i="1010"/>
  <c r="P13" i="1010"/>
  <c r="O13" i="1010"/>
  <c r="R12" i="1010"/>
  <c r="P12" i="1010"/>
  <c r="O12" i="1010"/>
  <c r="AA46" i="551"/>
  <c r="Z46" i="551"/>
  <c r="Y46" i="551"/>
  <c r="X46" i="551"/>
  <c r="W46" i="551"/>
  <c r="U46" i="551"/>
  <c r="S46" i="551"/>
  <c r="R46" i="551"/>
  <c r="Q46" i="551"/>
  <c r="AA45"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S19" i="551"/>
  <c r="R19" i="551"/>
  <c r="Q19" i="551"/>
  <c r="AA50" i="551"/>
  <c r="Z50" i="551"/>
  <c r="Y50" i="551"/>
  <c r="X50" i="551"/>
  <c r="W50" i="551"/>
  <c r="U50" i="551"/>
  <c r="S50" i="551"/>
  <c r="R50" i="551"/>
  <c r="Q1" i="1070"/>
  <c r="Q50" i="551" s="1"/>
  <c r="F6" i="76"/>
  <c r="D6" i="76"/>
  <c r="F179" i="294"/>
  <c r="H143" i="294"/>
  <c r="H203" i="294" s="1"/>
  <c r="L143" i="294"/>
  <c r="L203" i="294" s="1"/>
  <c r="F143" i="294"/>
  <c r="F203" i="294" s="1"/>
  <c r="F8" i="72"/>
  <c r="D8" i="72"/>
  <c r="B8" i="72"/>
  <c r="K164" i="294"/>
  <c r="L164" i="294"/>
  <c r="F164" i="294"/>
  <c r="L162" i="294"/>
  <c r="H162" i="294"/>
  <c r="F162" i="294"/>
  <c r="B6" i="72" s="1"/>
  <c r="H164" i="294"/>
  <c r="H125" i="294"/>
  <c r="F125" i="294"/>
  <c r="D20" i="1073" s="1"/>
  <c r="L116" i="294"/>
  <c r="F7" i="73" s="1"/>
  <c r="H116" i="294"/>
  <c r="D7" i="73" s="1"/>
  <c r="F116" i="294"/>
  <c r="B7" i="73" s="1"/>
  <c r="K42" i="294"/>
  <c r="J42" i="294"/>
  <c r="L42" i="294"/>
  <c r="G42" i="294"/>
  <c r="F42" i="294"/>
  <c r="K41" i="294"/>
  <c r="J41" i="294"/>
  <c r="H41" i="294"/>
  <c r="H43" i="294" s="1"/>
  <c r="G41" i="294"/>
  <c r="F41" i="294"/>
  <c r="K39" i="294"/>
  <c r="J39" i="294"/>
  <c r="L39" i="294"/>
  <c r="H39" i="294"/>
  <c r="G39" i="294"/>
  <c r="F39" i="294"/>
  <c r="K38" i="294"/>
  <c r="J38" i="294"/>
  <c r="L38" i="294"/>
  <c r="H38" i="294"/>
  <c r="G38" i="294"/>
  <c r="F38" i="294"/>
  <c r="K37" i="294"/>
  <c r="J37" i="294"/>
  <c r="L37" i="294"/>
  <c r="H37" i="294"/>
  <c r="G37" i="294"/>
  <c r="F37" i="294"/>
  <c r="K36" i="294"/>
  <c r="J36" i="294"/>
  <c r="L36" i="294"/>
  <c r="H36" i="294"/>
  <c r="G36" i="294"/>
  <c r="F36" i="294"/>
  <c r="K35" i="294"/>
  <c r="J35" i="294"/>
  <c r="L35" i="294"/>
  <c r="H35" i="294"/>
  <c r="G35" i="294"/>
  <c r="F35" i="294"/>
  <c r="K34" i="294"/>
  <c r="J34" i="294"/>
  <c r="L34" i="294"/>
  <c r="H34" i="294"/>
  <c r="G34" i="294"/>
  <c r="F34" i="294"/>
  <c r="K33" i="294"/>
  <c r="J33" i="294"/>
  <c r="L33" i="294"/>
  <c r="H33" i="294"/>
  <c r="G33" i="294"/>
  <c r="F33" i="294"/>
  <c r="K31" i="294"/>
  <c r="J31" i="294"/>
  <c r="L31" i="294"/>
  <c r="H31" i="294"/>
  <c r="G31" i="294"/>
  <c r="F31" i="294"/>
  <c r="K30" i="294"/>
  <c r="J30" i="294"/>
  <c r="L30" i="294"/>
  <c r="H30" i="294"/>
  <c r="G30" i="294"/>
  <c r="F30" i="294"/>
  <c r="K29" i="294"/>
  <c r="J29" i="294"/>
  <c r="L29" i="294"/>
  <c r="H29" i="294"/>
  <c r="G29" i="294"/>
  <c r="F29" i="294"/>
  <c r="K28" i="294"/>
  <c r="J28" i="294"/>
  <c r="L28" i="294"/>
  <c r="H28" i="294"/>
  <c r="G28" i="294"/>
  <c r="F28" i="294"/>
  <c r="K27" i="294"/>
  <c r="J27" i="294"/>
  <c r="L27" i="294"/>
  <c r="H27" i="294"/>
  <c r="G27" i="294"/>
  <c r="F27" i="294"/>
  <c r="K26" i="294"/>
  <c r="J26" i="294"/>
  <c r="L26" i="294"/>
  <c r="H26" i="294"/>
  <c r="G26" i="294"/>
  <c r="F26" i="294"/>
  <c r="K25" i="294"/>
  <c r="J25" i="294"/>
  <c r="L25" i="294"/>
  <c r="H25" i="294"/>
  <c r="G25" i="294"/>
  <c r="F25" i="294"/>
  <c r="K24" i="294"/>
  <c r="J24" i="294"/>
  <c r="L24" i="294"/>
  <c r="H24" i="294"/>
  <c r="G24" i="294"/>
  <c r="F24" i="294"/>
  <c r="K23" i="294"/>
  <c r="J23" i="294"/>
  <c r="L23" i="294"/>
  <c r="H23" i="294"/>
  <c r="G23" i="294"/>
  <c r="F23" i="294"/>
  <c r="K22" i="294"/>
  <c r="J22" i="294"/>
  <c r="L22" i="294"/>
  <c r="H22" i="294"/>
  <c r="G22" i="294"/>
  <c r="F22" i="294"/>
  <c r="K21" i="294"/>
  <c r="J21" i="294"/>
  <c r="L21" i="294"/>
  <c r="H21" i="294"/>
  <c r="G21" i="294"/>
  <c r="F21" i="294"/>
  <c r="K20" i="294"/>
  <c r="J20" i="294"/>
  <c r="L20" i="294"/>
  <c r="H20" i="294"/>
  <c r="G20" i="294"/>
  <c r="F20" i="294"/>
  <c r="K19" i="294"/>
  <c r="J19" i="294"/>
  <c r="L19" i="294"/>
  <c r="H19" i="294"/>
  <c r="G19" i="294"/>
  <c r="F19" i="294"/>
  <c r="K18" i="294"/>
  <c r="J18" i="294"/>
  <c r="L18" i="294"/>
  <c r="H18" i="294"/>
  <c r="G18" i="294"/>
  <c r="F18" i="294"/>
  <c r="K17" i="294"/>
  <c r="J17" i="294"/>
  <c r="L17" i="294"/>
  <c r="H17" i="294"/>
  <c r="G17" i="294"/>
  <c r="F17" i="294"/>
  <c r="K16" i="294"/>
  <c r="J16" i="294"/>
  <c r="L16" i="294"/>
  <c r="H16" i="294"/>
  <c r="G16" i="294"/>
  <c r="F16" i="294"/>
  <c r="K14" i="294"/>
  <c r="K15" i="294" s="1"/>
  <c r="J14" i="294"/>
  <c r="J15" i="294" s="1"/>
  <c r="L14" i="294"/>
  <c r="H14" i="294"/>
  <c r="H15" i="294" s="1"/>
  <c r="F14" i="294"/>
  <c r="F15" i="294" s="1"/>
  <c r="K5" i="294"/>
  <c r="K8" i="294" s="1"/>
  <c r="K13" i="294" s="1"/>
  <c r="H5" i="294"/>
  <c r="G5" i="294"/>
  <c r="G8" i="294" s="1"/>
  <c r="G13" i="294" s="1"/>
  <c r="J135" i="294"/>
  <c r="L135" i="294"/>
  <c r="F6" i="77" s="1"/>
  <c r="H135" i="294"/>
  <c r="D6" i="77" s="1"/>
  <c r="F135" i="294"/>
  <c r="B6" i="77" s="1"/>
  <c r="Z3" i="1065"/>
  <c r="Y3" i="1065"/>
  <c r="Y1" i="1065" s="1"/>
  <c r="W3" i="1065"/>
  <c r="U2" i="1065"/>
  <c r="F170" i="294" l="1"/>
  <c r="L170" i="294"/>
  <c r="L171" i="294" s="1"/>
  <c r="K43" i="294"/>
  <c r="I41" i="294"/>
  <c r="O41" i="294" s="1"/>
  <c r="J43" i="294"/>
  <c r="L15" i="294"/>
  <c r="G43" i="294"/>
  <c r="L43" i="294"/>
  <c r="H8" i="294"/>
  <c r="H13" i="294" s="1"/>
  <c r="F43" i="294"/>
  <c r="M17" i="1010"/>
  <c r="N17" i="1010" s="1"/>
  <c r="B7" i="72"/>
  <c r="D6" i="72"/>
  <c r="H201" i="294"/>
  <c r="E6" i="83" s="1"/>
  <c r="F7" i="72"/>
  <c r="B6" i="76"/>
  <c r="D7" i="72"/>
  <c r="F6" i="72"/>
  <c r="I134" i="294"/>
  <c r="O134" i="294" s="1"/>
  <c r="I145" i="294"/>
  <c r="I146" i="294"/>
  <c r="I166" i="294"/>
  <c r="I167" i="294" s="1"/>
  <c r="P18" i="1010"/>
  <c r="K16" i="1010"/>
  <c r="K18" i="1010"/>
  <c r="K46" i="1010" s="1"/>
  <c r="A2" i="987"/>
  <c r="H182" i="294"/>
  <c r="J182" i="294"/>
  <c r="K182" i="294"/>
  <c r="F10" i="76"/>
  <c r="F184" i="294"/>
  <c r="D17" i="1073" s="1"/>
  <c r="L46" i="1010"/>
  <c r="M18" i="1010"/>
  <c r="F46" i="1010"/>
  <c r="H46" i="1010"/>
  <c r="O18" i="1010"/>
  <c r="Q46" i="1010"/>
  <c r="C11" i="83"/>
  <c r="Y3" i="549"/>
  <c r="Z3" i="549"/>
  <c r="W47" i="551"/>
  <c r="W49" i="551" s="1"/>
  <c r="W51" i="551" s="1"/>
  <c r="S47" i="551"/>
  <c r="S49" i="551" s="1"/>
  <c r="S51" i="551" s="1"/>
  <c r="Z47" i="551"/>
  <c r="Z49" i="551" s="1"/>
  <c r="Z51" i="551" s="1"/>
  <c r="Q47" i="551"/>
  <c r="Q49" i="551" s="1"/>
  <c r="Q51" i="551" s="1"/>
  <c r="Y47" i="551"/>
  <c r="Y49" i="551" s="1"/>
  <c r="Y51" i="551" s="1"/>
  <c r="AA47" i="551"/>
  <c r="AA49" i="551" s="1"/>
  <c r="AA51" i="551" s="1"/>
  <c r="R47" i="551"/>
  <c r="R49" i="551" s="1"/>
  <c r="R51" i="551" s="1"/>
  <c r="U47" i="551"/>
  <c r="U49" i="551" s="1"/>
  <c r="U51" i="551" s="1"/>
  <c r="X47" i="551"/>
  <c r="X49" i="551" s="1"/>
  <c r="X51" i="551" s="1"/>
  <c r="W1" i="1065"/>
  <c r="I16" i="294"/>
  <c r="Z1" i="1065"/>
  <c r="I14" i="294"/>
  <c r="I15" i="294" s="1"/>
  <c r="I33" i="294"/>
  <c r="O33" i="294" s="1"/>
  <c r="L148" i="294"/>
  <c r="F9" i="77" s="1"/>
  <c r="H152" i="294"/>
  <c r="F177" i="294"/>
  <c r="L182" i="294"/>
  <c r="I131" i="294"/>
  <c r="O131" i="294" s="1"/>
  <c r="I176" i="294"/>
  <c r="O176" i="294" s="1"/>
  <c r="I181" i="294"/>
  <c r="O181" i="294" s="1"/>
  <c r="F9" i="73"/>
  <c r="F148" i="294"/>
  <c r="B9" i="77" s="1"/>
  <c r="F182" i="294"/>
  <c r="N109" i="294"/>
  <c r="B9" i="73"/>
  <c r="I138" i="294"/>
  <c r="O138" i="294" s="1"/>
  <c r="I175" i="294"/>
  <c r="O175" i="294" s="1"/>
  <c r="I158" i="294"/>
  <c r="F8" i="73"/>
  <c r="D5" i="76"/>
  <c r="L114" i="294"/>
  <c r="L126" i="294" s="1"/>
  <c r="L127" i="294" s="1"/>
  <c r="B8" i="73"/>
  <c r="F32" i="294"/>
  <c r="F40" i="294" s="1"/>
  <c r="I29" i="294"/>
  <c r="O29" i="294" s="1"/>
  <c r="D11" i="73"/>
  <c r="D12" i="73" s="1"/>
  <c r="I27" i="294"/>
  <c r="I39" i="294"/>
  <c r="H93" i="294"/>
  <c r="J116" i="294"/>
  <c r="B11" i="73"/>
  <c r="B12" i="73" s="1"/>
  <c r="I7" i="294"/>
  <c r="O7" i="294" s="1"/>
  <c r="K116" i="294"/>
  <c r="G10" i="83"/>
  <c r="L150" i="294"/>
  <c r="F10" i="77" s="1"/>
  <c r="I6" i="294"/>
  <c r="M6" i="294" s="1"/>
  <c r="D8" i="73"/>
  <c r="I117" i="294"/>
  <c r="O117" i="294" s="1"/>
  <c r="L90" i="294"/>
  <c r="K95" i="294"/>
  <c r="I5" i="294"/>
  <c r="I24" i="294"/>
  <c r="O24" i="294" s="1"/>
  <c r="D11" i="83"/>
  <c r="I124" i="294"/>
  <c r="I30" i="294"/>
  <c r="O30" i="294" s="1"/>
  <c r="H114" i="294"/>
  <c r="H126" i="294" s="1"/>
  <c r="H127" i="294" s="1"/>
  <c r="I9" i="294"/>
  <c r="W3" i="549"/>
  <c r="I17" i="294"/>
  <c r="I23" i="294"/>
  <c r="O23" i="294" s="1"/>
  <c r="I35" i="294"/>
  <c r="O35" i="294" s="1"/>
  <c r="I42" i="294"/>
  <c r="O42" i="294" s="1"/>
  <c r="K93" i="294"/>
  <c r="I92" i="294"/>
  <c r="O92" i="294" s="1"/>
  <c r="H95" i="294"/>
  <c r="C9" i="73"/>
  <c r="L5" i="294"/>
  <c r="L8" i="294" s="1"/>
  <c r="L13" i="294" s="1"/>
  <c r="I18" i="294"/>
  <c r="O18" i="294" s="1"/>
  <c r="I31" i="294"/>
  <c r="O31" i="294" s="1"/>
  <c r="G125" i="294"/>
  <c r="L32" i="294"/>
  <c r="G95" i="294"/>
  <c r="I94" i="294"/>
  <c r="J162" i="294"/>
  <c r="L133" i="294"/>
  <c r="F171" i="294"/>
  <c r="I22" i="294"/>
  <c r="O22" i="294" s="1"/>
  <c r="I28" i="294"/>
  <c r="O28" i="294" s="1"/>
  <c r="J32" i="294"/>
  <c r="K90" i="294"/>
  <c r="G93" i="294"/>
  <c r="I91" i="294"/>
  <c r="F114" i="294"/>
  <c r="F126" i="294" s="1"/>
  <c r="D19" i="1073" s="1"/>
  <c r="D21" i="1073" s="1"/>
  <c r="F11" i="73"/>
  <c r="I161" i="294"/>
  <c r="N161" i="294" s="1"/>
  <c r="G162" i="294"/>
  <c r="J133" i="294"/>
  <c r="I132" i="294"/>
  <c r="O132" i="294" s="1"/>
  <c r="I140" i="294"/>
  <c r="O140" i="294" s="1"/>
  <c r="G150" i="294"/>
  <c r="C10" i="77" s="1"/>
  <c r="D10" i="83"/>
  <c r="F93" i="294"/>
  <c r="L95" i="294"/>
  <c r="K114" i="294"/>
  <c r="C6" i="76"/>
  <c r="K32" i="294"/>
  <c r="I36" i="294"/>
  <c r="O36" i="294" s="1"/>
  <c r="I44" i="294"/>
  <c r="I84" i="294" s="1"/>
  <c r="I6" i="77"/>
  <c r="K148" i="294"/>
  <c r="K6" i="76"/>
  <c r="G90" i="294"/>
  <c r="J114" i="294"/>
  <c r="K133" i="294"/>
  <c r="F8" i="77"/>
  <c r="G8" i="83"/>
  <c r="I147" i="294"/>
  <c r="O147" i="294" s="1"/>
  <c r="I38" i="294"/>
  <c r="O38" i="294" s="1"/>
  <c r="C8" i="73"/>
  <c r="J125" i="294"/>
  <c r="F20" i="1073" s="1"/>
  <c r="D9" i="73"/>
  <c r="I130" i="294"/>
  <c r="G133" i="294"/>
  <c r="B8" i="77"/>
  <c r="C8" i="83"/>
  <c r="J148" i="294"/>
  <c r="F152" i="294"/>
  <c r="D11" i="1073" s="1"/>
  <c r="B7" i="76"/>
  <c r="F5" i="294"/>
  <c r="F8" i="294" s="1"/>
  <c r="F13" i="294" s="1"/>
  <c r="I21" i="294"/>
  <c r="O21" i="294" s="1"/>
  <c r="G32" i="294"/>
  <c r="I34" i="294"/>
  <c r="O34" i="294" s="1"/>
  <c r="I159" i="294"/>
  <c r="G148" i="294"/>
  <c r="C9" i="77" s="1"/>
  <c r="F95" i="294"/>
  <c r="F7" i="76"/>
  <c r="J5" i="294"/>
  <c r="J8" i="294" s="1"/>
  <c r="J13" i="294" s="1"/>
  <c r="I20" i="294"/>
  <c r="O20" i="294" s="1"/>
  <c r="I26" i="294"/>
  <c r="O26" i="294" s="1"/>
  <c r="I11" i="294"/>
  <c r="O11" i="294" s="1"/>
  <c r="L93" i="294"/>
  <c r="I19" i="294"/>
  <c r="O19" i="294" s="1"/>
  <c r="I25" i="294"/>
  <c r="O25" i="294" s="1"/>
  <c r="H32" i="294"/>
  <c r="I37" i="294"/>
  <c r="O37" i="294" s="1"/>
  <c r="I10" i="294"/>
  <c r="O10" i="294" s="1"/>
  <c r="G114" i="294"/>
  <c r="I108" i="294"/>
  <c r="I115" i="294"/>
  <c r="G116" i="294"/>
  <c r="C7" i="73" s="1"/>
  <c r="K125" i="294"/>
  <c r="H20" i="1073" s="1"/>
  <c r="G160" i="294"/>
  <c r="I157" i="294"/>
  <c r="M157" i="294" s="1"/>
  <c r="J164" i="294"/>
  <c r="K8" i="72"/>
  <c r="H133" i="294"/>
  <c r="J143" i="294"/>
  <c r="J203" i="294" s="1"/>
  <c r="C10" i="83"/>
  <c r="F150" i="294"/>
  <c r="D10" i="1073" s="1"/>
  <c r="I174" i="294"/>
  <c r="D10" i="76"/>
  <c r="D11" i="76"/>
  <c r="F133" i="294"/>
  <c r="K7" i="72"/>
  <c r="C8" i="72"/>
  <c r="E8" i="72" s="1"/>
  <c r="H8" i="72" s="1"/>
  <c r="K135" i="294"/>
  <c r="I136" i="294"/>
  <c r="K143" i="294"/>
  <c r="K203" i="294" s="1"/>
  <c r="I144" i="294"/>
  <c r="J150" i="294"/>
  <c r="F10" i="1073" s="1"/>
  <c r="G182" i="294"/>
  <c r="K162" i="294"/>
  <c r="K170" i="294" s="1"/>
  <c r="K171" i="294" s="1"/>
  <c r="G164" i="294"/>
  <c r="I163" i="294"/>
  <c r="G135" i="294"/>
  <c r="C6" i="77" s="1"/>
  <c r="I142" i="294"/>
  <c r="O142" i="294" s="1"/>
  <c r="G143" i="294"/>
  <c r="G203" i="294" s="1"/>
  <c r="D8" i="77"/>
  <c r="E8" i="83"/>
  <c r="K150" i="294"/>
  <c r="H10" i="1073" s="1"/>
  <c r="G152" i="294"/>
  <c r="I151" i="294"/>
  <c r="C7" i="76"/>
  <c r="I178" i="294"/>
  <c r="D7" i="1073"/>
  <c r="J170" i="294" l="1"/>
  <c r="J171" i="294" s="1"/>
  <c r="J204" i="294"/>
  <c r="O167" i="294"/>
  <c r="M167" i="294"/>
  <c r="N167" i="294"/>
  <c r="G170" i="294"/>
  <c r="G171" i="294" s="1"/>
  <c r="L153" i="294"/>
  <c r="K98" i="294"/>
  <c r="K99" i="294" s="1"/>
  <c r="H98" i="294"/>
  <c r="H99" i="294" s="1"/>
  <c r="G98" i="294"/>
  <c r="G99" i="294" s="1"/>
  <c r="D16" i="83"/>
  <c r="F16" i="83" s="1"/>
  <c r="F17" i="83" s="1"/>
  <c r="K40" i="294"/>
  <c r="L40" i="294"/>
  <c r="L85" i="294" s="1"/>
  <c r="L86" i="294" s="1"/>
  <c r="H40" i="294"/>
  <c r="H85" i="294" s="1"/>
  <c r="H86" i="294" s="1"/>
  <c r="J40" i="294"/>
  <c r="G40" i="294"/>
  <c r="G85" i="294" s="1"/>
  <c r="G86" i="294" s="1"/>
  <c r="F85" i="294"/>
  <c r="I43" i="294"/>
  <c r="F98" i="294"/>
  <c r="F99" i="294" s="1"/>
  <c r="N5" i="294"/>
  <c r="I8" i="294"/>
  <c r="O9" i="294"/>
  <c r="O12" i="294" s="1"/>
  <c r="I12" i="294"/>
  <c r="M12" i="294" s="1"/>
  <c r="L98" i="294"/>
  <c r="L99" i="294" s="1"/>
  <c r="H13" i="1073"/>
  <c r="D13" i="1073"/>
  <c r="G191" i="294"/>
  <c r="H191" i="294"/>
  <c r="H205" i="294"/>
  <c r="G205" i="294"/>
  <c r="F127" i="294"/>
  <c r="B10" i="77"/>
  <c r="F205" i="294"/>
  <c r="J201" i="294"/>
  <c r="C7" i="72"/>
  <c r="E7" i="72" s="1"/>
  <c r="H7" i="72" s="1"/>
  <c r="O178" i="294"/>
  <c r="I179" i="294"/>
  <c r="O179" i="294" s="1"/>
  <c r="K201" i="294"/>
  <c r="K5" i="72"/>
  <c r="F8" i="76"/>
  <c r="L204" i="294"/>
  <c r="G9" i="83" s="1"/>
  <c r="L185" i="294"/>
  <c r="K204" i="294"/>
  <c r="K185" i="294"/>
  <c r="G204" i="294"/>
  <c r="D9" i="83" s="1"/>
  <c r="G185" i="294"/>
  <c r="B5" i="76"/>
  <c r="F185" i="294"/>
  <c r="D16" i="1073" s="1"/>
  <c r="J185" i="294"/>
  <c r="F201" i="294"/>
  <c r="C6" i="83" s="1"/>
  <c r="M174" i="294"/>
  <c r="O174" i="294"/>
  <c r="I177" i="294"/>
  <c r="F191" i="294"/>
  <c r="C6" i="72"/>
  <c r="E6" i="72" s="1"/>
  <c r="H6" i="72" s="1"/>
  <c r="G201" i="294"/>
  <c r="D6" i="83" s="1"/>
  <c r="D8" i="76"/>
  <c r="H185" i="294"/>
  <c r="J126" i="294"/>
  <c r="J127" i="294" s="1"/>
  <c r="B8" i="76"/>
  <c r="F204" i="294"/>
  <c r="C9" i="83" s="1"/>
  <c r="L201" i="294"/>
  <c r="G6" i="83" s="1"/>
  <c r="G126" i="294"/>
  <c r="G127" i="294" s="1"/>
  <c r="M94" i="294"/>
  <c r="M95" i="294" s="1"/>
  <c r="M96" i="294" s="1"/>
  <c r="O94" i="294"/>
  <c r="O95" i="294" s="1"/>
  <c r="M124" i="294"/>
  <c r="O124" i="294"/>
  <c r="D12" i="77"/>
  <c r="D13" i="77" s="1"/>
  <c r="M91" i="294"/>
  <c r="O91" i="294"/>
  <c r="O93" i="294" s="1"/>
  <c r="N14" i="294"/>
  <c r="O14" i="294"/>
  <c r="N44" i="294"/>
  <c r="O44" i="294"/>
  <c r="O84" i="294" s="1"/>
  <c r="N41" i="294"/>
  <c r="N17" i="294"/>
  <c r="O17" i="294"/>
  <c r="N27" i="294"/>
  <c r="O27" i="294"/>
  <c r="M145" i="294"/>
  <c r="O145" i="294"/>
  <c r="N144" i="294"/>
  <c r="O144" i="294"/>
  <c r="O151" i="294"/>
  <c r="O152" i="294" s="1"/>
  <c r="J152" i="294"/>
  <c r="M115" i="294"/>
  <c r="O115" i="294"/>
  <c r="N39" i="294"/>
  <c r="O39" i="294"/>
  <c r="N16" i="294"/>
  <c r="O16" i="294"/>
  <c r="N146" i="294"/>
  <c r="O146" i="294"/>
  <c r="N136" i="294"/>
  <c r="O136" i="294"/>
  <c r="M108" i="294"/>
  <c r="O108" i="294"/>
  <c r="N130" i="294"/>
  <c r="O130" i="294"/>
  <c r="F6" i="73"/>
  <c r="F10" i="73" s="1"/>
  <c r="K126" i="294"/>
  <c r="M117" i="294"/>
  <c r="I120" i="294"/>
  <c r="M120" i="294" s="1"/>
  <c r="N145" i="294"/>
  <c r="I137" i="294"/>
  <c r="O137" i="294" s="1"/>
  <c r="M146" i="294"/>
  <c r="G11" i="83"/>
  <c r="O166" i="294"/>
  <c r="B10" i="72"/>
  <c r="B11" i="72" s="1"/>
  <c r="I180" i="294"/>
  <c r="O180" i="294" s="1"/>
  <c r="K7" i="76"/>
  <c r="I183" i="294"/>
  <c r="D7" i="76"/>
  <c r="B10" i="76"/>
  <c r="B11" i="76"/>
  <c r="G16" i="83"/>
  <c r="G17" i="83" s="1"/>
  <c r="N18" i="1010"/>
  <c r="M46" i="1010"/>
  <c r="J11" i="83"/>
  <c r="L11" i="83"/>
  <c r="E11" i="83"/>
  <c r="F11" i="83" s="1"/>
  <c r="M44" i="294"/>
  <c r="N181" i="294"/>
  <c r="M16" i="294"/>
  <c r="M113" i="294"/>
  <c r="M176" i="294"/>
  <c r="N176" i="294"/>
  <c r="N18" i="294"/>
  <c r="M35" i="294"/>
  <c r="M33" i="294"/>
  <c r="N7" i="294"/>
  <c r="N124" i="294"/>
  <c r="N113" i="294"/>
  <c r="M138" i="294"/>
  <c r="M14" i="294"/>
  <c r="N33" i="294"/>
  <c r="M15" i="294"/>
  <c r="N36" i="294"/>
  <c r="M24" i="294"/>
  <c r="M43" i="294"/>
  <c r="P43" i="294" s="1"/>
  <c r="N174" i="294"/>
  <c r="N28" i="294"/>
  <c r="N131" i="294"/>
  <c r="N112" i="294"/>
  <c r="N132" i="294"/>
  <c r="N157" i="294"/>
  <c r="M175" i="294"/>
  <c r="M18" i="294"/>
  <c r="M181" i="294"/>
  <c r="N30" i="294"/>
  <c r="M42" i="294"/>
  <c r="N29" i="294"/>
  <c r="N110" i="294"/>
  <c r="N42" i="294"/>
  <c r="N138" i="294"/>
  <c r="M29" i="294"/>
  <c r="M110" i="294"/>
  <c r="M112" i="294"/>
  <c r="M131" i="294"/>
  <c r="N92" i="294"/>
  <c r="M158" i="294"/>
  <c r="N158" i="294"/>
  <c r="N159" i="294"/>
  <c r="M159" i="294"/>
  <c r="I32" i="294"/>
  <c r="O32" i="294" s="1"/>
  <c r="N108" i="294"/>
  <c r="N175" i="294"/>
  <c r="N117" i="294"/>
  <c r="G8" i="72"/>
  <c r="H160" i="294"/>
  <c r="N11" i="294"/>
  <c r="M25" i="294"/>
  <c r="N91" i="294"/>
  <c r="M151" i="294"/>
  <c r="M20" i="294"/>
  <c r="M140" i="294"/>
  <c r="M41" i="294"/>
  <c r="M109" i="294"/>
  <c r="M7" i="294"/>
  <c r="N115" i="294"/>
  <c r="N20" i="294"/>
  <c r="M147" i="294"/>
  <c r="N147" i="294"/>
  <c r="K10" i="77"/>
  <c r="I143" i="294"/>
  <c r="I164" i="294"/>
  <c r="O163" i="294"/>
  <c r="N163" i="294"/>
  <c r="M178" i="294"/>
  <c r="N142" i="294"/>
  <c r="D10" i="72"/>
  <c r="D11" i="72" s="1"/>
  <c r="B5" i="77"/>
  <c r="C5" i="72"/>
  <c r="I9" i="77"/>
  <c r="I5" i="72"/>
  <c r="O90" i="294"/>
  <c r="I90" i="294"/>
  <c r="I9" i="73"/>
  <c r="K10" i="76"/>
  <c r="K11" i="76"/>
  <c r="F12" i="73"/>
  <c r="B6" i="73"/>
  <c r="M22" i="294"/>
  <c r="E9" i="73"/>
  <c r="K9" i="73"/>
  <c r="I11" i="76"/>
  <c r="I10" i="76"/>
  <c r="N178" i="294"/>
  <c r="N140" i="294"/>
  <c r="C8" i="76"/>
  <c r="K8" i="77"/>
  <c r="M89" i="294"/>
  <c r="K11" i="73"/>
  <c r="I114" i="294"/>
  <c r="C11" i="76"/>
  <c r="C10" i="76"/>
  <c r="M144" i="294"/>
  <c r="C5" i="77"/>
  <c r="N31" i="294"/>
  <c r="I5" i="76"/>
  <c r="N25" i="294"/>
  <c r="H148" i="294"/>
  <c r="H204" i="294" s="1"/>
  <c r="N22" i="294"/>
  <c r="I93" i="294"/>
  <c r="M93" i="294" s="1"/>
  <c r="M11" i="294"/>
  <c r="M132" i="294"/>
  <c r="M111" i="294"/>
  <c r="C11" i="73"/>
  <c r="C12" i="73" s="1"/>
  <c r="D6" i="73"/>
  <c r="M28" i="294"/>
  <c r="M92" i="294"/>
  <c r="N9" i="294"/>
  <c r="O6" i="294"/>
  <c r="N6" i="294"/>
  <c r="K7" i="73"/>
  <c r="I7" i="73"/>
  <c r="M39" i="294"/>
  <c r="M27" i="294"/>
  <c r="L8" i="72"/>
  <c r="C6" i="73"/>
  <c r="I133" i="294"/>
  <c r="K5" i="77"/>
  <c r="M19" i="294"/>
  <c r="K6" i="73"/>
  <c r="I162" i="294"/>
  <c r="O162" i="294" s="1"/>
  <c r="I8" i="73"/>
  <c r="N21" i="294"/>
  <c r="B5" i="72"/>
  <c r="M30" i="294"/>
  <c r="N10" i="294"/>
  <c r="F5" i="77"/>
  <c r="I95" i="294"/>
  <c r="M34" i="294"/>
  <c r="N37" i="294"/>
  <c r="M21" i="294"/>
  <c r="O5" i="294"/>
  <c r="M10" i="294"/>
  <c r="F5" i="76"/>
  <c r="I135" i="294"/>
  <c r="N135" i="294" s="1"/>
  <c r="K6" i="72"/>
  <c r="I10" i="77"/>
  <c r="C5" i="76"/>
  <c r="M134" i="294"/>
  <c r="I7" i="72"/>
  <c r="K5" i="76"/>
  <c r="I11" i="73"/>
  <c r="K8" i="73"/>
  <c r="K9" i="77"/>
  <c r="N26" i="294"/>
  <c r="M161" i="294"/>
  <c r="N111" i="294"/>
  <c r="M9" i="294"/>
  <c r="N38" i="294"/>
  <c r="E7" i="76"/>
  <c r="H7" i="76" s="1"/>
  <c r="J10" i="83"/>
  <c r="N134" i="294"/>
  <c r="K8" i="76"/>
  <c r="M142" i="294"/>
  <c r="D5" i="77"/>
  <c r="M163" i="294"/>
  <c r="M5" i="294"/>
  <c r="I8" i="76"/>
  <c r="K10" i="72"/>
  <c r="E10" i="83"/>
  <c r="H150" i="294"/>
  <c r="D10" i="77" s="1"/>
  <c r="I10" i="72"/>
  <c r="I6" i="73"/>
  <c r="N43" i="294"/>
  <c r="I149" i="294"/>
  <c r="O149" i="294" s="1"/>
  <c r="M130" i="294"/>
  <c r="N89" i="294"/>
  <c r="F11" i="76"/>
  <c r="I6" i="72"/>
  <c r="N24" i="294"/>
  <c r="N34" i="294"/>
  <c r="M17" i="294"/>
  <c r="N35" i="294"/>
  <c r="I125" i="294"/>
  <c r="E20" i="1073" s="1"/>
  <c r="O120" i="294"/>
  <c r="M36" i="294"/>
  <c r="L10" i="83"/>
  <c r="C12" i="77"/>
  <c r="C13" i="77" s="1"/>
  <c r="I152" i="294"/>
  <c r="E11" i="1073" s="1"/>
  <c r="C8" i="77"/>
  <c r="D8" i="83"/>
  <c r="F5" i="72"/>
  <c r="I6" i="76"/>
  <c r="I148" i="294"/>
  <c r="K6" i="77"/>
  <c r="N19" i="294"/>
  <c r="I8" i="77"/>
  <c r="C10" i="72"/>
  <c r="I160" i="294"/>
  <c r="I116" i="294"/>
  <c r="N116" i="294" s="1"/>
  <c r="M23" i="294"/>
  <c r="B12" i="77"/>
  <c r="B13" i="77" s="1"/>
  <c r="M136" i="294"/>
  <c r="I8" i="72"/>
  <c r="J8" i="72" s="1"/>
  <c r="M37" i="294"/>
  <c r="I5" i="77"/>
  <c r="M26" i="294"/>
  <c r="K200" i="294"/>
  <c r="N23" i="294"/>
  <c r="M31" i="294"/>
  <c r="M38" i="294"/>
  <c r="C16" i="83"/>
  <c r="C17" i="83" s="1"/>
  <c r="J85" i="294" l="1"/>
  <c r="J86" i="294" s="1"/>
  <c r="I170" i="294"/>
  <c r="I171" i="294" s="1"/>
  <c r="H170" i="294"/>
  <c r="H171" i="294" s="1"/>
  <c r="G7" i="72"/>
  <c r="J205" i="294"/>
  <c r="O98" i="294"/>
  <c r="O99" i="294" s="1"/>
  <c r="D17" i="83"/>
  <c r="C10" i="73"/>
  <c r="C13" i="73" s="1"/>
  <c r="P85" i="294"/>
  <c r="P86" i="294" s="1"/>
  <c r="L7" i="72"/>
  <c r="J7" i="72"/>
  <c r="K85" i="294"/>
  <c r="K86" i="294" s="1"/>
  <c r="I13" i="294"/>
  <c r="N8" i="294"/>
  <c r="I40" i="294"/>
  <c r="O40" i="294" s="1"/>
  <c r="I98" i="294"/>
  <c r="I99" i="294" s="1"/>
  <c r="I12" i="77"/>
  <c r="I13" i="77" s="1"/>
  <c r="M179" i="294"/>
  <c r="F19" i="1073"/>
  <c r="F21" i="1073" s="1"/>
  <c r="H16" i="1073"/>
  <c r="H18" i="1073" s="1"/>
  <c r="F13" i="1073"/>
  <c r="H19" i="1073"/>
  <c r="H21" i="1073" s="1"/>
  <c r="F16" i="1073"/>
  <c r="F18" i="1073" s="1"/>
  <c r="E6" i="76"/>
  <c r="L6" i="76" s="1"/>
  <c r="F86" i="294"/>
  <c r="C9" i="72"/>
  <c r="L6" i="72"/>
  <c r="J6" i="72"/>
  <c r="G6" i="72"/>
  <c r="F10" i="72"/>
  <c r="F11" i="72" s="1"/>
  <c r="K127" i="294"/>
  <c r="J191" i="294"/>
  <c r="F11" i="1073"/>
  <c r="F186" i="294"/>
  <c r="D18" i="1073"/>
  <c r="O101" i="294"/>
  <c r="I184" i="294"/>
  <c r="O183" i="294"/>
  <c r="O184" i="294" s="1"/>
  <c r="I201" i="294"/>
  <c r="F6" i="83" s="1"/>
  <c r="I6" i="83" s="1"/>
  <c r="N179" i="294"/>
  <c r="G186" i="294"/>
  <c r="F200" i="294"/>
  <c r="M164" i="294"/>
  <c r="K186" i="294"/>
  <c r="O177" i="294"/>
  <c r="M143" i="294"/>
  <c r="I203" i="294"/>
  <c r="F8" i="83" s="1"/>
  <c r="D5" i="72"/>
  <c r="E5" i="72" s="1"/>
  <c r="H200" i="294"/>
  <c r="E5" i="83" s="1"/>
  <c r="L200" i="294"/>
  <c r="H186" i="294"/>
  <c r="J186" i="294"/>
  <c r="L186" i="294"/>
  <c r="G200" i="294"/>
  <c r="M152" i="294"/>
  <c r="M133" i="294"/>
  <c r="P133" i="294" s="1"/>
  <c r="P153" i="294" s="1"/>
  <c r="M114" i="294"/>
  <c r="I126" i="294"/>
  <c r="M90" i="294"/>
  <c r="F141" i="294"/>
  <c r="H141" i="294"/>
  <c r="H202" i="294" s="1"/>
  <c r="G141" i="294"/>
  <c r="G202" i="294" s="1"/>
  <c r="J141" i="294"/>
  <c r="J202" i="294" s="1"/>
  <c r="C13" i="83"/>
  <c r="C14" i="83" s="1"/>
  <c r="D6" i="1073"/>
  <c r="F6" i="1073"/>
  <c r="L5" i="83"/>
  <c r="M183" i="294"/>
  <c r="N180" i="294"/>
  <c r="M180" i="294"/>
  <c r="I182" i="294"/>
  <c r="I185" i="294" s="1"/>
  <c r="E16" i="1073" s="1"/>
  <c r="H16" i="83"/>
  <c r="I16" i="83"/>
  <c r="N183" i="294"/>
  <c r="M125" i="294"/>
  <c r="P125" i="294" s="1"/>
  <c r="J20" i="1073" s="1"/>
  <c r="J21" i="1073" s="1"/>
  <c r="I9" i="76"/>
  <c r="I12" i="76" s="1"/>
  <c r="N143" i="294"/>
  <c r="I11" i="83"/>
  <c r="H11" i="83"/>
  <c r="M11" i="83"/>
  <c r="K11" i="83"/>
  <c r="I17" i="83"/>
  <c r="H17" i="83"/>
  <c r="N15" i="294"/>
  <c r="O15" i="294"/>
  <c r="N90" i="294"/>
  <c r="N114" i="294"/>
  <c r="M162" i="294"/>
  <c r="N32" i="294"/>
  <c r="M32" i="294"/>
  <c r="N133" i="294"/>
  <c r="N93" i="294"/>
  <c r="N162" i="294"/>
  <c r="E13" i="83"/>
  <c r="E14" i="83" s="1"/>
  <c r="N166" i="294"/>
  <c r="L9" i="73"/>
  <c r="M166" i="294"/>
  <c r="L7" i="76"/>
  <c r="N120" i="294"/>
  <c r="G7" i="76"/>
  <c r="J7" i="76"/>
  <c r="O160" i="294"/>
  <c r="N160" i="294"/>
  <c r="E9" i="77"/>
  <c r="L9" i="77" s="1"/>
  <c r="O148" i="294"/>
  <c r="J9" i="83"/>
  <c r="E5" i="76"/>
  <c r="H5" i="76" s="1"/>
  <c r="N148" i="294"/>
  <c r="N177" i="294"/>
  <c r="E6" i="73"/>
  <c r="L6" i="73" s="1"/>
  <c r="O114" i="294"/>
  <c r="H9" i="73"/>
  <c r="G9" i="73"/>
  <c r="F13" i="73"/>
  <c r="J9" i="73"/>
  <c r="B9" i="76"/>
  <c r="B12" i="76" s="1"/>
  <c r="E12" i="77"/>
  <c r="E8" i="73"/>
  <c r="J8" i="73" s="1"/>
  <c r="I20" i="1073"/>
  <c r="E11" i="73"/>
  <c r="J11" i="73" s="1"/>
  <c r="O125" i="294"/>
  <c r="K9" i="76"/>
  <c r="E6" i="77"/>
  <c r="L6" i="77" s="1"/>
  <c r="O135" i="294"/>
  <c r="M135" i="294"/>
  <c r="P201" i="294" s="1"/>
  <c r="K10" i="73"/>
  <c r="M116" i="294"/>
  <c r="D9" i="77"/>
  <c r="E9" i="83"/>
  <c r="N125" i="294"/>
  <c r="N12" i="294"/>
  <c r="E10" i="72"/>
  <c r="L10" i="72" s="1"/>
  <c r="C11" i="72"/>
  <c r="E11" i="72" s="1"/>
  <c r="L9" i="83"/>
  <c r="D10" i="73"/>
  <c r="D13" i="73" s="1"/>
  <c r="M177" i="294"/>
  <c r="J8" i="83"/>
  <c r="I150" i="294"/>
  <c r="E10" i="1073" s="1"/>
  <c r="M149" i="294"/>
  <c r="N149" i="294"/>
  <c r="I12" i="73"/>
  <c r="C9" i="76"/>
  <c r="C12" i="76" s="1"/>
  <c r="K12" i="73"/>
  <c r="L8" i="83"/>
  <c r="I9" i="72"/>
  <c r="O43" i="294"/>
  <c r="E7" i="73"/>
  <c r="L7" i="73" s="1"/>
  <c r="O116" i="294"/>
  <c r="F9" i="72"/>
  <c r="I11" i="72"/>
  <c r="M8" i="294"/>
  <c r="F9" i="76"/>
  <c r="F12" i="76" s="1"/>
  <c r="L6" i="83"/>
  <c r="B9" i="72"/>
  <c r="B12" i="72" s="1"/>
  <c r="D15" i="1073"/>
  <c r="E5" i="77"/>
  <c r="H5" i="77" s="1"/>
  <c r="O133" i="294"/>
  <c r="B10" i="73"/>
  <c r="B13" i="73" s="1"/>
  <c r="M160" i="294"/>
  <c r="M148" i="294"/>
  <c r="O164" i="294"/>
  <c r="N164" i="294"/>
  <c r="K9" i="72"/>
  <c r="J6" i="83"/>
  <c r="I10" i="73"/>
  <c r="K11" i="72"/>
  <c r="O8" i="294"/>
  <c r="O13" i="294" s="1"/>
  <c r="N123" i="294"/>
  <c r="M123" i="294"/>
  <c r="E8" i="77"/>
  <c r="L8" i="77" s="1"/>
  <c r="O143" i="294"/>
  <c r="O203" i="294" s="1"/>
  <c r="L16" i="83"/>
  <c r="D9" i="72" l="1"/>
  <c r="E9" i="72" s="1"/>
  <c r="H9" i="72" s="1"/>
  <c r="O170" i="294"/>
  <c r="O171" i="294" s="1"/>
  <c r="P102" i="294"/>
  <c r="P103" i="294" s="1"/>
  <c r="P106" i="294" s="1"/>
  <c r="E17" i="1073"/>
  <c r="I17" i="1073" s="1"/>
  <c r="N184" i="294"/>
  <c r="M184" i="294"/>
  <c r="O85" i="294"/>
  <c r="O102" i="294" s="1"/>
  <c r="D5" i="1073"/>
  <c r="D8" i="1073" s="1"/>
  <c r="E10" i="76"/>
  <c r="J10" i="76" s="1"/>
  <c r="I85" i="294"/>
  <c r="I86" i="294" s="1"/>
  <c r="H6" i="76"/>
  <c r="J6" i="76"/>
  <c r="G6" i="76"/>
  <c r="E19" i="1073"/>
  <c r="E21" i="1073" s="1"/>
  <c r="N171" i="294"/>
  <c r="E13" i="1073"/>
  <c r="J200" i="294"/>
  <c r="J206" i="294" s="1"/>
  <c r="J207" i="294" s="1"/>
  <c r="E11" i="76"/>
  <c r="L11" i="76" s="1"/>
  <c r="I127" i="294"/>
  <c r="O127" i="294" s="1"/>
  <c r="P200" i="294"/>
  <c r="J9" i="1073"/>
  <c r="J5" i="1073"/>
  <c r="J8" i="1073" s="1"/>
  <c r="O201" i="294"/>
  <c r="G206" i="294"/>
  <c r="G207" i="294" s="1"/>
  <c r="G5" i="83"/>
  <c r="I101" i="294"/>
  <c r="I191" i="294" s="1"/>
  <c r="M191" i="294" s="1"/>
  <c r="I205" i="294"/>
  <c r="H206" i="294"/>
  <c r="H207" i="294" s="1"/>
  <c r="I200" i="294"/>
  <c r="F153" i="294"/>
  <c r="F202" i="294"/>
  <c r="F206" i="294" s="1"/>
  <c r="F207" i="294" s="1"/>
  <c r="O200" i="294"/>
  <c r="P127" i="294"/>
  <c r="I204" i="294"/>
  <c r="F9" i="83" s="1"/>
  <c r="L202" i="294"/>
  <c r="G7" i="83" s="1"/>
  <c r="I186" i="294"/>
  <c r="K152" i="294"/>
  <c r="L152" i="294" s="1"/>
  <c r="N151" i="294"/>
  <c r="O126" i="294"/>
  <c r="J7" i="83"/>
  <c r="J153" i="294"/>
  <c r="D7" i="83"/>
  <c r="G153" i="294"/>
  <c r="D7" i="77"/>
  <c r="H153" i="294"/>
  <c r="H154" i="294" s="1"/>
  <c r="K102" i="294"/>
  <c r="K103" i="294" s="1"/>
  <c r="K106" i="294" s="1"/>
  <c r="G102" i="294"/>
  <c r="G103" i="294" s="1"/>
  <c r="G106" i="294" s="1"/>
  <c r="H102" i="294"/>
  <c r="H103" i="294" s="1"/>
  <c r="L102" i="294"/>
  <c r="L103" i="294" s="1"/>
  <c r="N99" i="294"/>
  <c r="F102" i="294"/>
  <c r="F103" i="294" s="1"/>
  <c r="F106" i="294" s="1"/>
  <c r="I7" i="77"/>
  <c r="M137" i="294"/>
  <c r="C7" i="77"/>
  <c r="B7" i="77"/>
  <c r="I139" i="294"/>
  <c r="F7" i="77"/>
  <c r="F11" i="77" s="1"/>
  <c r="K141" i="294"/>
  <c r="N137" i="294"/>
  <c r="E7" i="83"/>
  <c r="E12" i="83" s="1"/>
  <c r="E15" i="83" s="1"/>
  <c r="E18" i="83" s="1"/>
  <c r="E6" i="1073"/>
  <c r="H5" i="1073"/>
  <c r="N182" i="294"/>
  <c r="E8" i="76"/>
  <c r="J8" i="76" s="1"/>
  <c r="O182" i="294"/>
  <c r="O204" i="294" s="1"/>
  <c r="M182" i="294"/>
  <c r="P182" i="294" s="1"/>
  <c r="P185" i="294" s="1"/>
  <c r="E9" i="76"/>
  <c r="H9" i="76" s="1"/>
  <c r="D9" i="76"/>
  <c r="D12" i="76" s="1"/>
  <c r="M170" i="294"/>
  <c r="M169" i="294"/>
  <c r="N40" i="294"/>
  <c r="M40" i="294"/>
  <c r="J6" i="73"/>
  <c r="K6" i="83"/>
  <c r="N201" i="294"/>
  <c r="L11" i="73"/>
  <c r="N126" i="294"/>
  <c r="J9" i="77"/>
  <c r="M201" i="294"/>
  <c r="G11" i="1073"/>
  <c r="N169" i="294"/>
  <c r="M6" i="83"/>
  <c r="C12" i="72"/>
  <c r="M126" i="294"/>
  <c r="M98" i="294"/>
  <c r="J5" i="76"/>
  <c r="N98" i="294"/>
  <c r="H5" i="72"/>
  <c r="L5" i="72"/>
  <c r="N170" i="294"/>
  <c r="G5" i="76"/>
  <c r="N13" i="294"/>
  <c r="L8" i="73"/>
  <c r="J5" i="72"/>
  <c r="G5" i="72"/>
  <c r="L5" i="76"/>
  <c r="L5" i="77"/>
  <c r="H6" i="83"/>
  <c r="H15" i="1073"/>
  <c r="D5" i="83"/>
  <c r="H10" i="72"/>
  <c r="G10" i="72"/>
  <c r="L11" i="72"/>
  <c r="K12" i="72"/>
  <c r="G20" i="1073"/>
  <c r="J11" i="72"/>
  <c r="F12" i="72"/>
  <c r="I12" i="72"/>
  <c r="F10" i="83"/>
  <c r="D13" i="83"/>
  <c r="D14" i="83" s="1"/>
  <c r="E10" i="73"/>
  <c r="L10" i="73" s="1"/>
  <c r="G5" i="77"/>
  <c r="H9" i="77"/>
  <c r="G9" i="77"/>
  <c r="F15" i="1073"/>
  <c r="E10" i="77"/>
  <c r="O150" i="294"/>
  <c r="N150" i="294"/>
  <c r="M150" i="294"/>
  <c r="E13" i="77"/>
  <c r="J13" i="77" s="1"/>
  <c r="J10" i="72"/>
  <c r="H7" i="73"/>
  <c r="G7" i="73"/>
  <c r="K12" i="76"/>
  <c r="N203" i="294"/>
  <c r="N84" i="294"/>
  <c r="M203" i="294"/>
  <c r="J12" i="77"/>
  <c r="J7" i="73"/>
  <c r="H6" i="77"/>
  <c r="G6" i="77"/>
  <c r="J6" i="77"/>
  <c r="H8" i="73"/>
  <c r="G8" i="73"/>
  <c r="H6" i="73"/>
  <c r="G6" i="73"/>
  <c r="M84" i="294"/>
  <c r="I8" i="83"/>
  <c r="H8" i="83"/>
  <c r="M8" i="83"/>
  <c r="I13" i="73"/>
  <c r="K8" i="83"/>
  <c r="J13" i="83"/>
  <c r="M13" i="294"/>
  <c r="C5" i="83"/>
  <c r="H8" i="77"/>
  <c r="G8" i="77"/>
  <c r="J8" i="77"/>
  <c r="K13" i="73"/>
  <c r="H11" i="72"/>
  <c r="G11" i="72"/>
  <c r="E12" i="73"/>
  <c r="H11" i="73"/>
  <c r="G11" i="73"/>
  <c r="J5" i="77"/>
  <c r="J16" i="83"/>
  <c r="I7" i="1073"/>
  <c r="M16" i="83"/>
  <c r="L17" i="83"/>
  <c r="D12" i="72" l="1"/>
  <c r="E12" i="72" s="1"/>
  <c r="L12" i="72" s="1"/>
  <c r="G17" i="1073"/>
  <c r="P186" i="294"/>
  <c r="P192" i="294"/>
  <c r="L192" i="294"/>
  <c r="L154" i="294"/>
  <c r="L191" i="294"/>
  <c r="O191" i="294" s="1"/>
  <c r="F12" i="77"/>
  <c r="L205" i="294"/>
  <c r="G13" i="83" s="1"/>
  <c r="G14" i="83" s="1"/>
  <c r="O86" i="294"/>
  <c r="E5" i="1073"/>
  <c r="E8" i="1073" s="1"/>
  <c r="H106" i="294"/>
  <c r="L106" i="294"/>
  <c r="L10" i="76"/>
  <c r="G10" i="76"/>
  <c r="H10" i="76"/>
  <c r="H11" i="76"/>
  <c r="L9" i="72"/>
  <c r="J9" i="72"/>
  <c r="G9" i="72"/>
  <c r="J11" i="76"/>
  <c r="D9" i="1073"/>
  <c r="D12" i="1073" s="1"/>
  <c r="D22" i="1073" s="1"/>
  <c r="F9" i="1073"/>
  <c r="F12" i="1073" s="1"/>
  <c r="G11" i="76"/>
  <c r="O205" i="294"/>
  <c r="G14" i="1073"/>
  <c r="H11" i="1073"/>
  <c r="I11" i="1073" s="1"/>
  <c r="K205" i="294"/>
  <c r="L13" i="83" s="1"/>
  <c r="L14" i="83" s="1"/>
  <c r="M204" i="294"/>
  <c r="N204" i="294"/>
  <c r="N101" i="294"/>
  <c r="C7" i="83"/>
  <c r="C12" i="83" s="1"/>
  <c r="C15" i="83" s="1"/>
  <c r="C18" i="83" s="1"/>
  <c r="G12" i="83"/>
  <c r="D12" i="83"/>
  <c r="D15" i="83" s="1"/>
  <c r="D18" i="83" s="1"/>
  <c r="M205" i="294"/>
  <c r="I9" i="83"/>
  <c r="H9" i="83"/>
  <c r="K9" i="83"/>
  <c r="M9" i="83"/>
  <c r="P204" i="294"/>
  <c r="H192" i="294"/>
  <c r="H193" i="294" s="1"/>
  <c r="H196" i="294" s="1"/>
  <c r="J154" i="294"/>
  <c r="F192" i="294"/>
  <c r="F193" i="294" s="1"/>
  <c r="F196" i="294" s="1"/>
  <c r="K153" i="294"/>
  <c r="H9" i="1073" s="1"/>
  <c r="K202" i="294"/>
  <c r="G154" i="294"/>
  <c r="G192" i="294"/>
  <c r="G193" i="294" s="1"/>
  <c r="G196" i="294" s="1"/>
  <c r="O185" i="294"/>
  <c r="K191" i="294"/>
  <c r="N191" i="294" s="1"/>
  <c r="K12" i="77"/>
  <c r="N152" i="294"/>
  <c r="P152" i="294" s="1"/>
  <c r="J102" i="294"/>
  <c r="J103" i="294" s="1"/>
  <c r="M139" i="294"/>
  <c r="O139" i="294"/>
  <c r="M99" i="294"/>
  <c r="I102" i="294"/>
  <c r="I103" i="294" s="1"/>
  <c r="I106" i="294" s="1"/>
  <c r="O103" i="294"/>
  <c r="D11" i="77"/>
  <c r="D14" i="77" s="1"/>
  <c r="N85" i="294"/>
  <c r="B11" i="77"/>
  <c r="B14" i="77" s="1"/>
  <c r="F154" i="294"/>
  <c r="K7" i="77"/>
  <c r="C11" i="77"/>
  <c r="C14" i="77" s="1"/>
  <c r="I11" i="77"/>
  <c r="I14" i="77" s="1"/>
  <c r="N139" i="294"/>
  <c r="I141" i="294"/>
  <c r="I202" i="294" s="1"/>
  <c r="I206" i="294" s="1"/>
  <c r="I207" i="294" s="1"/>
  <c r="H8" i="1073"/>
  <c r="G8" i="76"/>
  <c r="L8" i="76"/>
  <c r="H8" i="76"/>
  <c r="M185" i="294"/>
  <c r="M186" i="294"/>
  <c r="N185" i="294"/>
  <c r="M127" i="294"/>
  <c r="N127" i="294"/>
  <c r="J10" i="73"/>
  <c r="I14" i="1073"/>
  <c r="E15" i="1073"/>
  <c r="I15" i="1073" s="1"/>
  <c r="G21" i="1073"/>
  <c r="I19" i="1073"/>
  <c r="G19" i="1073"/>
  <c r="M171" i="294"/>
  <c r="J9" i="76"/>
  <c r="E12" i="76"/>
  <c r="H12" i="76" s="1"/>
  <c r="I13" i="1073"/>
  <c r="G13" i="1073"/>
  <c r="M101" i="294"/>
  <c r="H12" i="73"/>
  <c r="E13" i="73"/>
  <c r="L13" i="73" s="1"/>
  <c r="G12" i="73"/>
  <c r="L12" i="73"/>
  <c r="J12" i="73"/>
  <c r="H10" i="73"/>
  <c r="G10" i="73"/>
  <c r="J5" i="83"/>
  <c r="J12" i="83" s="1"/>
  <c r="M200" i="294"/>
  <c r="I21" i="1073"/>
  <c r="M85" i="294"/>
  <c r="J14" i="83"/>
  <c r="F13" i="83"/>
  <c r="K13" i="83" s="1"/>
  <c r="F5" i="83"/>
  <c r="N200" i="294"/>
  <c r="I10" i="83"/>
  <c r="H10" i="83"/>
  <c r="K10" i="83"/>
  <c r="M10" i="83"/>
  <c r="G9" i="76"/>
  <c r="H10" i="77"/>
  <c r="G10" i="77"/>
  <c r="J10" i="77"/>
  <c r="L10" i="77"/>
  <c r="L9" i="76"/>
  <c r="K16" i="83"/>
  <c r="J17" i="83"/>
  <c r="M17" i="83"/>
  <c r="G7" i="1073"/>
  <c r="J106" i="294" l="1"/>
  <c r="G15" i="83"/>
  <c r="G18" i="83" s="1"/>
  <c r="L206" i="294"/>
  <c r="L207" i="294" s="1"/>
  <c r="F13" i="77"/>
  <c r="G12" i="77"/>
  <c r="H12" i="77"/>
  <c r="L193" i="294"/>
  <c r="L196" i="294" s="1"/>
  <c r="P191" i="294"/>
  <c r="P193" i="294" s="1"/>
  <c r="P196" i="294" s="1"/>
  <c r="P154" i="294"/>
  <c r="J11" i="1073"/>
  <c r="J12" i="1073" s="1"/>
  <c r="P205" i="294"/>
  <c r="P206" i="294" s="1"/>
  <c r="P207" i="294" s="1"/>
  <c r="J16" i="1073"/>
  <c r="J18" i="1073" s="1"/>
  <c r="O106" i="294"/>
  <c r="E18" i="1073"/>
  <c r="G18" i="1073" s="1"/>
  <c r="H12" i="1073"/>
  <c r="H22" i="1073" s="1"/>
  <c r="K206" i="294"/>
  <c r="K207" i="294" s="1"/>
  <c r="N103" i="294"/>
  <c r="F5" i="1073"/>
  <c r="F8" i="1073" s="1"/>
  <c r="F22" i="1073" s="1"/>
  <c r="J192" i="294"/>
  <c r="J193" i="294" s="1"/>
  <c r="J196" i="294" s="1"/>
  <c r="K154" i="294"/>
  <c r="K192" i="294"/>
  <c r="K193" i="294" s="1"/>
  <c r="K196" i="294" s="1"/>
  <c r="O186" i="294"/>
  <c r="K13" i="77"/>
  <c r="L13" i="77" s="1"/>
  <c r="L12" i="77"/>
  <c r="N205" i="294"/>
  <c r="N141" i="294"/>
  <c r="I153" i="294"/>
  <c r="N102" i="294"/>
  <c r="K11" i="77"/>
  <c r="E7" i="77"/>
  <c r="L7" i="77" s="1"/>
  <c r="O141" i="294"/>
  <c r="M141" i="294"/>
  <c r="L7" i="83"/>
  <c r="N186" i="294"/>
  <c r="J13" i="73"/>
  <c r="M102" i="294"/>
  <c r="N86" i="294"/>
  <c r="G15" i="1073"/>
  <c r="G12" i="72"/>
  <c r="H12" i="72"/>
  <c r="J12" i="72"/>
  <c r="L12" i="76"/>
  <c r="G12" i="76"/>
  <c r="J12" i="76"/>
  <c r="I10" i="1073"/>
  <c r="G10" i="1073"/>
  <c r="I5" i="83"/>
  <c r="H5" i="83"/>
  <c r="M5" i="83"/>
  <c r="I13" i="83"/>
  <c r="F14" i="83"/>
  <c r="M13" i="83"/>
  <c r="H13" i="83"/>
  <c r="M86" i="294"/>
  <c r="M103" i="294"/>
  <c r="I5" i="1073"/>
  <c r="H13" i="73"/>
  <c r="G13" i="73"/>
  <c r="K5" i="83"/>
  <c r="K17" i="83"/>
  <c r="J22" i="1073" l="1"/>
  <c r="F14" i="77"/>
  <c r="H13" i="77"/>
  <c r="G13" i="77"/>
  <c r="E9" i="1073"/>
  <c r="E12" i="1073" s="1"/>
  <c r="G16" i="1073"/>
  <c r="I18" i="1073"/>
  <c r="I16" i="1073"/>
  <c r="O153" i="294"/>
  <c r="O202" i="294"/>
  <c r="O206" i="294" s="1"/>
  <c r="O207" i="294" s="1"/>
  <c r="I154" i="294"/>
  <c r="I192" i="294"/>
  <c r="I193" i="294" s="1"/>
  <c r="I196" i="294" s="1"/>
  <c r="L12" i="83"/>
  <c r="L15" i="83" s="1"/>
  <c r="L18" i="83" s="1"/>
  <c r="M153" i="294"/>
  <c r="E11" i="77"/>
  <c r="L11" i="77" s="1"/>
  <c r="N153" i="294"/>
  <c r="F7" i="83"/>
  <c r="M202" i="294"/>
  <c r="N202" i="294"/>
  <c r="H7" i="77"/>
  <c r="G7" i="77"/>
  <c r="J7" i="77"/>
  <c r="K14" i="77"/>
  <c r="I6" i="1073"/>
  <c r="G6" i="1073"/>
  <c r="J15" i="83"/>
  <c r="I14" i="83"/>
  <c r="H14" i="83"/>
  <c r="M14" i="83"/>
  <c r="G5" i="1073"/>
  <c r="K14" i="83"/>
  <c r="G9" i="1073" l="1"/>
  <c r="I9" i="1073"/>
  <c r="I12" i="1073"/>
  <c r="G12" i="1073"/>
  <c r="E22" i="1073"/>
  <c r="I22" i="1073" s="1"/>
  <c r="O154" i="294"/>
  <c r="O192" i="294"/>
  <c r="O193" i="294" s="1"/>
  <c r="O196" i="294" s="1"/>
  <c r="I7" i="83"/>
  <c r="I12" i="83" s="1"/>
  <c r="H7" i="83"/>
  <c r="K7" i="83"/>
  <c r="F12" i="83"/>
  <c r="N192" i="294"/>
  <c r="M192" i="294"/>
  <c r="G11" i="77"/>
  <c r="E14" i="77"/>
  <c r="L14" i="77" s="1"/>
  <c r="J11" i="77"/>
  <c r="H11" i="77"/>
  <c r="M154" i="294"/>
  <c r="M7" i="83"/>
  <c r="N154" i="294"/>
  <c r="N206" i="294"/>
  <c r="M206" i="294"/>
  <c r="J18" i="83"/>
  <c r="I8" i="1073"/>
  <c r="G8" i="1073"/>
  <c r="G22" i="1073" l="1"/>
  <c r="N193" i="294"/>
  <c r="M193" i="294"/>
  <c r="M12" i="83"/>
  <c r="H12" i="83"/>
  <c r="F15" i="83"/>
  <c r="K12" i="83"/>
  <c r="M207" i="294"/>
  <c r="N207" i="294"/>
  <c r="H14" i="77"/>
  <c r="G14" i="77"/>
  <c r="J14" i="77"/>
  <c r="F18" i="83" l="1"/>
  <c r="M15" i="83"/>
  <c r="H15" i="83"/>
  <c r="K15" i="83"/>
  <c r="I15" i="83"/>
  <c r="M18" i="83" l="1"/>
  <c r="K18" i="83"/>
  <c r="I18" i="83"/>
  <c r="H18" i="83"/>
  <c r="T50" i="551" l="1"/>
  <c r="T46" i="551"/>
  <c r="T47" i="551" l="1"/>
  <c r="T49" i="551" s="1"/>
  <c r="T51" i="551" s="1"/>
  <c r="V50" i="551" l="1"/>
  <c r="V46" i="551"/>
  <c r="V47" i="551" l="1"/>
  <c r="V49" i="551" s="1"/>
  <c r="V51" i="551" s="1"/>
</calcChain>
</file>

<file path=xl/sharedStrings.xml><?xml version="1.0" encoding="utf-8"?>
<sst xmlns="http://schemas.openxmlformats.org/spreadsheetml/2006/main" count="4874" uniqueCount="816">
  <si>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</si>
  <si>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</si>
  <si>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</si>
  <si>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</si>
  <si>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</si>
  <si>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</si>
  <si>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</si>
  <si>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</si>
  <si>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</si>
  <si>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</si>
  <si>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</si>
  <si>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</si>
  <si>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</si>
  <si>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</si>
  <si>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</si>
  <si>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</si>
  <si>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</si>
  <si>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</si>
  <si>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</si>
  <si>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</si>
  <si>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</si>
  <si>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</si>
  <si>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</si>
  <si>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</si>
  <si>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</si>
  <si>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</si>
  <si>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</si>
  <si>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</si>
  <si>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</si>
  <si>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</si>
  <si>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1</t>
  </si>
  <si>
    <t>Nación</t>
  </si>
  <si>
    <t>10</t>
  </si>
  <si>
    <t>CSF</t>
  </si>
  <si>
    <t>3</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</si>
  <si>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</si>
  <si>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</si>
  <si>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</si>
  <si>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</si>
  <si>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</si>
  <si>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</si>
  <si>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</si>
  <si>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</si>
  <si>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</si>
  <si>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</si>
  <si>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</si>
  <si>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</si>
  <si>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</si>
  <si>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</si>
  <si>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</si>
  <si>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</si>
  <si>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</si>
  <si>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NASA KIWE</t>
  </si>
  <si>
    <t>UNP</t>
  </si>
  <si>
    <t>BOMBEROS</t>
  </si>
  <si>
    <t>RESUMEN SECTOR</t>
  </si>
  <si>
    <t>SECTOR INTERIOR</t>
  </si>
  <si>
    <t>POR RUBRO</t>
  </si>
  <si>
    <t>GASTOS PERSONALES</t>
  </si>
  <si>
    <t>INVERSIONES</t>
  </si>
  <si>
    <t>VALIDACION</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</si>
  <si>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</si>
  <si>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</si>
  <si>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</si>
  <si>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</si>
  <si>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</si>
  <si>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</si>
  <si>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</si>
  <si>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</si>
  <si>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</si>
  <si>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</si>
  <si>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</si>
  <si>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</si>
  <si>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</si>
  <si>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</si>
  <si>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</si>
  <si>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</si>
  <si>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</si>
  <si>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</si>
  <si>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</si>
  <si>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</si>
  <si>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</si>
  <si>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</si>
  <si>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</si>
  <si>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</si>
  <si>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</si>
  <si>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</si>
  <si>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</si>
  <si>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</si>
  <si>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</si>
  <si>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CORPORACIÓN  NASA KIWE</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</si>
  <si>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</si>
  <si>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</si>
  <si>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</si>
  <si>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</si>
  <si>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</si>
  <si>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</si>
  <si>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</si>
  <si>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</si>
  <si>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OFICINA</t>
  </si>
  <si>
    <t>TOTALES</t>
  </si>
  <si>
    <t xml:space="preserve">DIRECCION NACIONAL DE DERECHO DE AUTOR </t>
  </si>
  <si>
    <t xml:space="preserve"> DIRECCIÓN NACIONAL DE BOMBEROS DE COLOMBIA</t>
  </si>
  <si>
    <t>APROPIACION INICIAL</t>
  </si>
  <si>
    <t>APROPIACIÓN INICIAL</t>
  </si>
  <si>
    <t>APR. VIGENTE</t>
  </si>
  <si>
    <t>SUMATORIA</t>
  </si>
  <si>
    <t>%     OBLIGACION</t>
  </si>
  <si>
    <t>BLOQUEO</t>
  </si>
  <si>
    <t>APROPIACION DESPUES DE APLAZAMIENTO</t>
  </si>
  <si>
    <t>Compromiso</t>
  </si>
  <si>
    <t>Año: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</si>
  <si>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</si>
  <si>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</si>
  <si>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</si>
  <si>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</si>
  <si>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</si>
  <si>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</si>
  <si>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</si>
  <si>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</si>
  <si>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</si>
  <si>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</si>
  <si>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</si>
  <si>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</si>
  <si>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</si>
  <si>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</si>
  <si>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</si>
  <si>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</si>
  <si>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</si>
  <si>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</si>
  <si>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A-03-03-01-999</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</si>
  <si>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</si>
  <si>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</si>
  <si>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</si>
  <si>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</si>
  <si>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</si>
  <si>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</si>
  <si>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</si>
  <si>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</si>
  <si>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</si>
  <si>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</si>
  <si>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</si>
  <si>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</si>
  <si>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</si>
  <si>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</si>
  <si>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</si>
  <si>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</si>
  <si>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</si>
  <si>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</si>
  <si>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</si>
  <si>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</si>
  <si>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</si>
  <si>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</si>
  <si>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</si>
  <si>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</si>
  <si>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</si>
  <si>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</si>
  <si>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</si>
  <si>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</si>
  <si>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</si>
  <si>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FORTALECIMIENTO A LA GESTIÓN DE LOS CEMENTERIOS COMO RESTITUCIÓN DE DERECHOS DE VÍCTIMAS DE DESAPARICIÓN A NIVEL  NACIONAL</t>
  </si>
  <si>
    <t>C-3701-1000-18</t>
  </si>
  <si>
    <t>FORTALECIMIENTO DE LA CAPACIDAD ORGANIZATIVA DE LOS PUEBLOS INDÍGENAS EN EL TERRITORIO  NACIONAL</t>
  </si>
  <si>
    <t>FORTALECIMIENTO DE LA GESTIÓN TERRITORIAL EN LA GARANTÍA, PROMOCIÓN Y GOCE DE LOS DERECHOS HUMANOS  A NIVEL  NACIONAL</t>
  </si>
  <si>
    <t>FORTALECIMIENTO DE LOS SISTEMAS INTEGRADOS DE EMERGENCIA Y SEGURIDAD SIES A NIVEL  NACIONAL</t>
  </si>
  <si>
    <t>MEJORAMIENTO EN LA IMPLEMENTACIÓN DE POLÍTICAS PUBLICAS EN MATERIA DE TRATA DE PERSONAS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</si>
  <si>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</si>
  <si>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</si>
  <si>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</si>
  <si>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</si>
  <si>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</si>
  <si>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</si>
  <si>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</si>
  <si>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</si>
  <si>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</si>
  <si>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</si>
  <si>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</si>
  <si>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</si>
  <si>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</si>
  <si>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</si>
  <si>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</si>
  <si>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</si>
  <si>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A-01-02-01</t>
  </si>
  <si>
    <t>A-01-02-02</t>
  </si>
  <si>
    <t>A-01-02-03</t>
  </si>
  <si>
    <t>A-03-04-02-012</t>
  </si>
  <si>
    <t>A-08-05</t>
  </si>
  <si>
    <t>MULTAS, SANCIONES E INTERESES DE MORA</t>
  </si>
  <si>
    <t>ADQUISICIÓN DE BIENES Y SERVICIOS</t>
  </si>
  <si>
    <t>GASTOS POR TRIBUTOS, MULTAS, SANCIONES E INTERESES DE MORA</t>
  </si>
  <si>
    <t>GASTOS DE COMERCIALIZACIÓN Y PRODUCCIÓN</t>
  </si>
  <si>
    <t>DERECHO DE  AUTOR</t>
  </si>
  <si>
    <t>GASTOS DE COMERCIALIZACIÓN Y PRODUCCIÓN (UNP)</t>
  </si>
  <si>
    <t>APROPIACIÓN VIGENTE</t>
  </si>
  <si>
    <t>DESCRIPCIÓN</t>
  </si>
  <si>
    <t>APROPIACIÓN DISPONIBLE</t>
  </si>
  <si>
    <t>GESTIÓN HUMANA</t>
  </si>
  <si>
    <t>ADQUISICIONES DIFERENTES DE ACTIVOS-OTROS SERVICIOS PROFESIONALES CIENTIFICOS Y TÉCNICOS</t>
  </si>
  <si>
    <t>GASTOS POR TRIBUTOS, MULTAS, SANCIONES E INTERESES EN MORA</t>
  </si>
  <si>
    <t>A-03-09-01-001</t>
  </si>
  <si>
    <t>A-03-12-01-001</t>
  </si>
  <si>
    <t>MEDIDAS DE PROTECCIÓN UNP- APOYO DE TRANSPORTE, TRASTEO Y DE REUBICACIÓN TEMPORAL</t>
  </si>
  <si>
    <t>A-08-03</t>
  </si>
  <si>
    <t>TASAS Y DERECHOS ADMINISTRATIVOS</t>
  </si>
  <si>
    <t>SALDO EN CDP</t>
  </si>
  <si>
    <t xml:space="preserve">ALERTA COMPROMISOS </t>
  </si>
  <si>
    <t xml:space="preserve">META % OBLIGACIONES </t>
  </si>
  <si>
    <t xml:space="preserve"> ALERTA OBLIGACIÓN </t>
  </si>
  <si>
    <t>OIPI</t>
  </si>
  <si>
    <t>OAP</t>
  </si>
  <si>
    <t xml:space="preserve">Meta  </t>
  </si>
  <si>
    <t>SUB
ITEM 2</t>
  </si>
  <si>
    <t>APR. DISPONIBLE</t>
  </si>
  <si>
    <t>37-01-01</t>
  </si>
  <si>
    <t>01</t>
  </si>
  <si>
    <t>02</t>
  </si>
  <si>
    <t>03</t>
  </si>
  <si>
    <t>009</t>
  </si>
  <si>
    <t>031</t>
  </si>
  <si>
    <t>16</t>
  </si>
  <si>
    <t>032</t>
  </si>
  <si>
    <t>033</t>
  </si>
  <si>
    <t>034</t>
  </si>
  <si>
    <t>035</t>
  </si>
  <si>
    <t>039</t>
  </si>
  <si>
    <t>053</t>
  </si>
  <si>
    <t>999</t>
  </si>
  <si>
    <t>OTRAS TRANSFERENCIAS - DISTRIBUCIÓN PREVIO CONCEPTO DGPPN</t>
  </si>
  <si>
    <t>014</t>
  </si>
  <si>
    <t>024</t>
  </si>
  <si>
    <t>025</t>
  </si>
  <si>
    <t>026</t>
  </si>
  <si>
    <t>027</t>
  </si>
  <si>
    <t>028</t>
  </si>
  <si>
    <t>04</t>
  </si>
  <si>
    <t>012</t>
  </si>
  <si>
    <t>06</t>
  </si>
  <si>
    <t>001</t>
  </si>
  <si>
    <t>013</t>
  </si>
  <si>
    <t>11</t>
  </si>
  <si>
    <t>002</t>
  </si>
  <si>
    <t>08</t>
  </si>
  <si>
    <t>SSF</t>
  </si>
  <si>
    <t>C</t>
  </si>
  <si>
    <t>3701</t>
  </si>
  <si>
    <t>1000</t>
  </si>
  <si>
    <t>15</t>
  </si>
  <si>
    <t>18</t>
  </si>
  <si>
    <t>20</t>
  </si>
  <si>
    <t>3702</t>
  </si>
  <si>
    <t>8</t>
  </si>
  <si>
    <t>9</t>
  </si>
  <si>
    <t>12</t>
  </si>
  <si>
    <t>3703</t>
  </si>
  <si>
    <t>2</t>
  </si>
  <si>
    <t>3704</t>
  </si>
  <si>
    <t>4</t>
  </si>
  <si>
    <t>3799</t>
  </si>
  <si>
    <t>7</t>
  </si>
  <si>
    <t>37-03-00</t>
  </si>
  <si>
    <t>DIRECCION NACIONAL DEL DERECHO DE AUTOR</t>
  </si>
  <si>
    <t>INCAPACIDADES Y LICENCIAS DE MATERNIDAD Y PATERNIDAD (NO DE PENSIONES)</t>
  </si>
  <si>
    <t>3706</t>
  </si>
  <si>
    <t>37-08-00</t>
  </si>
  <si>
    <t>09</t>
  </si>
  <si>
    <t>05</t>
  </si>
  <si>
    <t>Propios</t>
  </si>
  <si>
    <t>5</t>
  </si>
  <si>
    <t>6</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</si>
  <si>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</si>
  <si>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</si>
  <si>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</si>
  <si>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</si>
  <si>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</si>
  <si>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</si>
  <si>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</si>
  <si>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</si>
  <si>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</si>
  <si>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</si>
  <si>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SAF</t>
  </si>
  <si>
    <t xml:space="preserve">EJECUCIÓN PRESUPUESTAL </t>
  </si>
  <si>
    <t>Tipo de gasto</t>
  </si>
  <si>
    <t>Cuenta</t>
  </si>
  <si>
    <t>subc/subp</t>
  </si>
  <si>
    <t>obj/proy</t>
  </si>
  <si>
    <t>Ord/Spry</t>
  </si>
  <si>
    <t>Subor</t>
  </si>
  <si>
    <t>Rubro</t>
  </si>
  <si>
    <t>Rec</t>
  </si>
  <si>
    <t>c/s</t>
  </si>
  <si>
    <t>Concepto</t>
  </si>
  <si>
    <t>RESPONSABLE</t>
  </si>
  <si>
    <t>RPS</t>
  </si>
  <si>
    <t>003</t>
  </si>
  <si>
    <t>008</t>
  </si>
  <si>
    <t>004</t>
  </si>
  <si>
    <t>005</t>
  </si>
  <si>
    <t>A-02-01-01-004-005</t>
  </si>
  <si>
    <t>MAQUINARIA DE OFICINA, CONTABILIDAD E INFORMÁTICA</t>
  </si>
  <si>
    <t>A-02-02-01-002-008</t>
  </si>
  <si>
    <t>DOTACIÓN (PRENDAS DE VESTIR Y CALZADO)</t>
  </si>
  <si>
    <t>A-02-02-01-003-003</t>
  </si>
  <si>
    <t>A-02-02-01-003-005</t>
  </si>
  <si>
    <t>OTROS PRODUCTOS QUÍMICOS; FIBRAS ARTIFICIALES (O FIBRAS INDUSTRIALES HECHAS POR EL HOMBRE)</t>
  </si>
  <si>
    <t>A-02-02-01-004-003</t>
  </si>
  <si>
    <t>MAQUINARIA PARA USO GENERAL</t>
  </si>
  <si>
    <t>007</t>
  </si>
  <si>
    <t>A-02-02-01-004-007</t>
  </si>
  <si>
    <t>EQUIPO Y APARATOS DE RADIO, TELEVISIÓN Y COMUNICACIONES</t>
  </si>
  <si>
    <t>006</t>
  </si>
  <si>
    <t>A-02-02-02-006-003</t>
  </si>
  <si>
    <t>ALOJAMIENTO; SERVICIOS DE SUMINISTROS DE COMIDAS Y BEBIDAS</t>
  </si>
  <si>
    <t>A-02-02-02-006-004</t>
  </si>
  <si>
    <t>SERVICIOS DE TRANSPORTE DE PASAJEROS</t>
  </si>
  <si>
    <t>A-02-02-02-006-008</t>
  </si>
  <si>
    <t>SERVICIOS POSTALES Y DE MENSAJERÍA</t>
  </si>
  <si>
    <t>A-02-02-02-006-009</t>
  </si>
  <si>
    <t>SERVICIOS DE DISTRIBUCIÓN DE ELECTRICIDAD, GAS Y AGUA (POR CUENTA PROPIA)</t>
  </si>
  <si>
    <t>A-02-02-02-007-001</t>
  </si>
  <si>
    <t>SERVICIOS FINANCIEROS Y SERVICIOS CONEXOS</t>
  </si>
  <si>
    <t>A-02-02-02-007-002</t>
  </si>
  <si>
    <t>SERVICIOS INMOBILIARIOS</t>
  </si>
  <si>
    <t>A-02-02-02-007-003</t>
  </si>
  <si>
    <t>SERVICIOS DE ARRENDAMIENTO O ALQUILER SIN OPERARIO</t>
  </si>
  <si>
    <t>A-02-02-02-008-003</t>
  </si>
  <si>
    <t>OTROS SERVICIOS PROFESIONALES, CIENTÍFICOS Y TÉCNICOS</t>
  </si>
  <si>
    <t>SECRETARÍA GENERAL</t>
  </si>
  <si>
    <t>A-02-02-02-008-004</t>
  </si>
  <si>
    <t>SERVICIOS DE TELECOMUNICACIONES, TRANSMISIÓN Y SUMINISTRO DE INFORMACIÓN</t>
  </si>
  <si>
    <t>A-02-02-02-008-005</t>
  </si>
  <si>
    <t>SERVICIOS DE SOPORTE</t>
  </si>
  <si>
    <t>A-02-02-02-008-007</t>
  </si>
  <si>
    <t>SERVICIOS DE MANTENIMIENTO, REPARACIÓN E INSTALACIÓN (EXCEPTO SERVICIOS DE CONSTRUCCIÓN)</t>
  </si>
  <si>
    <t>A-02-02-02-008-009</t>
  </si>
  <si>
    <t>OTROS SERVICIOS DE FABRICACIÓN; SERVICIOS DE EDICIÓN, IMPRESIÓN Y REPRODUCCIÓN; SERVICIOS DE RECUPERACIÓN DE MATERIALES</t>
  </si>
  <si>
    <t>A-02-02-02-009-002</t>
  </si>
  <si>
    <t>SERVICIOS DE EDUCACIÓN</t>
  </si>
  <si>
    <t>A-02-02-02-009-003</t>
  </si>
  <si>
    <t>SERVICIOS PARA EL CUIDADO DE LA SALUD HUMANA Y SERVICIOS SOCIALES</t>
  </si>
  <si>
    <t>A-02-02-02-009-004</t>
  </si>
  <si>
    <t>SERVICIOS DE ALCANTARILLADO, RECOLECCIÓN, TRATAMIENTO Y DISPOSICIÓN DE DESECHOS Y OTROS SERVICIOS DE SANEAMIENTO AMBIENTAL</t>
  </si>
  <si>
    <t>A-02-02-02-009-006</t>
  </si>
  <si>
    <t>SERVICIOS DE ESPARCIMIENTO, CULTURALES Y DEPORTIVOS</t>
  </si>
  <si>
    <t>010</t>
  </si>
  <si>
    <t>A-02-02-02-010</t>
  </si>
  <si>
    <t>VIÁTICOS DE LOS FUNCIONARIOS EN COMISIÓN</t>
  </si>
  <si>
    <t>DIRECCIÓN DE LA AUTORIDAD NACIONAL DE CONSULTA PREVIA</t>
  </si>
  <si>
    <t>37-01-02</t>
  </si>
  <si>
    <t>TOTAL MININTERIOR</t>
  </si>
  <si>
    <t>DEPENDENCIA</t>
  </si>
  <si>
    <t>A-02-02-2-8-3</t>
  </si>
  <si>
    <t>% COMPR.</t>
  </si>
  <si>
    <t>% OBLI.</t>
  </si>
  <si>
    <t>Febrero</t>
  </si>
  <si>
    <t>Ejecutado</t>
  </si>
  <si>
    <t>Meta</t>
  </si>
  <si>
    <t>Obligaciones</t>
  </si>
  <si>
    <t>Consolidado</t>
  </si>
  <si>
    <t>Código: GR-RF-P5-F2</t>
  </si>
  <si>
    <t>FORMATO</t>
  </si>
  <si>
    <t>Versión: 06</t>
  </si>
  <si>
    <t>EJECUCIÓN PRESUPUESTAL</t>
  </si>
  <si>
    <t>VIGENCIA ACTUAL</t>
  </si>
  <si>
    <t>Vigente Desde:  09/04/2019</t>
  </si>
  <si>
    <t>ANEXO 2</t>
  </si>
  <si>
    <t xml:space="preserve">SISTEMA GENERAL DE REGALIAS </t>
  </si>
  <si>
    <t>FECHA DE EMISIÓN:</t>
  </si>
  <si>
    <t>RESUMEN GENERAL</t>
  </si>
  <si>
    <t xml:space="preserve">APR. CERTIFICADA </t>
  </si>
  <si>
    <t>APR.BLOQUEADA</t>
  </si>
  <si>
    <t xml:space="preserve">APR. DISPONIBLE </t>
  </si>
  <si>
    <t>RESERVA</t>
  </si>
  <si>
    <t>% 
RESERVA</t>
  </si>
  <si>
    <t>% 
COMPROMETIDO</t>
  </si>
  <si>
    <t>APR. POR COMPROMETER</t>
  </si>
  <si>
    <t>OBLIGADO</t>
  </si>
  <si>
    <t>% OBLIGADO</t>
  </si>
  <si>
    <t xml:space="preserve">TOTAL FUNCIONAMIENTO DEL SISTEMA GENERAL DE REGALIAS </t>
  </si>
  <si>
    <t>APROPIACION APLAZADA PROYECTOS DE IVERSION</t>
  </si>
  <si>
    <t xml:space="preserve">DEPENDENCIA </t>
  </si>
  <si>
    <t xml:space="preserve">RUBRO </t>
  </si>
  <si>
    <t>VALOR APLAZADO</t>
  </si>
  <si>
    <t xml:space="preserve">DAIRM </t>
  </si>
  <si>
    <t>FORTALECIMIENTO DE LAS COMUNIDADES INDÍGENAS AFECTADAS POR LA AVENIDA TORRENCIAL EN EL MUNICIPIO DE  MOCOA</t>
  </si>
  <si>
    <t>FORTALECIMIENTO ORGANIZATIVO EN EL DESARROLLO PROPIO Y LA INCLUSIÓN DEL PUEBLO RROM A NIVEL  NACIONAL</t>
  </si>
  <si>
    <t xml:space="preserve">ASUNTOS RELIGIOSOS </t>
  </si>
  <si>
    <t>DEMOCRACIA</t>
  </si>
  <si>
    <t>FORTALECIMIENTO DE LAS CAPACIDADES DE GESTIÓN DE LOS ACTORES QUE PARTICIPAN EN LA IMPLEMENTACIÓN DE LA POLÍTICA PÚBLICA DE DISCAPACIDAD A NIVEL   NACIONAL</t>
  </si>
  <si>
    <t>FORTALECIMIENTO DE LAS CAPACIDADES DE LAS ORGANIZACIONES SOCIALES, COMUNALES Y COMUNITARIAS EN EL EJERCICIO DE LA PARTICIPACIÓN CIUDADANA A NIVEL  NACIONAL</t>
  </si>
  <si>
    <t xml:space="preserve">DERECHOS HUMANOS </t>
  </si>
  <si>
    <t xml:space="preserve">DGGT </t>
  </si>
  <si>
    <t>SUBDIRECCION DE INFRAESTRUCUTURA</t>
  </si>
  <si>
    <t xml:space="preserve">SUBDIRECCION DE SEGURIDAD Y CONVIVENCIA </t>
  </si>
  <si>
    <t>OIP</t>
  </si>
  <si>
    <t>TOTAL PGN</t>
  </si>
  <si>
    <t>TOTAL REGALÍAS</t>
  </si>
  <si>
    <t>FUNCIONAMIENTO REGALÍAS</t>
  </si>
  <si>
    <t>DIRECCION</t>
  </si>
  <si>
    <t>DACNARP</t>
  </si>
  <si>
    <t>PIEDRA, ARENA Y ARCILLA</t>
  </si>
  <si>
    <t>PRODUCTOS DE CAUCHO Y PLASTICO</t>
  </si>
  <si>
    <t>VIDRIO Y PRODUCTOS DE VIDRIO Y OTROS PRODUCTOS NO METALICOS</t>
  </si>
  <si>
    <t>PRODUCTOS METALICOS ELABORADOS (EXCEPTO MAQUINA Y EQUIPO)</t>
  </si>
  <si>
    <t>MAQUINARIA Y APARATOS ELECTRICOS</t>
  </si>
  <si>
    <t>A-02-02-01-001-005</t>
  </si>
  <si>
    <t>A-02-02-01-003-006</t>
  </si>
  <si>
    <t>A-02-02-01-003-007</t>
  </si>
  <si>
    <t>A-02-02-01-004-002</t>
  </si>
  <si>
    <t>A-02-02-01-004-006</t>
  </si>
  <si>
    <t>Junio</t>
  </si>
  <si>
    <t>TOTAL SECTOR INTERIOR</t>
  </si>
  <si>
    <t>Julio</t>
  </si>
  <si>
    <t>SUBTOTAL PGN</t>
  </si>
  <si>
    <t>CONSOLIDADO MINISTERIO</t>
  </si>
  <si>
    <t>May</t>
  </si>
  <si>
    <t>Jun</t>
  </si>
  <si>
    <t>Jul</t>
  </si>
  <si>
    <t>Ago</t>
  </si>
  <si>
    <t>Sep</t>
  </si>
  <si>
    <t>Oct</t>
  </si>
  <si>
    <t>Nov</t>
  </si>
  <si>
    <t>CONSOLIDADO</t>
  </si>
  <si>
    <t>FORTALECIMIENTO PARA CONSEJOS COMUNITARIOS Y EXPRESIONES ORGANIZATIVAS EN LAS ÁREAS RURALES Y URBANAS DE LA COMUNIDAD NARP  NACIONAL</t>
  </si>
  <si>
    <t>% OBLIGACIÓN</t>
  </si>
  <si>
    <t>Subdirección de Gestión Humana</t>
  </si>
  <si>
    <t xml:space="preserve">SECRETARÍA GENERAL </t>
  </si>
  <si>
    <t xml:space="preserve">APROPIACIÓN VIGENTE DESPUES DE BLOQUEO </t>
  </si>
  <si>
    <t xml:space="preserve">BLOQUEO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</si>
  <si>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</si>
  <si>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</si>
  <si>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</si>
  <si>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</si>
  <si>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</si>
  <si>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APROPIACIÓN DESPUES DE APLAZAMIENTO</t>
  </si>
  <si>
    <t>TOTAL MINITERIOR</t>
  </si>
  <si>
    <t>*APROPIACIÓN INICIAL</t>
  </si>
  <si>
    <t>*APROPIACIÓN VIGENTE</t>
  </si>
  <si>
    <t>OFICINA ASESORA JURÍDICA</t>
  </si>
  <si>
    <t>Lo que trae el reporte</t>
  </si>
  <si>
    <t>Diferencia</t>
  </si>
  <si>
    <t>Dirección de la Autoridad Nacional de Consulta Previa</t>
  </si>
  <si>
    <t>TOTAL GASTOS DE PERSONAL DANCP</t>
  </si>
  <si>
    <t>GASTOS DE PERSONAL GESTIÓN HUMANA</t>
  </si>
  <si>
    <t>TOTAL FUNCIONAMIENTO REGALÍAS</t>
  </si>
  <si>
    <t xml:space="preserve"> SERVICIOS DE TELECOMUNICACIONES, TRANSMISIÓN Y SUMINISTRO DE INFORMACIÓN</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</si>
  <si>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</si>
  <si>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</si>
  <si>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</si>
  <si>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</si>
  <si>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</si>
  <si>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</si>
  <si>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</si>
  <si>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</si>
  <si>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</si>
  <si>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</si>
  <si>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</si>
  <si>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</si>
  <si>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</si>
  <si>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</si>
  <si>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</si>
  <si>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 xml:space="preserve">Validación </t>
  </si>
  <si>
    <t>DIRECCIÓN DE ASUNTOS RELIGIOSOS</t>
  </si>
  <si>
    <t>DIRECCIÓN  DE  ASUNTOS PARA COMUNIDADES NEGRAS, AFROCOLOMBIANAS, RAIZALES Y PALENQUERAS</t>
  </si>
  <si>
    <t>DIRECCIÓN DE  ASUNTOS INDIGENAS, ROM
 Y 
MINORÍAS</t>
  </si>
  <si>
    <t>DIRECCIÓN DE  DERECHOS HUMANOS</t>
  </si>
  <si>
    <t>OFICINA DE INFORMACIÓN  PUBLICA DEL  INTERIOR</t>
  </si>
  <si>
    <t>OFICINA ASESORA DE PLANEACIÓN</t>
  </si>
  <si>
    <t>OTRAS TRANSFERENCIAS</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</si>
  <si>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</si>
  <si>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</si>
  <si>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</si>
  <si>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</si>
  <si>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</si>
  <si>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</si>
  <si>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</si>
  <si>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</si>
  <si>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Oficina Asesora Jurídica</t>
  </si>
  <si>
    <t>GASTOS DE PERSONAL DANCP</t>
  </si>
  <si>
    <t>GASTOS DE PERSONAL MINITERIOR DANCP</t>
  </si>
  <si>
    <t>A-02</t>
  </si>
  <si>
    <t>ADQUISICIÓN DE BIENES  Y SERVICIOS</t>
  </si>
  <si>
    <t>SUBDIRECCIÓN DE GESTIÓN  HUMANA</t>
  </si>
  <si>
    <t>Mes</t>
  </si>
  <si>
    <t>EJER. DESAGREGADO</t>
  </si>
  <si>
    <t>T025</t>
  </si>
  <si>
    <t>EJERCICIO DESAGRAGADO</t>
  </si>
  <si>
    <t xml:space="preserve">VALIDACION     </t>
  </si>
  <si>
    <t>(VIENE DEL REPORTE ORIGINAL)</t>
  </si>
  <si>
    <t>FORTALECIMIENTO A LA GESTIÓN TERRITORIAL Y BUEN GOBIERNO LOCAL</t>
  </si>
  <si>
    <t>MEDIDAS DE PROTECCIÓN UNP - BLINDAJE ARQUITECTÓNICO - ENFOQUE DIFERENCIAL</t>
  </si>
  <si>
    <t>DIFERENCIA</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</si>
  <si>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</si>
  <si>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</si>
  <si>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</si>
  <si>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</si>
  <si>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</si>
  <si>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</si>
  <si>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</si>
  <si>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</si>
  <si>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</si>
  <si>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</si>
  <si>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</si>
  <si>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</si>
  <si>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</si>
  <si>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</si>
  <si>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</si>
  <si>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Los datos ya pasan jalados de la hoja base sentencia</t>
  </si>
  <si>
    <t>A-03-03-04-060</t>
  </si>
  <si>
    <t>060</t>
  </si>
  <si>
    <t>PAGO DE APORTES SOBRE LOS VOLUNTARIOS ACREDITADOS Y ACTIVOS DEL SUBSISTEMA NACIONAL DE PRIMERA RESPUESTA AFILIADOS AL SGRL - DECRETO 1809 DE 2020</t>
  </si>
  <si>
    <t>% CDP</t>
  </si>
  <si>
    <t xml:space="preserve">                             EJECUCIÓN PRESUPUESTAL - ALERTA DIRECCIONES</t>
  </si>
  <si>
    <t>Lo que trae el ejercicio solo ministerio sin regalías</t>
  </si>
  <si>
    <t>Consolidado con regalías, aca se suman</t>
  </si>
  <si>
    <t>PAGO APORTES VOLUNTARIOS</t>
  </si>
  <si>
    <t>REGALIAS</t>
  </si>
  <si>
    <t>ADQUISICIONES DE BIENES Y SERVICIOS</t>
  </si>
  <si>
    <t>ATENCION POBLACION DESPLAZADA (APD) DDHH</t>
  </si>
  <si>
    <t>SUMATORIA 02</t>
  </si>
  <si>
    <t>A-03-03-04-062</t>
  </si>
  <si>
    <t>062</t>
  </si>
  <si>
    <t>30</t>
  </si>
  <si>
    <t>13</t>
  </si>
  <si>
    <t>ASUNTOS LEGISLATIVOS</t>
  </si>
  <si>
    <t>Dirección de Asuntos Legislativos</t>
  </si>
  <si>
    <t>Tot. Minint + Cons. Previa</t>
  </si>
  <si>
    <t>DERECHO DE AUTOR</t>
  </si>
  <si>
    <t>UNIDAD NACIONAL DE PROTECCIÓN - UNP</t>
  </si>
  <si>
    <t>A-03-10</t>
  </si>
  <si>
    <t>SENTENCIAS Y CONCILIACIONES</t>
  </si>
  <si>
    <t>A-05</t>
  </si>
  <si>
    <t>B-10-01-03</t>
  </si>
  <si>
    <t>B</t>
  </si>
  <si>
    <t>OTRAS CUENTAS POR PAGAR</t>
  </si>
  <si>
    <t>OTROS</t>
  </si>
  <si>
    <t>A-03-02-02</t>
  </si>
  <si>
    <t>A ORGANIZACIONES INTERNACIONALES</t>
  </si>
  <si>
    <t>Mar</t>
  </si>
  <si>
    <t>Abr</t>
  </si>
  <si>
    <t>Ministerio del Interior - Gestión General</t>
  </si>
  <si>
    <t>Total Sector Interior</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</si>
  <si>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</si>
  <si>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</si>
  <si>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</si>
  <si>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</si>
  <si>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</si>
  <si>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</si>
  <si>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</si>
  <si>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</si>
  <si>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</si>
  <si>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</si>
  <si>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APROPIACIÓN VIGENTE  DESPUÈS DE APLAZAMIENTO</t>
  </si>
  <si>
    <t>APROPIACIÓN   VIGENTE DESPUES DE BLOQUEO</t>
  </si>
  <si>
    <t xml:space="preserve">APROPIACIÓN  VIGENTE DESPUÉS DE BLOQUEO </t>
  </si>
  <si>
    <t xml:space="preserve"> Cifras en millones de pesos</t>
  </si>
  <si>
    <t>OBLIGACIONES</t>
  </si>
  <si>
    <t>Servicio a la deuda</t>
  </si>
  <si>
    <t>MININTERIOR GESTION GENERAL VICTIMAS</t>
  </si>
  <si>
    <t>SECRETARIA GENERAL</t>
  </si>
  <si>
    <t>VIENE DE BASE SIIF</t>
  </si>
  <si>
    <t xml:space="preserve">  %  OBLI.</t>
  </si>
  <si>
    <t xml:space="preserve">  DESPACHO DEL VICEMINISTRO PARA EL DIÁLOGO SOCIAL, LA IGUALDAD Y LOS DERECHOS HUMANOS</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</si>
  <si>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</si>
  <si>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</si>
  <si>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</si>
  <si>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</si>
  <si>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</si>
  <si>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</si>
  <si>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</si>
  <si>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</si>
  <si>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</si>
  <si>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</si>
  <si>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Formato de Desagregacion 31/12/2022</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</si>
  <si>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</si>
  <si>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</si>
  <si>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</si>
  <si>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</si>
  <si>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</si>
  <si>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</si>
  <si>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Ejercicio desagregado</t>
  </si>
  <si>
    <t>marzo</t>
  </si>
  <si>
    <t>abril</t>
  </si>
  <si>
    <t>mayo</t>
  </si>
  <si>
    <r>
      <t xml:space="preserve"> </t>
    </r>
    <r>
      <rPr>
        <b/>
        <sz val="18"/>
        <color theme="5"/>
        <rFont val="Calibri"/>
        <family val="2"/>
        <scheme val="minor"/>
      </rPr>
      <t>GLOSARIO</t>
    </r>
  </si>
  <si>
    <t>Sub. Gobierno</t>
  </si>
  <si>
    <t>Sub. Proyectos</t>
  </si>
  <si>
    <t>Sub. Gestión Humana</t>
  </si>
  <si>
    <t>Dir. Derechos Humanos</t>
  </si>
  <si>
    <t>Sub. Adtiva y Fra</t>
  </si>
  <si>
    <t>Sub. Gestión Humana / DANCP</t>
  </si>
  <si>
    <t>Dir. Democracia</t>
  </si>
  <si>
    <t>Dir. Asuntos Religiosos</t>
  </si>
  <si>
    <t>Dir. Seguridad</t>
  </si>
  <si>
    <t>Dir. Autoridad Nacional Consulta Previa</t>
  </si>
  <si>
    <t>Dir. Negritudes, Afrocolombianas, Raizales y Palenqueras</t>
  </si>
  <si>
    <t>Dir. Indigenas, Rrom y Minorías</t>
  </si>
  <si>
    <t>Sentencia T-025 (varios)</t>
  </si>
  <si>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</si>
  <si>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</si>
  <si>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MINISTERIO DEL INTERIOR - GESTION GENERAL</t>
  </si>
  <si>
    <t>32</t>
  </si>
  <si>
    <t>agosto</t>
  </si>
  <si>
    <t>sept</t>
  </si>
  <si>
    <t>C-3701-1000-30-20106A</t>
  </si>
  <si>
    <t>20106A</t>
  </si>
  <si>
    <t>2. SEGURIDAD HUMANA Y JUSTICIA SOCIAL / A. PREVENCIÓN Y PROTECCIÓN PARA POBLACIONES VULNERABLES DESDE UN ENFOQUE DIFERENCIAL, COLECTIVO E INDIVIDUAL</t>
  </si>
  <si>
    <t>C-3701-1000-32-705050</t>
  </si>
  <si>
    <t>705050</t>
  </si>
  <si>
    <t>7. ACTORES DIFERENCIALES PARA EL CAMBIO / 5. CONVERGENCIA REGIONAL PARA EL BIENESTAR Y BUEN VIVIR</t>
  </si>
  <si>
    <t>C-3701-1000-33-705050</t>
  </si>
  <si>
    <t>33</t>
  </si>
  <si>
    <t>C-3701-1000-35-705050</t>
  </si>
  <si>
    <t>35</t>
  </si>
  <si>
    <t>C-3701-1000-36-705050</t>
  </si>
  <si>
    <t>36</t>
  </si>
  <si>
    <t>C-3701-1000-37-705050</t>
  </si>
  <si>
    <t>37</t>
  </si>
  <si>
    <t>C-3701-1000-38-702030</t>
  </si>
  <si>
    <t>38</t>
  </si>
  <si>
    <t>702030</t>
  </si>
  <si>
    <t>7. ACTORES DIFERENCIALES PARA EL CAMBIO / 3. FORTALECIMIENTO DE LA INSTITUCIONALIDAD</t>
  </si>
  <si>
    <t>C-3701-1000-39-702030</t>
  </si>
  <si>
    <t>39</t>
  </si>
  <si>
    <t>C-3701-1000-40-53107A</t>
  </si>
  <si>
    <t>40</t>
  </si>
  <si>
    <t>53107A</t>
  </si>
  <si>
    <t>5. CONVERGENCIA REGIONAL / A. DIÁLOGO, MEMORIA, CONVIVENCIA Y RECONCILIACIÓN PARA LA RECONSTRUCCIÓN DEL TEJIDO SOCIAL</t>
  </si>
  <si>
    <t>C-3701-1000-41-53106B</t>
  </si>
  <si>
    <t>41</t>
  </si>
  <si>
    <t>53106B</t>
  </si>
  <si>
    <t>5. CONVERGENCIA REGIONAL / B. EFECTIVIDAD DE LOS DISPOSITIVOS DE PARTICIPACIÓN CIUDADANA, POLÍTICA Y ELECTORAL</t>
  </si>
  <si>
    <t>C-3701-1000-42-20113A</t>
  </si>
  <si>
    <t>42</t>
  </si>
  <si>
    <t>20113A</t>
  </si>
  <si>
    <t>2. SEGURIDAD HUMANA Y JUSTICIA SOCIAL / A. FORTALECIMIENTO DE LA BÚSQUEDA DE PERSONAS DADAS POR DESAPARECIDAS</t>
  </si>
  <si>
    <t>C-3702-1000-8-20105A</t>
  </si>
  <si>
    <t>20105A</t>
  </si>
  <si>
    <t>2. SEGURIDAD HUMANA Y JUSTICIA SOCIAL / A. NUEVO MODELO NACIÓN-TERRITORIO PARA LA CONVIVENCIA Y LA SEGURIDAD CIUDADANA</t>
  </si>
  <si>
    <t>C-3702-1000-13-20105A</t>
  </si>
  <si>
    <t>C-3702-1000-14-701020</t>
  </si>
  <si>
    <t>14</t>
  </si>
  <si>
    <t>701020</t>
  </si>
  <si>
    <t>7. ACTORES DIFERENCIALES PARA EL CAMBIO / 2. MUJERES EN EL CENTRO DE LA POLÍTICA DE LA VIDA Y LA PAZ</t>
  </si>
  <si>
    <t>C-3702-1000-15-600011</t>
  </si>
  <si>
    <t>600011</t>
  </si>
  <si>
    <t>6. PAZ TOTAL E INTEGRAL / 1. HACIA UN NUEVO CAMPO COLOMBIANO: REFORMA RURAL INTEGRAL</t>
  </si>
  <si>
    <t>C-3702-1000-15-600012</t>
  </si>
  <si>
    <t>600012</t>
  </si>
  <si>
    <t>6. PAZ TOTAL E INTEGRAL / 2. PARTICIPACIÓN POLÍTICA: APERTURA DEMOCRÁTICA PARA CONSTRUIR LA PAZ</t>
  </si>
  <si>
    <t>C-3702-1000-15-600013</t>
  </si>
  <si>
    <t>600013</t>
  </si>
  <si>
    <t>6. PAZ TOTAL E INTEGRAL / 3. FIN DEL CONFLICTO</t>
  </si>
  <si>
    <t>C-3702-1000-15-600014</t>
  </si>
  <si>
    <t>600014</t>
  </si>
  <si>
    <t>6. PAZ TOTAL E INTEGRAL / 4. SOLUCIÓN AL PROBLEMA DE LAS DROGAS ILÍCITAS</t>
  </si>
  <si>
    <t>C-3702-1000-16-20105A</t>
  </si>
  <si>
    <t>C-3702-1000-16-20105B</t>
  </si>
  <si>
    <t>20105B</t>
  </si>
  <si>
    <t>2. SEGURIDAD HUMANA Y JUSTICIA SOCIAL / B. CREACIÓN DEL SISTEMA NACIONAL DE CONVIVENCIA PARA LA VIDA</t>
  </si>
  <si>
    <t>C-3702-1000-17-701040</t>
  </si>
  <si>
    <t>17</t>
  </si>
  <si>
    <t>701040</t>
  </si>
  <si>
    <t>7. ACTORES DIFERENCIALES PARA EL CAMBIO / 4. POR UNA VIDA LIBRE DE VIOLENCIAS CONTRA LAS MUJERES</t>
  </si>
  <si>
    <t>C-3702-1000-18-10204A</t>
  </si>
  <si>
    <t>10204A</t>
  </si>
  <si>
    <t>1. ORDENAMIENTO DEL TERRITORIO ALREDEDOR DEL AGUA Y JUSTICIA AMBIENTAL / A. EMPODERAMIENTO DE LOS GOBIERNOS LOCALES Y SUS COMUNIDADES</t>
  </si>
  <si>
    <t>C-3702-1000-18-53105B</t>
  </si>
  <si>
    <t>53105B</t>
  </si>
  <si>
    <t>5. CONVERGENCIA REGIONAL / B. ENTIDADES PÚBLICAS TERRITORIALES Y NACIONALES FORTALECIDAS</t>
  </si>
  <si>
    <t>C-3703-1000-3-703050</t>
  </si>
  <si>
    <t>703050</t>
  </si>
  <si>
    <t>7. ACTORES DIFERENCIALES PARA EL CAMBIO / 5. COLOMBIA POTENCIA MUNDIAL DE LA VIDA A PARTIR DE LA NO REPETICIÓN</t>
  </si>
  <si>
    <t>C-3704-1000-6-53106A</t>
  </si>
  <si>
    <t>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</si>
  <si>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</si>
  <si>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</si>
  <si>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</si>
  <si>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</si>
  <si>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</si>
  <si>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</si>
  <si>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53105D</t>
  </si>
  <si>
    <t>5. CONVERGENCIA REGIONAL / D. GOBIERNO DIGITAL PARA LA GENTE</t>
  </si>
  <si>
    <t>C-3799-1000-16-53105B</t>
  </si>
  <si>
    <t>C-3799-1000-17-20104A</t>
  </si>
  <si>
    <t>20104A</t>
  </si>
  <si>
    <t>2. SEGURIDAD HUMANA Y JUSTICIA SOCIAL / A. IMPLEMENTACIÓN DEL PROGRAMA DE DATOS BÁSICOS</t>
  </si>
  <si>
    <t>C-3799-1000-17-20104B</t>
  </si>
  <si>
    <t>20104B</t>
  </si>
  <si>
    <t>2. SEGURIDAD HUMANA Y JUSTICIA SOCIAL / B. INTEROPERABILIDAD COMO BIEN PÚBLICO DIGITAL</t>
  </si>
  <si>
    <t>C-3799-1000-17-20108B</t>
  </si>
  <si>
    <t>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</si>
  <si>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</si>
  <si>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</si>
  <si>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</si>
  <si>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</si>
  <si>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19</t>
  </si>
  <si>
    <t>C-3799-1000-20-53105B</t>
  </si>
  <si>
    <t>C-3799-1000-1-53106A</t>
  </si>
  <si>
    <t>Fortalecimiento de la Politica Publica de prevencion de violaciones a los derechos a la vida, integridad, libertad y seguridad de personas, grupos y comunidades en Colombia.  Nacional</t>
  </si>
  <si>
    <t>Fortalecimiento de los procesos de gobierno propio de las comunidades indígenas en el departamento del  Cauca</t>
  </si>
  <si>
    <t>Fortalecimiento de las acciones para garantizar el goce efectivo de los derechos de los Pueblos y las Comunidades Afrocolombianas, Negras, Palenqueras y Raizales en el territorio   Nacional</t>
  </si>
  <si>
    <t>Fortalecimiento de los sistemas de gobierno propio y en los procesos organizativos de los pueblos y comunidades indígenas a nivel   Nacional</t>
  </si>
  <si>
    <t>Implementación de acciones por parte del Ministerio del Interior para fortalecer la estructura organizativa de las kumpañy Rrom a nivel  Nacional</t>
  </si>
  <si>
    <t>Fortalecimiento de los sistemas de gobierno propio de los Pueblos y comunidades indígenas de los Pastos y Quillacingas del Departamento de   Nariño</t>
  </si>
  <si>
    <t>Fortalecimiento DE LA GESTIÓN TERRITORIAL PARA LA GARANTÍA, PROMOCIÓN Y GOCE DE LOS DERECHOS HUMANOS  Nacional</t>
  </si>
  <si>
    <t>Fortalecimiento de las garantías para el ejercicio del liderazgo social y defensa de los derechos humanos en el territorio   Nacional</t>
  </si>
  <si>
    <t>Fortalecimiento del dialogo social nacional y regional mediante el desarrollo de acciones tendientes a atender las problemáticas sociales en los territorios  Nacional</t>
  </si>
  <si>
    <t>Fortalecimiento de la garantía de los derechos humanos en el marco de las manifestaciones públicas y la protesta social pacífica a nivel   Nacional</t>
  </si>
  <si>
    <t>Fortalecimiento de la gestión de los cementerios como restitución de derechos de víctimas de desaparición  Nacional</t>
  </si>
  <si>
    <t>Fortalecimiento a las entidades territoriales a traves de la financiacion de infraestructura para la seguridad y convivencia ciudadana a nivel  Nacional</t>
  </si>
  <si>
    <t>Mejoramiento de las capacidades de las entidades territoriales para transversalizar el enfoque de género en la gestión de la convivencia y la seguridad humana  Nacional</t>
  </si>
  <si>
    <t>Mejoramiento de la efectividad de los programas e iniciativas de construcción de paz lideradas por el Ministerio del Interior a nivel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</si>
  <si>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</si>
  <si>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</si>
  <si>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</si>
  <si>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Institucional para la implementacion de la Politica Publica de Victimas a nivel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</si>
  <si>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</si>
  <si>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</si>
  <si>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</si>
  <si>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Implementacion de un Sistema Integral de Gestion de documentos y Administracion de Archivos, en el Ministerio del Interior,  Nacional</t>
  </si>
  <si>
    <t>Fortalecimiento  de la estrategia de relacionamiento con el ciudadano ampliando la cobertura del portafolio de servicios del Ministerio del Interior en el territorio  Nacional</t>
  </si>
  <si>
    <t>Fortalecimiento del sistema integrado de gestión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</si>
  <si>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</si>
  <si>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</si>
  <si>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de la estrategia de comunicaciones interna y externa del Ministerio del Interior  Nacional</t>
  </si>
  <si>
    <t>Fortalecimiento de las relaciones entre el Gobierno Nacional y el Congreso de la República en los procesos técnicos y administrativos a nivel   Nacional</t>
  </si>
  <si>
    <t>Fortalecimiento de las capacidades y habilidades con que cuentan los grupos étnicos, ejecutores e institucionalidad interviniente para la participación en los procesos de consulta previa   Nacional</t>
  </si>
  <si>
    <t>C-3799-1000-3-53105B</t>
  </si>
  <si>
    <t>C-3706-1000-3-20309C</t>
  </si>
  <si>
    <t>20309C</t>
  </si>
  <si>
    <t>2. SEGURIDAD HUMANA Y JUSTICIA SOCIAL / C. APOYO A DERECHOS DE AUTOR Y CONEXOS</t>
  </si>
  <si>
    <t>DESCRIPCIÓN SIIF</t>
  </si>
  <si>
    <t>UNIDAD NACIONAL DE PROTECCIÓN</t>
  </si>
  <si>
    <t>CORPORACIÓN NASA KIWE</t>
  </si>
  <si>
    <t>DIRECCIÓN NACIONAL BOMBEROS DE COLOMBIA</t>
  </si>
  <si>
    <t>NOMBRE PROGRAMA MISIONAL DE FUNCIONAMIENTO Y/O PROYECTO DE INVERSIÓN</t>
  </si>
  <si>
    <t>Ofic de Información Pública</t>
  </si>
  <si>
    <t>Ofic Asesora de Planeación</t>
  </si>
  <si>
    <t>Dir.Asuntos Legislativos</t>
  </si>
  <si>
    <t>DIR. AUTORIDAD NACIONAL DE CONSULTA PREVIA</t>
  </si>
  <si>
    <t>37-09-00</t>
  </si>
  <si>
    <t>DIRECCION NACIONAL DE BOMBEROS</t>
  </si>
  <si>
    <t>C-3708-1000-4-10101B</t>
  </si>
  <si>
    <t>3708</t>
  </si>
  <si>
    <t>10101B</t>
  </si>
  <si>
    <t>1. ORDENAMIENTO DEL TERRITORIO ALREDEDOR DEL AGUA Y JUSTICIA AMBIENTAL / B. DEMOCRATIZACIÓN DEL CONOCIMIENTO, LA INFORMACIÓN AMBIENTAL Y DE RIESGO DE DESASTRES</t>
  </si>
  <si>
    <t>Equipo de Paz</t>
  </si>
  <si>
    <t>Dir Comunidades Negras</t>
  </si>
  <si>
    <t>Vic Dialogo Social</t>
  </si>
  <si>
    <t>Grupo de Victimas</t>
  </si>
  <si>
    <t>Dir. Religiosos</t>
  </si>
  <si>
    <t>Otros</t>
  </si>
  <si>
    <t>Pagos</t>
  </si>
  <si>
    <t>DESCRIPCION SIIF</t>
  </si>
  <si>
    <t>FORTALECIMIENTO Y DIVULGACIÓN DE LAS HERRAMIENTAS QUE FAVORECEN EL FUNCIONAMIENTO DEL SISTEMA DE DERECHO DE AUTOR Y CONEXOS NACIONAL</t>
  </si>
  <si>
    <t>FORTALECIMIENTO FORTALECIMIENTO DEL PROCESO DE GESTIÓN DOCUMENTAL DE LA UNIDAD NACIONAL DE PROTECCION NACIONAL NACIONAL - PREVIO CONCEPTO DNP</t>
  </si>
  <si>
    <t>FORTALECIMIENTO DE LA GESTIÓN DE CONOCIMIENTO, REDUCCIÓN Y RESPUESTA DE LOS CUERPOS DE BOMBEROS PARA LA PRESTACIÓN DEL SERVICIO PÚBLICO BOMBERIL EN COLOMBIA NACIONAL NACIONAL</t>
  </si>
  <si>
    <t>EQUIPO DE PAZ</t>
  </si>
  <si>
    <t>VICEMINISTERIO DE DIALOGO SOCIAL</t>
  </si>
  <si>
    <t>37-04-00</t>
  </si>
  <si>
    <t>CORPORACION NACIONAL PARA LA RECONSTRUCCION DE LA CUENCA DEL RIO PAEZ Y ZONAS ALEDAÑAS NASA KI WE</t>
  </si>
  <si>
    <t>3707</t>
  </si>
  <si>
    <t>A-02-01-001-003-002</t>
  </si>
  <si>
    <t>PASTA O PULPA, PAPEL Y PRODUCTOS DE
PAPEL; IMPRESOS Y ARTÍCULOS RELACIONADOS</t>
  </si>
  <si>
    <t>PRODUCTOS DE HORNOS DE COQUE; PRODUCTOS DE REFINACIÓN DE PETROLEO Y COMBUSTIBLE NUCLEAR</t>
  </si>
  <si>
    <t>Formato de Desagregacion01/01/2024</t>
  </si>
  <si>
    <t>SUBDIRECCIÓN ADMINISTRATIVA Y FINANCIERA</t>
  </si>
  <si>
    <t>DEL SIIF</t>
  </si>
  <si>
    <t>Sumatoria Mininterior y Consulta Previa</t>
  </si>
  <si>
    <t>Validación</t>
  </si>
  <si>
    <t xml:space="preserve">sumatoria todo siif </t>
  </si>
  <si>
    <t>viene del SIIF</t>
  </si>
  <si>
    <t>Diálogo Social</t>
  </si>
  <si>
    <t>Grupo de Paz</t>
  </si>
  <si>
    <t>FORTALECIMIENTO DE LAS ACCIONES PARA GARANTIZAR EL GOCE EFECTIVO DE LOS DERECHOS DE LOS PUEBLOS Y LAS COMUNIDADES AFROCOLOMBIANAS, NEGRAS, PALENQUERAS Y RAIZALES EN EL TERRITORIO   NACIONAL</t>
  </si>
  <si>
    <t>FORTALECIMIENTO DE LOS PROCESOS DE GOBIERNO PROPIO DE LAS COMUNIDADES INDÍGENAS EN EL DEPARTAMENTO DEL  CAUCA</t>
  </si>
  <si>
    <t>FORTALECIMIENTO DE LOS SISTEMAS DE GOBIERNO PROPIO Y EN LOS PROCESOS ORGANIZATIVOS DE LOS PUEBLOS Y COMUNIDADES INDÍGENAS A NIVEL   NACIONAL</t>
  </si>
  <si>
    <t>IMPLEMENTACIÓN DE ACCIONES POR PARTE DEL MINISTERIO DEL INTERIOR PARA FORTALECER LA ESTRUCTURA ORGANIZATIVA DE LAS KUMPAÑY RROM A NIVEL  NACIONAL</t>
  </si>
  <si>
    <t>FORTALECIMIENTO DE LOS SISTEMAS DE GOBIERNO PROPIO DE LOS PUEBLOS Y COMUNIDADES INDÍGENAS DE LOS PASTOS Y QUILLACINGAS DEL DEPARTAMENTO DE   NARIÑO</t>
  </si>
  <si>
    <t>FORTALECIMIENTO DE LA POLITICA PUBLICA DE PREVENCION DE VIOLACIONES A LOS DERECHOS A LA VIDA, INTEGRIDAD, LIBERTAD Y SEGURIDAD DE PERSONAS, GRUPOS Y COMUNIDADES EN COLOMBIA.  NACIONAL</t>
  </si>
  <si>
    <t>FORTALECIMIENTO DE LA GESTIÓN TERRITORIAL PARA LA GARANTÍA, PROMOCIÓN Y GOCE DE LOS DERECHOS HUMANOS  NACIONAL</t>
  </si>
  <si>
    <t>FORTALECIMIENTO DE LAS GARANTÍAS PARA EL EJERCICIO DEL LIDERAZGO SOCIAL Y DEFENSA DE LOS DERECHOS HUMANOS EN EL TERRITORIO   NACIONAL</t>
  </si>
  <si>
    <t>FORTALECIMIENTO DE LA GARANTÍA DE LOS DERECHOS HUMANOS EN EL MARCO DE LAS MANIFESTACIONES PÚBLICAS Y LA PROTESTA SOCIAL PACÍFICA A NIVEL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</si>
  <si>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</si>
  <si>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</si>
  <si>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</si>
  <si>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</si>
  <si>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</si>
  <si>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</si>
  <si>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</si>
  <si>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</si>
  <si>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</si>
  <si>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</si>
  <si>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</si>
  <si>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</si>
  <si>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</si>
  <si>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</si>
  <si>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FORTALECIMIENTO DEL SISTEMA INTEGRADO DE GESTIÓN DEL MINISTERIO DEL INTERIOR EN EL TERRITORIO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</si>
  <si>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</si>
  <si>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</si>
  <si>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</si>
  <si>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</si>
  <si>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</si>
  <si>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</si>
  <si>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</si>
  <si>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</si>
  <si>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C-3707-1000-4-40404E</t>
  </si>
  <si>
    <t>40404E</t>
  </si>
  <si>
    <t>4. TRANSFORMACIÓN PRODUCTIVA, INTERNACIONALIZACIÓN Y ACCIÓN CLÍMATICA / E. REDUCCIÓN DE LA VULNERABILIDAD FISCAL Y FINANCIERA ANTE RIESGOS CLIMÁTICOS Y DESASTRES</t>
  </si>
  <si>
    <t>GASTOS POR TRIBUTOS Y MULTAS</t>
  </si>
  <si>
    <t xml:space="preserve"> </t>
  </si>
  <si>
    <t>Abril</t>
  </si>
  <si>
    <t xml:space="preserve"> Ejecución vigencia 2024. Reporte 30 de abril Cierre de 2024</t>
  </si>
  <si>
    <t>30 de ABRIL de 2024</t>
  </si>
  <si>
    <t>30 de ABRIL DE 2024</t>
  </si>
  <si>
    <r>
      <t xml:space="preserve">VIGENCIA 2024. </t>
    </r>
    <r>
      <rPr>
        <b/>
        <sz val="12"/>
        <rFont val="Arial"/>
        <family val="2"/>
      </rPr>
      <t>CORTE ABRIL DE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</si>
</sst>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quot;€&quot;_-;\-* #,##0\ &quot;€&quot;_-;_-* &quot;-&quot;\ &quot;€&quot;_-;_-@_-"/>
    <numFmt numFmtId="165" formatCode="&quot;$&quot;\ #,##0.00;&quot;$&quot;\ \-#,##0.00"/>
    <numFmt numFmtId="166" formatCode="&quot;$&quot;#,##0;\-&quot;$&quot;#,##0"/>
    <numFmt numFmtId="167" formatCode="_-&quot;$&quot;* #,##0_-;\-&quot;$&quot;* #,##0_-;_-&quot;$&quot;* &quot;-&quot;_-;_-@_-"/>
    <numFmt numFmtId="168" formatCode="_-&quot;$&quot;* #,##0.00_-;\-&quot;$&quot;* #,##0.00_-;_-&quot;$&quot;* &quot;-&quot;??_-;_-@_-"/>
    <numFmt numFmtId="169" formatCode="_-* #,##0.00\ _€_-;\-* #,##0.00\ _€_-;_-* &quot;-&quot;??\ _€_-;_-@_-"/>
    <numFmt numFmtId="170" formatCode="_-&quot;XDR&quot;* #,##0_-;\-&quot;XDR&quot;* #,##0_-;_-&quot;XDR&quot;* &quot;-&quot;_-;_-@_-"/>
    <numFmt numFmtId="171" formatCode="_-* #,##0_-;\-* #,##0_-;_-* &quot;-&quot;??_-;_-@_-"/>
    <numFmt numFmtId="172" formatCode="0.0%"/>
    <numFmt numFmtId="173" formatCode="&quot;$&quot;#,##0"/>
    <numFmt numFmtId="174" formatCode="#,##0.00;[Red]#,##0.00"/>
    <numFmt numFmtId="175" formatCode="[$-10409]&quot;$&quot;#,##0.00;\(&quot;$&quot;#,##0.00\)"/>
    <numFmt numFmtId="176" formatCode="#,##0.000000"/>
    <numFmt numFmtId="177" formatCode="[$-580A]d&quot; de &quot;mmmm&quot; de &quot;yyyy;@"/>
    <numFmt numFmtId="178" formatCode="&quot;$&quot;\ #,##0"/>
    <numFmt numFmtId="179" formatCode="_-[$$-240A]* #,##0_-;\-[$$-240A]* #,##0_-;_-[$$-240A]* &quot;-&quot;??_-;_-@_-"/>
    <numFmt numFmtId="180" formatCode="[$$-240A]\ #,##0"/>
    <numFmt numFmtId="181" formatCode="_-* #,##0.000_-;\-* #,##0.000_-;_-* &quot;-&quot;??_-;_-@_-"/>
    <numFmt numFmtId="182" formatCode="_-&quot;$&quot;* #,##0_-;\-&quot;$&quot;* #,##0_-;_-&quot;$&quot;* &quot;-&quot;??_-;_-@_-"/>
    <numFmt numFmtId="183" formatCode="00"/>
    <numFmt numFmtId="184" formatCode="000"/>
    <numFmt numFmtId="185" formatCode="[$-1240A]&quot;$&quot;\ #,##0.00;\-&quot;$&quot;\ #,##0.00"/>
    <numFmt numFmtId="186" formatCode="_-[$$-240A]\ * #,##0_-;\-[$$-240A]\ * #,##0_-;_-[$$-240A]\ * &quot;-&quot;??_-;_-@_-"/>
    <numFmt numFmtId="187" formatCode="_-[$$-240A]\ * #,##0.00_-;\-[$$-240A]\ * #,##0.00_-;_-[$$-240A]\ * &quot;-&quot;??_-;_-@_-"/>
    <numFmt numFmtId="188" formatCode="[$-1240A]&quot;$&quot;\ #,##0;\-&quot;$&quot;\ #,##0"/>
    <numFmt numFmtId="189" formatCode="&quot;$&quot;\ #,##0;&quot;$&quot;\ \-#,##0"/>
    <numFmt numFmtId="190" formatCode="&quot;$&quot;\ #,##0.00"/>
  </numFmts>
  <fonts count="233">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color rgb="FF000000"/>
      <name val="Arial"/>
      <family val="2"/>
    </font>
    <font>
      <b/>
      <sz val="16"/>
      <name val="Arial"/>
      <family val="2"/>
    </font>
    <font>
      <sz val="9"/>
      <name val="Arial"/>
      <family val="2"/>
    </font>
    <font>
      <b/>
      <sz val="18"/>
      <color rgb="FF000000"/>
      <name val="Arial"/>
      <family val="2"/>
    </font>
    <font>
      <sz val="10"/>
      <color rgb="FF000000"/>
      <name val="Arial"/>
      <family val="2"/>
    </font>
    <font>
      <sz val="10"/>
      <name val="Arial"/>
      <family val="2"/>
    </font>
    <font>
      <sz val="12"/>
      <name val="Arial"/>
      <family val="2"/>
    </font>
    <font>
      <b/>
      <sz val="20"/>
      <color rgb="FF000000"/>
      <name val="Arial"/>
      <family val="2"/>
    </font>
    <font>
      <sz val="18"/>
      <color rgb="FF000000"/>
      <name val="Arial"/>
      <family val="2"/>
    </font>
    <font>
      <b/>
      <sz val="9"/>
      <color rgb="FF000000"/>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2"/>
      <color indexed="8"/>
      <name val="Arial"/>
      <family val="2"/>
    </font>
    <font>
      <b/>
      <sz val="14"/>
      <color indexed="8"/>
      <name val="Arial"/>
      <family val="2"/>
    </font>
    <font>
      <sz val="12"/>
      <color indexed="8"/>
      <name val="Arial"/>
      <family val="2"/>
    </font>
    <font>
      <b/>
      <sz val="16"/>
      <color indexed="8"/>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sz val="9"/>
      <color rgb="FF000000"/>
      <name val="Times New Roman"/>
      <family val="1"/>
    </font>
    <font>
      <b/>
      <sz val="8"/>
      <color rgb="FFFF0000"/>
      <name val="Times New Roman"/>
      <family val="1"/>
    </font>
    <font>
      <b/>
      <sz val="11"/>
      <name val="Calibri"/>
      <family val="2"/>
    </font>
    <font>
      <b/>
      <sz val="14"/>
      <name val="Arial"/>
      <family val="2"/>
    </font>
    <font>
      <sz val="11"/>
      <color theme="1"/>
      <name val="Arial"/>
      <family val="2"/>
    </font>
    <font>
      <b/>
      <sz val="14"/>
      <color rgb="FF000000"/>
      <name val="Calibri"/>
      <family val="2"/>
      <scheme val="minor"/>
    </font>
    <font>
      <b/>
      <sz val="11"/>
      <color theme="1"/>
      <name val="Calibri"/>
      <family val="2"/>
    </font>
    <font>
      <b/>
      <sz val="10"/>
      <color indexed="9"/>
      <name val="Arial"/>
      <family val="2"/>
    </font>
    <font>
      <sz val="10"/>
      <color indexed="8"/>
      <name val="Arial"/>
      <family val="2"/>
    </font>
    <font>
      <sz val="10"/>
      <color theme="1"/>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8"/>
      <name val="Arial"/>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b/>
      <sz val="9"/>
      <color rgb="FF000000"/>
      <name val="Gill Sans MT"/>
      <family val="2"/>
    </font>
    <font>
      <b/>
      <sz val="9"/>
      <color rgb="FFFF0000"/>
      <name val="Gill Sans MT"/>
      <family val="2"/>
    </font>
    <font>
      <sz val="12"/>
      <color theme="1"/>
      <name val="Gill Sans MT"/>
      <family val="2"/>
    </font>
    <font>
      <sz val="9"/>
      <color rgb="FF000000"/>
      <name val="Gill Sans MT"/>
      <family val="2"/>
    </font>
    <font>
      <sz val="8"/>
      <color rgb="FFFF0000"/>
      <name val="Gill Sans MT"/>
      <family val="2"/>
    </font>
    <font>
      <b/>
      <sz val="10"/>
      <name val="Gill Sans MT"/>
      <family val="2"/>
    </font>
    <font>
      <b/>
      <sz val="18"/>
      <name val="Gill Sans MT"/>
      <family val="2"/>
    </font>
    <font>
      <sz val="11"/>
      <name val="Gill Sans MT"/>
      <family val="2"/>
    </font>
    <font>
      <sz val="12"/>
      <color rgb="FFFF0000"/>
      <name val="Gill Sans MT"/>
      <family val="2"/>
    </font>
    <font>
      <sz val="9"/>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sz val="12"/>
      <color rgb="FF000000"/>
      <name val="Gill Sans MT"/>
      <family val="2"/>
    </font>
    <font>
      <b/>
      <sz val="8"/>
      <color rgb="FF000000"/>
      <name val="Times New Roman"/>
      <family val="1"/>
    </font>
    <font>
      <sz val="8"/>
      <color rgb="FF000000"/>
      <name val="Calibri"/>
      <family val="2"/>
      <scheme val="minor"/>
    </font>
    <font>
      <b/>
      <sz val="9"/>
      <color theme="1"/>
      <name val="Arial"/>
      <family val="2"/>
    </font>
    <font>
      <sz val="9"/>
      <color rgb="FF000000"/>
      <name val="Calibri"/>
      <family val="2"/>
      <scheme val="minor"/>
    </font>
    <font>
      <b/>
      <sz val="9"/>
      <color rgb="FF000000"/>
      <name val="Times New Roman"/>
      <family val="1"/>
    </font>
    <font>
      <sz val="11"/>
      <name val="Calibri"/>
      <family val="2"/>
    </font>
    <font>
      <b/>
      <sz val="11"/>
      <color rgb="FFFF0000"/>
      <name val="Arial"/>
      <family val="2"/>
    </font>
    <font>
      <sz val="11"/>
      <color rgb="FFFF0000"/>
      <name val="Arial"/>
      <family val="2"/>
    </font>
    <font>
      <sz val="8"/>
      <color rgb="FF000000"/>
      <name val="Times New Roman"/>
      <family val="1"/>
    </font>
    <font>
      <b/>
      <sz val="10"/>
      <color rgb="FFFF0000"/>
      <name val="Arial"/>
      <family val="2"/>
    </font>
    <font>
      <sz val="10"/>
      <color rgb="FF000000"/>
      <name val="Calibri"/>
      <family val="2"/>
      <scheme val="minor"/>
    </font>
    <font>
      <sz val="11"/>
      <color indexed="8"/>
      <name val="Arial"/>
      <family val="2"/>
    </font>
    <font>
      <sz val="11"/>
      <name val="Arial"/>
      <family val="2"/>
    </font>
    <font>
      <b/>
      <sz val="11"/>
      <color theme="1"/>
      <name val="Arial"/>
      <family val="2"/>
    </font>
    <font>
      <sz val="8"/>
      <color rgb="FF000000"/>
      <name val="Times New Roman"/>
      <family val="1"/>
    </font>
    <font>
      <b/>
      <sz val="9"/>
      <color rgb="FFFF0000"/>
      <name val="Times New Roman"/>
      <family val="1"/>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Times New Roman"/>
      <family val="1"/>
    </font>
    <font>
      <b/>
      <sz val="9"/>
      <name val="Times New Roman"/>
      <family val="1"/>
    </font>
    <font>
      <b/>
      <sz val="9"/>
      <color theme="8" tint="0.39997558519241921"/>
      <name val="Times New Roman"/>
      <family val="1"/>
    </font>
    <font>
      <sz val="9"/>
      <name val="Gill Sans MT"/>
      <family val="2"/>
    </font>
    <font>
      <b/>
      <sz val="9"/>
      <color theme="8" tint="0.59999389629810485"/>
      <name val="Times New Roman"/>
      <family val="1"/>
    </font>
    <font>
      <b/>
      <sz val="12"/>
      <color theme="0"/>
      <name val="Arial"/>
      <family val="2"/>
    </font>
    <font>
      <b/>
      <sz val="9"/>
      <color theme="0"/>
      <name val="Arial"/>
      <family val="2"/>
    </font>
    <font>
      <b/>
      <sz val="18"/>
      <color rgb="FF0070C0"/>
      <name val="Calibri"/>
      <family val="2"/>
      <scheme val="minor"/>
    </font>
    <font>
      <sz val="11"/>
      <color rgb="FFFF0000"/>
      <name val="Calibri"/>
      <family val="2"/>
    </font>
    <font>
      <i/>
      <sz val="10"/>
      <color indexed="8"/>
      <name val="Arial"/>
      <family val="2"/>
    </font>
    <font>
      <i/>
      <sz val="8"/>
      <color rgb="FF000000"/>
      <name val="Times New Roman"/>
      <family val="1"/>
    </font>
    <font>
      <sz val="11"/>
      <color theme="1"/>
      <name val="Calibri"/>
      <family val="2"/>
    </font>
    <font>
      <sz val="8"/>
      <color theme="1"/>
      <name val="Times New Roman"/>
      <family val="1"/>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9"/>
      <color theme="1"/>
      <name val="Times New Roman"/>
      <family val="1"/>
    </font>
    <font>
      <sz val="9"/>
      <color theme="1"/>
      <name val="Times New Roman"/>
      <family val="1"/>
    </font>
    <font>
      <b/>
      <sz val="16"/>
      <name val="Gill Sans MT"/>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1"/>
      <name val="Calibri"/>
      <family val="2"/>
    </font>
    <font>
      <sz val="11"/>
      <name val="Calibri"/>
      <family val="2"/>
    </font>
    <font>
      <sz val="11"/>
      <name val="Calibri"/>
      <family val="2"/>
    </font>
    <font>
      <sz val="8"/>
      <color rgb="FF000000"/>
      <name val="Times New Roman"/>
      <family val="1"/>
    </font>
    <font>
      <b/>
      <sz val="8"/>
      <color rgb="FF000000"/>
      <name val="Calibri"/>
      <family val="2"/>
      <scheme val="minor"/>
    </font>
    <font>
      <b/>
      <sz val="9"/>
      <color rgb="FF000000"/>
      <name val="Calibri"/>
      <family val="2"/>
      <scheme val="minor"/>
    </font>
    <font>
      <sz val="9"/>
      <color theme="1"/>
      <name val="Arial"/>
      <family val="2"/>
    </font>
    <font>
      <sz val="10"/>
      <color rgb="FF000000"/>
      <name val="Gill Sans MT"/>
      <family val="2"/>
    </font>
    <font>
      <b/>
      <sz val="18"/>
      <color rgb="FFFF0000"/>
      <name val="Gill Sans MT"/>
      <family val="2"/>
    </font>
    <font>
      <sz val="11"/>
      <color rgb="FFFF0000"/>
      <name val="Gill Sans MT"/>
      <family val="2"/>
    </font>
    <font>
      <b/>
      <sz val="9"/>
      <color rgb="FFFF0000"/>
      <name val="Arial"/>
      <family val="2"/>
    </font>
    <font>
      <sz val="9"/>
      <color rgb="FFFF0000"/>
      <name val="Arial"/>
      <family val="2"/>
    </font>
    <font>
      <b/>
      <sz val="12"/>
      <color rgb="FFFF0000"/>
      <name val="Arial"/>
      <family val="2"/>
    </font>
    <font>
      <sz val="9"/>
      <color rgb="FFFF0000"/>
      <name val="Calibri"/>
      <family val="2"/>
      <scheme val="minor"/>
    </font>
    <font>
      <b/>
      <sz val="18"/>
      <color theme="1"/>
      <name val="Gill Sans MT"/>
      <family val="2"/>
    </font>
    <font>
      <sz val="11"/>
      <color theme="1"/>
      <name val="Gill Sans MT"/>
      <family val="2"/>
    </font>
    <font>
      <b/>
      <sz val="18"/>
      <color theme="0"/>
      <name val="Gill Sans MT"/>
      <family val="2"/>
    </font>
    <font>
      <sz val="12"/>
      <color theme="0"/>
      <name val="Gill Sans MT"/>
      <family val="2"/>
    </font>
    <font>
      <sz val="11"/>
      <color theme="0"/>
      <name val="Gill Sans MT"/>
      <family val="2"/>
    </font>
    <font>
      <sz val="11"/>
      <name val="Calibri"/>
      <family val="2"/>
      <scheme val="minor"/>
    </font>
    <font>
      <sz val="7"/>
      <color rgb="FF000000"/>
      <name val="Times New Roman"/>
      <family val="1"/>
    </font>
    <font>
      <sz val="7"/>
      <name val="Calibri"/>
      <family val="2"/>
    </font>
    <font>
      <sz val="11"/>
      <name val="Calibri"/>
      <family val="2"/>
    </font>
    <font>
      <sz val="8"/>
      <color rgb="FF000000"/>
      <name val="Times New Roman"/>
    </font>
    <font>
      <sz val="11"/>
      <name val="Calibri"/>
    </font>
  </fonts>
  <fills count="6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8"/>
        <bgColor indexed="9"/>
      </patternFill>
    </fill>
    <fill>
      <patternFill patternType="solid">
        <fgColor indexed="65"/>
        <bgColor indexed="9"/>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39997558519241921"/>
        <bgColor indexed="9"/>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0"/>
        <bgColor indexed="9"/>
      </patternFill>
    </fill>
    <fill>
      <patternFill patternType="solid">
        <fgColor theme="5" tint="0.59999389629810485"/>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59999389629810485"/>
        <bgColor indexed="9"/>
      </patternFill>
    </fill>
    <fill>
      <patternFill patternType="solid">
        <fgColor theme="1"/>
        <bgColor indexed="64"/>
      </patternFill>
    </fill>
  </fills>
  <borders count="103">
    <border>
      <left/>
      <right/>
      <top/>
      <bottom/>
      <diagonal/>
    </border>
    <border>
      <left style="thin">
        <color rgb="FFD3D3D3"/>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D3D3D3"/>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rgb="FFD3D3D3"/>
      </left>
      <right style="thin">
        <color rgb="FFD3D3D3"/>
      </right>
      <top/>
      <bottom style="thin">
        <color rgb="FFD3D3D3"/>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rgb="FFD3D3D3"/>
      </right>
      <top style="medium">
        <color indexed="64"/>
      </top>
      <bottom style="medium">
        <color indexed="64"/>
      </bottom>
      <diagonal/>
    </border>
    <border>
      <left style="thin">
        <color rgb="FFD3D3D3"/>
      </left>
      <right style="thin">
        <color rgb="FFD3D3D3"/>
      </right>
      <top style="medium">
        <color indexed="64"/>
      </top>
      <bottom style="medium">
        <color indexed="64"/>
      </bottom>
      <diagonal/>
    </border>
    <border>
      <left style="thin">
        <color rgb="FFD3D3D3"/>
      </left>
      <right style="medium">
        <color indexed="64"/>
      </right>
      <top style="medium">
        <color indexed="64"/>
      </top>
      <bottom style="medium">
        <color indexed="64"/>
      </bottom>
      <diagonal/>
    </border>
    <border>
      <left style="thin">
        <color indexed="64"/>
      </left>
      <right/>
      <top style="medium">
        <color indexed="64"/>
      </top>
      <bottom/>
      <diagonal/>
    </border>
    <border>
      <left style="thin">
        <color rgb="FFD3D3D3"/>
      </left>
      <right/>
      <top/>
      <bottom style="medium">
        <color indexed="64"/>
      </bottom>
      <diagonal/>
    </border>
    <border>
      <left/>
      <right style="thin">
        <color rgb="FFD3D3D3"/>
      </right>
      <top style="thin">
        <color rgb="FFD3D3D3"/>
      </top>
      <bottom style="thin">
        <color rgb="FFD3D3D3"/>
      </bottom>
      <diagonal/>
    </border>
    <border>
      <left/>
      <right/>
      <top style="thin">
        <color indexed="64"/>
      </top>
      <bottom style="medium">
        <color indexed="64"/>
      </bottom>
      <diagonal/>
    </border>
  </borders>
  <cellStyleXfs count="578">
    <xf numFmtId="0" fontId="0" fillId="0" borderId="0"/>
    <xf numFmtId="43" fontId="42" fillId="0" borderId="0" applyFont="0" applyFill="0" applyBorder="0" applyAlignment="0" applyProtection="0"/>
    <xf numFmtId="9" fontId="42" fillId="0" borderId="0" applyFont="0" applyFill="0" applyBorder="0" applyAlignment="0" applyProtection="0"/>
    <xf numFmtId="0" fontId="42" fillId="0" borderId="0"/>
    <xf numFmtId="0" fontId="51" fillId="0" borderId="0"/>
    <xf numFmtId="0" fontId="51" fillId="0" borderId="0"/>
    <xf numFmtId="9" fontId="4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169" fontId="42" fillId="0" borderId="0" applyFont="0" applyFill="0" applyBorder="0" applyAlignment="0" applyProtection="0"/>
    <xf numFmtId="0" fontId="40" fillId="0" borderId="0"/>
    <xf numFmtId="41" fontId="42" fillId="0" borderId="0" applyFont="0" applyFill="0" applyBorder="0" applyAlignment="0" applyProtection="0"/>
    <xf numFmtId="0" fontId="39" fillId="0" borderId="0"/>
    <xf numFmtId="9" fontId="38"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0" fontId="71" fillId="0" borderId="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37" fillId="0" borderId="0"/>
    <xf numFmtId="167" fontId="36" fillId="0" borderId="0" applyFont="0" applyFill="0" applyBorder="0" applyAlignment="0" applyProtection="0"/>
    <xf numFmtId="0" fontId="36" fillId="0" borderId="0"/>
    <xf numFmtId="170" fontId="42" fillId="0" borderId="0" applyFont="0" applyFill="0" applyBorder="0" applyAlignment="0" applyProtection="0"/>
    <xf numFmtId="0" fontId="51" fillId="0" borderId="0"/>
    <xf numFmtId="0" fontId="35" fillId="0" borderId="0"/>
    <xf numFmtId="167" fontId="35" fillId="0" borderId="0" applyFont="0" applyFill="0" applyBorder="0" applyAlignment="0" applyProtection="0"/>
    <xf numFmtId="43" fontId="35" fillId="0" borderId="0" applyFont="0" applyFill="0" applyBorder="0" applyAlignment="0" applyProtection="0"/>
    <xf numFmtId="9" fontId="35" fillId="0" borderId="0" applyFont="0" applyFill="0" applyBorder="0" applyAlignment="0" applyProtection="0"/>
    <xf numFmtId="0" fontId="34" fillId="0" borderId="0"/>
    <xf numFmtId="167"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7"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7"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7"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7"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8" fontId="42" fillId="0" borderId="0" applyFont="0" applyFill="0" applyBorder="0" applyAlignment="0" applyProtection="0"/>
    <xf numFmtId="0" fontId="29" fillId="0" borderId="0"/>
    <xf numFmtId="0" fontId="28" fillId="0" borderId="0"/>
    <xf numFmtId="167"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42" fillId="0" borderId="0" applyFont="0" applyFill="0" applyBorder="0" applyAlignment="0" applyProtection="0"/>
    <xf numFmtId="9" fontId="27" fillId="0" borderId="0" applyFont="0" applyFill="0" applyBorder="0" applyAlignment="0" applyProtection="0"/>
    <xf numFmtId="0" fontId="27" fillId="0" borderId="0"/>
    <xf numFmtId="41" fontId="42" fillId="0" borderId="0" applyFont="0" applyFill="0" applyBorder="0" applyAlignment="0" applyProtection="0"/>
    <xf numFmtId="0" fontId="27" fillId="0" borderId="0"/>
    <xf numFmtId="9" fontId="27"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7" fillId="0" borderId="0"/>
    <xf numFmtId="167" fontId="27" fillId="0" borderId="0" applyFont="0" applyFill="0" applyBorder="0" applyAlignment="0" applyProtection="0"/>
    <xf numFmtId="0" fontId="27" fillId="0" borderId="0"/>
    <xf numFmtId="0" fontId="27" fillId="0" borderId="0"/>
    <xf numFmtId="167"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7"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7"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5" fillId="0" borderId="0"/>
    <xf numFmtId="167"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7"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7"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7"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7"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86" fillId="0" borderId="0" applyNumberFormat="0" applyFill="0" applyBorder="0" applyAlignment="0" applyProtection="0"/>
    <xf numFmtId="0" fontId="87" fillId="0" borderId="71" applyNumberFormat="0" applyFill="0" applyAlignment="0" applyProtection="0"/>
    <xf numFmtId="0" fontId="88" fillId="0" borderId="72" applyNumberFormat="0" applyFill="0" applyAlignment="0" applyProtection="0"/>
    <xf numFmtId="0" fontId="89" fillId="0" borderId="73" applyNumberFormat="0" applyFill="0" applyAlignment="0" applyProtection="0"/>
    <xf numFmtId="0" fontId="89" fillId="0" borderId="0" applyNumberFormat="0" applyFill="0" applyBorder="0" applyAlignment="0" applyProtection="0"/>
    <xf numFmtId="0" fontId="90" fillId="11" borderId="0" applyNumberFormat="0" applyBorder="0" applyAlignment="0" applyProtection="0"/>
    <xf numFmtId="0" fontId="91" fillId="12" borderId="0" applyNumberFormat="0" applyBorder="0" applyAlignment="0" applyProtection="0"/>
    <xf numFmtId="0" fontId="92" fillId="13" borderId="0" applyNumberFormat="0" applyBorder="0" applyAlignment="0" applyProtection="0"/>
    <xf numFmtId="0" fontId="93" fillId="14" borderId="74" applyNumberFormat="0" applyAlignment="0" applyProtection="0"/>
    <xf numFmtId="0" fontId="94" fillId="15" borderId="75" applyNumberFormat="0" applyAlignment="0" applyProtection="0"/>
    <xf numFmtId="0" fontId="95" fillId="15" borderId="74" applyNumberFormat="0" applyAlignment="0" applyProtection="0"/>
    <xf numFmtId="0" fontId="96" fillId="0" borderId="76" applyNumberFormat="0" applyFill="0" applyAlignment="0" applyProtection="0"/>
    <xf numFmtId="0" fontId="97" fillId="16" borderId="77" applyNumberFormat="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100" fillId="0" borderId="79" applyNumberFormat="0" applyFill="0" applyAlignment="0" applyProtection="0"/>
    <xf numFmtId="0" fontId="101"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101"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101"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101"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101" fillId="34"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101" fillId="38"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0" borderId="0"/>
    <xf numFmtId="43" fontId="20" fillId="0" borderId="0" applyFont="0" applyFill="0" applyBorder="0" applyAlignment="0" applyProtection="0"/>
    <xf numFmtId="43" fontId="51" fillId="0" borderId="0" applyFont="0" applyFill="0" applyBorder="0" applyAlignment="0" applyProtection="0"/>
    <xf numFmtId="43" fontId="20" fillId="0" borderId="0" applyFont="0" applyFill="0" applyBorder="0" applyAlignment="0" applyProtection="0"/>
    <xf numFmtId="183" fontId="102" fillId="0" borderId="0" applyFill="0">
      <alignment horizontal="center" vertical="center" wrapText="1"/>
    </xf>
    <xf numFmtId="184" fontId="102" fillId="42" borderId="0" applyFill="0" applyProtection="0">
      <alignment horizontal="center" vertical="center"/>
    </xf>
    <xf numFmtId="167"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9" fontId="42" fillId="0" borderId="0" applyFont="0" applyFill="0" applyBorder="0" applyAlignment="0" applyProtection="0"/>
    <xf numFmtId="43" fontId="51" fillId="0" borderId="0" applyFont="0" applyFill="0" applyBorder="0" applyAlignment="0" applyProtection="0"/>
    <xf numFmtId="0" fontId="20" fillId="17" borderId="78"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9" fillId="0" borderId="0"/>
    <xf numFmtId="167"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8" fillId="0" borderId="0"/>
    <xf numFmtId="167"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7"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7"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4" fillId="0" borderId="0"/>
    <xf numFmtId="167"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104" fillId="0" borderId="0"/>
    <xf numFmtId="169" fontId="51" fillId="0" borderId="0" applyFont="0" applyFill="0" applyBorder="0" applyAlignment="0" applyProtection="0"/>
    <xf numFmtId="164" fontId="51" fillId="0" borderId="0" applyFont="0" applyFill="0" applyBorder="0" applyAlignment="0" applyProtection="0"/>
    <xf numFmtId="0" fontId="13" fillId="0" borderId="0"/>
    <xf numFmtId="167"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12" fillId="0" borderId="0"/>
    <xf numFmtId="167"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7"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7" fontId="10" fillId="0" borderId="0" applyFont="0" applyFill="0" applyBorder="0" applyAlignment="0" applyProtection="0"/>
    <xf numFmtId="0" fontId="10" fillId="0" borderId="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7" fontId="10" fillId="0" borderId="0" applyFont="0" applyFill="0" applyBorder="0" applyAlignment="0" applyProtection="0"/>
    <xf numFmtId="0" fontId="10" fillId="0" borderId="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10" fillId="0" borderId="0"/>
    <xf numFmtId="43" fontId="10" fillId="0" borderId="0" applyFont="0" applyFill="0" applyBorder="0" applyAlignment="0" applyProtection="0"/>
    <xf numFmtId="43" fontId="51"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1" fillId="0" borderId="0" applyFont="0" applyFill="0" applyBorder="0" applyAlignment="0" applyProtection="0"/>
    <xf numFmtId="0" fontId="10" fillId="17" borderId="78"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51" fillId="0" borderId="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9" fillId="41" borderId="0" applyNumberFormat="0" applyBorder="0" applyAlignment="0" applyProtection="0"/>
    <xf numFmtId="0" fontId="9" fillId="0" borderId="0"/>
    <xf numFmtId="43" fontId="9" fillId="0" borderId="0" applyFont="0" applyFill="0" applyBorder="0" applyAlignment="0" applyProtection="0"/>
    <xf numFmtId="43" fontId="51"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1" fillId="0" borderId="0" applyFont="0" applyFill="0" applyBorder="0" applyAlignment="0" applyProtection="0"/>
    <xf numFmtId="0" fontId="9" fillId="17" borderId="78"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7"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42"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167" fontId="4" fillId="0" borderId="0" applyFont="0" applyFill="0" applyBorder="0" applyAlignment="0" applyProtection="0"/>
    <xf numFmtId="43" fontId="4" fillId="0" borderId="0" applyFont="0" applyFill="0" applyBorder="0" applyAlignment="0" applyProtection="0"/>
    <xf numFmtId="43" fontId="51" fillId="0" borderId="0" applyFont="0" applyFill="0" applyBorder="0" applyAlignment="0" applyProtection="0"/>
    <xf numFmtId="43" fontId="4"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1591">
    <xf numFmtId="0" fontId="0" fillId="0" borderId="0" xfId="0"/>
    <xf numFmtId="0" fontId="52" fillId="0" borderId="0" xfId="0" applyFont="1"/>
    <xf numFmtId="3" fontId="0" fillId="0" borderId="0" xfId="0" applyNumberFormat="1"/>
    <xf numFmtId="0" fontId="68" fillId="0" borderId="0" xfId="4" applyFont="1" applyAlignment="1" applyProtection="1">
      <alignment horizontal="center" vertical="center" wrapText="1" readingOrder="1"/>
      <protection locked="0"/>
    </xf>
    <xf numFmtId="4" fontId="68" fillId="0" borderId="0" xfId="4" applyNumberFormat="1" applyFont="1" applyAlignment="1" applyProtection="1">
      <alignment horizontal="right" vertical="center" wrapText="1" readingOrder="1"/>
      <protection locked="0"/>
    </xf>
    <xf numFmtId="10" fontId="69" fillId="0" borderId="0" xfId="4" applyNumberFormat="1" applyFont="1" applyAlignment="1">
      <alignment vertical="center" wrapText="1"/>
    </xf>
    <xf numFmtId="174" fontId="69" fillId="0" borderId="0" xfId="4" applyNumberFormat="1" applyFont="1" applyAlignment="1">
      <alignment horizontal="right" vertical="center" wrapText="1"/>
    </xf>
    <xf numFmtId="10" fontId="69" fillId="0" borderId="0" xfId="4" applyNumberFormat="1" applyFont="1" applyAlignment="1">
      <alignment horizontal="right" vertical="center" wrapText="1"/>
    </xf>
    <xf numFmtId="0" fontId="45" fillId="0" borderId="0" xfId="4" applyFont="1"/>
    <xf numFmtId="9" fontId="0" fillId="0" borderId="0" xfId="2" applyFont="1"/>
    <xf numFmtId="0" fontId="58" fillId="0" borderId="0" xfId="0" applyFont="1" applyAlignment="1">
      <alignment horizontal="center" vertical="center" wrapText="1" readingOrder="1"/>
    </xf>
    <xf numFmtId="0" fontId="58" fillId="0" borderId="0" xfId="0" applyFont="1" applyAlignment="1">
      <alignment horizontal="center" vertical="center" textRotation="90" wrapText="1" readingOrder="1"/>
    </xf>
    <xf numFmtId="0" fontId="56" fillId="0" borderId="0" xfId="0" applyFont="1" applyAlignment="1">
      <alignment vertical="center" wrapText="1" readingOrder="1"/>
    </xf>
    <xf numFmtId="178" fontId="59" fillId="0" borderId="0" xfId="0" applyNumberFormat="1" applyFont="1" applyAlignment="1">
      <alignment horizontal="right" vertical="center" wrapText="1" readingOrder="1"/>
    </xf>
    <xf numFmtId="178" fontId="59" fillId="0" borderId="0" xfId="0" applyNumberFormat="1" applyFont="1" applyAlignment="1">
      <alignment horizontal="right" vertical="center" wrapText="1"/>
    </xf>
    <xf numFmtId="9" fontId="59" fillId="0" borderId="0" xfId="2" applyFont="1" applyAlignment="1">
      <alignment horizontal="center" vertical="center" wrapText="1"/>
    </xf>
    <xf numFmtId="178" fontId="59" fillId="0" borderId="0" xfId="2" applyNumberFormat="1" applyFont="1" applyAlignment="1">
      <alignment horizontal="right" vertical="center" wrapText="1"/>
    </xf>
    <xf numFmtId="0" fontId="56" fillId="0" borderId="0" xfId="0" applyFont="1" applyAlignment="1">
      <alignment horizontal="center" vertical="center" wrapText="1" readingOrder="1"/>
    </xf>
    <xf numFmtId="3" fontId="82" fillId="8" borderId="41" xfId="4" applyNumberFormat="1" applyFont="1" applyFill="1" applyBorder="1" applyAlignment="1">
      <alignment horizontal="center" vertical="center" textRotation="90"/>
    </xf>
    <xf numFmtId="3" fontId="82" fillId="8" borderId="42" xfId="4" applyNumberFormat="1" applyFont="1" applyFill="1" applyBorder="1" applyAlignment="1">
      <alignment horizontal="center" vertical="center" textRotation="90"/>
    </xf>
    <xf numFmtId="3" fontId="82" fillId="8" borderId="42" xfId="4" applyNumberFormat="1" applyFont="1" applyFill="1" applyBorder="1" applyAlignment="1">
      <alignment horizontal="center" vertical="center"/>
    </xf>
    <xf numFmtId="179" fontId="82" fillId="8" borderId="42" xfId="26" applyNumberFormat="1" applyFont="1" applyFill="1" applyBorder="1" applyAlignment="1">
      <alignment horizontal="center" vertical="center" wrapText="1"/>
    </xf>
    <xf numFmtId="179" fontId="51" fillId="0" borderId="0" xfId="26" applyNumberFormat="1" applyFont="1" applyFill="1" applyAlignment="1"/>
    <xf numFmtId="179" fontId="51" fillId="9" borderId="0" xfId="4" applyNumberFormat="1" applyFill="1"/>
    <xf numFmtId="0" fontId="44" fillId="0" borderId="0" xfId="0" applyFont="1"/>
    <xf numFmtId="0" fontId="44" fillId="0" borderId="5" xfId="0" applyFont="1" applyBorder="1"/>
    <xf numFmtId="0" fontId="62" fillId="0" borderId="5" xfId="0" applyFont="1" applyBorder="1" applyAlignment="1">
      <alignment horizontal="center"/>
    </xf>
    <xf numFmtId="9" fontId="44" fillId="0" borderId="5" xfId="2" applyFont="1" applyFill="1" applyBorder="1" applyAlignment="1">
      <alignment horizontal="center" vertical="center" wrapText="1" readingOrder="1"/>
    </xf>
    <xf numFmtId="0" fontId="45" fillId="0" borderId="29" xfId="4" applyFont="1" applyBorder="1" applyAlignment="1">
      <alignment horizontal="center" vertical="center" wrapText="1"/>
    </xf>
    <xf numFmtId="0" fontId="45" fillId="0" borderId="25" xfId="4" applyFont="1" applyBorder="1" applyAlignment="1">
      <alignment horizontal="center" vertical="center"/>
    </xf>
    <xf numFmtId="0" fontId="85" fillId="0" borderId="13" xfId="4" applyFont="1" applyBorder="1" applyAlignment="1">
      <alignment horizontal="center" vertical="center" wrapText="1"/>
    </xf>
    <xf numFmtId="0" fontId="85" fillId="0" borderId="6" xfId="4" applyFont="1" applyBorder="1" applyAlignment="1">
      <alignment horizontal="center" vertical="center" wrapText="1"/>
    </xf>
    <xf numFmtId="0" fontId="85" fillId="0" borderId="6" xfId="4" applyFont="1" applyBorder="1" applyAlignment="1">
      <alignment horizontal="center" wrapText="1"/>
    </xf>
    <xf numFmtId="0" fontId="85" fillId="0" borderId="6" xfId="4" applyFont="1" applyBorder="1" applyAlignment="1">
      <alignment horizontal="center"/>
    </xf>
    <xf numFmtId="0" fontId="51" fillId="0" borderId="0" xfId="4"/>
    <xf numFmtId="9" fontId="44" fillId="0" borderId="0" xfId="0" applyNumberFormat="1" applyFont="1"/>
    <xf numFmtId="43" fontId="44" fillId="0" borderId="0" xfId="1" applyFont="1"/>
    <xf numFmtId="0" fontId="51" fillId="0" borderId="16" xfId="4" applyBorder="1"/>
    <xf numFmtId="0" fontId="59" fillId="0" borderId="15" xfId="27" applyFont="1" applyBorder="1" applyAlignment="1">
      <alignment vertical="center" wrapText="1"/>
    </xf>
    <xf numFmtId="0" fontId="59" fillId="0" borderId="16" xfId="27" applyFont="1" applyBorder="1" applyAlignment="1">
      <alignment vertical="center" wrapText="1"/>
    </xf>
    <xf numFmtId="0" fontId="59" fillId="0" borderId="16" xfId="27" applyFont="1" applyBorder="1" applyAlignment="1">
      <alignment horizontal="center" vertical="center" wrapText="1"/>
    </xf>
    <xf numFmtId="0" fontId="59" fillId="0" borderId="16" xfId="27" applyFont="1" applyBorder="1" applyAlignment="1">
      <alignment horizontal="right" vertical="center" wrapText="1"/>
    </xf>
    <xf numFmtId="0" fontId="59" fillId="0" borderId="21" xfId="27" applyFont="1" applyBorder="1" applyAlignment="1">
      <alignment vertical="center" wrapText="1"/>
    </xf>
    <xf numFmtId="0" fontId="59" fillId="0" borderId="21" xfId="27" applyFont="1" applyBorder="1" applyAlignment="1">
      <alignment horizontal="center" vertical="center" wrapText="1"/>
    </xf>
    <xf numFmtId="0" fontId="59" fillId="0" borderId="22" xfId="27" applyFont="1" applyBorder="1" applyAlignment="1">
      <alignment vertical="center" wrapText="1"/>
    </xf>
    <xf numFmtId="0" fontId="63" fillId="0" borderId="0" xfId="4" applyFont="1" applyAlignment="1" applyProtection="1">
      <alignment horizontal="center" vertical="center" wrapText="1" readingOrder="1"/>
      <protection locked="0"/>
    </xf>
    <xf numFmtId="4" fontId="63" fillId="0" borderId="0" xfId="4" applyNumberFormat="1" applyFont="1" applyAlignment="1" applyProtection="1">
      <alignment horizontal="right" vertical="center" wrapText="1" readingOrder="1"/>
      <protection locked="0"/>
    </xf>
    <xf numFmtId="9" fontId="59" fillId="0" borderId="0" xfId="4" applyNumberFormat="1" applyFont="1" applyAlignment="1">
      <alignment horizontal="center" vertical="center" wrapText="1"/>
    </xf>
    <xf numFmtId="10" fontId="59" fillId="0" borderId="0" xfId="4" applyNumberFormat="1" applyFont="1" applyAlignment="1">
      <alignment horizontal="center" vertical="center" wrapText="1"/>
    </xf>
    <xf numFmtId="4" fontId="45" fillId="0" borderId="0" xfId="4" applyNumberFormat="1" applyFont="1"/>
    <xf numFmtId="43" fontId="45" fillId="0" borderId="0" xfId="4" applyNumberFormat="1" applyFont="1"/>
    <xf numFmtId="43" fontId="45" fillId="0" borderId="0" xfId="4" applyNumberFormat="1" applyFont="1" applyAlignment="1">
      <alignment horizontal="left"/>
    </xf>
    <xf numFmtId="0" fontId="85" fillId="0" borderId="11" xfId="4" applyFont="1" applyBorder="1" applyAlignment="1">
      <alignment horizontal="center"/>
    </xf>
    <xf numFmtId="43" fontId="85" fillId="0" borderId="46" xfId="4" applyNumberFormat="1" applyFont="1" applyBorder="1"/>
    <xf numFmtId="43" fontId="51" fillId="0" borderId="0" xfId="4" applyNumberFormat="1"/>
    <xf numFmtId="178" fontId="44" fillId="0" borderId="0" xfId="0" applyNumberFormat="1" applyFont="1"/>
    <xf numFmtId="173" fontId="0" fillId="0" borderId="0" xfId="0" applyNumberFormat="1"/>
    <xf numFmtId="4" fontId="63" fillId="0" borderId="0" xfId="4" applyNumberFormat="1" applyFont="1" applyAlignment="1" applyProtection="1">
      <alignment horizontal="left" vertical="center" wrapText="1" readingOrder="1"/>
      <protection locked="0"/>
    </xf>
    <xf numFmtId="171" fontId="65" fillId="0" borderId="5" xfId="1" applyNumberFormat="1" applyFont="1" applyFill="1" applyBorder="1" applyAlignment="1" applyProtection="1">
      <alignment horizontal="center" vertical="center" wrapText="1" readingOrder="1"/>
      <protection locked="0"/>
    </xf>
    <xf numFmtId="0" fontId="63" fillId="0" borderId="49" xfId="4" applyFont="1" applyBorder="1" applyAlignment="1" applyProtection="1">
      <alignment horizontal="left" vertical="center" wrapText="1" readingOrder="1"/>
      <protection locked="0"/>
    </xf>
    <xf numFmtId="0" fontId="129" fillId="0" borderId="0" xfId="4" applyFont="1" applyAlignment="1">
      <alignment horizontal="right" vertical="center" wrapText="1"/>
    </xf>
    <xf numFmtId="3" fontId="129" fillId="0" borderId="0" xfId="4" applyNumberFormat="1" applyFont="1" applyAlignment="1">
      <alignment horizontal="right" vertical="center" wrapText="1"/>
    </xf>
    <xf numFmtId="3" fontId="124" fillId="0" borderId="0" xfId="4" applyNumberFormat="1" applyFont="1"/>
    <xf numFmtId="176" fontId="111" fillId="0" borderId="0" xfId="4" applyNumberFormat="1" applyFont="1"/>
    <xf numFmtId="178" fontId="111" fillId="0" borderId="0" xfId="4" applyNumberFormat="1" applyFont="1"/>
    <xf numFmtId="0" fontId="111" fillId="0" borderId="5" xfId="0" applyFont="1" applyBorder="1" applyAlignment="1">
      <alignment horizontal="left" vertical="center" wrapText="1" readingOrder="1"/>
    </xf>
    <xf numFmtId="0" fontId="111" fillId="0" borderId="9" xfId="0" applyFont="1" applyBorder="1" applyAlignment="1">
      <alignment horizontal="left" vertical="center" wrapText="1" readingOrder="1"/>
    </xf>
    <xf numFmtId="0" fontId="111" fillId="0" borderId="5" xfId="3" applyFont="1" applyBorder="1" applyAlignment="1">
      <alignment horizontal="left" vertical="center" wrapText="1" readingOrder="1"/>
    </xf>
    <xf numFmtId="9" fontId="108" fillId="0" borderId="5" xfId="2" applyFont="1" applyBorder="1" applyAlignment="1">
      <alignment horizontal="center" vertical="center" wrapText="1" readingOrder="1"/>
    </xf>
    <xf numFmtId="0" fontId="115" fillId="0" borderId="0" xfId="5" applyFont="1"/>
    <xf numFmtId="41" fontId="0" fillId="0" borderId="0" xfId="11" applyFont="1" applyBorder="1"/>
    <xf numFmtId="178" fontId="0" fillId="0" borderId="0" xfId="11" applyNumberFormat="1" applyFont="1" applyBorder="1"/>
    <xf numFmtId="178" fontId="0" fillId="0" borderId="0" xfId="0" applyNumberFormat="1"/>
    <xf numFmtId="182" fontId="82" fillId="8" borderId="42" xfId="52" applyNumberFormat="1" applyFont="1" applyFill="1" applyBorder="1" applyAlignment="1">
      <alignment horizontal="center" vertical="center" wrapText="1"/>
    </xf>
    <xf numFmtId="182" fontId="51" fillId="9" borderId="0" xfId="52" applyNumberFormat="1" applyFont="1" applyFill="1" applyAlignment="1"/>
    <xf numFmtId="3" fontId="123" fillId="0" borderId="0" xfId="4" applyNumberFormat="1" applyFont="1" applyAlignment="1">
      <alignment horizontal="left" vertical="center" wrapText="1" readingOrder="1"/>
    </xf>
    <xf numFmtId="178" fontId="118" fillId="0" borderId="0" xfId="4" applyNumberFormat="1" applyFont="1" applyAlignment="1">
      <alignment vertical="center" wrapText="1" readingOrder="1"/>
    </xf>
    <xf numFmtId="3" fontId="119" fillId="0" borderId="0" xfId="4" applyNumberFormat="1" applyFont="1" applyAlignment="1">
      <alignment vertical="center" wrapText="1" readingOrder="1"/>
    </xf>
    <xf numFmtId="0" fontId="116" fillId="0" borderId="0" xfId="4" applyFont="1" applyAlignment="1">
      <alignment horizontal="center" vertical="center" wrapText="1" readingOrder="1"/>
    </xf>
    <xf numFmtId="9" fontId="118" fillId="0" borderId="0" xfId="2" applyFont="1" applyFill="1" applyBorder="1" applyAlignment="1">
      <alignment horizontal="center" vertical="center" wrapText="1" readingOrder="1"/>
    </xf>
    <xf numFmtId="9" fontId="128" fillId="0" borderId="0" xfId="6" applyFont="1" applyFill="1" applyBorder="1" applyAlignment="1">
      <alignment horizontal="center" vertical="center" wrapText="1" readingOrder="1"/>
    </xf>
    <xf numFmtId="9" fontId="125" fillId="0" borderId="0" xfId="2" applyFont="1" applyFill="1" applyBorder="1" applyAlignment="1">
      <alignment horizontal="center" vertical="center" wrapText="1" readingOrder="1"/>
    </xf>
    <xf numFmtId="178" fontId="119" fillId="0" borderId="0" xfId="4" applyNumberFormat="1" applyFont="1" applyAlignment="1">
      <alignment horizontal="center" vertical="center" wrapText="1" readingOrder="1"/>
    </xf>
    <xf numFmtId="9" fontId="119" fillId="0" borderId="0" xfId="6" applyFont="1" applyFill="1" applyBorder="1" applyAlignment="1">
      <alignment horizontal="center" vertical="center" wrapText="1" readingOrder="1"/>
    </xf>
    <xf numFmtId="0" fontId="124" fillId="0" borderId="0" xfId="4" applyFont="1"/>
    <xf numFmtId="0" fontId="111" fillId="0" borderId="0" xfId="4" applyFont="1"/>
    <xf numFmtId="0" fontId="117" fillId="0" borderId="0" xfId="4" applyFont="1" applyAlignment="1">
      <alignment horizontal="left" vertical="center" wrapText="1" readingOrder="1"/>
    </xf>
    <xf numFmtId="178" fontId="120" fillId="0" borderId="0" xfId="4" applyNumberFormat="1" applyFont="1" applyAlignment="1">
      <alignment horizontal="right" vertical="center" wrapText="1" readingOrder="1"/>
    </xf>
    <xf numFmtId="3" fontId="120" fillId="0" borderId="0" xfId="4" applyNumberFormat="1" applyFont="1" applyAlignment="1">
      <alignment horizontal="center" vertical="center" wrapText="1" readingOrder="1"/>
    </xf>
    <xf numFmtId="9" fontId="120" fillId="0" borderId="0" xfId="2" applyFont="1" applyFill="1" applyBorder="1" applyAlignment="1">
      <alignment horizontal="center" vertical="center" wrapText="1" readingOrder="1"/>
    </xf>
    <xf numFmtId="178" fontId="118" fillId="0" borderId="0" xfId="4" applyNumberFormat="1" applyFont="1" applyAlignment="1">
      <alignment horizontal="right" vertical="center" wrapText="1" readingOrder="1"/>
    </xf>
    <xf numFmtId="3" fontId="118" fillId="0" borderId="0" xfId="4" applyNumberFormat="1" applyFont="1" applyAlignment="1">
      <alignment horizontal="center" vertical="center" wrapText="1" readingOrder="1"/>
    </xf>
    <xf numFmtId="178" fontId="125" fillId="0" borderId="0" xfId="4" applyNumberFormat="1" applyFont="1" applyAlignment="1">
      <alignment horizontal="right" vertical="center" wrapText="1" readingOrder="1"/>
    </xf>
    <xf numFmtId="3" fontId="125" fillId="0" borderId="0" xfId="4" applyNumberFormat="1" applyFont="1" applyAlignment="1">
      <alignment horizontal="center" vertical="center" wrapText="1" readingOrder="1"/>
    </xf>
    <xf numFmtId="0" fontId="57" fillId="0" borderId="0" xfId="0" applyFont="1" applyAlignment="1">
      <alignment vertical="center" wrapText="1" readingOrder="1"/>
    </xf>
    <xf numFmtId="182" fontId="56" fillId="0" borderId="5" xfId="52" applyNumberFormat="1" applyFont="1" applyBorder="1" applyAlignment="1">
      <alignment horizontal="right" vertical="center" wrapText="1" readingOrder="1"/>
    </xf>
    <xf numFmtId="0" fontId="50" fillId="0" borderId="36" xfId="0" applyFont="1" applyBorder="1" applyAlignment="1">
      <alignment horizontal="left" vertical="center" wrapText="1" readingOrder="1"/>
    </xf>
    <xf numFmtId="0" fontId="133" fillId="0" borderId="0" xfId="5" applyFont="1" applyAlignment="1">
      <alignment horizontal="left"/>
    </xf>
    <xf numFmtId="178" fontId="110" fillId="0" borderId="5" xfId="4" applyNumberFormat="1" applyFont="1" applyBorder="1" applyAlignment="1">
      <alignment horizontal="right" vertical="center" wrapText="1" readingOrder="1"/>
    </xf>
    <xf numFmtId="9" fontId="110" fillId="0" borderId="5" xfId="2" applyFont="1" applyFill="1" applyBorder="1" applyAlignment="1">
      <alignment horizontal="center" vertical="center" wrapText="1" readingOrder="1"/>
    </xf>
    <xf numFmtId="9" fontId="121" fillId="0" borderId="5" xfId="7" applyFont="1" applyFill="1" applyBorder="1" applyAlignment="1">
      <alignment horizontal="center" vertical="center" wrapText="1" readingOrder="1"/>
    </xf>
    <xf numFmtId="178" fontId="110" fillId="0" borderId="5" xfId="4" applyNumberFormat="1" applyFont="1" applyBorder="1" applyAlignment="1">
      <alignment horizontal="center" vertical="center" wrapText="1" readingOrder="1"/>
    </xf>
    <xf numFmtId="9" fontId="121" fillId="0" borderId="5" xfId="7" applyFont="1" applyBorder="1" applyAlignment="1">
      <alignment horizontal="center" vertical="center" wrapText="1"/>
    </xf>
    <xf numFmtId="9" fontId="110" fillId="0" borderId="5" xfId="2" applyFont="1" applyBorder="1" applyAlignment="1">
      <alignment horizontal="center" vertical="center" wrapText="1" readingOrder="1"/>
    </xf>
    <xf numFmtId="9" fontId="121" fillId="0" borderId="5" xfId="7" applyFont="1" applyBorder="1" applyAlignment="1">
      <alignment horizontal="center" vertical="center" wrapText="1" readingOrder="1"/>
    </xf>
    <xf numFmtId="9" fontId="121" fillId="4" borderId="5" xfId="7" applyFont="1" applyFill="1" applyBorder="1" applyAlignment="1">
      <alignment horizontal="center" vertical="center" wrapText="1"/>
    </xf>
    <xf numFmtId="0" fontId="139" fillId="0" borderId="1" xfId="0" applyFont="1" applyBorder="1" applyAlignment="1">
      <alignment horizontal="center" vertical="center" wrapText="1" readingOrder="1"/>
    </xf>
    <xf numFmtId="0" fontId="139" fillId="0" borderId="0" xfId="0" applyFont="1" applyAlignment="1">
      <alignment horizontal="center" vertical="center" wrapText="1" readingOrder="1"/>
    </xf>
    <xf numFmtId="0" fontId="140" fillId="0" borderId="1" xfId="0" applyFont="1" applyBorder="1" applyAlignment="1">
      <alignment horizontal="center" vertical="center" wrapText="1" readingOrder="1"/>
    </xf>
    <xf numFmtId="0" fontId="140" fillId="0" borderId="1" xfId="0" applyFont="1" applyBorder="1" applyAlignment="1">
      <alignment horizontal="left" vertical="center" wrapText="1" readingOrder="1"/>
    </xf>
    <xf numFmtId="0" fontId="140" fillId="0" borderId="1" xfId="0" applyFont="1" applyBorder="1" applyAlignment="1">
      <alignment vertical="center" wrapText="1" readingOrder="1"/>
    </xf>
    <xf numFmtId="185" fontId="140" fillId="0" borderId="1" xfId="0" applyNumberFormat="1" applyFont="1" applyBorder="1" applyAlignment="1">
      <alignment horizontal="right" vertical="center" wrapText="1" readingOrder="1"/>
    </xf>
    <xf numFmtId="0" fontId="139" fillId="0" borderId="1" xfId="0" applyFont="1" applyBorder="1" applyAlignment="1">
      <alignment horizontal="left" vertical="center" wrapText="1" readingOrder="1"/>
    </xf>
    <xf numFmtId="186" fontId="0" fillId="0" borderId="0" xfId="26" applyNumberFormat="1" applyFont="1" applyBorder="1"/>
    <xf numFmtId="0" fontId="141" fillId="0" borderId="1" xfId="0" applyFont="1" applyBorder="1" applyAlignment="1">
      <alignment horizontal="center" vertical="center" wrapText="1" readingOrder="1"/>
    </xf>
    <xf numFmtId="0" fontId="141" fillId="0" borderId="1" xfId="0" applyFont="1" applyBorder="1" applyAlignment="1">
      <alignment horizontal="left" vertical="center" wrapText="1" readingOrder="1"/>
    </xf>
    <xf numFmtId="0" fontId="141" fillId="0" borderId="1" xfId="0" applyFont="1" applyBorder="1" applyAlignment="1">
      <alignment vertical="center" wrapText="1" readingOrder="1"/>
    </xf>
    <xf numFmtId="0" fontId="51" fillId="0" borderId="0" xfId="4" applyAlignment="1">
      <alignment horizontal="center"/>
    </xf>
    <xf numFmtId="172" fontId="123" fillId="0" borderId="0" xfId="6" applyNumberFormat="1" applyFont="1" applyFill="1" applyBorder="1" applyAlignment="1">
      <alignment horizontal="center" vertical="center" wrapText="1" readingOrder="1"/>
    </xf>
    <xf numFmtId="0" fontId="115" fillId="0" borderId="0" xfId="5" applyFont="1" applyAlignment="1">
      <alignment horizontal="left"/>
    </xf>
    <xf numFmtId="177" fontId="80" fillId="0" borderId="0" xfId="0" applyNumberFormat="1" applyFont="1" applyAlignment="1">
      <alignment horizontal="center"/>
    </xf>
    <xf numFmtId="0" fontId="8" fillId="0" borderId="17" xfId="547" applyBorder="1"/>
    <xf numFmtId="167" fontId="51" fillId="0" borderId="0" xfId="548" applyFont="1" applyFill="1"/>
    <xf numFmtId="0" fontId="65" fillId="0" borderId="49" xfId="4" applyFont="1" applyBorder="1" applyAlignment="1" applyProtection="1">
      <alignment horizontal="left" vertical="center" wrapText="1" readingOrder="1"/>
      <protection locked="0"/>
    </xf>
    <xf numFmtId="167" fontId="45" fillId="0" borderId="0" xfId="548" applyFont="1" applyFill="1"/>
    <xf numFmtId="43" fontId="63" fillId="0" borderId="0" xfId="549" applyFont="1" applyFill="1" applyBorder="1" applyAlignment="1" applyProtection="1">
      <alignment horizontal="right" vertical="center" wrapText="1" readingOrder="1"/>
      <protection locked="0"/>
    </xf>
    <xf numFmtId="10" fontId="63" fillId="0" borderId="0" xfId="550" applyNumberFormat="1" applyFont="1" applyFill="1" applyBorder="1" applyAlignment="1" applyProtection="1">
      <alignment horizontal="right" vertical="center" wrapText="1" readingOrder="1"/>
      <protection locked="0"/>
    </xf>
    <xf numFmtId="43" fontId="59" fillId="0" borderId="0" xfId="549" applyFont="1" applyFill="1" applyBorder="1" applyAlignment="1">
      <alignment vertical="center" wrapText="1"/>
    </xf>
    <xf numFmtId="43" fontId="59" fillId="0" borderId="0" xfId="549" applyFont="1" applyFill="1" applyBorder="1" applyAlignment="1">
      <alignment horizontal="right" vertical="center" wrapText="1"/>
    </xf>
    <xf numFmtId="0" fontId="15" fillId="0" borderId="0" xfId="547" applyFont="1" applyAlignment="1">
      <alignment horizontal="left"/>
    </xf>
    <xf numFmtId="167" fontId="15" fillId="0" borderId="0" xfId="548" applyFont="1" applyFill="1" applyBorder="1"/>
    <xf numFmtId="43" fontId="48" fillId="0" borderId="55" xfId="549" applyFont="1" applyBorder="1"/>
    <xf numFmtId="0" fontId="15" fillId="0" borderId="0" xfId="547" applyFont="1" applyAlignment="1">
      <alignment horizontal="left" indent="1"/>
    </xf>
    <xf numFmtId="43" fontId="48" fillId="0" borderId="59" xfId="549" applyFont="1" applyBorder="1"/>
    <xf numFmtId="43" fontId="48" fillId="0" borderId="59" xfId="549" applyFont="1" applyFill="1" applyBorder="1"/>
    <xf numFmtId="0" fontId="77" fillId="10" borderId="70" xfId="547" applyFont="1" applyFill="1" applyBorder="1" applyAlignment="1">
      <alignment horizontal="left"/>
    </xf>
    <xf numFmtId="0" fontId="81" fillId="10" borderId="70" xfId="547" applyFont="1" applyFill="1" applyBorder="1"/>
    <xf numFmtId="167" fontId="77" fillId="10" borderId="70" xfId="548" applyFont="1" applyFill="1" applyBorder="1"/>
    <xf numFmtId="167" fontId="51" fillId="0" borderId="0" xfId="548" applyFont="1"/>
    <xf numFmtId="43" fontId="51" fillId="0" borderId="0" xfId="4" applyNumberFormat="1" applyAlignment="1">
      <alignment horizontal="left"/>
    </xf>
    <xf numFmtId="0" fontId="51" fillId="0" borderId="0" xfId="4" applyAlignment="1">
      <alignment horizontal="left"/>
    </xf>
    <xf numFmtId="181" fontId="45" fillId="0" borderId="0" xfId="4" applyNumberFormat="1" applyFont="1" applyAlignment="1">
      <alignment horizontal="left"/>
    </xf>
    <xf numFmtId="0" fontId="142" fillId="0" borderId="0" xfId="0" applyFont="1"/>
    <xf numFmtId="9" fontId="54" fillId="0" borderId="5" xfId="0" applyNumberFormat="1" applyFont="1" applyBorder="1" applyAlignment="1">
      <alignment horizontal="center" vertical="center" wrapText="1" readingOrder="1"/>
    </xf>
    <xf numFmtId="0" fontId="143" fillId="0" borderId="0" xfId="0" applyFont="1" applyAlignment="1">
      <alignment horizontal="center" vertical="center"/>
    </xf>
    <xf numFmtId="9" fontId="145" fillId="0" borderId="81" xfId="0" applyNumberFormat="1" applyFont="1" applyBorder="1" applyAlignment="1">
      <alignment horizontal="center" vertical="center" wrapText="1" readingOrder="1"/>
    </xf>
    <xf numFmtId="0" fontId="147" fillId="0" borderId="0" xfId="0" applyFont="1"/>
    <xf numFmtId="0" fontId="148" fillId="0" borderId="0" xfId="0" applyFont="1"/>
    <xf numFmtId="0" fontId="149" fillId="0" borderId="0" xfId="0" applyFont="1"/>
    <xf numFmtId="0" fontId="98" fillId="0" borderId="0" xfId="0" applyFont="1"/>
    <xf numFmtId="187" fontId="98" fillId="0" borderId="0" xfId="26" applyNumberFormat="1" applyFont="1" applyBorder="1"/>
    <xf numFmtId="179" fontId="0" fillId="0" borderId="0" xfId="0" applyNumberFormat="1"/>
    <xf numFmtId="0" fontId="152" fillId="0" borderId="0" xfId="0" applyFont="1"/>
    <xf numFmtId="0" fontId="55" fillId="0" borderId="2" xfId="0" applyFont="1" applyBorder="1" applyAlignment="1">
      <alignment horizontal="center" vertical="center" wrapText="1" readingOrder="1"/>
    </xf>
    <xf numFmtId="0" fontId="55" fillId="0" borderId="1" xfId="0" applyFont="1" applyBorder="1" applyAlignment="1">
      <alignment horizontal="center" vertical="center" wrapText="1" readingOrder="1"/>
    </xf>
    <xf numFmtId="0" fontId="55" fillId="0" borderId="5" xfId="0" applyFont="1" applyBorder="1" applyAlignment="1">
      <alignment horizontal="left" vertical="center" wrapText="1" readingOrder="1"/>
    </xf>
    <xf numFmtId="0" fontId="55" fillId="4" borderId="5" xfId="0" applyFont="1" applyFill="1" applyBorder="1" applyAlignment="1">
      <alignment horizontal="left" vertical="center" wrapText="1" readingOrder="1"/>
    </xf>
    <xf numFmtId="0" fontId="55" fillId="0" borderId="0" xfId="0" applyFont="1" applyAlignment="1">
      <alignment horizontal="center" vertical="center" wrapText="1" readingOrder="1"/>
    </xf>
    <xf numFmtId="0" fontId="70" fillId="0" borderId="0" xfId="0" applyFont="1" applyAlignment="1">
      <alignment vertical="center" wrapText="1" readingOrder="1"/>
    </xf>
    <xf numFmtId="0" fontId="70" fillId="0" borderId="0" xfId="0" applyFont="1" applyAlignment="1">
      <alignment horizontal="center" vertical="center" wrapText="1" readingOrder="1"/>
    </xf>
    <xf numFmtId="0" fontId="154" fillId="0" borderId="0" xfId="0" applyFont="1"/>
    <xf numFmtId="188" fontId="140" fillId="0" borderId="1" xfId="0" applyNumberFormat="1" applyFont="1" applyBorder="1" applyAlignment="1">
      <alignment horizontal="right" vertical="center" wrapText="1" readingOrder="1"/>
    </xf>
    <xf numFmtId="188" fontId="76" fillId="0" borderId="1" xfId="0" applyNumberFormat="1" applyFont="1" applyBorder="1" applyAlignment="1">
      <alignment horizontal="right" vertical="center" wrapText="1" readingOrder="1"/>
    </xf>
    <xf numFmtId="188" fontId="0" fillId="0" borderId="0" xfId="0" applyNumberFormat="1"/>
    <xf numFmtId="9" fontId="121" fillId="0" borderId="5" xfId="2" applyFont="1" applyBorder="1" applyAlignment="1">
      <alignment horizontal="center" vertical="center" wrapText="1" readingOrder="1"/>
    </xf>
    <xf numFmtId="0" fontId="74" fillId="0" borderId="1" xfId="0" applyFont="1" applyBorder="1" applyAlignment="1">
      <alignment horizontal="center" vertical="center" wrapText="1" readingOrder="1"/>
    </xf>
    <xf numFmtId="0" fontId="155" fillId="0" borderId="1" xfId="0" applyFont="1" applyBorder="1" applyAlignment="1">
      <alignment horizontal="center" vertical="center" wrapText="1" readingOrder="1"/>
    </xf>
    <xf numFmtId="0" fontId="155" fillId="0" borderId="0" xfId="0" applyFont="1" applyAlignment="1">
      <alignment horizontal="center" vertical="center" wrapText="1" readingOrder="1"/>
    </xf>
    <xf numFmtId="0" fontId="156" fillId="0" borderId="0" xfId="0" applyFont="1"/>
    <xf numFmtId="165" fontId="155" fillId="0" borderId="0" xfId="0" applyNumberFormat="1" applyFont="1" applyAlignment="1">
      <alignment horizontal="center" vertical="center" wrapText="1" readingOrder="1"/>
    </xf>
    <xf numFmtId="0" fontId="62" fillId="43" borderId="5" xfId="0" applyFont="1" applyFill="1" applyBorder="1" applyAlignment="1">
      <alignment horizontal="center"/>
    </xf>
    <xf numFmtId="0" fontId="158" fillId="0" borderId="0" xfId="0" applyFont="1"/>
    <xf numFmtId="0" fontId="159" fillId="0" borderId="1" xfId="0" applyFont="1" applyBorder="1" applyAlignment="1">
      <alignment horizontal="center" vertical="center" wrapText="1" readingOrder="1"/>
    </xf>
    <xf numFmtId="0" fontId="159" fillId="0" borderId="1" xfId="0" applyFont="1" applyBorder="1" applyAlignment="1">
      <alignment horizontal="left" vertical="center" wrapText="1" readingOrder="1"/>
    </xf>
    <xf numFmtId="0" fontId="159" fillId="0" borderId="1" xfId="0" applyFont="1" applyBorder="1" applyAlignment="1">
      <alignment vertical="center" wrapText="1" readingOrder="1"/>
    </xf>
    <xf numFmtId="1" fontId="0" fillId="0" borderId="0" xfId="0" applyNumberFormat="1"/>
    <xf numFmtId="9" fontId="44" fillId="0" borderId="0" xfId="2" applyFont="1" applyFill="1" applyBorder="1" applyAlignment="1">
      <alignment horizontal="center" vertical="center" wrapText="1" readingOrder="1"/>
    </xf>
    <xf numFmtId="0" fontId="65" fillId="0" borderId="54" xfId="4" applyFont="1" applyBorder="1" applyAlignment="1" applyProtection="1">
      <alignment horizontal="left" vertical="center" wrapText="1" readingOrder="1"/>
      <protection locked="0"/>
    </xf>
    <xf numFmtId="179" fontId="160" fillId="8" borderId="42" xfId="26" applyNumberFormat="1" applyFont="1" applyFill="1" applyBorder="1" applyAlignment="1">
      <alignment horizontal="center" vertical="center"/>
    </xf>
    <xf numFmtId="0" fontId="70" fillId="0" borderId="36" xfId="0" applyFont="1" applyBorder="1" applyAlignment="1">
      <alignment horizontal="left" vertical="center" wrapText="1" readingOrder="1"/>
    </xf>
    <xf numFmtId="0" fontId="161" fillId="0" borderId="0" xfId="0" applyFont="1"/>
    <xf numFmtId="0" fontId="83" fillId="0" borderId="58" xfId="4" applyFont="1" applyBorder="1" applyAlignment="1" applyProtection="1">
      <alignment horizontal="center" vertical="center" wrapText="1" readingOrder="1"/>
      <protection locked="0"/>
    </xf>
    <xf numFmtId="0" fontId="83" fillId="0" borderId="53" xfId="4" applyFont="1" applyBorder="1" applyAlignment="1" applyProtection="1">
      <alignment horizontal="center" vertical="center" wrapText="1" readingOrder="1"/>
      <protection locked="0"/>
    </xf>
    <xf numFmtId="173" fontId="162" fillId="0" borderId="58" xfId="4" applyNumberFormat="1" applyFont="1" applyBorder="1" applyAlignment="1" applyProtection="1">
      <alignment horizontal="right" vertical="center" wrapText="1" readingOrder="1"/>
      <protection locked="0"/>
    </xf>
    <xf numFmtId="173" fontId="162" fillId="0" borderId="53" xfId="4" applyNumberFormat="1" applyFont="1" applyBorder="1" applyAlignment="1" applyProtection="1">
      <alignment horizontal="right" vertical="center" wrapText="1" readingOrder="1"/>
      <protection locked="0"/>
    </xf>
    <xf numFmtId="173" fontId="162" fillId="0" borderId="5" xfId="4" applyNumberFormat="1" applyFont="1" applyBorder="1" applyAlignment="1" applyProtection="1">
      <alignment horizontal="right" vertical="center" wrapText="1" readingOrder="1"/>
      <protection locked="0"/>
    </xf>
    <xf numFmtId="9" fontId="163" fillId="0" borderId="5" xfId="7" applyFont="1" applyBorder="1" applyAlignment="1">
      <alignment horizontal="right" vertical="center" wrapText="1" readingOrder="1"/>
    </xf>
    <xf numFmtId="173" fontId="163" fillId="0" borderId="5" xfId="1" applyNumberFormat="1" applyFont="1" applyBorder="1" applyAlignment="1">
      <alignment horizontal="right" vertical="center" wrapText="1" readingOrder="1"/>
    </xf>
    <xf numFmtId="173" fontId="60" fillId="0" borderId="5" xfId="4" applyNumberFormat="1" applyFont="1" applyBorder="1" applyAlignment="1" applyProtection="1">
      <alignment horizontal="right" vertical="center" wrapText="1" readingOrder="1"/>
      <protection locked="0"/>
    </xf>
    <xf numFmtId="9" fontId="163" fillId="0" borderId="5" xfId="4" applyNumberFormat="1" applyFont="1" applyBorder="1" applyAlignment="1">
      <alignment horizontal="right" vertical="center" wrapText="1" readingOrder="1"/>
    </xf>
    <xf numFmtId="173" fontId="83" fillId="0" borderId="5" xfId="4" applyNumberFormat="1" applyFont="1" applyBorder="1" applyAlignment="1" applyProtection="1">
      <alignment horizontal="right" vertical="center" wrapText="1" readingOrder="1"/>
      <protection locked="0"/>
    </xf>
    <xf numFmtId="173" fontId="51" fillId="0" borderId="5" xfId="1" applyNumberFormat="1" applyFont="1" applyBorder="1" applyAlignment="1">
      <alignment horizontal="right" vertical="center" wrapText="1" readingOrder="1"/>
    </xf>
    <xf numFmtId="173" fontId="45" fillId="0" borderId="5" xfId="4" applyNumberFormat="1" applyFont="1" applyBorder="1" applyAlignment="1" applyProtection="1">
      <alignment horizontal="right" vertical="center" wrapText="1" readingOrder="1"/>
      <protection locked="0"/>
    </xf>
    <xf numFmtId="3" fontId="162" fillId="0" borderId="5" xfId="4" applyNumberFormat="1" applyFont="1" applyBorder="1" applyAlignment="1" applyProtection="1">
      <alignment horizontal="center" vertical="center" wrapText="1" readingOrder="1"/>
      <protection locked="0"/>
    </xf>
    <xf numFmtId="3" fontId="162" fillId="0" borderId="36" xfId="4" applyNumberFormat="1" applyFont="1" applyBorder="1" applyAlignment="1" applyProtection="1">
      <alignment horizontal="center" vertical="center" wrapText="1" readingOrder="1"/>
      <protection locked="0"/>
    </xf>
    <xf numFmtId="9" fontId="163" fillId="0" borderId="37" xfId="7" applyFont="1" applyBorder="1" applyAlignment="1">
      <alignment horizontal="right" vertical="center" wrapText="1" readingOrder="1"/>
    </xf>
    <xf numFmtId="9" fontId="163" fillId="0" borderId="37" xfId="4" applyNumberFormat="1" applyFont="1" applyBorder="1" applyAlignment="1">
      <alignment horizontal="right" vertical="center" wrapText="1" readingOrder="1"/>
    </xf>
    <xf numFmtId="3" fontId="83" fillId="0" borderId="36" xfId="4" applyNumberFormat="1" applyFont="1" applyBorder="1" applyAlignment="1" applyProtection="1">
      <alignment horizontal="center" vertical="center" wrapText="1" readingOrder="1"/>
      <protection locked="0"/>
    </xf>
    <xf numFmtId="0" fontId="83" fillId="0" borderId="36" xfId="4" applyFont="1" applyBorder="1" applyAlignment="1" applyProtection="1">
      <alignment horizontal="center" vertical="center" wrapText="1" readingOrder="1"/>
      <protection locked="0"/>
    </xf>
    <xf numFmtId="0" fontId="83" fillId="0" borderId="34" xfId="4" applyFont="1" applyBorder="1" applyAlignment="1" applyProtection="1">
      <alignment horizontal="center" vertical="center" wrapText="1" readingOrder="1"/>
      <protection locked="0"/>
    </xf>
    <xf numFmtId="173" fontId="83" fillId="0" borderId="9" xfId="4" applyNumberFormat="1" applyFont="1" applyBorder="1" applyAlignment="1" applyProtection="1">
      <alignment horizontal="right" vertical="center" wrapText="1" readingOrder="1"/>
      <protection locked="0"/>
    </xf>
    <xf numFmtId="173" fontId="51" fillId="0" borderId="9" xfId="1" applyNumberFormat="1" applyFont="1" applyBorder="1" applyAlignment="1">
      <alignment horizontal="right" vertical="center" wrapText="1" readingOrder="1"/>
    </xf>
    <xf numFmtId="3" fontId="83" fillId="0" borderId="34" xfId="4" applyNumberFormat="1" applyFont="1" applyBorder="1" applyAlignment="1" applyProtection="1">
      <alignment horizontal="center" vertical="center" wrapText="1" readingOrder="1"/>
      <protection locked="0"/>
    </xf>
    <xf numFmtId="3" fontId="162" fillId="0" borderId="9" xfId="4" applyNumberFormat="1" applyFont="1" applyBorder="1" applyAlignment="1" applyProtection="1">
      <alignment horizontal="center" vertical="center" wrapText="1" readingOrder="1"/>
      <protection locked="0"/>
    </xf>
    <xf numFmtId="173" fontId="162" fillId="0" borderId="9" xfId="4" applyNumberFormat="1" applyFont="1" applyBorder="1" applyAlignment="1" applyProtection="1">
      <alignment horizontal="right" vertical="center" wrapText="1" readingOrder="1"/>
      <protection locked="0"/>
    </xf>
    <xf numFmtId="9" fontId="163" fillId="0" borderId="9" xfId="7" applyFont="1" applyBorder="1" applyAlignment="1">
      <alignment horizontal="center" vertical="center" wrapText="1" readingOrder="1"/>
    </xf>
    <xf numFmtId="9" fontId="163" fillId="0" borderId="5" xfId="7" applyFont="1" applyBorder="1" applyAlignment="1">
      <alignment horizontal="center" vertical="center" wrapText="1" readingOrder="1"/>
    </xf>
    <xf numFmtId="9" fontId="163" fillId="0" borderId="5" xfId="4" applyNumberFormat="1" applyFont="1" applyBorder="1" applyAlignment="1">
      <alignment horizontal="center" vertical="center" wrapText="1" readingOrder="1"/>
    </xf>
    <xf numFmtId="9" fontId="163" fillId="0" borderId="35" xfId="7" applyFont="1" applyBorder="1" applyAlignment="1">
      <alignment horizontal="center" vertical="center" wrapText="1" readingOrder="1"/>
    </xf>
    <xf numFmtId="9" fontId="163" fillId="0" borderId="37" xfId="7" applyFont="1" applyBorder="1" applyAlignment="1">
      <alignment horizontal="center" vertical="center" wrapText="1" readingOrder="1"/>
    </xf>
    <xf numFmtId="9" fontId="163" fillId="0" borderId="37" xfId="4" applyNumberFormat="1" applyFont="1" applyBorder="1" applyAlignment="1">
      <alignment horizontal="center" vertical="center" wrapText="1" readingOrder="1"/>
    </xf>
    <xf numFmtId="9" fontId="51" fillId="0" borderId="9" xfId="7" applyFont="1" applyBorder="1" applyAlignment="1">
      <alignment horizontal="center" vertical="center" wrapText="1" readingOrder="1"/>
    </xf>
    <xf numFmtId="9" fontId="51" fillId="0" borderId="5" xfId="7" applyFont="1" applyBorder="1" applyAlignment="1">
      <alignment horizontal="center" vertical="center" wrapText="1" readingOrder="1"/>
    </xf>
    <xf numFmtId="9" fontId="51" fillId="0" borderId="35" xfId="7" applyFont="1" applyBorder="1" applyAlignment="1">
      <alignment horizontal="center" vertical="center" wrapText="1" readingOrder="1"/>
    </xf>
    <xf numFmtId="9" fontId="51" fillId="0" borderId="37" xfId="7" applyFont="1" applyBorder="1" applyAlignment="1">
      <alignment horizontal="center" vertical="center" wrapText="1" readingOrder="1"/>
    </xf>
    <xf numFmtId="9" fontId="163" fillId="0" borderId="57" xfId="7" applyFont="1" applyBorder="1" applyAlignment="1">
      <alignment horizontal="center" vertical="center" wrapText="1" readingOrder="1"/>
    </xf>
    <xf numFmtId="9" fontId="163" fillId="0" borderId="55" xfId="7" applyFont="1" applyBorder="1" applyAlignment="1">
      <alignment horizontal="center" vertical="center" wrapText="1" readingOrder="1"/>
    </xf>
    <xf numFmtId="9" fontId="163" fillId="0" borderId="12" xfId="7" applyFont="1" applyBorder="1" applyAlignment="1">
      <alignment horizontal="center" vertical="center" wrapText="1" readingOrder="1"/>
    </xf>
    <xf numFmtId="9" fontId="163" fillId="0" borderId="59" xfId="7" applyFont="1" applyBorder="1" applyAlignment="1">
      <alignment horizontal="center" vertical="center" wrapText="1" readingOrder="1"/>
    </xf>
    <xf numFmtId="9" fontId="162" fillId="0" borderId="53" xfId="2" applyFont="1" applyBorder="1" applyAlignment="1" applyProtection="1">
      <alignment horizontal="center" vertical="center" wrapText="1" readingOrder="1"/>
      <protection locked="0"/>
    </xf>
    <xf numFmtId="0" fontId="83" fillId="0" borderId="41" xfId="4" applyFont="1" applyBorder="1" applyAlignment="1" applyProtection="1">
      <alignment horizontal="center" vertical="center" wrapText="1" readingOrder="1"/>
      <protection locked="0"/>
    </xf>
    <xf numFmtId="182" fontId="162" fillId="0" borderId="42" xfId="52" applyNumberFormat="1" applyFont="1" applyBorder="1" applyAlignment="1" applyProtection="1">
      <alignment horizontal="center" vertical="center" wrapText="1" readingOrder="1"/>
      <protection locked="0"/>
    </xf>
    <xf numFmtId="182" fontId="162" fillId="0" borderId="42" xfId="52" applyNumberFormat="1" applyFont="1" applyBorder="1" applyAlignment="1" applyProtection="1">
      <alignment horizontal="right" vertical="center" wrapText="1" readingOrder="1"/>
      <protection locked="0"/>
    </xf>
    <xf numFmtId="9" fontId="163" fillId="0" borderId="42" xfId="7" applyFont="1" applyBorder="1" applyAlignment="1">
      <alignment horizontal="right" vertical="center" wrapText="1" readingOrder="1"/>
    </xf>
    <xf numFmtId="173" fontId="163" fillId="0" borderId="42" xfId="1" applyNumberFormat="1" applyFont="1" applyBorder="1" applyAlignment="1">
      <alignment horizontal="right" vertical="center" wrapText="1" readingOrder="1"/>
    </xf>
    <xf numFmtId="182" fontId="163" fillId="0" borderId="42" xfId="52" applyNumberFormat="1" applyFont="1" applyBorder="1" applyAlignment="1">
      <alignment horizontal="right" vertical="center" wrapText="1" readingOrder="1"/>
    </xf>
    <xf numFmtId="9" fontId="163" fillId="0" borderId="43" xfId="7" applyFont="1" applyBorder="1" applyAlignment="1">
      <alignment horizontal="right" vertical="center" wrapText="1" readingOrder="1"/>
    </xf>
    <xf numFmtId="182" fontId="162" fillId="0" borderId="5" xfId="52" applyNumberFormat="1" applyFont="1" applyBorder="1" applyAlignment="1" applyProtection="1">
      <alignment horizontal="center" vertical="center" wrapText="1" readingOrder="1"/>
      <protection locked="0"/>
    </xf>
    <xf numFmtId="182" fontId="162" fillId="0" borderId="5" xfId="52" applyNumberFormat="1" applyFont="1" applyBorder="1" applyAlignment="1" applyProtection="1">
      <alignment horizontal="right" vertical="center" wrapText="1" readingOrder="1"/>
      <protection locked="0"/>
    </xf>
    <xf numFmtId="182" fontId="163" fillId="0" borderId="5" xfId="52" applyNumberFormat="1" applyFont="1" applyBorder="1" applyAlignment="1">
      <alignment horizontal="right" vertical="center" wrapText="1" readingOrder="1"/>
    </xf>
    <xf numFmtId="182" fontId="79" fillId="0" borderId="5" xfId="52" applyNumberFormat="1" applyFont="1" applyBorder="1" applyAlignment="1" applyProtection="1">
      <alignment horizontal="right" vertical="center" wrapText="1" readingOrder="1"/>
      <protection locked="0"/>
    </xf>
    <xf numFmtId="0" fontId="63" fillId="0" borderId="80" xfId="4" applyFont="1" applyBorder="1" applyAlignment="1" applyProtection="1">
      <alignment horizontal="left" vertical="center" wrapText="1" readingOrder="1"/>
      <protection locked="0"/>
    </xf>
    <xf numFmtId="0" fontId="63" fillId="0" borderId="8" xfId="4" applyFont="1" applyBorder="1" applyAlignment="1" applyProtection="1">
      <alignment horizontal="left" vertical="center" wrapText="1" readingOrder="1"/>
      <protection locked="0"/>
    </xf>
    <xf numFmtId="182" fontId="65" fillId="0" borderId="8" xfId="52" applyNumberFormat="1" applyFont="1" applyFill="1" applyBorder="1" applyAlignment="1" applyProtection="1">
      <alignment horizontal="center" vertical="center" wrapText="1" readingOrder="1"/>
      <protection locked="0"/>
    </xf>
    <xf numFmtId="182" fontId="65" fillId="0" borderId="8" xfId="52" applyNumberFormat="1" applyFont="1" applyFill="1" applyBorder="1" applyAlignment="1" applyProtection="1">
      <alignment vertical="center" wrapText="1" readingOrder="1"/>
      <protection locked="0"/>
    </xf>
    <xf numFmtId="182" fontId="52" fillId="0" borderId="8" xfId="52" applyNumberFormat="1" applyFont="1" applyBorder="1" applyAlignment="1">
      <alignment vertical="center" wrapText="1"/>
    </xf>
    <xf numFmtId="43" fontId="52" fillId="0" borderId="8" xfId="551" applyFont="1" applyBorder="1" applyAlignment="1">
      <alignment horizontal="right" vertical="center" wrapText="1"/>
    </xf>
    <xf numFmtId="10" fontId="52" fillId="0" borderId="8" xfId="552" applyNumberFormat="1" applyFont="1" applyBorder="1" applyAlignment="1">
      <alignment horizontal="right" vertical="center" wrapText="1"/>
    </xf>
    <xf numFmtId="10" fontId="52" fillId="0" borderId="8" xfId="4" applyNumberFormat="1" applyFont="1" applyBorder="1" applyAlignment="1">
      <alignment horizontal="center" vertical="center" wrapText="1"/>
    </xf>
    <xf numFmtId="182" fontId="65" fillId="0" borderId="8" xfId="52" applyNumberFormat="1" applyFont="1" applyFill="1" applyBorder="1" applyAlignment="1" applyProtection="1">
      <alignment horizontal="right" vertical="center" wrapText="1" readingOrder="1"/>
      <protection locked="0"/>
    </xf>
    <xf numFmtId="171" fontId="52" fillId="0" borderId="8" xfId="551" applyNumberFormat="1" applyFont="1" applyBorder="1" applyAlignment="1">
      <alignment horizontal="right" vertical="center" wrapText="1"/>
    </xf>
    <xf numFmtId="10" fontId="52" fillId="0" borderId="65" xfId="4" applyNumberFormat="1" applyFont="1" applyBorder="1" applyAlignment="1">
      <alignment horizontal="center" vertical="center" wrapText="1"/>
    </xf>
    <xf numFmtId="182" fontId="66" fillId="7" borderId="27" xfId="52" applyNumberFormat="1" applyFont="1" applyFill="1" applyBorder="1" applyAlignment="1" applyProtection="1">
      <alignment horizontal="center" vertical="center" wrapText="1" readingOrder="1"/>
      <protection locked="0"/>
    </xf>
    <xf numFmtId="43" fontId="66" fillId="7" borderId="27" xfId="551" applyFont="1" applyFill="1" applyBorder="1" applyAlignment="1" applyProtection="1">
      <alignment horizontal="right" vertical="center" wrapText="1" readingOrder="1"/>
      <protection locked="0"/>
    </xf>
    <xf numFmtId="9" fontId="47" fillId="7" borderId="27" xfId="4" applyNumberFormat="1" applyFont="1" applyFill="1" applyBorder="1" applyAlignment="1">
      <alignment horizontal="center" vertical="center" wrapText="1"/>
    </xf>
    <xf numFmtId="182" fontId="47" fillId="7" borderId="27" xfId="52" applyNumberFormat="1" applyFont="1" applyFill="1" applyBorder="1" applyAlignment="1">
      <alignment vertical="center" wrapText="1"/>
    </xf>
    <xf numFmtId="171" fontId="47" fillId="7" borderId="27" xfId="551" applyNumberFormat="1" applyFont="1" applyFill="1" applyBorder="1" applyAlignment="1">
      <alignment horizontal="right" vertical="center" wrapText="1"/>
    </xf>
    <xf numFmtId="9" fontId="47" fillId="7" borderId="28" xfId="4" applyNumberFormat="1" applyFont="1" applyFill="1" applyBorder="1" applyAlignment="1">
      <alignment horizontal="center" vertical="center" wrapText="1"/>
    </xf>
    <xf numFmtId="171" fontId="61" fillId="0" borderId="0" xfId="549" applyNumberFormat="1" applyFont="1" applyFill="1" applyBorder="1" applyAlignment="1" applyProtection="1">
      <alignment horizontal="right" vertical="center" wrapText="1" readingOrder="1"/>
      <protection locked="0"/>
    </xf>
    <xf numFmtId="0" fontId="67" fillId="0" borderId="23" xfId="4" applyFont="1" applyBorder="1" applyAlignment="1" applyProtection="1">
      <alignment horizontal="center" vertical="center" wrapText="1" readingOrder="1"/>
      <protection locked="0"/>
    </xf>
    <xf numFmtId="0" fontId="67" fillId="0" borderId="26" xfId="4" applyFont="1" applyBorder="1" applyAlignment="1" applyProtection="1">
      <alignment horizontal="center" vertical="center" wrapText="1" readingOrder="1"/>
      <protection locked="0"/>
    </xf>
    <xf numFmtId="175" fontId="67" fillId="0" borderId="27" xfId="4" applyNumberFormat="1" applyFont="1" applyBorder="1" applyAlignment="1" applyProtection="1">
      <alignment horizontal="center" vertical="center" wrapText="1" readingOrder="1"/>
      <protection locked="0"/>
    </xf>
    <xf numFmtId="0" fontId="67" fillId="0" borderId="27" xfId="4" applyFont="1" applyBorder="1" applyAlignment="1" applyProtection="1">
      <alignment horizontal="center" vertical="center" wrapText="1" readingOrder="1"/>
      <protection locked="0"/>
    </xf>
    <xf numFmtId="0" fontId="60" fillId="0" borderId="27" xfId="4" applyFont="1" applyBorder="1" applyAlignment="1">
      <alignment horizontal="center" vertical="center" wrapText="1"/>
    </xf>
    <xf numFmtId="0" fontId="60" fillId="0" borderId="28" xfId="4" applyFont="1" applyBorder="1" applyAlignment="1">
      <alignment horizontal="center" vertical="center" wrapText="1"/>
    </xf>
    <xf numFmtId="182" fontId="44" fillId="0" borderId="5" xfId="52" applyNumberFormat="1" applyFont="1" applyBorder="1" applyAlignment="1">
      <alignment horizontal="right" vertical="center" wrapText="1" readingOrder="1"/>
    </xf>
    <xf numFmtId="166" fontId="44" fillId="0" borderId="5" xfId="52" applyNumberFormat="1" applyFont="1" applyBorder="1" applyAlignment="1">
      <alignment horizontal="right" vertical="center" wrapText="1" readingOrder="1"/>
    </xf>
    <xf numFmtId="9" fontId="44" fillId="0" borderId="5" xfId="0" applyNumberFormat="1" applyFont="1" applyBorder="1" applyAlignment="1">
      <alignment horizontal="right" vertical="center" wrapText="1" readingOrder="1"/>
    </xf>
    <xf numFmtId="173" fontId="44" fillId="0" borderId="5" xfId="52" applyNumberFormat="1" applyFont="1" applyBorder="1" applyAlignment="1">
      <alignment horizontal="right" vertical="center" wrapText="1" readingOrder="1"/>
    </xf>
    <xf numFmtId="9" fontId="44" fillId="0" borderId="5" xfId="2" applyFont="1" applyBorder="1" applyAlignment="1">
      <alignment horizontal="right" vertical="center" wrapText="1" readingOrder="1"/>
    </xf>
    <xf numFmtId="0" fontId="70" fillId="0" borderId="34" xfId="0" applyFont="1" applyBorder="1" applyAlignment="1">
      <alignment horizontal="left" vertical="center" wrapText="1" readingOrder="1"/>
    </xf>
    <xf numFmtId="182" fontId="56" fillId="0" borderId="9" xfId="52" applyNumberFormat="1" applyFont="1" applyBorder="1" applyAlignment="1">
      <alignment horizontal="right" vertical="center" wrapText="1" readingOrder="1"/>
    </xf>
    <xf numFmtId="182" fontId="44" fillId="0" borderId="9" xfId="52" applyNumberFormat="1" applyFont="1" applyBorder="1" applyAlignment="1">
      <alignment horizontal="right" vertical="center" wrapText="1" readingOrder="1"/>
    </xf>
    <xf numFmtId="166" fontId="44" fillId="0" borderId="9" xfId="52" applyNumberFormat="1" applyFont="1" applyBorder="1" applyAlignment="1">
      <alignment horizontal="right" vertical="center" wrapText="1" readingOrder="1"/>
    </xf>
    <xf numFmtId="9" fontId="44" fillId="0" borderId="9" xfId="0" applyNumberFormat="1" applyFont="1" applyBorder="1" applyAlignment="1">
      <alignment horizontal="right" vertical="center" wrapText="1" readingOrder="1"/>
    </xf>
    <xf numFmtId="173" fontId="44" fillId="0" borderId="9" xfId="52" applyNumberFormat="1" applyFont="1" applyBorder="1" applyAlignment="1">
      <alignment horizontal="right" vertical="center" wrapText="1" readingOrder="1"/>
    </xf>
    <xf numFmtId="186" fontId="98" fillId="0" borderId="0" xfId="26" applyNumberFormat="1" applyFont="1" applyBorder="1"/>
    <xf numFmtId="0" fontId="165" fillId="0" borderId="1" xfId="0" applyFont="1" applyBorder="1" applyAlignment="1">
      <alignment horizontal="center" vertical="center" wrapText="1" readingOrder="1"/>
    </xf>
    <xf numFmtId="0" fontId="165" fillId="0" borderId="1" xfId="0" applyFont="1" applyBorder="1" applyAlignment="1">
      <alignment horizontal="left" vertical="center" wrapText="1" readingOrder="1"/>
    </xf>
    <xf numFmtId="0" fontId="165" fillId="0" borderId="1" xfId="0" applyFont="1" applyBorder="1" applyAlignment="1">
      <alignment vertical="center" wrapText="1" readingOrder="1"/>
    </xf>
    <xf numFmtId="185" fontId="165" fillId="0" borderId="1" xfId="0" applyNumberFormat="1" applyFont="1" applyBorder="1" applyAlignment="1">
      <alignment horizontal="right" vertical="center" wrapText="1" readingOrder="1"/>
    </xf>
    <xf numFmtId="188" fontId="151" fillId="6" borderId="1" xfId="0" applyNumberFormat="1" applyFont="1" applyFill="1" applyBorder="1" applyAlignment="1">
      <alignment horizontal="right" vertical="center" wrapText="1" readingOrder="1"/>
    </xf>
    <xf numFmtId="0" fontId="74" fillId="0" borderId="1" xfId="0" applyFont="1" applyBorder="1" applyAlignment="1">
      <alignment horizontal="left" vertical="center" wrapText="1" readingOrder="1"/>
    </xf>
    <xf numFmtId="0" fontId="155" fillId="0" borderId="1" xfId="0" applyFont="1" applyBorder="1" applyAlignment="1">
      <alignment horizontal="center" vertical="center" readingOrder="1"/>
    </xf>
    <xf numFmtId="0" fontId="155" fillId="0" borderId="0" xfId="0" applyFont="1" applyAlignment="1">
      <alignment horizontal="center" vertical="center" readingOrder="1"/>
    </xf>
    <xf numFmtId="0" fontId="156" fillId="0" borderId="0" xfId="0" applyFont="1" applyAlignment="1">
      <alignment readingOrder="1"/>
    </xf>
    <xf numFmtId="0" fontId="75" fillId="0" borderId="0" xfId="0" applyFont="1" applyAlignment="1">
      <alignment horizontal="center" vertical="center" readingOrder="1"/>
    </xf>
    <xf numFmtId="0" fontId="0" fillId="0" borderId="0" xfId="0" applyAlignment="1">
      <alignment horizontal="left"/>
    </xf>
    <xf numFmtId="41" fontId="0" fillId="0" borderId="0" xfId="11" applyFont="1"/>
    <xf numFmtId="9" fontId="169" fillId="47" borderId="86" xfId="0" applyNumberFormat="1" applyFont="1" applyFill="1" applyBorder="1" applyAlignment="1">
      <alignment horizontal="center" vertical="center" wrapText="1" readingOrder="1"/>
    </xf>
    <xf numFmtId="0" fontId="168" fillId="47" borderId="86" xfId="0" applyFont="1" applyFill="1" applyBorder="1" applyAlignment="1">
      <alignment horizontal="left" vertical="center" wrapText="1" readingOrder="1"/>
    </xf>
    <xf numFmtId="22" fontId="0" fillId="0" borderId="0" xfId="0" applyNumberFormat="1"/>
    <xf numFmtId="0" fontId="0" fillId="4" borderId="0" xfId="0" applyFill="1"/>
    <xf numFmtId="9" fontId="163" fillId="0" borderId="5" xfId="2" applyFont="1" applyFill="1" applyBorder="1" applyAlignment="1">
      <alignment horizontal="center" vertical="center" wrapText="1" readingOrder="1"/>
    </xf>
    <xf numFmtId="0" fontId="133" fillId="0" borderId="0" xfId="5" applyFont="1" applyAlignment="1">
      <alignment horizontal="center"/>
    </xf>
    <xf numFmtId="0" fontId="115" fillId="0" borderId="0" xfId="5" applyFont="1" applyAlignment="1">
      <alignment horizontal="center"/>
    </xf>
    <xf numFmtId="178" fontId="120" fillId="0" borderId="0" xfId="4" applyNumberFormat="1" applyFont="1" applyAlignment="1">
      <alignment horizontal="center" vertical="center" wrapText="1" readingOrder="1"/>
    </xf>
    <xf numFmtId="178" fontId="118" fillId="0" borderId="0" xfId="4" applyNumberFormat="1" applyFont="1" applyAlignment="1">
      <alignment horizontal="center" vertical="center" wrapText="1" readingOrder="1"/>
    </xf>
    <xf numFmtId="0" fontId="0" fillId="0" borderId="0" xfId="0" applyAlignment="1">
      <alignment horizontal="center"/>
    </xf>
    <xf numFmtId="178" fontId="125" fillId="0" borderId="0" xfId="4" applyNumberFormat="1" applyFont="1" applyAlignment="1">
      <alignment horizontal="center" vertical="center" wrapText="1" readingOrder="1"/>
    </xf>
    <xf numFmtId="165" fontId="177" fillId="0" borderId="0" xfId="0" applyNumberFormat="1" applyFont="1" applyAlignment="1">
      <alignment horizontal="center" vertical="center" wrapText="1" readingOrder="1"/>
    </xf>
    <xf numFmtId="186" fontId="0" fillId="0" borderId="0" xfId="26" applyNumberFormat="1" applyFont="1" applyBorder="1" applyAlignment="1">
      <alignment horizontal="right"/>
    </xf>
    <xf numFmtId="0" fontId="178" fillId="0" borderId="0" xfId="4" applyFont="1" applyAlignment="1">
      <alignment horizontal="left" vertical="center" wrapText="1" readingOrder="1"/>
    </xf>
    <xf numFmtId="165" fontId="179" fillId="0" borderId="0" xfId="0" applyNumberFormat="1" applyFont="1" applyAlignment="1">
      <alignment horizontal="center" vertical="center" wrapText="1" readingOrder="1"/>
    </xf>
    <xf numFmtId="9" fontId="66" fillId="7" borderId="27" xfId="552" applyFont="1" applyFill="1" applyBorder="1" applyAlignment="1" applyProtection="1">
      <alignment horizontal="right" vertical="center" wrapText="1" readingOrder="1"/>
      <protection locked="0"/>
    </xf>
    <xf numFmtId="3" fontId="51" fillId="9" borderId="0" xfId="4" applyNumberFormat="1" applyFill="1" applyAlignment="1">
      <alignment horizontal="right"/>
    </xf>
    <xf numFmtId="182" fontId="0" fillId="0" borderId="0" xfId="0" applyNumberFormat="1"/>
    <xf numFmtId="180" fontId="0" fillId="0" borderId="0" xfId="0" applyNumberFormat="1"/>
    <xf numFmtId="182" fontId="133" fillId="0" borderId="0" xfId="5" applyNumberFormat="1" applyFont="1" applyAlignment="1">
      <alignment horizontal="left"/>
    </xf>
    <xf numFmtId="0" fontId="73" fillId="0" borderId="1" xfId="0" applyFont="1" applyBorder="1" applyAlignment="1">
      <alignment horizontal="center" vertical="center" readingOrder="1"/>
    </xf>
    <xf numFmtId="0" fontId="73" fillId="0" borderId="0" xfId="0" applyFont="1" applyAlignment="1">
      <alignment horizontal="center" vertical="center" readingOrder="1"/>
    </xf>
    <xf numFmtId="0" fontId="76" fillId="0" borderId="0" xfId="0" applyFont="1" applyAlignment="1">
      <alignment horizontal="center" vertical="center" readingOrder="1"/>
    </xf>
    <xf numFmtId="186" fontId="73" fillId="0" borderId="0" xfId="0" applyNumberFormat="1" applyFont="1" applyAlignment="1">
      <alignment horizontal="center" vertical="center" readingOrder="1"/>
    </xf>
    <xf numFmtId="186" fontId="75" fillId="0" borderId="0" xfId="26" applyNumberFormat="1" applyFont="1" applyFill="1" applyAlignment="1">
      <alignment horizontal="center" vertical="center" readingOrder="1"/>
    </xf>
    <xf numFmtId="0" fontId="43" fillId="0" borderId="0" xfId="0" applyFont="1" applyAlignment="1">
      <alignment horizontal="center" vertical="center" wrapText="1" readingOrder="1"/>
    </xf>
    <xf numFmtId="0" fontId="50" fillId="0" borderId="0" xfId="0" applyFont="1" applyAlignment="1">
      <alignment horizontal="center" vertical="center" wrapText="1" readingOrder="1"/>
    </xf>
    <xf numFmtId="0" fontId="43" fillId="0" borderId="36" xfId="0" applyFont="1" applyBorder="1" applyAlignment="1">
      <alignment vertical="center" wrapText="1" readingOrder="1"/>
    </xf>
    <xf numFmtId="173" fontId="72" fillId="0" borderId="5" xfId="52" applyNumberFormat="1" applyFont="1" applyFill="1" applyBorder="1" applyAlignment="1">
      <alignment horizontal="right" vertical="center" wrapText="1" readingOrder="1"/>
    </xf>
    <xf numFmtId="173" fontId="164" fillId="0" borderId="5" xfId="52" applyNumberFormat="1" applyFont="1" applyFill="1" applyBorder="1" applyAlignment="1">
      <alignment horizontal="right" vertical="center" wrapText="1" readingOrder="1"/>
    </xf>
    <xf numFmtId="182" fontId="164" fillId="0" borderId="5" xfId="52" applyNumberFormat="1" applyFont="1" applyFill="1" applyBorder="1" applyAlignment="1">
      <alignment horizontal="right" vertical="center" wrapText="1" readingOrder="1"/>
    </xf>
    <xf numFmtId="9" fontId="164" fillId="0" borderId="5" xfId="2" applyFont="1" applyFill="1" applyBorder="1" applyAlignment="1">
      <alignment horizontal="right" vertical="center" wrapText="1" readingOrder="1"/>
    </xf>
    <xf numFmtId="171" fontId="0" fillId="0" borderId="0" xfId="1" applyNumberFormat="1" applyFont="1"/>
    <xf numFmtId="185" fontId="155" fillId="0" borderId="0" xfId="0" applyNumberFormat="1" applyFont="1" applyAlignment="1">
      <alignment horizontal="center" vertical="center" readingOrder="1"/>
    </xf>
    <xf numFmtId="9" fontId="62" fillId="0" borderId="5" xfId="2" applyFont="1" applyFill="1" applyBorder="1" applyAlignment="1">
      <alignment horizontal="center" vertical="center" wrapText="1" readingOrder="1"/>
    </xf>
    <xf numFmtId="7" fontId="155" fillId="0" borderId="0" xfId="0" applyNumberFormat="1" applyFont="1" applyAlignment="1">
      <alignment horizontal="center" vertical="center" readingOrder="1"/>
    </xf>
    <xf numFmtId="0" fontId="156" fillId="4" borderId="0" xfId="0" applyFont="1" applyFill="1" applyAlignment="1">
      <alignment readingOrder="1"/>
    </xf>
    <xf numFmtId="0" fontId="186" fillId="4" borderId="0" xfId="0" applyFont="1" applyFill="1" applyAlignment="1">
      <alignment readingOrder="1"/>
    </xf>
    <xf numFmtId="0" fontId="186" fillId="4" borderId="0" xfId="0" applyFont="1" applyFill="1"/>
    <xf numFmtId="165" fontId="186" fillId="4" borderId="0" xfId="0" applyNumberFormat="1" applyFont="1" applyFill="1" applyAlignment="1">
      <alignment readingOrder="1"/>
    </xf>
    <xf numFmtId="178" fontId="108" fillId="0" borderId="5" xfId="0" applyNumberFormat="1" applyFont="1" applyBorder="1" applyAlignment="1">
      <alignment vertical="center" wrapText="1" readingOrder="1"/>
    </xf>
    <xf numFmtId="178" fontId="109" fillId="0" borderId="5" xfId="0" applyNumberFormat="1" applyFont="1" applyBorder="1" applyAlignment="1">
      <alignment vertical="center" wrapText="1" readingOrder="1"/>
    </xf>
    <xf numFmtId="178" fontId="108" fillId="0" borderId="5" xfId="2" applyNumberFormat="1" applyFont="1" applyBorder="1" applyAlignment="1">
      <alignment vertical="center" wrapText="1" readingOrder="1"/>
    </xf>
    <xf numFmtId="0" fontId="181" fillId="51" borderId="27" xfId="0" applyFont="1" applyFill="1" applyBorder="1" applyAlignment="1">
      <alignment horizontal="center" vertical="center" wrapText="1" readingOrder="1"/>
    </xf>
    <xf numFmtId="9" fontId="44" fillId="0" borderId="9" xfId="2" applyFont="1" applyBorder="1" applyAlignment="1">
      <alignment horizontal="right" vertical="center" wrapText="1" readingOrder="1"/>
    </xf>
    <xf numFmtId="0" fontId="191" fillId="51" borderId="26" xfId="0" applyFont="1" applyFill="1" applyBorder="1" applyAlignment="1">
      <alignment vertical="center" wrapText="1" readingOrder="1"/>
    </xf>
    <xf numFmtId="182" fontId="180" fillId="51" borderId="27" xfId="52" applyNumberFormat="1" applyFont="1" applyFill="1" applyBorder="1" applyAlignment="1">
      <alignment horizontal="right" vertical="center" wrapText="1" readingOrder="1"/>
    </xf>
    <xf numFmtId="182" fontId="192" fillId="51" borderId="27" xfId="52" applyNumberFormat="1" applyFont="1" applyFill="1" applyBorder="1" applyAlignment="1">
      <alignment horizontal="right" vertical="center" wrapText="1" readingOrder="1"/>
    </xf>
    <xf numFmtId="173" fontId="192" fillId="51" borderId="27" xfId="52" applyNumberFormat="1" applyFont="1" applyFill="1" applyBorder="1" applyAlignment="1">
      <alignment horizontal="right" vertical="center" wrapText="1" readingOrder="1"/>
    </xf>
    <xf numFmtId="9" fontId="192" fillId="51" borderId="27" xfId="2" applyFont="1" applyFill="1" applyBorder="1" applyAlignment="1">
      <alignment horizontal="right" vertical="center" wrapText="1" readingOrder="1"/>
    </xf>
    <xf numFmtId="9" fontId="162" fillId="0" borderId="58" xfId="2" applyFont="1" applyBorder="1" applyAlignment="1" applyProtection="1">
      <alignment horizontal="right" vertical="center" wrapText="1" readingOrder="1"/>
      <protection locked="0"/>
    </xf>
    <xf numFmtId="9" fontId="162" fillId="0" borderId="53" xfId="2" applyFont="1" applyBorder="1" applyAlignment="1" applyProtection="1">
      <alignment horizontal="right" vertical="center" wrapText="1" readingOrder="1"/>
      <protection locked="0"/>
    </xf>
    <xf numFmtId="9" fontId="162" fillId="0" borderId="9" xfId="2" applyFont="1" applyBorder="1" applyAlignment="1" applyProtection="1">
      <alignment horizontal="right" vertical="center" wrapText="1" readingOrder="1"/>
      <protection locked="0"/>
    </xf>
    <xf numFmtId="9" fontId="162" fillId="0" borderId="5" xfId="2" applyFont="1" applyBorder="1" applyAlignment="1" applyProtection="1">
      <alignment horizontal="right" vertical="center" wrapText="1" readingOrder="1"/>
      <protection locked="0"/>
    </xf>
    <xf numFmtId="9" fontId="60" fillId="0" borderId="5" xfId="2" applyFont="1" applyBorder="1" applyAlignment="1" applyProtection="1">
      <alignment horizontal="right" vertical="center" wrapText="1" readingOrder="1"/>
      <protection locked="0"/>
    </xf>
    <xf numFmtId="9" fontId="162" fillId="0" borderId="42" xfId="2" applyFont="1" applyBorder="1" applyAlignment="1" applyProtection="1">
      <alignment horizontal="right" vertical="center" wrapText="1" readingOrder="1"/>
      <protection locked="0"/>
    </xf>
    <xf numFmtId="9" fontId="79" fillId="0" borderId="5" xfId="2" applyFont="1" applyBorder="1" applyAlignment="1" applyProtection="1">
      <alignment horizontal="right" vertical="center" wrapText="1" readingOrder="1"/>
      <protection locked="0"/>
    </xf>
    <xf numFmtId="0" fontId="73" fillId="0" borderId="10" xfId="0" applyFont="1" applyBorder="1" applyAlignment="1">
      <alignment horizontal="left" vertical="center" readingOrder="1"/>
    </xf>
    <xf numFmtId="0" fontId="73" fillId="0" borderId="68" xfId="0" applyFont="1" applyBorder="1" applyAlignment="1">
      <alignment horizontal="left" vertical="center" readingOrder="1"/>
    </xf>
    <xf numFmtId="189" fontId="75" fillId="0" borderId="62" xfId="0" applyNumberFormat="1" applyFont="1" applyBorder="1" applyAlignment="1">
      <alignment horizontal="center" vertical="center" readingOrder="1"/>
    </xf>
    <xf numFmtId="189" fontId="75" fillId="0" borderId="0" xfId="0" applyNumberFormat="1" applyFont="1" applyAlignment="1">
      <alignment horizontal="center" vertical="center" readingOrder="1"/>
    </xf>
    <xf numFmtId="189" fontId="75" fillId="0" borderId="14" xfId="0" applyNumberFormat="1" applyFont="1" applyBorder="1" applyAlignment="1">
      <alignment horizontal="center" vertical="center" readingOrder="1"/>
    </xf>
    <xf numFmtId="0" fontId="73" fillId="52" borderId="1" xfId="0" applyFont="1" applyFill="1" applyBorder="1" applyAlignment="1">
      <alignment horizontal="center" vertical="center" readingOrder="1"/>
    </xf>
    <xf numFmtId="0" fontId="151" fillId="53" borderId="56" xfId="0" applyFont="1" applyFill="1" applyBorder="1" applyAlignment="1">
      <alignment horizontal="center" vertical="center" wrapText="1" readingOrder="1"/>
    </xf>
    <xf numFmtId="186" fontId="176" fillId="53" borderId="14" xfId="0" applyNumberFormat="1" applyFont="1" applyFill="1" applyBorder="1" applyAlignment="1">
      <alignment horizontal="center" vertical="center" readingOrder="1"/>
    </xf>
    <xf numFmtId="0" fontId="166" fillId="53" borderId="57" xfId="0" applyFont="1" applyFill="1" applyBorder="1" applyAlignment="1">
      <alignment horizontal="center" vertical="center" readingOrder="1"/>
    </xf>
    <xf numFmtId="0" fontId="165" fillId="44" borderId="1" xfId="0" applyFont="1" applyFill="1" applyBorder="1" applyAlignment="1">
      <alignment horizontal="left" vertical="center" wrapText="1" readingOrder="1"/>
    </xf>
    <xf numFmtId="0" fontId="73" fillId="44" borderId="1" xfId="0" applyFont="1" applyFill="1" applyBorder="1" applyAlignment="1">
      <alignment horizontal="center" vertical="center" wrapText="1" readingOrder="1"/>
    </xf>
    <xf numFmtId="0" fontId="159" fillId="44" borderId="1" xfId="0" applyFont="1" applyFill="1" applyBorder="1" applyAlignment="1">
      <alignment horizontal="left" vertical="center" wrapText="1" readingOrder="1"/>
    </xf>
    <xf numFmtId="0" fontId="155" fillId="44" borderId="0" xfId="0" applyFont="1" applyFill="1" applyAlignment="1">
      <alignment horizontal="center" vertical="center" wrapText="1" readingOrder="1"/>
    </xf>
    <xf numFmtId="182" fontId="51" fillId="0" borderId="5" xfId="52" applyNumberFormat="1" applyFont="1" applyFill="1" applyBorder="1" applyAlignment="1"/>
    <xf numFmtId="179" fontId="51" fillId="0" borderId="5" xfId="26" applyNumberFormat="1" applyFont="1" applyFill="1" applyBorder="1" applyAlignment="1"/>
    <xf numFmtId="9" fontId="0" fillId="0" borderId="0" xfId="2" applyFont="1" applyBorder="1" applyAlignment="1">
      <alignment horizontal="center"/>
    </xf>
    <xf numFmtId="9" fontId="0" fillId="0" borderId="0" xfId="2" applyFont="1" applyAlignment="1">
      <alignment horizontal="center"/>
    </xf>
    <xf numFmtId="182" fontId="83" fillId="0" borderId="0" xfId="52" applyNumberFormat="1" applyFont="1" applyAlignment="1" applyProtection="1">
      <alignment horizontal="center" vertical="center" wrapText="1" readingOrder="1"/>
      <protection locked="0"/>
    </xf>
    <xf numFmtId="3" fontId="135" fillId="0" borderId="0" xfId="4" applyNumberFormat="1" applyFont="1" applyAlignment="1">
      <alignment horizontal="right" vertical="center" wrapText="1"/>
    </xf>
    <xf numFmtId="3" fontId="135" fillId="0" borderId="0" xfId="4" applyNumberFormat="1" applyFont="1" applyAlignment="1">
      <alignment horizontal="center" vertical="center" wrapText="1"/>
    </xf>
    <xf numFmtId="9" fontId="44" fillId="52" borderId="5" xfId="2" applyFont="1" applyFill="1" applyBorder="1" applyAlignment="1">
      <alignment horizontal="center" vertical="center" wrapText="1" readingOrder="1"/>
    </xf>
    <xf numFmtId="178" fontId="44" fillId="7" borderId="5" xfId="0" applyNumberFormat="1" applyFont="1" applyFill="1" applyBorder="1" applyAlignment="1">
      <alignment horizontal="right" vertical="center" wrapText="1" readingOrder="1"/>
    </xf>
    <xf numFmtId="0" fontId="193" fillId="51" borderId="26" xfId="0" applyFont="1" applyFill="1" applyBorder="1" applyAlignment="1">
      <alignment horizontal="center" vertical="center" wrapText="1" readingOrder="1"/>
    </xf>
    <xf numFmtId="0" fontId="196" fillId="0" borderId="10" xfId="0" applyFont="1" applyBorder="1" applyAlignment="1">
      <alignment horizontal="left" vertical="center" readingOrder="1"/>
    </xf>
    <xf numFmtId="7" fontId="73" fillId="0" borderId="68" xfId="0" applyNumberFormat="1" applyFont="1" applyBorder="1" applyAlignment="1">
      <alignment horizontal="left" vertical="center" readingOrder="1"/>
    </xf>
    <xf numFmtId="0" fontId="76" fillId="53" borderId="0" xfId="0" applyFont="1" applyFill="1" applyAlignment="1">
      <alignment horizontal="left" vertical="center" wrapText="1" readingOrder="1"/>
    </xf>
    <xf numFmtId="0" fontId="43" fillId="0" borderId="1" xfId="0" applyFont="1" applyBorder="1" applyAlignment="1">
      <alignment horizontal="left" vertical="center" wrapText="1" readingOrder="1"/>
    </xf>
    <xf numFmtId="0" fontId="43" fillId="0" borderId="3" xfId="0" applyFont="1" applyBorder="1" applyAlignment="1">
      <alignment horizontal="left" vertical="center" wrapText="1" readingOrder="1"/>
    </xf>
    <xf numFmtId="0" fontId="181" fillId="51" borderId="26" xfId="0" applyFont="1" applyFill="1" applyBorder="1" applyAlignment="1">
      <alignment horizontal="center" vertical="center" wrapText="1" readingOrder="1"/>
    </xf>
    <xf numFmtId="0" fontId="115" fillId="0" borderId="0" xfId="0" applyFont="1" applyAlignment="1">
      <alignment horizontal="center" readingOrder="1"/>
    </xf>
    <xf numFmtId="0" fontId="133" fillId="0" borderId="0" xfId="0" applyFont="1" applyAlignment="1">
      <alignment horizontal="center" readingOrder="1"/>
    </xf>
    <xf numFmtId="9" fontId="133" fillId="0" borderId="0" xfId="2" applyFont="1" applyFill="1" applyAlignment="1">
      <alignment horizontal="center" readingOrder="1"/>
    </xf>
    <xf numFmtId="3" fontId="133" fillId="0" borderId="0" xfId="0" applyNumberFormat="1" applyFont="1" applyAlignment="1">
      <alignment horizontal="center" readingOrder="1"/>
    </xf>
    <xf numFmtId="0" fontId="74" fillId="49" borderId="1" xfId="0" applyFont="1" applyFill="1" applyBorder="1" applyAlignment="1">
      <alignment horizontal="center" vertical="center" wrapText="1" readingOrder="1"/>
    </xf>
    <xf numFmtId="0" fontId="74" fillId="49" borderId="1" xfId="0" applyFont="1" applyFill="1" applyBorder="1" applyAlignment="1">
      <alignment horizontal="left" vertical="center" wrapText="1" readingOrder="1"/>
    </xf>
    <xf numFmtId="0" fontId="74" fillId="49" borderId="1" xfId="0" applyFont="1" applyFill="1" applyBorder="1" applyAlignment="1">
      <alignment vertical="center" wrapText="1" readingOrder="1"/>
    </xf>
    <xf numFmtId="185" fontId="74" fillId="49" borderId="1" xfId="0" applyNumberFormat="1" applyFont="1" applyFill="1" applyBorder="1" applyAlignment="1">
      <alignment horizontal="right" vertical="center" wrapText="1" readingOrder="1"/>
    </xf>
    <xf numFmtId="9" fontId="134" fillId="0" borderId="62" xfId="2" applyFont="1" applyFill="1" applyBorder="1" applyAlignment="1">
      <alignment horizontal="center" readingOrder="1"/>
    </xf>
    <xf numFmtId="9" fontId="134" fillId="0" borderId="4" xfId="2" applyFont="1" applyFill="1" applyBorder="1" applyAlignment="1">
      <alignment horizontal="center" readingOrder="1"/>
    </xf>
    <xf numFmtId="7" fontId="0" fillId="0" borderId="0" xfId="0" applyNumberFormat="1"/>
    <xf numFmtId="182" fontId="0" fillId="53" borderId="10" xfId="52" applyNumberFormat="1" applyFont="1" applyFill="1" applyBorder="1" applyAlignment="1"/>
    <xf numFmtId="186" fontId="175" fillId="53" borderId="68" xfId="26" applyNumberFormat="1" applyFont="1" applyFill="1" applyBorder="1" applyAlignment="1">
      <alignment horizontal="center" vertical="center" readingOrder="1"/>
    </xf>
    <xf numFmtId="182" fontId="166" fillId="53" borderId="13" xfId="52" applyNumberFormat="1" applyFont="1" applyFill="1" applyBorder="1" applyAlignment="1">
      <alignment horizontal="center" vertical="center" readingOrder="1"/>
    </xf>
    <xf numFmtId="9" fontId="83" fillId="0" borderId="5" xfId="2" applyFont="1" applyBorder="1" applyAlignment="1" applyProtection="1">
      <alignment horizontal="right" vertical="center" wrapText="1" readingOrder="1"/>
      <protection locked="0"/>
    </xf>
    <xf numFmtId="9" fontId="45" fillId="0" borderId="5" xfId="2" applyFont="1" applyBorder="1" applyAlignment="1" applyProtection="1">
      <alignment horizontal="right" vertical="center" wrapText="1" readingOrder="1"/>
      <protection locked="0"/>
    </xf>
    <xf numFmtId="0" fontId="135" fillId="0" borderId="0" xfId="4" applyFont="1" applyAlignment="1">
      <alignment horizontal="right" vertical="center" wrapText="1" readingOrder="1"/>
    </xf>
    <xf numFmtId="3" fontId="124" fillId="0" borderId="0" xfId="4" applyNumberFormat="1" applyFont="1" applyAlignment="1">
      <alignment horizontal="right" vertical="center" wrapText="1"/>
    </xf>
    <xf numFmtId="9" fontId="135" fillId="0" borderId="0" xfId="2" applyFont="1" applyFill="1" applyAlignment="1">
      <alignment horizontal="right" vertical="center" wrapText="1"/>
    </xf>
    <xf numFmtId="0" fontId="170" fillId="49" borderId="86" xfId="0" applyFont="1" applyFill="1" applyBorder="1" applyAlignment="1">
      <alignment horizontal="left" vertical="center" wrapText="1" readingOrder="1"/>
    </xf>
    <xf numFmtId="9" fontId="171" fillId="49" borderId="86" xfId="0" applyNumberFormat="1" applyFont="1" applyFill="1" applyBorder="1" applyAlignment="1">
      <alignment horizontal="center" vertical="center" wrapText="1" readingOrder="1"/>
    </xf>
    <xf numFmtId="0" fontId="43" fillId="49" borderId="36" xfId="0" applyFont="1" applyFill="1" applyBorder="1" applyAlignment="1">
      <alignment horizontal="left" vertical="center" wrapText="1" readingOrder="1"/>
    </xf>
    <xf numFmtId="182" fontId="58" fillId="49" borderId="5" xfId="52" applyNumberFormat="1" applyFont="1" applyFill="1" applyBorder="1" applyAlignment="1">
      <alignment horizontal="right" vertical="center" wrapText="1" readingOrder="1"/>
    </xf>
    <xf numFmtId="9" fontId="62" fillId="49" borderId="5" xfId="2" applyFont="1" applyFill="1" applyBorder="1" applyAlignment="1">
      <alignment horizontal="right" vertical="center" wrapText="1" readingOrder="1"/>
    </xf>
    <xf numFmtId="182" fontId="62" fillId="49" borderId="5" xfId="52" applyNumberFormat="1" applyFont="1" applyFill="1" applyBorder="1" applyAlignment="1">
      <alignment horizontal="right" vertical="center" wrapText="1" readingOrder="1"/>
    </xf>
    <xf numFmtId="173" fontId="62" fillId="49" borderId="5" xfId="52" applyNumberFormat="1" applyFont="1" applyFill="1" applyBorder="1" applyAlignment="1">
      <alignment horizontal="right" vertical="center" wrapText="1" readingOrder="1"/>
    </xf>
    <xf numFmtId="0" fontId="191" fillId="51" borderId="36" xfId="0" applyFont="1" applyFill="1" applyBorder="1" applyAlignment="1">
      <alignment vertical="center" wrapText="1" readingOrder="1"/>
    </xf>
    <xf numFmtId="182" fontId="180" fillId="51" borderId="5" xfId="52" applyNumberFormat="1" applyFont="1" applyFill="1" applyBorder="1" applyAlignment="1">
      <alignment horizontal="right" vertical="center" wrapText="1" readingOrder="1"/>
    </xf>
    <xf numFmtId="182" fontId="192" fillId="51" borderId="5" xfId="52" applyNumberFormat="1" applyFont="1" applyFill="1" applyBorder="1" applyAlignment="1">
      <alignment horizontal="right" vertical="center" wrapText="1" readingOrder="1"/>
    </xf>
    <xf numFmtId="173" fontId="192" fillId="51" borderId="5" xfId="52" applyNumberFormat="1" applyFont="1" applyFill="1" applyBorder="1" applyAlignment="1">
      <alignment horizontal="right" vertical="center" wrapText="1" readingOrder="1"/>
    </xf>
    <xf numFmtId="9" fontId="192" fillId="51" borderId="5" xfId="2" applyFont="1" applyFill="1" applyBorder="1" applyAlignment="1">
      <alignment horizontal="right" vertical="center" wrapText="1" readingOrder="1"/>
    </xf>
    <xf numFmtId="0" fontId="43" fillId="49" borderId="36" xfId="0" applyFont="1" applyFill="1" applyBorder="1" applyAlignment="1">
      <alignment vertical="center" wrapText="1" readingOrder="1"/>
    </xf>
    <xf numFmtId="182" fontId="72" fillId="49" borderId="5" xfId="52" applyNumberFormat="1" applyFont="1" applyFill="1" applyBorder="1" applyAlignment="1">
      <alignment horizontal="right" vertical="center" wrapText="1" readingOrder="1"/>
    </xf>
    <xf numFmtId="182" fontId="164" fillId="49" borderId="5" xfId="52" applyNumberFormat="1" applyFont="1" applyFill="1" applyBorder="1" applyAlignment="1">
      <alignment horizontal="right" vertical="center" wrapText="1" readingOrder="1"/>
    </xf>
    <xf numFmtId="173" fontId="164" fillId="49" borderId="5" xfId="52" applyNumberFormat="1" applyFont="1" applyFill="1" applyBorder="1" applyAlignment="1">
      <alignment horizontal="right" vertical="center" wrapText="1" readingOrder="1"/>
    </xf>
    <xf numFmtId="9" fontId="164" fillId="49" borderId="5" xfId="2" applyFont="1" applyFill="1" applyBorder="1" applyAlignment="1">
      <alignment horizontal="right" vertical="center" wrapText="1" readingOrder="1"/>
    </xf>
    <xf numFmtId="9" fontId="199" fillId="50" borderId="86" xfId="0" applyNumberFormat="1" applyFont="1" applyFill="1" applyBorder="1" applyAlignment="1">
      <alignment horizontal="center" vertical="center" wrapText="1" readingOrder="1"/>
    </xf>
    <xf numFmtId="0" fontId="55" fillId="0" borderId="57" xfId="0" applyFont="1" applyBorder="1" applyAlignment="1">
      <alignment vertical="center" wrapText="1" readingOrder="1"/>
    </xf>
    <xf numFmtId="0" fontId="55" fillId="0" borderId="12" xfId="0" applyFont="1" applyBorder="1" applyAlignment="1">
      <alignment vertical="center" wrapText="1" readingOrder="1"/>
    </xf>
    <xf numFmtId="182" fontId="162" fillId="0" borderId="5" xfId="52" applyNumberFormat="1" applyFont="1" applyFill="1" applyBorder="1" applyAlignment="1" applyProtection="1">
      <alignment horizontal="right" vertical="center" wrapText="1" readingOrder="1"/>
      <protection locked="0"/>
    </xf>
    <xf numFmtId="171" fontId="162" fillId="0" borderId="5" xfId="1" applyNumberFormat="1" applyFont="1" applyFill="1" applyBorder="1" applyAlignment="1" applyProtection="1">
      <alignment horizontal="center" vertical="center" wrapText="1" readingOrder="1"/>
      <protection locked="0"/>
    </xf>
    <xf numFmtId="9" fontId="163" fillId="0" borderId="5" xfId="2" applyFont="1" applyBorder="1" applyAlignment="1">
      <alignment horizontal="center" vertical="center" wrapText="1"/>
    </xf>
    <xf numFmtId="182" fontId="162" fillId="0" borderId="5" xfId="52" applyNumberFormat="1" applyFont="1" applyFill="1" applyBorder="1" applyAlignment="1" applyProtection="1">
      <alignment horizontal="center" vertical="center" wrapText="1" readingOrder="1"/>
      <protection locked="0"/>
    </xf>
    <xf numFmtId="182" fontId="162" fillId="0" borderId="5" xfId="52" applyNumberFormat="1" applyFont="1" applyFill="1" applyBorder="1" applyAlignment="1" applyProtection="1">
      <alignment vertical="center" wrapText="1" readingOrder="1"/>
      <protection locked="0"/>
    </xf>
    <xf numFmtId="43" fontId="163" fillId="0" borderId="5" xfId="551" applyFont="1" applyBorder="1" applyAlignment="1">
      <alignment horizontal="right" vertical="center" wrapText="1"/>
    </xf>
    <xf numFmtId="10" fontId="163" fillId="0" borderId="5" xfId="552" applyNumberFormat="1" applyFont="1" applyBorder="1" applyAlignment="1">
      <alignment horizontal="right" vertical="center" wrapText="1"/>
    </xf>
    <xf numFmtId="9" fontId="163" fillId="0" borderId="5" xfId="4" applyNumberFormat="1" applyFont="1" applyBorder="1" applyAlignment="1">
      <alignment horizontal="center" vertical="center" wrapText="1"/>
    </xf>
    <xf numFmtId="182" fontId="82" fillId="8" borderId="32" xfId="52" applyNumberFormat="1" applyFont="1" applyFill="1" applyBorder="1" applyAlignment="1">
      <alignment horizontal="center" vertical="center" wrapText="1"/>
    </xf>
    <xf numFmtId="179" fontId="82" fillId="8" borderId="32" xfId="26" applyNumberFormat="1" applyFont="1" applyFill="1" applyBorder="1" applyAlignment="1">
      <alignment horizontal="center" vertical="center" wrapText="1"/>
    </xf>
    <xf numFmtId="179" fontId="160" fillId="8" borderId="32" xfId="26" applyNumberFormat="1" applyFont="1" applyFill="1" applyBorder="1" applyAlignment="1">
      <alignment horizontal="center" vertical="center"/>
    </xf>
    <xf numFmtId="182" fontId="51" fillId="0" borderId="42" xfId="52" applyNumberFormat="1" applyFont="1" applyFill="1" applyBorder="1" applyAlignment="1"/>
    <xf numFmtId="182" fontId="51" fillId="0" borderId="43" xfId="52" applyNumberFormat="1" applyFont="1" applyFill="1" applyBorder="1" applyAlignment="1"/>
    <xf numFmtId="179" fontId="51" fillId="0" borderId="37" xfId="26" applyNumberFormat="1" applyFont="1" applyFill="1" applyBorder="1" applyAlignment="1"/>
    <xf numFmtId="182" fontId="51" fillId="0" borderId="45" xfId="52" applyNumberFormat="1" applyFont="1" applyFill="1" applyBorder="1" applyAlignment="1"/>
    <xf numFmtId="179" fontId="51" fillId="0" borderId="45" xfId="26" applyNumberFormat="1" applyFont="1" applyFill="1" applyBorder="1" applyAlignment="1"/>
    <xf numFmtId="179" fontId="51" fillId="0" borderId="46" xfId="26" applyNumberFormat="1" applyFont="1" applyFill="1" applyBorder="1" applyAlignment="1"/>
    <xf numFmtId="179" fontId="45" fillId="45" borderId="26" xfId="26" applyNumberFormat="1" applyFont="1" applyFill="1" applyBorder="1" applyAlignment="1"/>
    <xf numFmtId="179" fontId="45" fillId="45" borderId="27" xfId="26" applyNumberFormat="1" applyFont="1" applyFill="1" applyBorder="1" applyAlignment="1"/>
    <xf numFmtId="179" fontId="45" fillId="45" borderId="28" xfId="26" applyNumberFormat="1" applyFont="1" applyFill="1" applyBorder="1" applyAlignment="1"/>
    <xf numFmtId="0" fontId="157" fillId="3" borderId="0" xfId="0" applyFont="1" applyFill="1"/>
    <xf numFmtId="0" fontId="158" fillId="3" borderId="0" xfId="0" applyFont="1" applyFill="1"/>
    <xf numFmtId="9" fontId="164" fillId="0" borderId="81" xfId="0" applyNumberFormat="1" applyFont="1" applyBorder="1" applyAlignment="1">
      <alignment horizontal="center" vertical="center" wrapText="1" readingOrder="1"/>
    </xf>
    <xf numFmtId="0" fontId="62" fillId="0" borderId="0" xfId="0" applyFont="1"/>
    <xf numFmtId="9" fontId="121" fillId="0" borderId="7" xfId="7" applyFont="1" applyBorder="1" applyAlignment="1">
      <alignment horizontal="center" vertical="center" wrapText="1"/>
    </xf>
    <xf numFmtId="0" fontId="105" fillId="0" borderId="0" xfId="0" applyFont="1" applyAlignment="1">
      <alignment vertical="top" wrapText="1" readingOrder="1"/>
    </xf>
    <xf numFmtId="0" fontId="111" fillId="0" borderId="0" xfId="5" applyFont="1" applyAlignment="1">
      <alignment horizontal="left"/>
    </xf>
    <xf numFmtId="180" fontId="133" fillId="0" borderId="0" xfId="5" applyNumberFormat="1" applyFont="1" applyAlignment="1">
      <alignment horizontal="left"/>
    </xf>
    <xf numFmtId="182" fontId="115" fillId="0" borderId="0" xfId="5" applyNumberFormat="1" applyFont="1" applyAlignment="1">
      <alignment horizontal="left"/>
    </xf>
    <xf numFmtId="178" fontId="110" fillId="0" borderId="5" xfId="4" applyNumberFormat="1" applyFont="1" applyBorder="1" applyAlignment="1">
      <alignment vertical="center" wrapText="1" readingOrder="1"/>
    </xf>
    <xf numFmtId="178" fontId="109" fillId="0" borderId="5" xfId="4" applyNumberFormat="1" applyFont="1" applyBorder="1" applyAlignment="1">
      <alignment vertical="center" wrapText="1" readingOrder="1"/>
    </xf>
    <xf numFmtId="178" fontId="110" fillId="0" borderId="5" xfId="0" applyNumberFormat="1" applyFont="1" applyBorder="1" applyAlignment="1">
      <alignment vertical="center" wrapText="1" readingOrder="1"/>
    </xf>
    <xf numFmtId="178" fontId="107" fillId="0" borderId="5" xfId="0" applyNumberFormat="1" applyFont="1" applyBorder="1" applyAlignment="1">
      <alignment vertical="center" wrapText="1" readingOrder="1"/>
    </xf>
    <xf numFmtId="178" fontId="108" fillId="0" borderId="42" xfId="0" applyNumberFormat="1" applyFont="1" applyBorder="1" applyAlignment="1">
      <alignment vertical="center" wrapText="1" readingOrder="1"/>
    </xf>
    <xf numFmtId="9" fontId="108" fillId="0" borderId="42" xfId="2" applyFont="1" applyBorder="1" applyAlignment="1">
      <alignment horizontal="center" vertical="center" wrapText="1" readingOrder="1"/>
    </xf>
    <xf numFmtId="178" fontId="108" fillId="0" borderId="42" xfId="2" applyNumberFormat="1" applyFont="1" applyBorder="1" applyAlignment="1">
      <alignment vertical="center" wrapText="1" readingOrder="1"/>
    </xf>
    <xf numFmtId="0" fontId="105" fillId="0" borderId="0" xfId="0" applyFont="1" applyAlignment="1">
      <alignment vertical="center" wrapText="1" readingOrder="1"/>
    </xf>
    <xf numFmtId="182" fontId="110" fillId="0" borderId="5" xfId="52" applyNumberFormat="1" applyFont="1" applyBorder="1" applyAlignment="1">
      <alignment horizontal="right" vertical="center" wrapText="1" readingOrder="1"/>
    </xf>
    <xf numFmtId="178" fontId="110" fillId="0" borderId="5" xfId="2" applyNumberFormat="1" applyFont="1" applyBorder="1" applyAlignment="1">
      <alignment horizontal="right" vertical="center" wrapText="1" readingOrder="1"/>
    </xf>
    <xf numFmtId="0" fontId="111" fillId="4" borderId="5" xfId="0" applyFont="1" applyFill="1" applyBorder="1" applyAlignment="1">
      <alignment horizontal="left" vertical="center" wrapText="1" readingOrder="1"/>
    </xf>
    <xf numFmtId="0" fontId="44" fillId="0" borderId="36" xfId="0" applyFont="1" applyBorder="1" applyAlignment="1">
      <alignment horizontal="left" vertical="center" wrapText="1" readingOrder="1"/>
    </xf>
    <xf numFmtId="9" fontId="54" fillId="0" borderId="37" xfId="0" applyNumberFormat="1" applyFont="1" applyBorder="1" applyAlignment="1">
      <alignment horizontal="center" vertical="center" wrapText="1" readingOrder="1"/>
    </xf>
    <xf numFmtId="0" fontId="111" fillId="4" borderId="9" xfId="0" applyFont="1" applyFill="1" applyBorder="1" applyAlignment="1">
      <alignment horizontal="left" vertical="center" wrapText="1" readingOrder="1"/>
    </xf>
    <xf numFmtId="0" fontId="44" fillId="0" borderId="66" xfId="0" applyFont="1" applyBorder="1" applyAlignment="1">
      <alignment horizontal="left" vertical="center" wrapText="1" readingOrder="1"/>
    </xf>
    <xf numFmtId="9" fontId="54" fillId="0" borderId="7" xfId="0" applyNumberFormat="1" applyFont="1" applyBorder="1" applyAlignment="1">
      <alignment horizontal="center" vertical="center" wrapText="1" readingOrder="1"/>
    </xf>
    <xf numFmtId="9" fontId="54" fillId="0" borderId="38" xfId="0" applyNumberFormat="1" applyFont="1" applyBorder="1" applyAlignment="1">
      <alignment horizontal="center" vertical="center" wrapText="1" readingOrder="1"/>
    </xf>
    <xf numFmtId="0" fontId="44" fillId="0" borderId="34" xfId="0" applyFont="1" applyBorder="1" applyAlignment="1">
      <alignment horizontal="left" vertical="center" wrapText="1" readingOrder="1"/>
    </xf>
    <xf numFmtId="9" fontId="54" fillId="0" borderId="9" xfId="0" applyNumberFormat="1" applyFont="1" applyBorder="1" applyAlignment="1">
      <alignment horizontal="center" vertical="center" wrapText="1" readingOrder="1"/>
    </xf>
    <xf numFmtId="9" fontId="54" fillId="0" borderId="35" xfId="0" applyNumberFormat="1" applyFont="1" applyBorder="1" applyAlignment="1">
      <alignment horizontal="center" vertical="center" wrapText="1" readingOrder="1"/>
    </xf>
    <xf numFmtId="178" fontId="54" fillId="0" borderId="9" xfId="52" applyNumberFormat="1" applyFont="1" applyBorder="1" applyAlignment="1">
      <alignment horizontal="right" vertical="center" wrapText="1" readingOrder="1"/>
    </xf>
    <xf numFmtId="178" fontId="54" fillId="0" borderId="5" xfId="52" applyNumberFormat="1" applyFont="1" applyBorder="1" applyAlignment="1">
      <alignment horizontal="right" vertical="center" wrapText="1" readingOrder="1"/>
    </xf>
    <xf numFmtId="178" fontId="54" fillId="0" borderId="5" xfId="52" applyNumberFormat="1" applyFont="1" applyBorder="1" applyAlignment="1">
      <alignment vertical="center" wrapText="1" readingOrder="1"/>
    </xf>
    <xf numFmtId="178" fontId="54" fillId="0" borderId="7" xfId="52" applyNumberFormat="1" applyFont="1" applyBorder="1" applyAlignment="1">
      <alignment horizontal="right" vertical="center" wrapText="1" readingOrder="1"/>
    </xf>
    <xf numFmtId="178" fontId="54" fillId="0" borderId="9" xfId="52" applyNumberFormat="1" applyFont="1" applyBorder="1" applyAlignment="1">
      <alignment horizontal="center" vertical="center" wrapText="1" readingOrder="1"/>
    </xf>
    <xf numFmtId="178" fontId="54" fillId="0" borderId="5" xfId="52" applyNumberFormat="1" applyFont="1" applyBorder="1" applyAlignment="1">
      <alignment horizontal="center" vertical="center" wrapText="1" readingOrder="1"/>
    </xf>
    <xf numFmtId="178" fontId="54" fillId="0" borderId="7" xfId="52" applyNumberFormat="1" applyFont="1" applyBorder="1" applyAlignment="1">
      <alignment horizontal="center" vertical="center" wrapText="1" readingOrder="1"/>
    </xf>
    <xf numFmtId="9" fontId="121" fillId="4" borderId="7" xfId="7" applyFont="1" applyFill="1" applyBorder="1" applyAlignment="1">
      <alignment horizontal="center" vertical="center" wrapText="1"/>
    </xf>
    <xf numFmtId="0" fontId="178" fillId="0" borderId="0" xfId="5" applyFont="1" applyAlignment="1">
      <alignment horizontal="left"/>
    </xf>
    <xf numFmtId="0" fontId="111" fillId="0" borderId="42" xfId="0" applyFont="1" applyBorder="1" applyAlignment="1">
      <alignment horizontal="left" vertical="center" wrapText="1" readingOrder="1"/>
    </xf>
    <xf numFmtId="0" fontId="111" fillId="4" borderId="69" xfId="0" applyFont="1" applyFill="1" applyBorder="1" applyAlignment="1">
      <alignment horizontal="left" vertical="center" wrapText="1" readingOrder="1"/>
    </xf>
    <xf numFmtId="0" fontId="74" fillId="44" borderId="1" xfId="0" applyFont="1" applyFill="1" applyBorder="1" applyAlignment="1">
      <alignment horizontal="left" vertical="center" wrapText="1" readingOrder="1"/>
    </xf>
    <xf numFmtId="185" fontId="74" fillId="4" borderId="1" xfId="0" applyNumberFormat="1" applyFont="1" applyFill="1" applyBorder="1" applyAlignment="1">
      <alignment horizontal="right" vertical="center" wrapText="1" readingOrder="1"/>
    </xf>
    <xf numFmtId="185" fontId="165" fillId="4" borderId="1" xfId="0" applyNumberFormat="1" applyFont="1" applyFill="1" applyBorder="1" applyAlignment="1">
      <alignment horizontal="right" vertical="center" wrapText="1" readingOrder="1"/>
    </xf>
    <xf numFmtId="9" fontId="164" fillId="0" borderId="0" xfId="0" applyNumberFormat="1" applyFont="1" applyAlignment="1">
      <alignment horizontal="center" vertical="center" wrapText="1" readingOrder="1"/>
    </xf>
    <xf numFmtId="9" fontId="145" fillId="0" borderId="0" xfId="0" applyNumberFormat="1" applyFont="1" applyAlignment="1">
      <alignment horizontal="center" vertical="center" wrapText="1" readingOrder="1"/>
    </xf>
    <xf numFmtId="0" fontId="56" fillId="47" borderId="86" xfId="0" applyFont="1" applyFill="1" applyBorder="1" applyAlignment="1">
      <alignment horizontal="left" vertical="center" wrapText="1" readingOrder="1"/>
    </xf>
    <xf numFmtId="43" fontId="0" fillId="0" borderId="0" xfId="1" applyFont="1"/>
    <xf numFmtId="7" fontId="156" fillId="0" borderId="0" xfId="0" applyNumberFormat="1" applyFont="1"/>
    <xf numFmtId="7" fontId="15" fillId="0" borderId="0" xfId="0" applyNumberFormat="1" applyFont="1"/>
    <xf numFmtId="182" fontId="0" fillId="53" borderId="7" xfId="52" applyNumberFormat="1" applyFont="1" applyFill="1" applyBorder="1" applyAlignment="1"/>
    <xf numFmtId="186" fontId="175" fillId="53" borderId="8" xfId="26" applyNumberFormat="1" applyFont="1" applyFill="1" applyBorder="1" applyAlignment="1">
      <alignment horizontal="center" vertical="center" readingOrder="1"/>
    </xf>
    <xf numFmtId="182" fontId="166" fillId="53" borderId="9" xfId="52" applyNumberFormat="1" applyFont="1" applyFill="1" applyBorder="1" applyAlignment="1">
      <alignment horizontal="center" vertical="center" readingOrder="1"/>
    </xf>
    <xf numFmtId="9" fontId="54" fillId="0" borderId="9" xfId="2" applyFont="1" applyBorder="1" applyAlignment="1">
      <alignment horizontal="right" vertical="center" wrapText="1" readingOrder="1"/>
    </xf>
    <xf numFmtId="9" fontId="54" fillId="0" borderId="5" xfId="2" applyFont="1" applyBorder="1" applyAlignment="1">
      <alignment horizontal="right" vertical="center" wrapText="1" readingOrder="1"/>
    </xf>
    <xf numFmtId="9" fontId="54" fillId="0" borderId="7" xfId="2" applyFont="1" applyBorder="1" applyAlignment="1">
      <alignment horizontal="right" vertical="center" wrapText="1" readingOrder="1"/>
    </xf>
    <xf numFmtId="0" fontId="155" fillId="0" borderId="3" xfId="0" applyFont="1" applyBorder="1" applyAlignment="1">
      <alignment horizontal="center" vertical="center" readingOrder="1"/>
    </xf>
    <xf numFmtId="0" fontId="73" fillId="52" borderId="3" xfId="0" applyFont="1" applyFill="1" applyBorder="1" applyAlignment="1">
      <alignment horizontal="center" vertical="center" readingOrder="1"/>
    </xf>
    <xf numFmtId="0" fontId="155" fillId="0" borderId="68" xfId="0" applyFont="1" applyBorder="1" applyAlignment="1">
      <alignment horizontal="center" vertical="center" readingOrder="1"/>
    </xf>
    <xf numFmtId="0" fontId="155" fillId="0" borderId="96" xfId="0" applyFont="1" applyBorder="1" applyAlignment="1">
      <alignment horizontal="center" vertical="center" readingOrder="1"/>
    </xf>
    <xf numFmtId="0" fontId="155" fillId="0" borderId="97" xfId="0" applyFont="1" applyBorder="1" applyAlignment="1">
      <alignment horizontal="center" vertical="center" readingOrder="1"/>
    </xf>
    <xf numFmtId="0" fontId="155" fillId="0" borderId="98" xfId="0" applyFont="1" applyBorder="1" applyAlignment="1">
      <alignment horizontal="center" vertical="center" readingOrder="1"/>
    </xf>
    <xf numFmtId="178" fontId="202" fillId="0" borderId="0" xfId="4" applyNumberFormat="1" applyFont="1" applyAlignment="1">
      <alignment horizontal="center" vertical="center" wrapText="1" readingOrder="1"/>
    </xf>
    <xf numFmtId="9" fontId="138" fillId="0" borderId="5" xfId="7" applyFont="1" applyFill="1" applyBorder="1" applyAlignment="1">
      <alignment horizontal="center" vertical="center" wrapText="1" readingOrder="1"/>
    </xf>
    <xf numFmtId="178" fontId="133" fillId="0" borderId="0" xfId="5" applyNumberFormat="1" applyFont="1" applyAlignment="1">
      <alignment horizontal="left"/>
    </xf>
    <xf numFmtId="3" fontId="83" fillId="58" borderId="5" xfId="4" applyNumberFormat="1" applyFont="1" applyFill="1" applyBorder="1" applyAlignment="1">
      <alignment horizontal="center" vertical="center"/>
    </xf>
    <xf numFmtId="3" fontId="61" fillId="58" borderId="5" xfId="4" applyNumberFormat="1" applyFont="1" applyFill="1" applyBorder="1" applyAlignment="1">
      <alignment horizontal="center" vertical="center"/>
    </xf>
    <xf numFmtId="3" fontId="61" fillId="58" borderId="5" xfId="4" applyNumberFormat="1" applyFont="1" applyFill="1" applyBorder="1" applyAlignment="1">
      <alignment vertical="center"/>
    </xf>
    <xf numFmtId="3" fontId="83" fillId="4" borderId="5" xfId="4" applyNumberFormat="1" applyFont="1" applyFill="1" applyBorder="1" applyAlignment="1">
      <alignment vertical="center"/>
    </xf>
    <xf numFmtId="3" fontId="83" fillId="4" borderId="5" xfId="4" applyNumberFormat="1" applyFont="1" applyFill="1" applyBorder="1" applyAlignment="1">
      <alignment horizontal="center" vertical="center"/>
    </xf>
    <xf numFmtId="0" fontId="74" fillId="4" borderId="5" xfId="0" applyFont="1" applyFill="1" applyBorder="1" applyAlignment="1">
      <alignment horizontal="center" vertical="center" readingOrder="1"/>
    </xf>
    <xf numFmtId="3" fontId="184" fillId="4" borderId="5" xfId="4" applyNumberFormat="1" applyFont="1" applyFill="1" applyBorder="1" applyAlignment="1">
      <alignment horizontal="center" vertical="center"/>
    </xf>
    <xf numFmtId="0" fontId="185" fillId="4" borderId="5" xfId="0" applyFont="1" applyFill="1" applyBorder="1" applyAlignment="1">
      <alignment horizontal="center" vertical="center" readingOrder="1"/>
    </xf>
    <xf numFmtId="3" fontId="83" fillId="57" borderId="5" xfId="4" applyNumberFormat="1" applyFont="1" applyFill="1" applyBorder="1" applyAlignment="1">
      <alignment horizontal="center" vertical="center"/>
    </xf>
    <xf numFmtId="3" fontId="83" fillId="57" borderId="5" xfId="4" applyNumberFormat="1" applyFont="1" applyFill="1" applyBorder="1" applyAlignment="1">
      <alignment vertical="center"/>
    </xf>
    <xf numFmtId="179" fontId="83" fillId="4" borderId="5" xfId="26" applyNumberFormat="1" applyFont="1" applyFill="1" applyBorder="1" applyAlignment="1">
      <alignment vertical="center"/>
    </xf>
    <xf numFmtId="171" fontId="51" fillId="4" borderId="5" xfId="1" applyNumberFormat="1" applyFont="1" applyFill="1" applyBorder="1" applyAlignment="1">
      <alignment horizontal="center"/>
    </xf>
    <xf numFmtId="3" fontId="83" fillId="5" borderId="5" xfId="4" applyNumberFormat="1" applyFont="1" applyFill="1" applyBorder="1" applyAlignment="1">
      <alignment horizontal="center" vertical="center"/>
    </xf>
    <xf numFmtId="3" fontId="83" fillId="5" borderId="5" xfId="4" applyNumberFormat="1" applyFont="1" applyFill="1" applyBorder="1" applyAlignment="1">
      <alignment vertical="center"/>
    </xf>
    <xf numFmtId="182" fontId="61" fillId="58" borderId="5" xfId="52" applyNumberFormat="1" applyFont="1" applyFill="1" applyBorder="1" applyAlignment="1">
      <alignment vertical="center"/>
    </xf>
    <xf numFmtId="179" fontId="61" fillId="58" borderId="5" xfId="26" applyNumberFormat="1" applyFont="1" applyFill="1" applyBorder="1" applyAlignment="1">
      <alignment vertical="center"/>
    </xf>
    <xf numFmtId="0" fontId="74" fillId="4" borderId="5" xfId="0" applyFont="1" applyFill="1" applyBorder="1" applyAlignment="1">
      <alignment horizontal="center" vertical="center" wrapText="1" readingOrder="1"/>
    </xf>
    <xf numFmtId="171" fontId="103" fillId="4" borderId="0" xfId="1" applyNumberFormat="1" applyFont="1" applyFill="1" applyAlignment="1"/>
    <xf numFmtId="3" fontId="84" fillId="4" borderId="5" xfId="4" applyNumberFormat="1" applyFont="1" applyFill="1" applyBorder="1" applyAlignment="1">
      <alignment horizontal="center" vertical="center"/>
    </xf>
    <xf numFmtId="0" fontId="187" fillId="4" borderId="5" xfId="0" applyFont="1" applyFill="1" applyBorder="1" applyAlignment="1">
      <alignment horizontal="center" vertical="center" readingOrder="1"/>
    </xf>
    <xf numFmtId="3" fontId="84" fillId="4" borderId="5" xfId="4" applyNumberFormat="1" applyFont="1" applyFill="1" applyBorder="1" applyAlignment="1">
      <alignment vertical="center"/>
    </xf>
    <xf numFmtId="179" fontId="84" fillId="4" borderId="5" xfId="26" applyNumberFormat="1" applyFont="1" applyFill="1" applyBorder="1" applyAlignment="1">
      <alignment vertical="center"/>
    </xf>
    <xf numFmtId="0" fontId="3" fillId="4" borderId="0" xfId="0" applyFont="1" applyFill="1"/>
    <xf numFmtId="171" fontId="84" fillId="4" borderId="0" xfId="1" applyNumberFormat="1" applyFont="1" applyFill="1" applyBorder="1" applyAlignment="1">
      <alignment horizontal="center"/>
    </xf>
    <xf numFmtId="179" fontId="51" fillId="4" borderId="5" xfId="26" applyNumberFormat="1" applyFont="1" applyFill="1" applyBorder="1" applyAlignment="1"/>
    <xf numFmtId="3" fontId="83" fillId="6" borderId="5" xfId="4" applyNumberFormat="1" applyFont="1" applyFill="1" applyBorder="1" applyAlignment="1">
      <alignment horizontal="center" vertical="center"/>
    </xf>
    <xf numFmtId="3" fontId="83" fillId="6" borderId="5" xfId="4" applyNumberFormat="1" applyFont="1" applyFill="1" applyBorder="1" applyAlignment="1">
      <alignment vertical="center"/>
    </xf>
    <xf numFmtId="3" fontId="83" fillId="55" borderId="5" xfId="4" applyNumberFormat="1" applyFont="1" applyFill="1" applyBorder="1" applyAlignment="1">
      <alignment horizontal="center" vertical="center"/>
    </xf>
    <xf numFmtId="3" fontId="83" fillId="55" borderId="5" xfId="4" applyNumberFormat="1" applyFont="1" applyFill="1" applyBorder="1" applyAlignment="1">
      <alignment vertical="center"/>
    </xf>
    <xf numFmtId="3" fontId="84" fillId="55" borderId="5" xfId="4" applyNumberFormat="1" applyFont="1" applyFill="1" applyBorder="1" applyAlignment="1">
      <alignment horizontal="center" vertical="center"/>
    </xf>
    <xf numFmtId="3" fontId="84" fillId="55" borderId="5" xfId="4" applyNumberFormat="1" applyFont="1" applyFill="1" applyBorder="1" applyAlignment="1">
      <alignment vertical="center"/>
    </xf>
    <xf numFmtId="0" fontId="153" fillId="0" borderId="12" xfId="0" applyFont="1" applyBorder="1" applyAlignment="1">
      <alignment vertical="center" wrapText="1" readingOrder="1"/>
    </xf>
    <xf numFmtId="0" fontId="74" fillId="54" borderId="1" xfId="0" applyFont="1" applyFill="1" applyBorder="1" applyAlignment="1">
      <alignment horizontal="left" vertical="center" wrapText="1" readingOrder="1"/>
    </xf>
    <xf numFmtId="5" fontId="110" fillId="0" borderId="5" xfId="52" applyNumberFormat="1" applyFont="1" applyBorder="1" applyAlignment="1">
      <alignment horizontal="right" vertical="center" wrapText="1" readingOrder="1"/>
    </xf>
    <xf numFmtId="0" fontId="67" fillId="0" borderId="30" xfId="4" applyFont="1" applyBorder="1" applyAlignment="1" applyProtection="1">
      <alignment horizontal="center" vertical="center" wrapText="1" readingOrder="1"/>
      <protection locked="0"/>
    </xf>
    <xf numFmtId="43" fontId="0" fillId="4" borderId="0" xfId="1" applyFont="1" applyFill="1"/>
    <xf numFmtId="0" fontId="111" fillId="4" borderId="42" xfId="0" applyFont="1" applyFill="1" applyBorder="1" applyAlignment="1">
      <alignment horizontal="left" vertical="center" wrapText="1" readingOrder="1"/>
    </xf>
    <xf numFmtId="172" fontId="44" fillId="0" borderId="5" xfId="2" applyNumberFormat="1" applyFont="1" applyFill="1" applyBorder="1" applyAlignment="1">
      <alignment horizontal="center" vertical="center" wrapText="1" readingOrder="1"/>
    </xf>
    <xf numFmtId="9" fontId="146" fillId="0" borderId="85" xfId="7" applyFont="1" applyFill="1" applyBorder="1" applyAlignment="1">
      <alignment horizontal="center" vertical="center" wrapText="1" readingOrder="1"/>
    </xf>
    <xf numFmtId="171" fontId="51" fillId="0" borderId="5" xfId="1" applyNumberFormat="1" applyFont="1" applyFill="1" applyBorder="1" applyAlignment="1">
      <alignment horizontal="center"/>
    </xf>
    <xf numFmtId="0" fontId="73" fillId="0" borderId="0" xfId="0" applyFont="1" applyAlignment="1">
      <alignment horizontal="center" vertical="center" wrapText="1" readingOrder="1"/>
    </xf>
    <xf numFmtId="178" fontId="121" fillId="2" borderId="5" xfId="0" applyNumberFormat="1" applyFont="1" applyFill="1" applyBorder="1" applyAlignment="1">
      <alignment vertical="center" wrapText="1" readingOrder="1"/>
    </xf>
    <xf numFmtId="9" fontId="121" fillId="2" borderId="5" xfId="2" applyFont="1" applyFill="1" applyBorder="1" applyAlignment="1">
      <alignment horizontal="center" vertical="center" wrapText="1" readingOrder="1"/>
    </xf>
    <xf numFmtId="178" fontId="121" fillId="2" borderId="5" xfId="2" applyNumberFormat="1" applyFont="1" applyFill="1" applyBorder="1" applyAlignment="1">
      <alignment vertical="center" wrapText="1" readingOrder="1"/>
    </xf>
    <xf numFmtId="178" fontId="190" fillId="61" borderId="5" xfId="0" applyNumberFormat="1" applyFont="1" applyFill="1" applyBorder="1" applyAlignment="1">
      <alignment vertical="center" wrapText="1" readingOrder="1"/>
    </xf>
    <xf numFmtId="9" fontId="190" fillId="61" borderId="5" xfId="2" applyFont="1" applyFill="1" applyBorder="1" applyAlignment="1">
      <alignment horizontal="center" vertical="center" wrapText="1" readingOrder="1"/>
    </xf>
    <xf numFmtId="178" fontId="190" fillId="61" borderId="5" xfId="2" applyNumberFormat="1" applyFont="1" applyFill="1" applyBorder="1" applyAlignment="1">
      <alignment vertical="center" wrapText="1" readingOrder="1"/>
    </xf>
    <xf numFmtId="0" fontId="190" fillId="60" borderId="5" xfId="4" applyFont="1" applyFill="1" applyBorder="1" applyAlignment="1">
      <alignment horizontal="left" vertical="center" wrapText="1" readingOrder="1"/>
    </xf>
    <xf numFmtId="9" fontId="121" fillId="61" borderId="5" xfId="7" applyFont="1" applyFill="1" applyBorder="1" applyAlignment="1">
      <alignment horizontal="center" vertical="center" wrapText="1" readingOrder="1"/>
    </xf>
    <xf numFmtId="0" fontId="190" fillId="61" borderId="5" xfId="0" applyFont="1" applyFill="1" applyBorder="1" applyAlignment="1">
      <alignment horizontal="center" vertical="center" wrapText="1" readingOrder="1"/>
    </xf>
    <xf numFmtId="3" fontId="136" fillId="61" borderId="5" xfId="4" applyNumberFormat="1" applyFont="1" applyFill="1" applyBorder="1" applyAlignment="1">
      <alignment horizontal="right" vertical="center" wrapText="1" readingOrder="1"/>
    </xf>
    <xf numFmtId="182" fontId="136" fillId="61" borderId="5" xfId="52" applyNumberFormat="1" applyFont="1" applyFill="1" applyBorder="1" applyAlignment="1">
      <alignment horizontal="right" vertical="center" wrapText="1" readingOrder="1"/>
    </xf>
    <xf numFmtId="178" fontId="136" fillId="61" borderId="5" xfId="4" applyNumberFormat="1" applyFont="1" applyFill="1" applyBorder="1" applyAlignment="1">
      <alignment horizontal="right" vertical="center" wrapText="1" readingOrder="1"/>
    </xf>
    <xf numFmtId="5" fontId="136" fillId="61" borderId="5" xfId="52" applyNumberFormat="1" applyFont="1" applyFill="1" applyBorder="1" applyAlignment="1">
      <alignment horizontal="right" vertical="center" wrapText="1" readingOrder="1"/>
    </xf>
    <xf numFmtId="9" fontId="136" fillId="61" borderId="5" xfId="2" applyFont="1" applyFill="1" applyBorder="1" applyAlignment="1">
      <alignment horizontal="center" vertical="center" wrapText="1" readingOrder="1"/>
    </xf>
    <xf numFmtId="0" fontId="114" fillId="61" borderId="5" xfId="0" applyFont="1" applyFill="1" applyBorder="1" applyAlignment="1">
      <alignment horizontal="left" vertical="center" wrapText="1" readingOrder="1"/>
    </xf>
    <xf numFmtId="178" fontId="180" fillId="62" borderId="45" xfId="0" applyNumberFormat="1" applyFont="1" applyFill="1" applyBorder="1" applyAlignment="1">
      <alignment horizontal="right" vertical="center" wrapText="1" readingOrder="1"/>
    </xf>
    <xf numFmtId="9" fontId="180" fillId="62" borderId="45" xfId="2" applyFont="1" applyFill="1" applyBorder="1" applyAlignment="1">
      <alignment horizontal="center" vertical="center" wrapText="1"/>
    </xf>
    <xf numFmtId="178" fontId="180" fillId="62" borderId="46" xfId="0" applyNumberFormat="1" applyFont="1" applyFill="1" applyBorder="1" applyAlignment="1">
      <alignment horizontal="right" vertical="center" wrapText="1" readingOrder="1"/>
    </xf>
    <xf numFmtId="0" fontId="181" fillId="60" borderId="31" xfId="0" applyFont="1" applyFill="1" applyBorder="1" applyAlignment="1">
      <alignment horizontal="center" vertical="center" wrapText="1" readingOrder="1"/>
    </xf>
    <xf numFmtId="0" fontId="181" fillId="60" borderId="32" xfId="0" applyFont="1" applyFill="1" applyBorder="1" applyAlignment="1">
      <alignment horizontal="center" vertical="center" wrapText="1" readingOrder="1"/>
    </xf>
    <xf numFmtId="178" fontId="181" fillId="60" borderId="32" xfId="0" applyNumberFormat="1" applyFont="1" applyFill="1" applyBorder="1" applyAlignment="1">
      <alignment horizontal="center" vertical="center" wrapText="1" readingOrder="1"/>
    </xf>
    <xf numFmtId="178" fontId="181" fillId="60" borderId="33" xfId="0" applyNumberFormat="1" applyFont="1" applyFill="1" applyBorder="1" applyAlignment="1">
      <alignment horizontal="center" vertical="center" wrapText="1" readingOrder="1"/>
    </xf>
    <xf numFmtId="178" fontId="180" fillId="61" borderId="42" xfId="0" applyNumberFormat="1" applyFont="1" applyFill="1" applyBorder="1" applyAlignment="1">
      <alignment horizontal="right" vertical="center" wrapText="1" readingOrder="1"/>
    </xf>
    <xf numFmtId="9" fontId="180" fillId="61" borderId="42" xfId="2" applyFont="1" applyFill="1" applyBorder="1" applyAlignment="1">
      <alignment horizontal="center" vertical="center" wrapText="1"/>
    </xf>
    <xf numFmtId="178" fontId="180" fillId="61" borderId="43" xfId="0" applyNumberFormat="1" applyFont="1" applyFill="1" applyBorder="1" applyAlignment="1">
      <alignment horizontal="right" vertical="center" wrapText="1" readingOrder="1"/>
    </xf>
    <xf numFmtId="178" fontId="180" fillId="61" borderId="5" xfId="0" applyNumberFormat="1" applyFont="1" applyFill="1" applyBorder="1" applyAlignment="1">
      <alignment horizontal="right" vertical="center" wrapText="1" readingOrder="1"/>
    </xf>
    <xf numFmtId="9" fontId="180" fillId="61" borderId="5" xfId="2" applyFont="1" applyFill="1" applyBorder="1" applyAlignment="1">
      <alignment horizontal="center" vertical="center" wrapText="1"/>
    </xf>
    <xf numFmtId="178" fontId="180" fillId="61" borderId="37" xfId="0" applyNumberFormat="1" applyFont="1" applyFill="1" applyBorder="1" applyAlignment="1">
      <alignment horizontal="right" vertical="center" wrapText="1" readingOrder="1"/>
    </xf>
    <xf numFmtId="9" fontId="180" fillId="61" borderId="42" xfId="2" applyFont="1" applyFill="1" applyBorder="1" applyAlignment="1">
      <alignment horizontal="center" vertical="center" wrapText="1" readingOrder="1"/>
    </xf>
    <xf numFmtId="9" fontId="180" fillId="61" borderId="5" xfId="2" applyFont="1" applyFill="1" applyBorder="1" applyAlignment="1">
      <alignment horizontal="center" vertical="center" wrapText="1" readingOrder="1"/>
    </xf>
    <xf numFmtId="9" fontId="180" fillId="62" borderId="45" xfId="2" applyFont="1" applyFill="1" applyBorder="1" applyAlignment="1">
      <alignment horizontal="center" vertical="center" wrapText="1" readingOrder="1"/>
    </xf>
    <xf numFmtId="0" fontId="117" fillId="0" borderId="34" xfId="0" applyFont="1" applyBorder="1" applyAlignment="1">
      <alignment horizontal="left" vertical="center" wrapText="1" readingOrder="1"/>
    </xf>
    <xf numFmtId="0" fontId="117" fillId="0" borderId="66" xfId="0" applyFont="1" applyBorder="1" applyAlignment="1">
      <alignment horizontal="left" vertical="center" wrapText="1" readingOrder="1"/>
    </xf>
    <xf numFmtId="9" fontId="136" fillId="61" borderId="5" xfId="6" applyFont="1" applyFill="1" applyBorder="1" applyAlignment="1">
      <alignment horizontal="center" vertical="center" wrapText="1" readingOrder="1"/>
    </xf>
    <xf numFmtId="0" fontId="0" fillId="0" borderId="68" xfId="0" applyBorder="1"/>
    <xf numFmtId="0" fontId="0" fillId="0" borderId="14" xfId="0" applyBorder="1" applyAlignment="1">
      <alignment horizontal="center"/>
    </xf>
    <xf numFmtId="0" fontId="190" fillId="62" borderId="5" xfId="0" applyFont="1" applyFill="1" applyBorder="1" applyAlignment="1">
      <alignment horizontal="center" vertical="center" wrapText="1" readingOrder="1"/>
    </xf>
    <xf numFmtId="9" fontId="121" fillId="4" borderId="9" xfId="7" applyFont="1" applyFill="1" applyBorder="1" applyAlignment="1">
      <alignment horizontal="center" vertical="center" wrapText="1"/>
    </xf>
    <xf numFmtId="9" fontId="121" fillId="0" borderId="9" xfId="7" applyFont="1" applyBorder="1" applyAlignment="1">
      <alignment horizontal="center" vertical="center" wrapText="1"/>
    </xf>
    <xf numFmtId="0" fontId="190" fillId="60" borderId="5" xfId="0" applyFont="1" applyFill="1" applyBorder="1" applyAlignment="1">
      <alignment vertical="center" wrapText="1"/>
    </xf>
    <xf numFmtId="9" fontId="146" fillId="48" borderId="5" xfId="7" applyFont="1" applyFill="1" applyBorder="1" applyAlignment="1">
      <alignment horizontal="center" vertical="center" wrapText="1" readingOrder="1"/>
    </xf>
    <xf numFmtId="0" fontId="188" fillId="60" borderId="5" xfId="4" applyFont="1" applyFill="1" applyBorder="1" applyAlignment="1">
      <alignment horizontal="center" vertical="center" wrapText="1" readingOrder="1"/>
    </xf>
    <xf numFmtId="3" fontId="188" fillId="60" borderId="5" xfId="4" applyNumberFormat="1" applyFont="1" applyFill="1" applyBorder="1" applyAlignment="1">
      <alignment horizontal="center" vertical="center" wrapText="1" readingOrder="1"/>
    </xf>
    <xf numFmtId="172" fontId="136" fillId="61" borderId="5" xfId="6" applyNumberFormat="1" applyFont="1" applyFill="1" applyBorder="1" applyAlignment="1">
      <alignment horizontal="center" vertical="center" wrapText="1" readingOrder="1"/>
    </xf>
    <xf numFmtId="0" fontId="136" fillId="56" borderId="5" xfId="4" applyFont="1" applyFill="1" applyBorder="1" applyAlignment="1">
      <alignment horizontal="center" vertical="center" wrapText="1" readingOrder="1"/>
    </xf>
    <xf numFmtId="178" fontId="136" fillId="56" borderId="5" xfId="4" applyNumberFormat="1" applyFont="1" applyFill="1" applyBorder="1" applyAlignment="1">
      <alignment vertical="center" wrapText="1" readingOrder="1"/>
    </xf>
    <xf numFmtId="9" fontId="136" fillId="56" borderId="5" xfId="2" applyFont="1" applyFill="1" applyBorder="1" applyAlignment="1">
      <alignment horizontal="center" vertical="center" wrapText="1" readingOrder="1"/>
    </xf>
    <xf numFmtId="9" fontId="190" fillId="56" borderId="5" xfId="2" applyFont="1" applyFill="1" applyBorder="1" applyAlignment="1">
      <alignment horizontal="center" vertical="center" wrapText="1" readingOrder="1"/>
    </xf>
    <xf numFmtId="9" fontId="136" fillId="56" borderId="5" xfId="6" applyFont="1" applyFill="1" applyBorder="1" applyAlignment="1">
      <alignment horizontal="center" vertical="center" wrapText="1" readingOrder="1"/>
    </xf>
    <xf numFmtId="172" fontId="136" fillId="56" borderId="5" xfId="6" applyNumberFormat="1" applyFont="1" applyFill="1" applyBorder="1" applyAlignment="1">
      <alignment horizontal="center" vertical="center" wrapText="1" readingOrder="1"/>
    </xf>
    <xf numFmtId="178" fontId="136" fillId="56" borderId="5" xfId="4" applyNumberFormat="1" applyFont="1" applyFill="1" applyBorder="1" applyAlignment="1">
      <alignment horizontal="right" vertical="center" wrapText="1" readingOrder="1"/>
    </xf>
    <xf numFmtId="178" fontId="136" fillId="62" borderId="5" xfId="4" applyNumberFormat="1" applyFont="1" applyFill="1" applyBorder="1" applyAlignment="1">
      <alignment vertical="center" wrapText="1" readingOrder="1"/>
    </xf>
    <xf numFmtId="182" fontId="136" fillId="62" borderId="5" xfId="52" applyNumberFormat="1" applyFont="1" applyFill="1" applyBorder="1" applyAlignment="1">
      <alignment vertical="center" wrapText="1" readingOrder="1"/>
    </xf>
    <xf numFmtId="182" fontId="136" fillId="62" borderId="5" xfId="52" applyNumberFormat="1" applyFont="1" applyFill="1" applyBorder="1" applyAlignment="1">
      <alignment horizontal="right" vertical="center" wrapText="1" readingOrder="1"/>
    </xf>
    <xf numFmtId="9" fontId="136" fillId="62" borderId="5" xfId="2" applyFont="1" applyFill="1" applyBorder="1" applyAlignment="1">
      <alignment horizontal="center" vertical="center" wrapText="1" readingOrder="1"/>
    </xf>
    <xf numFmtId="9" fontId="136" fillId="62" borderId="5" xfId="6" applyFont="1" applyFill="1" applyBorder="1" applyAlignment="1">
      <alignment horizontal="center" vertical="center" wrapText="1" readingOrder="1"/>
    </xf>
    <xf numFmtId="172" fontId="136" fillId="62" borderId="5" xfId="6" applyNumberFormat="1" applyFont="1" applyFill="1" applyBorder="1" applyAlignment="1">
      <alignment horizontal="center" vertical="center" wrapText="1" readingOrder="1"/>
    </xf>
    <xf numFmtId="178" fontId="136" fillId="62" borderId="5" xfId="4" applyNumberFormat="1" applyFont="1" applyFill="1" applyBorder="1" applyAlignment="1">
      <alignment horizontal="right" vertical="center" wrapText="1" readingOrder="1"/>
    </xf>
    <xf numFmtId="9" fontId="121" fillId="4" borderId="12" xfId="7" applyFont="1" applyFill="1" applyBorder="1" applyAlignment="1">
      <alignment horizontal="center" vertical="center" wrapText="1"/>
    </xf>
    <xf numFmtId="182" fontId="136" fillId="61" borderId="5" xfId="52" applyNumberFormat="1" applyFont="1" applyFill="1" applyBorder="1" applyAlignment="1">
      <alignment horizontal="center" vertical="center" wrapText="1" readingOrder="1"/>
    </xf>
    <xf numFmtId="6" fontId="203" fillId="0" borderId="5" xfId="0" applyNumberFormat="1" applyFont="1" applyBorder="1" applyAlignment="1">
      <alignment horizontal="right" vertical="center" wrapText="1" readingOrder="1"/>
    </xf>
    <xf numFmtId="6" fontId="204" fillId="61" borderId="5" xfId="0" applyNumberFormat="1" applyFont="1" applyFill="1" applyBorder="1" applyAlignment="1">
      <alignment horizontal="right" vertical="center" wrapText="1" readingOrder="1"/>
    </xf>
    <xf numFmtId="0" fontId="114" fillId="61" borderId="8" xfId="0" applyFont="1" applyFill="1" applyBorder="1" applyAlignment="1">
      <alignment horizontal="left" vertical="center" wrapText="1" readingOrder="1"/>
    </xf>
    <xf numFmtId="182" fontId="83" fillId="0" borderId="5" xfId="52" applyNumberFormat="1" applyFont="1" applyBorder="1" applyAlignment="1" applyProtection="1">
      <alignment horizontal="center" vertical="center" wrapText="1" readingOrder="1"/>
      <protection locked="0"/>
    </xf>
    <xf numFmtId="0" fontId="108" fillId="0" borderId="41" xfId="0" applyFont="1" applyBorder="1" applyAlignment="1">
      <alignment horizontal="left" vertical="center" wrapText="1" readingOrder="1"/>
    </xf>
    <xf numFmtId="0" fontId="108" fillId="0" borderId="36" xfId="0" applyFont="1" applyBorder="1" applyAlignment="1">
      <alignment horizontal="left" vertical="center" wrapText="1" readingOrder="1"/>
    </xf>
    <xf numFmtId="0" fontId="121" fillId="2" borderId="36" xfId="0" applyFont="1" applyFill="1" applyBorder="1" applyAlignment="1">
      <alignment horizontal="center" vertical="center" wrapText="1" readingOrder="1"/>
    </xf>
    <xf numFmtId="0" fontId="190" fillId="61" borderId="36" xfId="0" applyFont="1" applyFill="1" applyBorder="1" applyAlignment="1">
      <alignment horizontal="center" vertical="center" wrapText="1" readingOrder="1"/>
    </xf>
    <xf numFmtId="0" fontId="190" fillId="62" borderId="44" xfId="0" applyFont="1" applyFill="1" applyBorder="1" applyAlignment="1">
      <alignment horizontal="center" vertical="center" wrapText="1" readingOrder="1"/>
    </xf>
    <xf numFmtId="178" fontId="190" fillId="62" borderId="45" xfId="0" applyNumberFormat="1" applyFont="1" applyFill="1" applyBorder="1" applyAlignment="1">
      <alignment vertical="center" wrapText="1" readingOrder="1"/>
    </xf>
    <xf numFmtId="9" fontId="190" fillId="62" borderId="45" xfId="2" applyFont="1" applyFill="1" applyBorder="1" applyAlignment="1">
      <alignment horizontal="center" vertical="center" wrapText="1" readingOrder="1"/>
    </xf>
    <xf numFmtId="178" fontId="190" fillId="62" borderId="45" xfId="2" applyNumberFormat="1" applyFont="1" applyFill="1" applyBorder="1" applyAlignment="1">
      <alignment vertical="center" wrapText="1" readingOrder="1"/>
    </xf>
    <xf numFmtId="189" fontId="166" fillId="3" borderId="56" xfId="0" applyNumberFormat="1" applyFont="1" applyFill="1" applyBorder="1" applyAlignment="1">
      <alignment horizontal="center" vertical="center" readingOrder="1"/>
    </xf>
    <xf numFmtId="9" fontId="108" fillId="0" borderId="6" xfId="2" applyFont="1" applyBorder="1" applyAlignment="1">
      <alignment horizontal="center" vertical="center" wrapText="1" readingOrder="1"/>
    </xf>
    <xf numFmtId="9" fontId="108" fillId="0" borderId="83" xfId="2" applyFont="1" applyBorder="1" applyAlignment="1">
      <alignment horizontal="center" vertical="center" wrapText="1" readingOrder="1"/>
    </xf>
    <xf numFmtId="178" fontId="136" fillId="61" borderId="5" xfId="6" applyNumberFormat="1" applyFont="1" applyFill="1" applyBorder="1" applyAlignment="1">
      <alignment horizontal="right" vertical="center" wrapText="1" readingOrder="1"/>
    </xf>
    <xf numFmtId="178" fontId="136" fillId="62" borderId="5" xfId="6" applyNumberFormat="1" applyFont="1" applyFill="1" applyBorder="1" applyAlignment="1">
      <alignment horizontal="right" vertical="center" wrapText="1" readingOrder="1"/>
    </xf>
    <xf numFmtId="185" fontId="197" fillId="3" borderId="56" xfId="0" applyNumberFormat="1" applyFont="1" applyFill="1" applyBorder="1" applyAlignment="1">
      <alignment horizontal="center" vertical="center" readingOrder="1"/>
    </xf>
    <xf numFmtId="185" fontId="197" fillId="3" borderId="14" xfId="0" applyNumberFormat="1" applyFont="1" applyFill="1" applyBorder="1" applyAlignment="1">
      <alignment horizontal="center" vertical="center" readingOrder="1"/>
    </xf>
    <xf numFmtId="0" fontId="196" fillId="3" borderId="97" xfId="0" applyFont="1" applyFill="1" applyBorder="1" applyAlignment="1">
      <alignment horizontal="center" vertical="center" readingOrder="1"/>
    </xf>
    <xf numFmtId="0" fontId="183" fillId="3" borderId="0" xfId="0" applyFont="1" applyFill="1" applyAlignment="1">
      <alignment readingOrder="1"/>
    </xf>
    <xf numFmtId="0" fontId="192" fillId="60" borderId="81" xfId="0" applyFont="1" applyFill="1" applyBorder="1" applyAlignment="1">
      <alignment horizontal="left" vertical="center" wrapText="1" readingOrder="1"/>
    </xf>
    <xf numFmtId="0" fontId="192" fillId="60" borderId="81" xfId="0" applyFont="1" applyFill="1" applyBorder="1" applyAlignment="1">
      <alignment horizontal="center" vertical="center" wrapText="1" readingOrder="1"/>
    </xf>
    <xf numFmtId="0" fontId="164" fillId="61" borderId="81" xfId="0" applyFont="1" applyFill="1" applyBorder="1" applyAlignment="1">
      <alignment horizontal="left" vertical="center" wrapText="1" readingOrder="1"/>
    </xf>
    <xf numFmtId="0" fontId="181" fillId="60" borderId="52" xfId="4" applyFont="1" applyFill="1" applyBorder="1" applyAlignment="1" applyProtection="1">
      <alignment horizontal="center" vertical="center" wrapText="1" readingOrder="1"/>
      <protection locked="0"/>
    </xf>
    <xf numFmtId="175" fontId="181" fillId="60" borderId="52" xfId="4" applyNumberFormat="1" applyFont="1" applyFill="1" applyBorder="1" applyAlignment="1" applyProtection="1">
      <alignment horizontal="center" vertical="center" wrapText="1" readingOrder="1"/>
      <protection locked="0"/>
    </xf>
    <xf numFmtId="175" fontId="181" fillId="60" borderId="24" xfId="4" applyNumberFormat="1" applyFont="1" applyFill="1" applyBorder="1" applyAlignment="1" applyProtection="1">
      <alignment horizontal="center" vertical="center" wrapText="1" readingOrder="1"/>
      <protection locked="0"/>
    </xf>
    <xf numFmtId="0" fontId="181" fillId="60" borderId="52" xfId="0" applyFont="1" applyFill="1" applyBorder="1" applyAlignment="1">
      <alignment horizontal="center" vertical="center" wrapText="1"/>
    </xf>
    <xf numFmtId="0" fontId="181" fillId="60" borderId="30" xfId="4" applyFont="1" applyFill="1" applyBorder="1" applyAlignment="1">
      <alignment horizontal="center" vertical="center" wrapText="1" readingOrder="1"/>
    </xf>
    <xf numFmtId="0" fontId="181" fillId="60" borderId="25" xfId="4" applyFont="1" applyFill="1" applyBorder="1" applyAlignment="1">
      <alignment horizontal="center" vertical="center" wrapText="1" readingOrder="1"/>
    </xf>
    <xf numFmtId="0" fontId="61" fillId="56" borderId="53" xfId="4" applyFont="1" applyFill="1" applyBorder="1" applyAlignment="1" applyProtection="1">
      <alignment horizontal="center" vertical="center" wrapText="1" readingOrder="1"/>
      <protection locked="0"/>
    </xf>
    <xf numFmtId="173" fontId="67" fillId="56" borderId="53" xfId="4" applyNumberFormat="1" applyFont="1" applyFill="1" applyBorder="1" applyAlignment="1" applyProtection="1">
      <alignment horizontal="right" vertical="center" wrapText="1" readingOrder="1"/>
      <protection locked="0"/>
    </xf>
    <xf numFmtId="9" fontId="67" fillId="56" borderId="53" xfId="2" applyFont="1" applyFill="1" applyBorder="1" applyAlignment="1" applyProtection="1">
      <alignment horizontal="right" vertical="center" wrapText="1" readingOrder="1"/>
      <protection locked="0"/>
    </xf>
    <xf numFmtId="9" fontId="67" fillId="56" borderId="53" xfId="2" applyFont="1" applyFill="1" applyBorder="1" applyAlignment="1" applyProtection="1">
      <alignment horizontal="center" vertical="center" wrapText="1" readingOrder="1"/>
      <protection locked="0"/>
    </xf>
    <xf numFmtId="0" fontId="61" fillId="56" borderId="64" xfId="4" applyFont="1" applyFill="1" applyBorder="1" applyAlignment="1" applyProtection="1">
      <alignment horizontal="center" vertical="center" wrapText="1" readingOrder="1"/>
      <protection locked="0"/>
    </xf>
    <xf numFmtId="173" fontId="67" fillId="56" borderId="64" xfId="4" applyNumberFormat="1" applyFont="1" applyFill="1" applyBorder="1" applyAlignment="1" applyProtection="1">
      <alignment horizontal="right" vertical="center" wrapText="1" readingOrder="1"/>
      <protection locked="0"/>
    </xf>
    <xf numFmtId="9" fontId="67" fillId="56" borderId="64" xfId="2" applyFont="1" applyFill="1" applyBorder="1" applyAlignment="1" applyProtection="1">
      <alignment horizontal="right" vertical="center" wrapText="1" readingOrder="1"/>
      <protection locked="0"/>
    </xf>
    <xf numFmtId="9" fontId="67" fillId="56" borderId="64" xfId="2" applyFont="1" applyFill="1" applyBorder="1" applyAlignment="1" applyProtection="1">
      <alignment horizontal="center" vertical="center" wrapText="1" readingOrder="1"/>
      <protection locked="0"/>
    </xf>
    <xf numFmtId="0" fontId="191" fillId="60" borderId="52" xfId="4" applyFont="1" applyFill="1" applyBorder="1" applyAlignment="1" applyProtection="1">
      <alignment horizontal="center" vertical="center" wrapText="1" readingOrder="1"/>
      <protection locked="0"/>
    </xf>
    <xf numFmtId="173" fontId="192" fillId="60" borderId="52" xfId="4" applyNumberFormat="1" applyFont="1" applyFill="1" applyBorder="1" applyAlignment="1" applyProtection="1">
      <alignment horizontal="right" vertical="center" wrapText="1" readingOrder="1"/>
      <protection locked="0"/>
    </xf>
    <xf numFmtId="9" fontId="192" fillId="60" borderId="52" xfId="2" applyFont="1" applyFill="1" applyBorder="1" applyAlignment="1" applyProtection="1">
      <alignment horizontal="right" vertical="center" wrapText="1" readingOrder="1"/>
      <protection locked="0"/>
    </xf>
    <xf numFmtId="9" fontId="192" fillId="60" borderId="52" xfId="2" applyFont="1" applyFill="1" applyBorder="1" applyAlignment="1" applyProtection="1">
      <alignment horizontal="center" vertical="center" wrapText="1" readingOrder="1"/>
      <protection locked="0"/>
    </xf>
    <xf numFmtId="0" fontId="191" fillId="60" borderId="26" xfId="4" applyFont="1" applyFill="1" applyBorder="1" applyAlignment="1" applyProtection="1">
      <alignment horizontal="center" vertical="center" wrapText="1" readingOrder="1"/>
      <protection locked="0"/>
    </xf>
    <xf numFmtId="175" fontId="191" fillId="60" borderId="27" xfId="4" applyNumberFormat="1" applyFont="1" applyFill="1" applyBorder="1" applyAlignment="1" applyProtection="1">
      <alignment horizontal="center" vertical="center" wrapText="1" readingOrder="1"/>
      <protection locked="0"/>
    </xf>
    <xf numFmtId="0" fontId="191" fillId="60" borderId="27" xfId="0" applyFont="1" applyFill="1" applyBorder="1" applyAlignment="1">
      <alignment horizontal="center" vertical="center" wrapText="1"/>
    </xf>
    <xf numFmtId="0" fontId="191" fillId="60" borderId="27" xfId="4" applyFont="1" applyFill="1" applyBorder="1" applyAlignment="1" applyProtection="1">
      <alignment horizontal="center" vertical="center" wrapText="1" readingOrder="1"/>
      <protection locked="0"/>
    </xf>
    <xf numFmtId="0" fontId="191" fillId="60" borderId="27" xfId="4" applyFont="1" applyFill="1" applyBorder="1" applyAlignment="1">
      <alignment horizontal="center" vertical="center" wrapText="1"/>
    </xf>
    <xf numFmtId="0" fontId="191" fillId="60" borderId="28" xfId="0" applyFont="1" applyFill="1" applyBorder="1" applyAlignment="1">
      <alignment horizontal="center" vertical="center" wrapText="1"/>
    </xf>
    <xf numFmtId="0" fontId="61" fillId="56" borderId="36" xfId="4" applyFont="1" applyFill="1" applyBorder="1" applyAlignment="1" applyProtection="1">
      <alignment horizontal="center" vertical="center" wrapText="1" readingOrder="1"/>
      <protection locked="0"/>
    </xf>
    <xf numFmtId="173" fontId="45" fillId="56" borderId="5" xfId="4" applyNumberFormat="1" applyFont="1" applyFill="1" applyBorder="1" applyAlignment="1">
      <alignment horizontal="right" vertical="center" wrapText="1" readingOrder="1"/>
    </xf>
    <xf numFmtId="173" fontId="45" fillId="56" borderId="5" xfId="1" applyNumberFormat="1" applyFont="1" applyFill="1" applyBorder="1" applyAlignment="1">
      <alignment horizontal="right" vertical="center" wrapText="1" readingOrder="1"/>
    </xf>
    <xf numFmtId="9" fontId="45" fillId="56" borderId="5" xfId="2" applyFont="1" applyFill="1" applyBorder="1" applyAlignment="1">
      <alignment horizontal="right" vertical="center" wrapText="1" readingOrder="1"/>
    </xf>
    <xf numFmtId="9" fontId="45" fillId="56" borderId="5" xfId="4" applyNumberFormat="1" applyFont="1" applyFill="1" applyBorder="1" applyAlignment="1">
      <alignment horizontal="center" vertical="center" wrapText="1" readingOrder="1"/>
    </xf>
    <xf numFmtId="9" fontId="45" fillId="56" borderId="37" xfId="4" applyNumberFormat="1" applyFont="1" applyFill="1" applyBorder="1" applyAlignment="1">
      <alignment horizontal="center" vertical="center" wrapText="1" readingOrder="1"/>
    </xf>
    <xf numFmtId="0" fontId="61" fillId="56" borderId="66" xfId="4" applyFont="1" applyFill="1" applyBorder="1" applyAlignment="1" applyProtection="1">
      <alignment horizontal="center" vertical="center" wrapText="1" readingOrder="1"/>
      <protection locked="0"/>
    </xf>
    <xf numFmtId="173" fontId="61" fillId="56" borderId="7" xfId="4" applyNumberFormat="1" applyFont="1" applyFill="1" applyBorder="1" applyAlignment="1" applyProtection="1">
      <alignment horizontal="right" vertical="center" wrapText="1" readingOrder="1"/>
      <protection locked="0"/>
    </xf>
    <xf numFmtId="173" fontId="45" fillId="56" borderId="7" xfId="1" applyNumberFormat="1" applyFont="1" applyFill="1" applyBorder="1" applyAlignment="1">
      <alignment horizontal="right" vertical="center" wrapText="1" readingOrder="1"/>
    </xf>
    <xf numFmtId="9" fontId="61" fillId="56" borderId="7" xfId="2" applyFont="1" applyFill="1" applyBorder="1" applyAlignment="1" applyProtection="1">
      <alignment horizontal="right" vertical="center" wrapText="1" readingOrder="1"/>
      <protection locked="0"/>
    </xf>
    <xf numFmtId="9" fontId="45" fillId="56" borderId="7" xfId="4" applyNumberFormat="1" applyFont="1" applyFill="1" applyBorder="1" applyAlignment="1">
      <alignment horizontal="center" vertical="center" wrapText="1" readingOrder="1"/>
    </xf>
    <xf numFmtId="9" fontId="45" fillId="56" borderId="38" xfId="4" applyNumberFormat="1" applyFont="1" applyFill="1" applyBorder="1" applyAlignment="1">
      <alignment horizontal="center" vertical="center" wrapText="1" readingOrder="1"/>
    </xf>
    <xf numFmtId="173" fontId="191" fillId="60" borderId="27" xfId="4" applyNumberFormat="1" applyFont="1" applyFill="1" applyBorder="1" applyAlignment="1" applyProtection="1">
      <alignment horizontal="right" vertical="center" wrapText="1" readingOrder="1"/>
      <protection locked="0"/>
    </xf>
    <xf numFmtId="9" fontId="191" fillId="60" borderId="27" xfId="2" applyFont="1" applyFill="1" applyBorder="1" applyAlignment="1" applyProtection="1">
      <alignment horizontal="right" vertical="center" wrapText="1" readingOrder="1"/>
      <protection locked="0"/>
    </xf>
    <xf numFmtId="9" fontId="191" fillId="60" borderId="27" xfId="4" applyNumberFormat="1" applyFont="1" applyFill="1" applyBorder="1" applyAlignment="1">
      <alignment horizontal="center" vertical="center" wrapText="1" readingOrder="1"/>
    </xf>
    <xf numFmtId="9" fontId="191" fillId="60" borderId="28" xfId="4" applyNumberFormat="1" applyFont="1" applyFill="1" applyBorder="1" applyAlignment="1">
      <alignment horizontal="center" vertical="center" wrapText="1" readingOrder="1"/>
    </xf>
    <xf numFmtId="175" fontId="191" fillId="60" borderId="26" xfId="4" applyNumberFormat="1" applyFont="1" applyFill="1" applyBorder="1" applyAlignment="1" applyProtection="1">
      <alignment horizontal="center" vertical="center" wrapText="1" readingOrder="1"/>
      <protection locked="0"/>
    </xf>
    <xf numFmtId="3" fontId="192" fillId="60" borderId="26" xfId="4" applyNumberFormat="1" applyFont="1" applyFill="1" applyBorder="1" applyAlignment="1" applyProtection="1">
      <alignment horizontal="center" vertical="center" wrapText="1" readingOrder="1"/>
      <protection locked="0"/>
    </xf>
    <xf numFmtId="3" fontId="192" fillId="60" borderId="27" xfId="4" applyNumberFormat="1" applyFont="1" applyFill="1" applyBorder="1" applyAlignment="1" applyProtection="1">
      <alignment horizontal="center" vertical="center" wrapText="1" readingOrder="1"/>
      <protection locked="0"/>
    </xf>
    <xf numFmtId="173" fontId="192" fillId="60" borderId="27" xfId="4" applyNumberFormat="1" applyFont="1" applyFill="1" applyBorder="1" applyAlignment="1" applyProtection="1">
      <alignment horizontal="right" vertical="center" wrapText="1" readingOrder="1"/>
      <protection locked="0"/>
    </xf>
    <xf numFmtId="9" fontId="192" fillId="60" borderId="27" xfId="2" applyFont="1" applyFill="1" applyBorder="1" applyAlignment="1" applyProtection="1">
      <alignment horizontal="right" vertical="center" wrapText="1" readingOrder="1"/>
      <protection locked="0"/>
    </xf>
    <xf numFmtId="9" fontId="192" fillId="60" borderId="27" xfId="4" applyNumberFormat="1" applyFont="1" applyFill="1" applyBorder="1" applyAlignment="1">
      <alignment horizontal="center" vertical="center" wrapText="1" readingOrder="1"/>
    </xf>
    <xf numFmtId="9" fontId="192" fillId="60" borderId="28" xfId="2" applyFont="1" applyFill="1" applyBorder="1" applyAlignment="1" applyProtection="1">
      <alignment horizontal="center" vertical="center" wrapText="1" readingOrder="1"/>
      <protection locked="0"/>
    </xf>
    <xf numFmtId="3" fontId="67" fillId="56" borderId="36" xfId="4" applyNumberFormat="1" applyFont="1" applyFill="1" applyBorder="1" applyAlignment="1" applyProtection="1">
      <alignment horizontal="center" vertical="center" wrapText="1" readingOrder="1"/>
      <protection locked="0"/>
    </xf>
    <xf numFmtId="3" fontId="67" fillId="56" borderId="5" xfId="4" applyNumberFormat="1" applyFont="1" applyFill="1" applyBorder="1" applyAlignment="1" applyProtection="1">
      <alignment horizontal="center" vertical="center" wrapText="1" readingOrder="1"/>
      <protection locked="0"/>
    </xf>
    <xf numFmtId="173" fontId="67" fillId="56" borderId="5" xfId="4" applyNumberFormat="1" applyFont="1" applyFill="1" applyBorder="1" applyAlignment="1" applyProtection="1">
      <alignment horizontal="right" vertical="center" wrapText="1" readingOrder="1"/>
      <protection locked="0"/>
    </xf>
    <xf numFmtId="9" fontId="67" fillId="56" borderId="5" xfId="2" applyFont="1" applyFill="1" applyBorder="1" applyAlignment="1" applyProtection="1">
      <alignment horizontal="right" vertical="center" wrapText="1" readingOrder="1"/>
      <protection locked="0"/>
    </xf>
    <xf numFmtId="9" fontId="60" fillId="56" borderId="5" xfId="4" applyNumberFormat="1" applyFont="1" applyFill="1" applyBorder="1" applyAlignment="1">
      <alignment horizontal="center" vertical="center" wrapText="1" readingOrder="1"/>
    </xf>
    <xf numFmtId="9" fontId="60" fillId="56" borderId="37" xfId="4" applyNumberFormat="1" applyFont="1" applyFill="1" applyBorder="1" applyAlignment="1">
      <alignment horizontal="center" vertical="center" wrapText="1" readingOrder="1"/>
    </xf>
    <xf numFmtId="3" fontId="67" fillId="56" borderId="66" xfId="4" applyNumberFormat="1" applyFont="1" applyFill="1" applyBorder="1" applyAlignment="1" applyProtection="1">
      <alignment horizontal="center" vertical="center" wrapText="1" readingOrder="1"/>
      <protection locked="0"/>
    </xf>
    <xf numFmtId="3" fontId="67" fillId="56" borderId="7" xfId="4" applyNumberFormat="1" applyFont="1" applyFill="1" applyBorder="1" applyAlignment="1" applyProtection="1">
      <alignment horizontal="center" vertical="center" wrapText="1" readingOrder="1"/>
      <protection locked="0"/>
    </xf>
    <xf numFmtId="173" fontId="67" fillId="56" borderId="7" xfId="4" applyNumberFormat="1" applyFont="1" applyFill="1" applyBorder="1" applyAlignment="1" applyProtection="1">
      <alignment horizontal="right" vertical="center" wrapText="1" readingOrder="1"/>
      <protection locked="0"/>
    </xf>
    <xf numFmtId="9" fontId="67" fillId="56" borderId="7" xfId="2" applyFont="1" applyFill="1" applyBorder="1" applyAlignment="1" applyProtection="1">
      <alignment horizontal="right" vertical="center" wrapText="1" readingOrder="1"/>
      <protection locked="0"/>
    </xf>
    <xf numFmtId="9" fontId="67" fillId="56" borderId="7" xfId="2" applyFont="1" applyFill="1" applyBorder="1" applyAlignment="1" applyProtection="1">
      <alignment horizontal="center" vertical="center" wrapText="1" readingOrder="1"/>
      <protection locked="0"/>
    </xf>
    <xf numFmtId="9" fontId="67" fillId="56" borderId="38" xfId="2" applyFont="1" applyFill="1" applyBorder="1" applyAlignment="1" applyProtection="1">
      <alignment horizontal="center" vertical="center" wrapText="1" readingOrder="1"/>
      <protection locked="0"/>
    </xf>
    <xf numFmtId="0" fontId="191" fillId="60" borderId="47" xfId="4" applyFont="1" applyFill="1" applyBorder="1" applyAlignment="1" applyProtection="1">
      <alignment horizontal="center" vertical="center" wrapText="1" readingOrder="1"/>
      <protection locked="0"/>
    </xf>
    <xf numFmtId="175" fontId="191" fillId="60" borderId="48" xfId="4" applyNumberFormat="1" applyFont="1" applyFill="1" applyBorder="1" applyAlignment="1" applyProtection="1">
      <alignment horizontal="center" vertical="center" wrapText="1" readingOrder="1"/>
      <protection locked="0"/>
    </xf>
    <xf numFmtId="0" fontId="191" fillId="60" borderId="48" xfId="0" applyFont="1" applyFill="1" applyBorder="1" applyAlignment="1">
      <alignment horizontal="center" vertical="center" wrapText="1"/>
    </xf>
    <xf numFmtId="0" fontId="191" fillId="60" borderId="48" xfId="4" applyFont="1" applyFill="1" applyBorder="1" applyAlignment="1" applyProtection="1">
      <alignment horizontal="center" vertical="center" wrapText="1" readingOrder="1"/>
      <protection locked="0"/>
    </xf>
    <xf numFmtId="0" fontId="191" fillId="60" borderId="48" xfId="4" applyFont="1" applyFill="1" applyBorder="1" applyAlignment="1">
      <alignment horizontal="center" vertical="center" wrapText="1"/>
    </xf>
    <xf numFmtId="0" fontId="191" fillId="60" borderId="85" xfId="0" applyFont="1" applyFill="1" applyBorder="1" applyAlignment="1">
      <alignment horizontal="center" vertical="center" wrapText="1"/>
    </xf>
    <xf numFmtId="182" fontId="192" fillId="60" borderId="27" xfId="52" applyNumberFormat="1" applyFont="1" applyFill="1" applyBorder="1" applyAlignment="1" applyProtection="1">
      <alignment horizontal="center" vertical="center" wrapText="1" readingOrder="1"/>
      <protection locked="0"/>
    </xf>
    <xf numFmtId="182" fontId="192" fillId="60" borderId="27" xfId="52" applyNumberFormat="1" applyFont="1" applyFill="1" applyBorder="1" applyAlignment="1" applyProtection="1">
      <alignment horizontal="right" vertical="center" wrapText="1" readingOrder="1"/>
      <protection locked="0"/>
    </xf>
    <xf numFmtId="173" fontId="192" fillId="60" borderId="27" xfId="1" applyNumberFormat="1" applyFont="1" applyFill="1" applyBorder="1" applyAlignment="1">
      <alignment horizontal="right" vertical="center" wrapText="1" readingOrder="1"/>
    </xf>
    <xf numFmtId="182" fontId="192" fillId="60" borderId="27" xfId="52" applyNumberFormat="1" applyFont="1" applyFill="1" applyBorder="1" applyAlignment="1">
      <alignment horizontal="right" vertical="center" wrapText="1" readingOrder="1"/>
    </xf>
    <xf numFmtId="9" fontId="192" fillId="60" borderId="27" xfId="4" applyNumberFormat="1" applyFont="1" applyFill="1" applyBorder="1" applyAlignment="1">
      <alignment horizontal="right" vertical="center" wrapText="1" readingOrder="1"/>
    </xf>
    <xf numFmtId="9" fontId="192" fillId="60" borderId="28" xfId="2" applyFont="1" applyFill="1" applyBorder="1" applyAlignment="1" applyProtection="1">
      <alignment horizontal="right" vertical="center" wrapText="1" readingOrder="1"/>
      <protection locked="0"/>
    </xf>
    <xf numFmtId="182" fontId="67" fillId="56" borderId="5" xfId="52" applyNumberFormat="1" applyFont="1" applyFill="1" applyBorder="1" applyAlignment="1" applyProtection="1">
      <alignment horizontal="center" vertical="center" wrapText="1" readingOrder="1"/>
      <protection locked="0"/>
    </xf>
    <xf numFmtId="182" fontId="67" fillId="56" borderId="5" xfId="52" applyNumberFormat="1" applyFont="1" applyFill="1" applyBorder="1" applyAlignment="1" applyProtection="1">
      <alignment horizontal="right" vertical="center" wrapText="1" readingOrder="1"/>
      <protection locked="0"/>
    </xf>
    <xf numFmtId="173" fontId="60" fillId="56" borderId="5" xfId="1" applyNumberFormat="1" applyFont="1" applyFill="1" applyBorder="1" applyAlignment="1">
      <alignment horizontal="right" vertical="center" wrapText="1" readingOrder="1"/>
    </xf>
    <xf numFmtId="182" fontId="60" fillId="56" borderId="5" xfId="52" applyNumberFormat="1" applyFont="1" applyFill="1" applyBorder="1" applyAlignment="1">
      <alignment horizontal="right" vertical="center" wrapText="1" readingOrder="1"/>
    </xf>
    <xf numFmtId="9" fontId="60" fillId="56" borderId="5" xfId="4" applyNumberFormat="1" applyFont="1" applyFill="1" applyBorder="1" applyAlignment="1">
      <alignment horizontal="right" vertical="center" wrapText="1" readingOrder="1"/>
    </xf>
    <xf numFmtId="9" fontId="67" fillId="56" borderId="37" xfId="2" applyFont="1" applyFill="1" applyBorder="1" applyAlignment="1" applyProtection="1">
      <alignment horizontal="right" vertical="center" wrapText="1" readingOrder="1"/>
      <protection locked="0"/>
    </xf>
    <xf numFmtId="182" fontId="67" fillId="56" borderId="7" xfId="52" applyNumberFormat="1" applyFont="1" applyFill="1" applyBorder="1" applyAlignment="1" applyProtection="1">
      <alignment horizontal="center" vertical="center" wrapText="1" readingOrder="1"/>
      <protection locked="0"/>
    </xf>
    <xf numFmtId="182" fontId="67" fillId="56" borderId="7" xfId="52" applyNumberFormat="1" applyFont="1" applyFill="1" applyBorder="1" applyAlignment="1" applyProtection="1">
      <alignment horizontal="right" vertical="center" wrapText="1" readingOrder="1"/>
      <protection locked="0"/>
    </xf>
    <xf numFmtId="173" fontId="60" fillId="56" borderId="7" xfId="1" applyNumberFormat="1" applyFont="1" applyFill="1" applyBorder="1" applyAlignment="1">
      <alignment horizontal="right" vertical="center" wrapText="1" readingOrder="1"/>
    </xf>
    <xf numFmtId="182" fontId="60" fillId="56" borderId="7" xfId="52" applyNumberFormat="1" applyFont="1" applyFill="1" applyBorder="1" applyAlignment="1">
      <alignment horizontal="right" vertical="center" wrapText="1" readingOrder="1"/>
    </xf>
    <xf numFmtId="9" fontId="67" fillId="56" borderId="38" xfId="2" applyFont="1" applyFill="1" applyBorder="1" applyAlignment="1" applyProtection="1">
      <alignment horizontal="right" vertical="center" wrapText="1" readingOrder="1"/>
      <protection locked="0"/>
    </xf>
    <xf numFmtId="0" fontId="207" fillId="0" borderId="0" xfId="0" applyFont="1"/>
    <xf numFmtId="0" fontId="0" fillId="3" borderId="0" xfId="0" applyFill="1"/>
    <xf numFmtId="3" fontId="135" fillId="3" borderId="0" xfId="4" applyNumberFormat="1" applyFont="1" applyFill="1" applyAlignment="1">
      <alignment horizontal="right" vertical="center" wrapText="1"/>
    </xf>
    <xf numFmtId="0" fontId="129" fillId="3" borderId="0" xfId="4" applyFont="1" applyFill="1" applyAlignment="1">
      <alignment horizontal="right" vertical="center" wrapText="1"/>
    </xf>
    <xf numFmtId="3" fontId="129" fillId="3" borderId="0" xfId="4" applyNumberFormat="1" applyFont="1" applyFill="1" applyAlignment="1">
      <alignment horizontal="right" vertical="center" wrapText="1"/>
    </xf>
    <xf numFmtId="171" fontId="129" fillId="3" borderId="0" xfId="1" applyNumberFormat="1" applyFont="1" applyFill="1" applyAlignment="1">
      <alignment horizontal="right" vertical="center" wrapText="1"/>
    </xf>
    <xf numFmtId="3" fontId="129" fillId="3" borderId="0" xfId="4" applyNumberFormat="1" applyFont="1" applyFill="1" applyAlignment="1">
      <alignment horizontal="center" vertical="center" wrapText="1"/>
    </xf>
    <xf numFmtId="9" fontId="129" fillId="3" borderId="0" xfId="2" applyFont="1" applyFill="1" applyAlignment="1">
      <alignment horizontal="right" vertical="center" wrapText="1"/>
    </xf>
    <xf numFmtId="41" fontId="130" fillId="3" borderId="0" xfId="11" applyFont="1" applyFill="1" applyAlignment="1">
      <alignment horizontal="right" vertical="center" wrapText="1"/>
    </xf>
    <xf numFmtId="0" fontId="127" fillId="3" borderId="0" xfId="4" applyFont="1" applyFill="1" applyAlignment="1">
      <alignment horizontal="left" vertical="center" wrapText="1" readingOrder="1"/>
    </xf>
    <xf numFmtId="0" fontId="126" fillId="3" borderId="0" xfId="4" applyFont="1" applyFill="1" applyAlignment="1">
      <alignment horizontal="left" vertical="center" wrapText="1" readingOrder="1"/>
    </xf>
    <xf numFmtId="9" fontId="146" fillId="62" borderId="5" xfId="7" applyFont="1" applyFill="1" applyBorder="1" applyAlignment="1">
      <alignment horizontal="center" vertical="center" wrapText="1" readingOrder="1"/>
    </xf>
    <xf numFmtId="0" fontId="164" fillId="61" borderId="81" xfId="0" applyFont="1" applyFill="1" applyBorder="1" applyAlignment="1">
      <alignment horizontal="center" vertical="center" wrapText="1" readingOrder="1"/>
    </xf>
    <xf numFmtId="9" fontId="138" fillId="48" borderId="5" xfId="7" applyFont="1" applyFill="1" applyBorder="1" applyAlignment="1">
      <alignment horizontal="center" vertical="center" wrapText="1" readingOrder="1"/>
    </xf>
    <xf numFmtId="3" fontId="83" fillId="3" borderId="5" xfId="4" applyNumberFormat="1" applyFont="1" applyFill="1" applyBorder="1" applyAlignment="1">
      <alignment horizontal="center" vertical="center"/>
    </xf>
    <xf numFmtId="0" fontId="208" fillId="4" borderId="0" xfId="0" applyFont="1" applyFill="1"/>
    <xf numFmtId="0" fontId="156" fillId="4" borderId="0" xfId="0" applyFont="1" applyFill="1"/>
    <xf numFmtId="0" fontId="209" fillId="0" borderId="0" xfId="0" applyFont="1"/>
    <xf numFmtId="0" fontId="209" fillId="4" borderId="0" xfId="0" applyFont="1" applyFill="1"/>
    <xf numFmtId="185" fontId="74" fillId="0" borderId="1" xfId="0" applyNumberFormat="1" applyFont="1" applyBorder="1" applyAlignment="1">
      <alignment horizontal="right" vertical="center" wrapText="1" readingOrder="1"/>
    </xf>
    <xf numFmtId="0" fontId="210" fillId="0" borderId="0" xfId="0" applyFont="1"/>
    <xf numFmtId="0" fontId="15" fillId="0" borderId="0" xfId="0" applyFont="1"/>
    <xf numFmtId="0" fontId="74" fillId="0" borderId="1" xfId="0" applyFont="1" applyBorder="1" applyAlignment="1">
      <alignment vertical="center" wrapText="1" readingOrder="1"/>
    </xf>
    <xf numFmtId="0" fontId="208" fillId="0" borderId="0" xfId="0" applyFont="1"/>
    <xf numFmtId="0" fontId="186" fillId="0" borderId="0" xfId="0" applyFont="1" applyAlignment="1">
      <alignment readingOrder="1"/>
    </xf>
    <xf numFmtId="0" fontId="192" fillId="0" borderId="0" xfId="0" applyFont="1" applyAlignment="1">
      <alignment horizontal="left" vertical="center" wrapText="1" readingOrder="1"/>
    </xf>
    <xf numFmtId="0" fontId="183" fillId="0" borderId="0" xfId="0" applyFont="1" applyAlignment="1">
      <alignment readingOrder="1"/>
    </xf>
    <xf numFmtId="0" fontId="74" fillId="6" borderId="1" xfId="0" applyFont="1" applyFill="1" applyBorder="1" applyAlignment="1">
      <alignment horizontal="center" vertical="center" wrapText="1" readingOrder="1"/>
    </xf>
    <xf numFmtId="0" fontId="74" fillId="6" borderId="1" xfId="0" applyFont="1" applyFill="1" applyBorder="1" applyAlignment="1">
      <alignment horizontal="left" vertical="center" wrapText="1" readingOrder="1"/>
    </xf>
    <xf numFmtId="0" fontId="74" fillId="6" borderId="1" xfId="0" applyFont="1" applyFill="1" applyBorder="1" applyAlignment="1">
      <alignment vertical="center" wrapText="1" readingOrder="1"/>
    </xf>
    <xf numFmtId="185" fontId="74" fillId="6" borderId="1" xfId="0" applyNumberFormat="1" applyFont="1" applyFill="1" applyBorder="1" applyAlignment="1">
      <alignment horizontal="right" vertical="center" wrapText="1" readingOrder="1"/>
    </xf>
    <xf numFmtId="0" fontId="211" fillId="7" borderId="1" xfId="0" applyFont="1" applyFill="1" applyBorder="1" applyAlignment="1">
      <alignment horizontal="center" vertical="center" wrapText="1" readingOrder="1"/>
    </xf>
    <xf numFmtId="0" fontId="211" fillId="7" borderId="1" xfId="0" applyFont="1" applyFill="1" applyBorder="1" applyAlignment="1">
      <alignment horizontal="left" vertical="center" wrapText="1" readingOrder="1"/>
    </xf>
    <xf numFmtId="0" fontId="211" fillId="7" borderId="1" xfId="0" applyFont="1" applyFill="1" applyBorder="1" applyAlignment="1">
      <alignment vertical="center" wrapText="1" readingOrder="1"/>
    </xf>
    <xf numFmtId="0" fontId="156" fillId="7" borderId="0" xfId="0" applyFont="1" applyFill="1" applyAlignment="1">
      <alignment readingOrder="1"/>
    </xf>
    <xf numFmtId="0" fontId="156" fillId="49" borderId="0" xfId="0" applyFont="1" applyFill="1" applyAlignment="1">
      <alignment readingOrder="1"/>
    </xf>
    <xf numFmtId="0" fontId="181" fillId="60" borderId="26" xfId="0" applyFont="1" applyFill="1" applyBorder="1" applyAlignment="1">
      <alignment horizontal="center" vertical="center" wrapText="1" readingOrder="1"/>
    </xf>
    <xf numFmtId="0" fontId="181" fillId="60" borderId="27" xfId="0" applyFont="1" applyFill="1" applyBorder="1" applyAlignment="1">
      <alignment horizontal="center" vertical="center" wrapText="1" readingOrder="1"/>
    </xf>
    <xf numFmtId="178" fontId="181" fillId="60" borderId="27" xfId="0" applyNumberFormat="1" applyFont="1" applyFill="1" applyBorder="1" applyAlignment="1">
      <alignment horizontal="center" vertical="center" wrapText="1" readingOrder="1"/>
    </xf>
    <xf numFmtId="178" fontId="181" fillId="60" borderId="28" xfId="0" applyNumberFormat="1" applyFont="1" applyFill="1" applyBorder="1" applyAlignment="1">
      <alignment horizontal="center" vertical="center" wrapText="1" readingOrder="1"/>
    </xf>
    <xf numFmtId="0" fontId="53" fillId="0" borderId="0" xfId="0" applyFont="1" applyAlignment="1">
      <alignment horizontal="center" vertical="center" textRotation="90" wrapText="1" readingOrder="1"/>
    </xf>
    <xf numFmtId="178" fontId="180" fillId="0" borderId="0" xfId="0" applyNumberFormat="1" applyFont="1" applyAlignment="1">
      <alignment horizontal="right" vertical="center" wrapText="1" readingOrder="1"/>
    </xf>
    <xf numFmtId="9" fontId="180" fillId="0" borderId="0" xfId="2" applyFont="1" applyFill="1" applyBorder="1" applyAlignment="1">
      <alignment horizontal="center" vertical="center" wrapText="1"/>
    </xf>
    <xf numFmtId="0" fontId="53" fillId="0" borderId="0" xfId="0" applyFont="1" applyAlignment="1">
      <alignment horizontal="center" vertical="center" textRotation="90" readingOrder="1"/>
    </xf>
    <xf numFmtId="0" fontId="55" fillId="0" borderId="0" xfId="0" applyFont="1" applyAlignment="1">
      <alignment horizontal="left" vertical="center" wrapText="1" readingOrder="1"/>
    </xf>
    <xf numFmtId="0" fontId="50" fillId="0" borderId="0" xfId="0" applyFont="1" applyAlignment="1">
      <alignment horizontal="left" vertical="center" wrapText="1" readingOrder="1"/>
    </xf>
    <xf numFmtId="0" fontId="180" fillId="0" borderId="0" xfId="0" applyFont="1" applyAlignment="1">
      <alignment horizontal="left" vertical="center" wrapText="1" readingOrder="1"/>
    </xf>
    <xf numFmtId="178" fontId="56" fillId="0" borderId="0" xfId="0" applyNumberFormat="1" applyFont="1" applyAlignment="1">
      <alignment horizontal="right" vertical="center" wrapText="1" readingOrder="1"/>
    </xf>
    <xf numFmtId="0" fontId="181" fillId="0" borderId="0" xfId="0" applyFont="1" applyAlignment="1">
      <alignment horizontal="left" vertical="center" wrapText="1" readingOrder="1"/>
    </xf>
    <xf numFmtId="171" fontId="180" fillId="0" borderId="0" xfId="1" applyNumberFormat="1" applyFont="1" applyFill="1" applyBorder="1" applyAlignment="1">
      <alignment horizontal="left" vertical="center" wrapText="1" readingOrder="1"/>
    </xf>
    <xf numFmtId="0" fontId="101" fillId="0" borderId="0" xfId="0" applyFont="1"/>
    <xf numFmtId="0" fontId="70" fillId="0" borderId="57" xfId="0" applyFont="1" applyBorder="1" applyAlignment="1">
      <alignment vertical="center" wrapText="1" readingOrder="1"/>
    </xf>
    <xf numFmtId="178" fontId="181" fillId="60" borderId="29" xfId="0" applyNumberFormat="1" applyFont="1" applyFill="1" applyBorder="1" applyAlignment="1">
      <alignment horizontal="center" vertical="center" wrapText="1" readingOrder="1"/>
    </xf>
    <xf numFmtId="178" fontId="180" fillId="62" borderId="95" xfId="0" applyNumberFormat="1" applyFont="1" applyFill="1" applyBorder="1" applyAlignment="1">
      <alignment horizontal="right" vertical="center" wrapText="1" readingOrder="1"/>
    </xf>
    <xf numFmtId="178" fontId="180" fillId="61" borderId="83" xfId="0" applyNumberFormat="1" applyFont="1" applyFill="1" applyBorder="1" applyAlignment="1">
      <alignment horizontal="right" vertical="center" wrapText="1" readingOrder="1"/>
    </xf>
    <xf numFmtId="178" fontId="180" fillId="61" borderId="6" xfId="0" applyNumberFormat="1" applyFont="1" applyFill="1" applyBorder="1" applyAlignment="1">
      <alignment horizontal="right" vertical="center" wrapText="1" readingOrder="1"/>
    </xf>
    <xf numFmtId="0" fontId="192" fillId="60" borderId="27" xfId="0" applyFont="1" applyFill="1" applyBorder="1" applyAlignment="1">
      <alignment horizontal="center" vertical="center" wrapText="1" readingOrder="1"/>
    </xf>
    <xf numFmtId="0" fontId="192" fillId="56" borderId="5" xfId="0" applyFont="1" applyFill="1" applyBorder="1" applyAlignment="1">
      <alignment horizontal="left" vertical="center" wrapText="1" readingOrder="1"/>
    </xf>
    <xf numFmtId="0" fontId="44" fillId="0" borderId="0" xfId="0" applyFont="1" applyAlignment="1">
      <alignment horizontal="left" vertical="center" wrapText="1" readingOrder="1"/>
    </xf>
    <xf numFmtId="0" fontId="192" fillId="62" borderId="45" xfId="0" applyFont="1" applyFill="1" applyBorder="1" applyAlignment="1">
      <alignment horizontal="left" vertical="center" wrapText="1" readingOrder="1"/>
    </xf>
    <xf numFmtId="0" fontId="192" fillId="61" borderId="42" xfId="0" applyFont="1" applyFill="1" applyBorder="1" applyAlignment="1">
      <alignment horizontal="left" vertical="center" wrapText="1" readingOrder="1"/>
    </xf>
    <xf numFmtId="0" fontId="192" fillId="61" borderId="5" xfId="0" applyFont="1" applyFill="1" applyBorder="1" applyAlignment="1">
      <alignment horizontal="left" vertical="center" wrapText="1" readingOrder="1"/>
    </xf>
    <xf numFmtId="0" fontId="62" fillId="0" borderId="0" xfId="0" applyFont="1" applyAlignment="1">
      <alignment horizontal="center" vertical="center" textRotation="90" wrapText="1" readingOrder="1"/>
    </xf>
    <xf numFmtId="0" fontId="192" fillId="60" borderId="32" xfId="0" applyFont="1" applyFill="1" applyBorder="1" applyAlignment="1">
      <alignment horizontal="center" vertical="center" wrapText="1" readingOrder="1"/>
    </xf>
    <xf numFmtId="0" fontId="44" fillId="0" borderId="0" xfId="0" applyFont="1" applyAlignment="1">
      <alignment vertical="center" wrapText="1" readingOrder="1"/>
    </xf>
    <xf numFmtId="0" fontId="62" fillId="0" borderId="0" xfId="0" applyFont="1" applyAlignment="1">
      <alignment horizontal="left" vertical="center" wrapText="1" readingOrder="1"/>
    </xf>
    <xf numFmtId="0" fontId="192" fillId="61" borderId="41" xfId="0" applyFont="1" applyFill="1" applyBorder="1" applyAlignment="1">
      <alignment horizontal="left" vertical="center" wrapText="1" readingOrder="1"/>
    </xf>
    <xf numFmtId="0" fontId="192" fillId="61" borderId="36" xfId="0" applyFont="1" applyFill="1" applyBorder="1" applyAlignment="1">
      <alignment horizontal="left" vertical="center" wrapText="1" readingOrder="1"/>
    </xf>
    <xf numFmtId="0" fontId="192" fillId="62" borderId="44" xfId="0" applyFont="1" applyFill="1" applyBorder="1" applyAlignment="1">
      <alignment horizontal="left" vertical="center" wrapText="1" readingOrder="1"/>
    </xf>
    <xf numFmtId="0" fontId="44" fillId="0" borderId="0" xfId="0" applyFont="1" applyAlignment="1">
      <alignment horizontal="center" vertical="center" wrapText="1" readingOrder="1"/>
    </xf>
    <xf numFmtId="178" fontId="192" fillId="56" borderId="5" xfId="0" applyNumberFormat="1" applyFont="1" applyFill="1" applyBorder="1" applyAlignment="1">
      <alignment horizontal="right" vertical="center" wrapText="1" readingOrder="1"/>
    </xf>
    <xf numFmtId="9" fontId="192" fillId="56" borderId="5" xfId="2" applyFont="1" applyFill="1" applyBorder="1" applyAlignment="1">
      <alignment horizontal="center" vertical="center" wrapText="1"/>
    </xf>
    <xf numFmtId="178" fontId="192" fillId="56" borderId="37" xfId="0" applyNumberFormat="1" applyFont="1" applyFill="1" applyBorder="1" applyAlignment="1">
      <alignment horizontal="right" vertical="center" wrapText="1" readingOrder="1"/>
    </xf>
    <xf numFmtId="178" fontId="192" fillId="62" borderId="45" xfId="0" applyNumberFormat="1" applyFont="1" applyFill="1" applyBorder="1" applyAlignment="1">
      <alignment horizontal="right" vertical="center" wrapText="1" readingOrder="1"/>
    </xf>
    <xf numFmtId="9" fontId="192" fillId="62" borderId="45" xfId="2" applyFont="1" applyFill="1" applyBorder="1" applyAlignment="1">
      <alignment horizontal="center" vertical="center" wrapText="1"/>
    </xf>
    <xf numFmtId="178" fontId="192" fillId="62" borderId="46" xfId="0" applyNumberFormat="1" applyFont="1" applyFill="1" applyBorder="1" applyAlignment="1">
      <alignment horizontal="right" vertical="center" wrapText="1" readingOrder="1"/>
    </xf>
    <xf numFmtId="178" fontId="192" fillId="56" borderId="6" xfId="0" applyNumberFormat="1" applyFont="1" applyFill="1" applyBorder="1" applyAlignment="1">
      <alignment horizontal="right" vertical="center" wrapText="1" readingOrder="1"/>
    </xf>
    <xf numFmtId="178" fontId="192" fillId="62" borderId="95" xfId="0" applyNumberFormat="1" applyFont="1" applyFill="1" applyBorder="1" applyAlignment="1">
      <alignment horizontal="right" vertical="center" wrapText="1" readingOrder="1"/>
    </xf>
    <xf numFmtId="0" fontId="58" fillId="0" borderId="0" xfId="0" applyFont="1" applyAlignment="1">
      <alignment horizontal="left" vertical="center" wrapText="1" readingOrder="1"/>
    </xf>
    <xf numFmtId="178" fontId="72" fillId="0" borderId="0" xfId="0" applyNumberFormat="1" applyFont="1" applyAlignment="1">
      <alignment horizontal="right" vertical="center" wrapText="1" readingOrder="1"/>
    </xf>
    <xf numFmtId="9" fontId="72" fillId="0" borderId="0" xfId="2" applyFont="1" applyFill="1" applyBorder="1" applyAlignment="1">
      <alignment horizontal="center" vertical="center" wrapText="1" readingOrder="1"/>
    </xf>
    <xf numFmtId="178" fontId="181" fillId="60" borderId="99" xfId="0" applyNumberFormat="1" applyFont="1" applyFill="1" applyBorder="1" applyAlignment="1">
      <alignment horizontal="center" vertical="center" wrapText="1" readingOrder="1"/>
    </xf>
    <xf numFmtId="0" fontId="49" fillId="0" borderId="0" xfId="0" applyFont="1" applyAlignment="1">
      <alignment horizontal="center" vertical="center" textRotation="90" readingOrder="1"/>
    </xf>
    <xf numFmtId="0" fontId="55" fillId="0" borderId="0" xfId="0" applyFont="1" applyAlignment="1">
      <alignment vertical="center" wrapText="1" readingOrder="1"/>
    </xf>
    <xf numFmtId="0" fontId="73" fillId="0" borderId="97" xfId="0" applyFont="1" applyBorder="1" applyAlignment="1">
      <alignment horizontal="center" vertical="center" wrapText="1" readingOrder="1"/>
    </xf>
    <xf numFmtId="0" fontId="73" fillId="4" borderId="1" xfId="0" applyFont="1" applyFill="1" applyBorder="1" applyAlignment="1">
      <alignment horizontal="center" vertical="center" wrapText="1" readingOrder="1"/>
    </xf>
    <xf numFmtId="0" fontId="73" fillId="4" borderId="84" xfId="0" applyFont="1" applyFill="1" applyBorder="1" applyAlignment="1">
      <alignment horizontal="center" vertical="center" wrapText="1" readingOrder="1"/>
    </xf>
    <xf numFmtId="0" fontId="0" fillId="4" borderId="0" xfId="0" applyFill="1" applyAlignment="1">
      <alignment horizontal="center" vertical="center" wrapText="1"/>
    </xf>
    <xf numFmtId="0" fontId="212" fillId="0" borderId="0" xfId="0" applyFont="1"/>
    <xf numFmtId="0" fontId="213" fillId="0" borderId="0" xfId="0" applyFont="1"/>
    <xf numFmtId="0" fontId="191" fillId="60" borderId="32" xfId="0" applyFont="1" applyFill="1" applyBorder="1" applyAlignment="1">
      <alignment horizontal="center" vertical="center" wrapText="1" readingOrder="1"/>
    </xf>
    <xf numFmtId="0" fontId="70" fillId="0" borderId="9" xfId="0" applyFont="1" applyBorder="1" applyAlignment="1">
      <alignment horizontal="left" vertical="center" wrapText="1" readingOrder="1"/>
    </xf>
    <xf numFmtId="178" fontId="70" fillId="0" borderId="9" xfId="0" applyNumberFormat="1" applyFont="1" applyBorder="1" applyAlignment="1">
      <alignment horizontal="right" vertical="center" wrapText="1" readingOrder="1"/>
    </xf>
    <xf numFmtId="9" fontId="48" fillId="0" borderId="9" xfId="2" applyFont="1" applyBorder="1" applyAlignment="1">
      <alignment horizontal="center" vertical="center" wrapText="1"/>
    </xf>
    <xf numFmtId="178" fontId="70" fillId="0" borderId="13" xfId="0" applyNumberFormat="1" applyFont="1" applyBorder="1" applyAlignment="1">
      <alignment horizontal="right" vertical="center" wrapText="1" readingOrder="1"/>
    </xf>
    <xf numFmtId="178" fontId="70" fillId="0" borderId="35" xfId="0" applyNumberFormat="1" applyFont="1" applyBorder="1" applyAlignment="1">
      <alignment horizontal="right" vertical="center" wrapText="1" readingOrder="1"/>
    </xf>
    <xf numFmtId="0" fontId="70" fillId="0" borderId="5" xfId="0" applyFont="1" applyBorder="1" applyAlignment="1">
      <alignment horizontal="left" vertical="center" wrapText="1" readingOrder="1"/>
    </xf>
    <xf numFmtId="178" fontId="70" fillId="0" borderId="5" xfId="0" applyNumberFormat="1" applyFont="1" applyBorder="1" applyAlignment="1">
      <alignment horizontal="right" vertical="center" wrapText="1" readingOrder="1"/>
    </xf>
    <xf numFmtId="9" fontId="48" fillId="0" borderId="5" xfId="2" applyFont="1" applyBorder="1" applyAlignment="1">
      <alignment horizontal="center" vertical="center" wrapText="1"/>
    </xf>
    <xf numFmtId="178" fontId="70" fillId="0" borderId="6" xfId="0" applyNumberFormat="1" applyFont="1" applyBorder="1" applyAlignment="1">
      <alignment horizontal="right" vertical="center" wrapText="1" readingOrder="1"/>
    </xf>
    <xf numFmtId="0" fontId="55" fillId="56" borderId="5" xfId="0" applyFont="1" applyFill="1" applyBorder="1" applyAlignment="1">
      <alignment horizontal="left" vertical="center" wrapText="1" readingOrder="1"/>
    </xf>
    <xf numFmtId="178" fontId="153" fillId="56" borderId="5" xfId="0" applyNumberFormat="1" applyFont="1" applyFill="1" applyBorder="1" applyAlignment="1">
      <alignment horizontal="right" vertical="center" wrapText="1" readingOrder="1"/>
    </xf>
    <xf numFmtId="9" fontId="85" fillId="56" borderId="5" xfId="2" applyFont="1" applyFill="1" applyBorder="1" applyAlignment="1">
      <alignment horizontal="center" vertical="center" wrapText="1"/>
    </xf>
    <xf numFmtId="178" fontId="153" fillId="56" borderId="6" xfId="0" applyNumberFormat="1" applyFont="1" applyFill="1" applyBorder="1" applyAlignment="1">
      <alignment horizontal="right" vertical="center" wrapText="1" readingOrder="1"/>
    </xf>
    <xf numFmtId="178" fontId="153" fillId="56" borderId="37" xfId="0" applyNumberFormat="1" applyFont="1" applyFill="1" applyBorder="1" applyAlignment="1">
      <alignment horizontal="right" vertical="center" wrapText="1" readingOrder="1"/>
    </xf>
    <xf numFmtId="178" fontId="70" fillId="4" borderId="9" xfId="0" applyNumberFormat="1" applyFont="1" applyFill="1" applyBorder="1" applyAlignment="1">
      <alignment horizontal="right" vertical="center" wrapText="1" readingOrder="1"/>
    </xf>
    <xf numFmtId="178" fontId="70" fillId="0" borderId="37" xfId="0" applyNumberFormat="1" applyFont="1" applyBorder="1" applyAlignment="1">
      <alignment horizontal="right" vertical="center" wrapText="1" readingOrder="1"/>
    </xf>
    <xf numFmtId="178" fontId="70" fillId="4" borderId="5" xfId="0" applyNumberFormat="1" applyFont="1" applyFill="1" applyBorder="1" applyAlignment="1">
      <alignment horizontal="right" vertical="center" wrapText="1" readingOrder="1"/>
    </xf>
    <xf numFmtId="9" fontId="48" fillId="4" borderId="5" xfId="2" applyFont="1" applyFill="1" applyBorder="1" applyAlignment="1">
      <alignment horizontal="center" vertical="center" wrapText="1"/>
    </xf>
    <xf numFmtId="178" fontId="70" fillId="4" borderId="6" xfId="0" applyNumberFormat="1" applyFont="1" applyFill="1" applyBorder="1" applyAlignment="1">
      <alignment horizontal="right" vertical="center" wrapText="1" readingOrder="1"/>
    </xf>
    <xf numFmtId="0" fontId="70" fillId="4" borderId="5" xfId="0" applyFont="1" applyFill="1" applyBorder="1" applyAlignment="1">
      <alignment horizontal="left" vertical="center" wrapText="1" readingOrder="1"/>
    </xf>
    <xf numFmtId="0" fontId="214" fillId="4" borderId="5" xfId="0" applyFont="1" applyFill="1" applyBorder="1" applyAlignment="1">
      <alignment horizontal="left" vertical="center" wrapText="1" readingOrder="1"/>
    </xf>
    <xf numFmtId="178" fontId="214" fillId="0" borderId="5" xfId="0" applyNumberFormat="1" applyFont="1" applyBorder="1" applyAlignment="1">
      <alignment horizontal="right" vertical="center" wrapText="1" readingOrder="1"/>
    </xf>
    <xf numFmtId="178" fontId="214" fillId="4" borderId="5" xfId="0" applyNumberFormat="1" applyFont="1" applyFill="1" applyBorder="1" applyAlignment="1">
      <alignment horizontal="right" vertical="center" wrapText="1" readingOrder="1"/>
    </xf>
    <xf numFmtId="9" fontId="214" fillId="4" borderId="5" xfId="2" applyFont="1" applyFill="1" applyBorder="1" applyAlignment="1">
      <alignment horizontal="center" vertical="center" wrapText="1"/>
    </xf>
    <xf numFmtId="178" fontId="214" fillId="4" borderId="6" xfId="0" applyNumberFormat="1" applyFont="1" applyFill="1" applyBorder="1" applyAlignment="1">
      <alignment horizontal="right" vertical="center" wrapText="1" readingOrder="1"/>
    </xf>
    <xf numFmtId="178" fontId="70" fillId="4" borderId="37" xfId="0" applyNumberFormat="1" applyFont="1" applyFill="1" applyBorder="1" applyAlignment="1">
      <alignment horizontal="right" vertical="center" wrapText="1" readingOrder="1"/>
    </xf>
    <xf numFmtId="178" fontId="48" fillId="0" borderId="5" xfId="0" applyNumberFormat="1" applyFont="1" applyBorder="1" applyAlignment="1">
      <alignment horizontal="right" vertical="center" wrapText="1" readingOrder="1"/>
    </xf>
    <xf numFmtId="0" fontId="70" fillId="0" borderId="56" xfId="0" applyFont="1" applyBorder="1" applyAlignment="1">
      <alignment horizontal="left" vertical="center" wrapText="1" readingOrder="1"/>
    </xf>
    <xf numFmtId="9" fontId="153" fillId="56" borderId="5" xfId="2" applyFont="1" applyFill="1" applyBorder="1" applyAlignment="1">
      <alignment horizontal="center" vertical="center" wrapText="1" readingOrder="1"/>
    </xf>
    <xf numFmtId="0" fontId="181" fillId="56" borderId="5" xfId="0" applyFont="1" applyFill="1" applyBorder="1" applyAlignment="1">
      <alignment horizontal="left" vertical="center" wrapText="1" readingOrder="1"/>
    </xf>
    <xf numFmtId="178" fontId="181" fillId="56" borderId="5" xfId="0" applyNumberFormat="1" applyFont="1" applyFill="1" applyBorder="1" applyAlignment="1">
      <alignment horizontal="right" vertical="center" wrapText="1" readingOrder="1"/>
    </xf>
    <xf numFmtId="9" fontId="181" fillId="56" borderId="5" xfId="2" applyFont="1" applyFill="1" applyBorder="1" applyAlignment="1">
      <alignment horizontal="center" vertical="center" wrapText="1"/>
    </xf>
    <xf numFmtId="178" fontId="181" fillId="56" borderId="6" xfId="0" applyNumberFormat="1" applyFont="1" applyFill="1" applyBorder="1" applyAlignment="1">
      <alignment horizontal="right" vertical="center" wrapText="1" readingOrder="1"/>
    </xf>
    <xf numFmtId="178" fontId="181" fillId="56" borderId="37" xfId="0" applyNumberFormat="1" applyFont="1" applyFill="1" applyBorder="1" applyAlignment="1">
      <alignment horizontal="right" vertical="center" wrapText="1" readingOrder="1"/>
    </xf>
    <xf numFmtId="0" fontId="181" fillId="62" borderId="45" xfId="0" applyFont="1" applyFill="1" applyBorder="1" applyAlignment="1">
      <alignment horizontal="left" vertical="center" wrapText="1" readingOrder="1"/>
    </xf>
    <xf numFmtId="178" fontId="181" fillId="62" borderId="45" xfId="0" applyNumberFormat="1" applyFont="1" applyFill="1" applyBorder="1" applyAlignment="1">
      <alignment horizontal="right" vertical="center" wrapText="1" readingOrder="1"/>
    </xf>
    <xf numFmtId="9" fontId="181" fillId="62" borderId="45" xfId="2" applyFont="1" applyFill="1" applyBorder="1" applyAlignment="1">
      <alignment horizontal="center" vertical="center" wrapText="1"/>
    </xf>
    <xf numFmtId="178" fontId="181" fillId="62" borderId="95" xfId="0" applyNumberFormat="1" applyFont="1" applyFill="1" applyBorder="1" applyAlignment="1">
      <alignment horizontal="right" vertical="center" wrapText="1" readingOrder="1"/>
    </xf>
    <xf numFmtId="178" fontId="181" fillId="62" borderId="46" xfId="0" applyNumberFormat="1" applyFont="1" applyFill="1" applyBorder="1" applyAlignment="1">
      <alignment horizontal="right" vertical="center" wrapText="1" readingOrder="1"/>
    </xf>
    <xf numFmtId="0" fontId="55" fillId="0" borderId="8" xfId="0" applyFont="1" applyBorder="1" applyAlignment="1">
      <alignment vertical="center" textRotation="90" wrapText="1" readingOrder="1"/>
    </xf>
    <xf numFmtId="0" fontId="55" fillId="0" borderId="8" xfId="0" applyFont="1" applyBorder="1" applyAlignment="1">
      <alignment horizontal="center" vertical="center" textRotation="90" wrapText="1" readingOrder="1"/>
    </xf>
    <xf numFmtId="9" fontId="214" fillId="0" borderId="5" xfId="2" applyFont="1" applyFill="1" applyBorder="1" applyAlignment="1">
      <alignment horizontal="center" vertical="center" wrapText="1" readingOrder="1"/>
    </xf>
    <xf numFmtId="178" fontId="214" fillId="0" borderId="6" xfId="0" applyNumberFormat="1" applyFont="1" applyBorder="1" applyAlignment="1">
      <alignment horizontal="right" vertical="center" wrapText="1" readingOrder="1"/>
    </xf>
    <xf numFmtId="178" fontId="214" fillId="0" borderId="37" xfId="0" applyNumberFormat="1" applyFont="1" applyBorder="1" applyAlignment="1">
      <alignment horizontal="right" vertical="center" wrapText="1" readingOrder="1"/>
    </xf>
    <xf numFmtId="0" fontId="55" fillId="0" borderId="9" xfId="0" applyFont="1" applyBorder="1" applyAlignment="1">
      <alignment vertical="center" textRotation="90" wrapText="1" readingOrder="1"/>
    </xf>
    <xf numFmtId="0" fontId="70" fillId="0" borderId="9" xfId="0" applyFont="1" applyBorder="1" applyAlignment="1">
      <alignment vertical="center" wrapText="1" readingOrder="1"/>
    </xf>
    <xf numFmtId="178" fontId="48" fillId="0" borderId="9" xfId="0" applyNumberFormat="1" applyFont="1" applyBorder="1" applyAlignment="1">
      <alignment horizontal="right" vertical="center" wrapText="1" readingOrder="1"/>
    </xf>
    <xf numFmtId="0" fontId="70" fillId="0" borderId="5" xfId="0" applyFont="1" applyBorder="1" applyAlignment="1">
      <alignment vertical="center" wrapText="1" readingOrder="1"/>
    </xf>
    <xf numFmtId="9" fontId="48" fillId="0" borderId="5" xfId="2" applyFont="1" applyFill="1" applyBorder="1" applyAlignment="1">
      <alignment horizontal="center" vertical="center" wrapText="1"/>
    </xf>
    <xf numFmtId="9" fontId="214" fillId="0" borderId="5" xfId="2" applyFont="1" applyBorder="1" applyAlignment="1">
      <alignment horizontal="center" vertical="center" wrapText="1" readingOrder="1"/>
    </xf>
    <xf numFmtId="0" fontId="70" fillId="4" borderId="5" xfId="0" applyFont="1" applyFill="1" applyBorder="1" applyAlignment="1">
      <alignment vertical="center" wrapText="1" readingOrder="1"/>
    </xf>
    <xf numFmtId="0" fontId="214" fillId="0" borderId="5" xfId="0" applyFont="1" applyBorder="1" applyAlignment="1">
      <alignment vertical="center" wrapText="1" readingOrder="1"/>
    </xf>
    <xf numFmtId="9" fontId="214" fillId="0" borderId="5" xfId="2" applyFont="1" applyFill="1" applyBorder="1" applyAlignment="1">
      <alignment horizontal="center" vertical="center" wrapText="1"/>
    </xf>
    <xf numFmtId="0" fontId="55" fillId="2" borderId="40" xfId="0" applyFont="1" applyFill="1" applyBorder="1" applyAlignment="1">
      <alignment horizontal="center" vertical="center" wrapText="1" readingOrder="1"/>
    </xf>
    <xf numFmtId="178" fontId="85" fillId="0" borderId="0" xfId="0" applyNumberFormat="1" applyFont="1" applyAlignment="1">
      <alignment horizontal="right" vertical="center" wrapText="1" readingOrder="1"/>
    </xf>
    <xf numFmtId="9" fontId="85" fillId="0" borderId="0" xfId="2" applyFont="1" applyAlignment="1">
      <alignment horizontal="center" vertical="center" wrapText="1"/>
    </xf>
    <xf numFmtId="178" fontId="85" fillId="0" borderId="0" xfId="2" applyNumberFormat="1" applyFont="1" applyAlignment="1">
      <alignment horizontal="right" vertical="center" wrapText="1"/>
    </xf>
    <xf numFmtId="0" fontId="181" fillId="60" borderId="41" xfId="0" applyFont="1" applyFill="1" applyBorder="1" applyAlignment="1">
      <alignment horizontal="center" vertical="center" wrapText="1" readingOrder="1"/>
    </xf>
    <xf numFmtId="178" fontId="181" fillId="60" borderId="42" xfId="0" applyNumberFormat="1" applyFont="1" applyFill="1" applyBorder="1" applyAlignment="1">
      <alignment horizontal="center" vertical="center" wrapText="1" readingOrder="1"/>
    </xf>
    <xf numFmtId="0" fontId="181" fillId="60" borderId="42" xfId="0" applyFont="1" applyFill="1" applyBorder="1" applyAlignment="1">
      <alignment horizontal="center" vertical="center" wrapText="1" readingOrder="1"/>
    </xf>
    <xf numFmtId="178" fontId="214" fillId="4" borderId="42" xfId="0" applyNumberFormat="1" applyFont="1" applyFill="1" applyBorder="1" applyAlignment="1">
      <alignment horizontal="right" vertical="center" wrapText="1" readingOrder="1"/>
    </xf>
    <xf numFmtId="9" fontId="214" fillId="4" borderId="42" xfId="2" applyFont="1" applyFill="1" applyBorder="1" applyAlignment="1">
      <alignment horizontal="center" vertical="center" wrapText="1"/>
    </xf>
    <xf numFmtId="178" fontId="214" fillId="4" borderId="42" xfId="0" applyNumberFormat="1" applyFont="1" applyFill="1" applyBorder="1" applyAlignment="1">
      <alignment horizontal="right" vertical="center" wrapText="1"/>
    </xf>
    <xf numFmtId="178" fontId="214" fillId="4" borderId="5" xfId="0" applyNumberFormat="1" applyFont="1" applyFill="1" applyBorder="1" applyAlignment="1">
      <alignment horizontal="right" vertical="center" wrapText="1"/>
    </xf>
    <xf numFmtId="178" fontId="214" fillId="4" borderId="5" xfId="2" applyNumberFormat="1" applyFont="1" applyFill="1" applyBorder="1" applyAlignment="1">
      <alignment horizontal="right" vertical="center" wrapText="1"/>
    </xf>
    <xf numFmtId="0" fontId="181" fillId="60" borderId="47" xfId="0" applyFont="1" applyFill="1" applyBorder="1" applyAlignment="1">
      <alignment horizontal="left" vertical="center" wrapText="1" readingOrder="1"/>
    </xf>
    <xf numFmtId="178" fontId="181" fillId="60" borderId="48" xfId="0" applyNumberFormat="1" applyFont="1" applyFill="1" applyBorder="1" applyAlignment="1">
      <alignment horizontal="right" vertical="center" wrapText="1" readingOrder="1"/>
    </xf>
    <xf numFmtId="9" fontId="181" fillId="60" borderId="48" xfId="2" applyFont="1" applyFill="1" applyBorder="1" applyAlignment="1">
      <alignment horizontal="center" vertical="center" wrapText="1"/>
    </xf>
    <xf numFmtId="178" fontId="181" fillId="60" borderId="48" xfId="2" applyNumberFormat="1" applyFont="1" applyFill="1" applyBorder="1" applyAlignment="1">
      <alignment horizontal="right" vertical="center" wrapText="1"/>
    </xf>
    <xf numFmtId="178" fontId="48" fillId="0" borderId="0" xfId="0" applyNumberFormat="1" applyFont="1" applyAlignment="1">
      <alignment horizontal="right" vertical="center" wrapText="1" readingOrder="1"/>
    </xf>
    <xf numFmtId="0" fontId="188" fillId="60" borderId="26" xfId="0" applyFont="1" applyFill="1" applyBorder="1" applyAlignment="1">
      <alignment horizontal="center" vertical="center" wrapText="1" readingOrder="1"/>
    </xf>
    <xf numFmtId="0" fontId="188" fillId="60" borderId="27" xfId="0" applyFont="1" applyFill="1" applyBorder="1" applyAlignment="1">
      <alignment horizontal="center" vertical="center" wrapText="1" readingOrder="1"/>
    </xf>
    <xf numFmtId="9" fontId="188" fillId="60" borderId="27" xfId="2" applyFont="1" applyFill="1" applyBorder="1" applyAlignment="1">
      <alignment horizontal="center" vertical="center" wrapText="1" readingOrder="1"/>
    </xf>
    <xf numFmtId="0" fontId="188" fillId="60" borderId="29" xfId="0" applyFont="1" applyFill="1" applyBorder="1" applyAlignment="1">
      <alignment horizontal="center" vertical="center" wrapText="1" readingOrder="1"/>
    </xf>
    <xf numFmtId="0" fontId="189" fillId="61" borderId="36" xfId="0" applyFont="1" applyFill="1" applyBorder="1" applyAlignment="1">
      <alignment horizontal="left" vertical="center" wrapText="1" readingOrder="1"/>
    </xf>
    <xf numFmtId="0" fontId="211" fillId="53" borderId="1" xfId="0" applyFont="1" applyFill="1" applyBorder="1" applyAlignment="1">
      <alignment horizontal="center" vertical="center" wrapText="1" readingOrder="1"/>
    </xf>
    <xf numFmtId="0" fontId="211" fillId="53" borderId="1" xfId="0" applyFont="1" applyFill="1" applyBorder="1" applyAlignment="1">
      <alignment horizontal="left" vertical="center" wrapText="1" readingOrder="1"/>
    </xf>
    <xf numFmtId="0" fontId="211" fillId="53" borderId="1" xfId="0" applyFont="1" applyFill="1" applyBorder="1" applyAlignment="1">
      <alignment vertical="center" wrapText="1" readingOrder="1"/>
    </xf>
    <xf numFmtId="0" fontId="156" fillId="53" borderId="0" xfId="0" applyFont="1" applyFill="1" applyAlignment="1">
      <alignment readingOrder="1"/>
    </xf>
    <xf numFmtId="3" fontId="83" fillId="0" borderId="5" xfId="4" applyNumberFormat="1" applyFont="1" applyBorder="1" applyAlignment="1">
      <alignment vertical="center"/>
    </xf>
    <xf numFmtId="179" fontId="83" fillId="0" borderId="5" xfId="26" applyNumberFormat="1" applyFont="1" applyFill="1" applyBorder="1" applyAlignment="1">
      <alignment vertical="center"/>
    </xf>
    <xf numFmtId="0" fontId="74" fillId="53" borderId="1" xfId="0" applyFont="1" applyFill="1" applyBorder="1" applyAlignment="1">
      <alignment horizontal="center" vertical="center" wrapText="1" readingOrder="1"/>
    </xf>
    <xf numFmtId="0" fontId="74" fillId="53" borderId="1" xfId="0" applyFont="1" applyFill="1" applyBorder="1" applyAlignment="1">
      <alignment horizontal="left" vertical="center" wrapText="1" readingOrder="1"/>
    </xf>
    <xf numFmtId="178" fontId="181" fillId="60" borderId="43" xfId="0" applyNumberFormat="1" applyFont="1" applyFill="1" applyBorder="1" applyAlignment="1">
      <alignment horizontal="center" vertical="center" wrapText="1" readingOrder="1"/>
    </xf>
    <xf numFmtId="178" fontId="214" fillId="4" borderId="43" xfId="0" applyNumberFormat="1" applyFont="1" applyFill="1" applyBorder="1" applyAlignment="1">
      <alignment horizontal="right" vertical="center" wrapText="1"/>
    </xf>
    <xf numFmtId="178" fontId="214" fillId="4" borderId="37" xfId="0" applyNumberFormat="1" applyFont="1" applyFill="1" applyBorder="1" applyAlignment="1">
      <alignment horizontal="right" vertical="center" wrapText="1"/>
    </xf>
    <xf numFmtId="178" fontId="214" fillId="4" borderId="37" xfId="2" applyNumberFormat="1" applyFont="1" applyFill="1" applyBorder="1" applyAlignment="1">
      <alignment horizontal="right" vertical="center" wrapText="1"/>
    </xf>
    <xf numFmtId="178" fontId="214" fillId="4" borderId="37" xfId="0" applyNumberFormat="1" applyFont="1" applyFill="1" applyBorder="1" applyAlignment="1">
      <alignment horizontal="right" vertical="center" wrapText="1" readingOrder="1"/>
    </xf>
    <xf numFmtId="178" fontId="181" fillId="60" borderId="85" xfId="2" applyNumberFormat="1" applyFont="1" applyFill="1" applyBorder="1" applyAlignment="1">
      <alignment horizontal="right" vertical="center" wrapText="1"/>
    </xf>
    <xf numFmtId="0" fontId="85" fillId="59" borderId="41" xfId="0" applyFont="1" applyFill="1" applyBorder="1" applyAlignment="1">
      <alignment horizontal="left" vertical="center" wrapText="1" readingOrder="1"/>
    </xf>
    <xf numFmtId="0" fontId="85" fillId="59" borderId="36" xfId="0" applyFont="1" applyFill="1" applyBorder="1" applyAlignment="1">
      <alignment horizontal="left" vertical="center" wrapText="1" readingOrder="1"/>
    </xf>
    <xf numFmtId="0" fontId="188" fillId="60" borderId="93" xfId="0" applyFont="1" applyFill="1" applyBorder="1" applyAlignment="1">
      <alignment horizontal="center" vertical="center" wrapText="1" readingOrder="1"/>
    </xf>
    <xf numFmtId="0" fontId="188" fillId="60" borderId="15" xfId="0" applyFont="1" applyFill="1" applyBorder="1" applyAlignment="1">
      <alignment horizontal="center" vertical="center" wrapText="1" readingOrder="1"/>
    </xf>
    <xf numFmtId="0" fontId="188" fillId="60" borderId="32" xfId="0" applyFont="1" applyFill="1" applyBorder="1" applyAlignment="1">
      <alignment horizontal="center" vertical="center" wrapText="1" readingOrder="1"/>
    </xf>
    <xf numFmtId="9" fontId="188" fillId="60" borderId="32" xfId="2" applyFont="1" applyFill="1" applyBorder="1" applyAlignment="1">
      <alignment horizontal="center" vertical="center" wrapText="1" readingOrder="1"/>
    </xf>
    <xf numFmtId="15" fontId="131" fillId="0" borderId="0" xfId="0" applyNumberFormat="1" applyFont="1" applyAlignment="1">
      <alignment vertical="center" wrapText="1" readingOrder="1"/>
    </xf>
    <xf numFmtId="0" fontId="111" fillId="0" borderId="57" xfId="0" applyFont="1" applyBorder="1" applyAlignment="1">
      <alignment horizontal="left" vertical="center" wrapText="1" readingOrder="1"/>
    </xf>
    <xf numFmtId="0" fontId="111" fillId="0" borderId="12" xfId="0" applyFont="1" applyBorder="1" applyAlignment="1">
      <alignment horizontal="left" vertical="center" wrapText="1" readingOrder="1"/>
    </xf>
    <xf numFmtId="0" fontId="111" fillId="0" borderId="56" xfId="0" applyFont="1" applyBorder="1" applyAlignment="1">
      <alignment horizontal="left" vertical="center" wrapText="1" readingOrder="1"/>
    </xf>
    <xf numFmtId="0" fontId="111" fillId="4" borderId="32" xfId="0" applyFont="1" applyFill="1" applyBorder="1" applyAlignment="1">
      <alignment horizontal="left" vertical="center" wrapText="1" readingOrder="1"/>
    </xf>
    <xf numFmtId="0" fontId="111" fillId="0" borderId="93" xfId="0" applyFont="1" applyBorder="1" applyAlignment="1">
      <alignment horizontal="left" vertical="center" wrapText="1" readingOrder="1"/>
    </xf>
    <xf numFmtId="0" fontId="111" fillId="0" borderId="7" xfId="0" applyFont="1" applyBorder="1" applyAlignment="1">
      <alignment horizontal="left" vertical="center" wrapText="1" readingOrder="1"/>
    </xf>
    <xf numFmtId="180" fontId="114" fillId="61" borderId="5" xfId="0" applyNumberFormat="1" applyFont="1" applyFill="1" applyBorder="1" applyAlignment="1">
      <alignment horizontal="left" vertical="center" wrapText="1" readingOrder="1"/>
    </xf>
    <xf numFmtId="9" fontId="121" fillId="4" borderId="57" xfId="7" applyFont="1" applyFill="1" applyBorder="1" applyAlignment="1">
      <alignment horizontal="center" vertical="center" wrapText="1"/>
    </xf>
    <xf numFmtId="9" fontId="138" fillId="48" borderId="9" xfId="7" applyFont="1" applyFill="1" applyBorder="1" applyAlignment="1">
      <alignment horizontal="center" vertical="center" wrapText="1" readingOrder="1"/>
    </xf>
    <xf numFmtId="0" fontId="188" fillId="0" borderId="0" xfId="0" applyFont="1" applyAlignment="1">
      <alignment horizontal="center" vertical="center" wrapText="1" readingOrder="1"/>
    </xf>
    <xf numFmtId="178" fontId="108" fillId="0" borderId="43" xfId="0" applyNumberFormat="1" applyFont="1" applyBorder="1" applyAlignment="1">
      <alignment vertical="center" wrapText="1" readingOrder="1"/>
    </xf>
    <xf numFmtId="178" fontId="108" fillId="0" borderId="37" xfId="0" applyNumberFormat="1" applyFont="1" applyBorder="1" applyAlignment="1">
      <alignment vertical="center" wrapText="1" readingOrder="1"/>
    </xf>
    <xf numFmtId="178" fontId="121" fillId="2" borderId="37" xfId="0" applyNumberFormat="1" applyFont="1" applyFill="1" applyBorder="1" applyAlignment="1">
      <alignment vertical="center" wrapText="1" readingOrder="1"/>
    </xf>
    <xf numFmtId="178" fontId="190" fillId="61" borderId="37" xfId="0" applyNumberFormat="1" applyFont="1" applyFill="1" applyBorder="1" applyAlignment="1">
      <alignment vertical="center" wrapText="1" readingOrder="1"/>
    </xf>
    <xf numFmtId="178" fontId="190" fillId="62" borderId="46" xfId="0" applyNumberFormat="1" applyFont="1" applyFill="1" applyBorder="1" applyAlignment="1">
      <alignment vertical="center" wrapText="1" readingOrder="1"/>
    </xf>
    <xf numFmtId="177" fontId="106" fillId="0" borderId="0" xfId="0" applyNumberFormat="1" applyFont="1" applyAlignment="1">
      <alignment horizontal="left"/>
    </xf>
    <xf numFmtId="178" fontId="169" fillId="47" borderId="86" xfId="0" applyNumberFormat="1" applyFont="1" applyFill="1" applyBorder="1" applyAlignment="1">
      <alignment horizontal="center" vertical="center" wrapText="1" readingOrder="1"/>
    </xf>
    <xf numFmtId="178" fontId="169" fillId="47" borderId="86" xfId="52" applyNumberFormat="1" applyFont="1" applyFill="1" applyBorder="1" applyAlignment="1">
      <alignment horizontal="center" vertical="center" wrapText="1" readingOrder="1"/>
    </xf>
    <xf numFmtId="178" fontId="171" fillId="49" borderId="86" xfId="0" applyNumberFormat="1" applyFont="1" applyFill="1" applyBorder="1" applyAlignment="1">
      <alignment horizontal="center" vertical="center" wrapText="1" readingOrder="1"/>
    </xf>
    <xf numFmtId="178" fontId="171" fillId="49" borderId="86" xfId="52" applyNumberFormat="1" applyFont="1" applyFill="1" applyBorder="1" applyAlignment="1">
      <alignment horizontal="center" vertical="center" wrapText="1" readingOrder="1"/>
    </xf>
    <xf numFmtId="178" fontId="174" fillId="47" borderId="86" xfId="52" applyNumberFormat="1" applyFont="1" applyFill="1" applyBorder="1" applyAlignment="1">
      <alignment horizontal="center" vertical="center" wrapText="1" readingOrder="1"/>
    </xf>
    <xf numFmtId="178" fontId="171" fillId="47" borderId="86" xfId="52" applyNumberFormat="1" applyFont="1" applyFill="1" applyBorder="1" applyAlignment="1">
      <alignment horizontal="center" vertical="center" wrapText="1" readingOrder="1"/>
    </xf>
    <xf numFmtId="178" fontId="199" fillId="50" borderId="86" xfId="52" applyNumberFormat="1" applyFont="1" applyFill="1" applyBorder="1" applyAlignment="1">
      <alignment horizontal="center" vertical="center" wrapText="1" readingOrder="1"/>
    </xf>
    <xf numFmtId="0" fontId="73" fillId="0" borderId="97" xfId="0" applyFont="1" applyBorder="1" applyAlignment="1">
      <alignment horizontal="center" vertical="center" readingOrder="1"/>
    </xf>
    <xf numFmtId="0" fontId="156" fillId="53" borderId="0" xfId="0" applyFont="1" applyFill="1" applyAlignment="1">
      <alignment horizontal="center" readingOrder="1"/>
    </xf>
    <xf numFmtId="0" fontId="156" fillId="0" borderId="0" xfId="0" applyFont="1" applyAlignment="1">
      <alignment horizontal="center" readingOrder="1"/>
    </xf>
    <xf numFmtId="0" fontId="15" fillId="49" borderId="0" xfId="0" applyFont="1" applyFill="1" applyAlignment="1">
      <alignment readingOrder="1"/>
    </xf>
    <xf numFmtId="178" fontId="188" fillId="60" borderId="32" xfId="0" applyNumberFormat="1" applyFont="1" applyFill="1" applyBorder="1" applyAlignment="1">
      <alignment horizontal="center" vertical="center" wrapText="1" readingOrder="1"/>
    </xf>
    <xf numFmtId="178" fontId="134" fillId="0" borderId="62" xfId="0" applyNumberFormat="1" applyFont="1" applyBorder="1" applyAlignment="1">
      <alignment horizontal="center" readingOrder="1"/>
    </xf>
    <xf numFmtId="178" fontId="134" fillId="0" borderId="4" xfId="0" applyNumberFormat="1" applyFont="1" applyBorder="1" applyAlignment="1">
      <alignment horizontal="center" readingOrder="1"/>
    </xf>
    <xf numFmtId="0" fontId="188" fillId="60" borderId="42" xfId="0" applyFont="1" applyFill="1" applyBorder="1" applyAlignment="1">
      <alignment horizontal="center" vertical="center" wrapText="1" readingOrder="1"/>
    </xf>
    <xf numFmtId="0" fontId="188" fillId="60" borderId="99" xfId="0" applyFont="1" applyFill="1" applyBorder="1" applyAlignment="1">
      <alignment horizontal="center" vertical="center" wrapText="1" readingOrder="1"/>
    </xf>
    <xf numFmtId="178" fontId="134" fillId="0" borderId="62" xfId="0" applyNumberFormat="1" applyFont="1" applyBorder="1" applyAlignment="1">
      <alignment horizontal="right" readingOrder="1"/>
    </xf>
    <xf numFmtId="178" fontId="134" fillId="0" borderId="4" xfId="0" applyNumberFormat="1" applyFont="1" applyBorder="1" applyAlignment="1">
      <alignment horizontal="right" readingOrder="1"/>
    </xf>
    <xf numFmtId="9" fontId="134" fillId="0" borderId="62" xfId="2" applyFont="1" applyBorder="1" applyAlignment="1">
      <alignment horizontal="center" readingOrder="1"/>
    </xf>
    <xf numFmtId="9" fontId="134" fillId="0" borderId="4" xfId="2" applyFont="1" applyBorder="1" applyAlignment="1">
      <alignment horizontal="center" readingOrder="1"/>
    </xf>
    <xf numFmtId="3" fontId="134" fillId="0" borderId="56" xfId="0" applyNumberFormat="1" applyFont="1" applyBorder="1" applyAlignment="1">
      <alignment horizontal="right" readingOrder="1"/>
    </xf>
    <xf numFmtId="3" fontId="134" fillId="0" borderId="57" xfId="0" applyNumberFormat="1" applyFont="1" applyBorder="1" applyAlignment="1">
      <alignment horizontal="right" readingOrder="1"/>
    </xf>
    <xf numFmtId="0" fontId="167" fillId="51" borderId="92" xfId="0" applyFont="1" applyFill="1" applyBorder="1" applyAlignment="1">
      <alignment horizontal="center" vertical="center" wrapText="1" readingOrder="1"/>
    </xf>
    <xf numFmtId="0" fontId="74" fillId="63" borderId="1" xfId="0" applyFont="1" applyFill="1" applyBorder="1" applyAlignment="1">
      <alignment horizontal="center" vertical="center" wrapText="1" readingOrder="1"/>
    </xf>
    <xf numFmtId="190" fontId="74" fillId="63" borderId="1" xfId="0" applyNumberFormat="1" applyFont="1" applyFill="1" applyBorder="1" applyAlignment="1">
      <alignment horizontal="right" vertical="center" wrapText="1" readingOrder="1"/>
    </xf>
    <xf numFmtId="0" fontId="55" fillId="0" borderId="41" xfId="0" applyFont="1" applyBorder="1" applyAlignment="1">
      <alignment vertical="center" wrapText="1" readingOrder="1"/>
    </xf>
    <xf numFmtId="0" fontId="55" fillId="0" borderId="36" xfId="0" applyFont="1" applyBorder="1" applyAlignment="1">
      <alignment vertical="center" wrapText="1" readingOrder="1"/>
    </xf>
    <xf numFmtId="0" fontId="55" fillId="2" borderId="5" xfId="0" applyFont="1" applyFill="1" applyBorder="1" applyAlignment="1">
      <alignment horizontal="left" vertical="center" wrapText="1" readingOrder="1"/>
    </xf>
    <xf numFmtId="178" fontId="153" fillId="2" borderId="5" xfId="0" applyNumberFormat="1" applyFont="1" applyFill="1" applyBorder="1" applyAlignment="1">
      <alignment horizontal="right" vertical="center" wrapText="1" readingOrder="1"/>
    </xf>
    <xf numFmtId="9" fontId="153" fillId="2" borderId="5" xfId="2" applyFont="1" applyFill="1" applyBorder="1" applyAlignment="1">
      <alignment horizontal="center" vertical="center" wrapText="1" readingOrder="1"/>
    </xf>
    <xf numFmtId="178" fontId="153" fillId="2" borderId="37" xfId="0" applyNumberFormat="1" applyFont="1" applyFill="1" applyBorder="1" applyAlignment="1">
      <alignment horizontal="right" vertical="center" wrapText="1" readingOrder="1"/>
    </xf>
    <xf numFmtId="0" fontId="74" fillId="64" borderId="1" xfId="0" applyFont="1" applyFill="1" applyBorder="1" applyAlignment="1">
      <alignment horizontal="center" vertical="center" wrapText="1" readingOrder="1"/>
    </xf>
    <xf numFmtId="0" fontId="74" fillId="64" borderId="1" xfId="0" applyFont="1" applyFill="1" applyBorder="1" applyAlignment="1">
      <alignment horizontal="left" vertical="center" wrapText="1" readingOrder="1"/>
    </xf>
    <xf numFmtId="0" fontId="74" fillId="64" borderId="1" xfId="0" applyFont="1" applyFill="1" applyBorder="1" applyAlignment="1">
      <alignment vertical="center" wrapText="1" readingOrder="1"/>
    </xf>
    <xf numFmtId="185" fontId="74" fillId="64" borderId="1" xfId="0" applyNumberFormat="1" applyFont="1" applyFill="1" applyBorder="1" applyAlignment="1">
      <alignment horizontal="right" vertical="center" wrapText="1" readingOrder="1"/>
    </xf>
    <xf numFmtId="185" fontId="73" fillId="0" borderId="0" xfId="0" applyNumberFormat="1" applyFont="1" applyAlignment="1">
      <alignment horizontal="center" vertical="center" readingOrder="1"/>
    </xf>
    <xf numFmtId="0" fontId="111" fillId="65" borderId="42" xfId="0" applyFont="1" applyFill="1" applyBorder="1" applyAlignment="1">
      <alignment horizontal="left" vertical="center" wrapText="1" readingOrder="1"/>
    </xf>
    <xf numFmtId="178" fontId="169" fillId="0" borderId="86" xfId="52" applyNumberFormat="1" applyFont="1" applyFill="1" applyBorder="1" applyAlignment="1">
      <alignment horizontal="center" vertical="center" wrapText="1" readingOrder="1"/>
    </xf>
    <xf numFmtId="178" fontId="199" fillId="50" borderId="86" xfId="0" applyNumberFormat="1" applyFont="1" applyFill="1" applyBorder="1" applyAlignment="1">
      <alignment horizontal="center" vertical="center" wrapText="1" readingOrder="1"/>
    </xf>
    <xf numFmtId="0" fontId="173" fillId="51" borderId="92" xfId="0" applyFont="1" applyFill="1" applyBorder="1" applyAlignment="1">
      <alignment horizontal="center" vertical="center" wrapText="1" readingOrder="1"/>
    </xf>
    <xf numFmtId="171" fontId="45" fillId="0" borderId="5" xfId="1" applyNumberFormat="1" applyFont="1" applyFill="1" applyBorder="1" applyAlignment="1">
      <alignment horizontal="center"/>
    </xf>
    <xf numFmtId="3" fontId="83" fillId="55" borderId="5" xfId="4" applyNumberFormat="1" applyFont="1" applyFill="1" applyBorder="1" applyAlignment="1">
      <alignment horizontal="left" vertical="center"/>
    </xf>
    <xf numFmtId="3" fontId="84" fillId="55" borderId="5" xfId="4" applyNumberFormat="1" applyFont="1" applyFill="1" applyBorder="1" applyAlignment="1">
      <alignment horizontal="left" vertical="center"/>
    </xf>
    <xf numFmtId="179" fontId="51" fillId="0" borderId="48" xfId="26" applyNumberFormat="1" applyFont="1" applyFill="1" applyBorder="1" applyAlignment="1"/>
    <xf numFmtId="179" fontId="0" fillId="3" borderId="0" xfId="0" applyNumberFormat="1" applyFill="1"/>
    <xf numFmtId="3" fontId="217" fillId="0" borderId="0" xfId="0" applyNumberFormat="1" applyFont="1" applyAlignment="1">
      <alignment horizontal="center" readingOrder="1"/>
    </xf>
    <xf numFmtId="15" fontId="132" fillId="0" borderId="18" xfId="0" applyNumberFormat="1" applyFont="1" applyBorder="1" applyAlignment="1">
      <alignment horizontal="center" vertical="center" wrapText="1" readingOrder="1"/>
    </xf>
    <xf numFmtId="178" fontId="220" fillId="4" borderId="0" xfId="0" applyNumberFormat="1" applyFont="1" applyFill="1" applyAlignment="1">
      <alignment horizontal="right" vertical="center" wrapText="1" readingOrder="1"/>
    </xf>
    <xf numFmtId="178" fontId="220" fillId="0" borderId="0" xfId="0" applyNumberFormat="1" applyFont="1" applyAlignment="1">
      <alignment horizontal="right" vertical="center" wrapText="1" readingOrder="1"/>
    </xf>
    <xf numFmtId="171" fontId="220" fillId="0" borderId="0" xfId="1" applyNumberFormat="1" applyFont="1" applyFill="1" applyBorder="1" applyAlignment="1">
      <alignment horizontal="left" vertical="center" wrapText="1" readingOrder="1"/>
    </xf>
    <xf numFmtId="178" fontId="220" fillId="4" borderId="0" xfId="0" applyNumberFormat="1" applyFont="1" applyFill="1" applyAlignment="1">
      <alignment horizontal="right" vertical="center" wrapText="1"/>
    </xf>
    <xf numFmtId="178" fontId="218" fillId="4" borderId="0" xfId="0" applyNumberFormat="1" applyFont="1" applyFill="1" applyAlignment="1">
      <alignment horizontal="right" vertical="center" wrapText="1" readingOrder="1"/>
    </xf>
    <xf numFmtId="178" fontId="219" fillId="4" borderId="0" xfId="0" applyNumberFormat="1" applyFont="1" applyFill="1" applyAlignment="1">
      <alignment horizontal="right" vertical="center" wrapText="1" readingOrder="1"/>
    </xf>
    <xf numFmtId="0" fontId="221" fillId="4" borderId="0" xfId="0" applyFont="1" applyFill="1"/>
    <xf numFmtId="0" fontId="98" fillId="4" borderId="0" xfId="0" applyFont="1" applyFill="1"/>
    <xf numFmtId="0" fontId="55" fillId="0" borderId="9" xfId="0" applyFont="1" applyBorder="1" applyAlignment="1">
      <alignment horizontal="left" vertical="center" wrapText="1" readingOrder="1"/>
    </xf>
    <xf numFmtId="0" fontId="55" fillId="0" borderId="12" xfId="0" applyFont="1" applyBorder="1" applyAlignment="1">
      <alignment horizontal="left" vertical="center" wrapText="1" readingOrder="1"/>
    </xf>
    <xf numFmtId="178" fontId="85" fillId="56" borderId="5" xfId="0" applyNumberFormat="1" applyFont="1" applyFill="1" applyBorder="1" applyAlignment="1">
      <alignment horizontal="right" vertical="center" wrapText="1" readingOrder="1"/>
    </xf>
    <xf numFmtId="0" fontId="63" fillId="0" borderId="47" xfId="4" applyFont="1" applyBorder="1" applyAlignment="1" applyProtection="1">
      <alignment horizontal="left" vertical="center" wrapText="1" readingOrder="1"/>
      <protection locked="0"/>
    </xf>
    <xf numFmtId="182" fontId="162" fillId="0" borderId="48" xfId="52" applyNumberFormat="1" applyFont="1" applyFill="1" applyBorder="1" applyAlignment="1" applyProtection="1">
      <alignment vertical="center" wrapText="1" readingOrder="1"/>
      <protection locked="0"/>
    </xf>
    <xf numFmtId="171" fontId="162" fillId="0" borderId="48" xfId="1" applyNumberFormat="1" applyFont="1" applyFill="1" applyBorder="1" applyAlignment="1" applyProtection="1">
      <alignment horizontal="center" vertical="center" wrapText="1" readingOrder="1"/>
      <protection locked="0"/>
    </xf>
    <xf numFmtId="9" fontId="162" fillId="0" borderId="48" xfId="2" applyFont="1" applyFill="1" applyBorder="1" applyAlignment="1" applyProtection="1">
      <alignment horizontal="center" vertical="center" wrapText="1" readingOrder="1"/>
      <protection locked="0"/>
    </xf>
    <xf numFmtId="182" fontId="162" fillId="0" borderId="48" xfId="52" applyNumberFormat="1" applyFont="1" applyFill="1" applyBorder="1" applyAlignment="1" applyProtection="1">
      <alignment horizontal="center" vertical="center" wrapText="1" readingOrder="1"/>
      <protection locked="0"/>
    </xf>
    <xf numFmtId="9" fontId="163" fillId="0" borderId="85" xfId="4" applyNumberFormat="1" applyFont="1" applyBorder="1" applyAlignment="1">
      <alignment horizontal="center" vertical="center" wrapText="1"/>
    </xf>
    <xf numFmtId="0" fontId="65" fillId="0" borderId="5" xfId="4" applyFont="1" applyBorder="1" applyAlignment="1" applyProtection="1">
      <alignment horizontal="left" vertical="center" wrapText="1" readingOrder="1"/>
      <protection locked="0"/>
    </xf>
    <xf numFmtId="0" fontId="64" fillId="0" borderId="5" xfId="4" applyFont="1" applyBorder="1" applyAlignment="1" applyProtection="1">
      <alignment horizontal="left" vertical="center" wrapText="1" readingOrder="1"/>
      <protection locked="0"/>
    </xf>
    <xf numFmtId="0" fontId="65" fillId="0" borderId="9" xfId="4" applyFont="1" applyBorder="1" applyAlignment="1" applyProtection="1">
      <alignment horizontal="left" vertical="center" wrapText="1" readingOrder="1"/>
      <protection locked="0"/>
    </xf>
    <xf numFmtId="182" fontId="52" fillId="0" borderId="9" xfId="52" applyNumberFormat="1" applyFont="1" applyBorder="1" applyAlignment="1">
      <alignment horizontal="right" vertical="center" wrapText="1"/>
    </xf>
    <xf numFmtId="182" fontId="65" fillId="0" borderId="9" xfId="52" applyNumberFormat="1" applyFont="1" applyBorder="1" applyAlignment="1" applyProtection="1">
      <alignment horizontal="right" vertical="center" wrapText="1" readingOrder="1"/>
      <protection locked="0"/>
    </xf>
    <xf numFmtId="43" fontId="52" fillId="0" borderId="9" xfId="549" applyFont="1" applyBorder="1" applyAlignment="1">
      <alignment horizontal="right" vertical="center" wrapText="1"/>
    </xf>
    <xf numFmtId="0" fontId="52" fillId="0" borderId="9" xfId="550" applyNumberFormat="1" applyFont="1" applyBorder="1" applyAlignment="1">
      <alignment horizontal="right" vertical="center" wrapText="1"/>
    </xf>
    <xf numFmtId="9" fontId="52" fillId="0" borderId="9" xfId="4" applyNumberFormat="1" applyFont="1" applyBorder="1" applyAlignment="1">
      <alignment horizontal="center" vertical="center" wrapText="1"/>
    </xf>
    <xf numFmtId="182" fontId="65" fillId="0" borderId="9" xfId="52" applyNumberFormat="1" applyFont="1" applyFill="1" applyBorder="1" applyAlignment="1" applyProtection="1">
      <alignment horizontal="right" vertical="center" wrapText="1" readingOrder="1"/>
      <protection locked="0"/>
    </xf>
    <xf numFmtId="190" fontId="74" fillId="0" borderId="1" xfId="0" applyNumberFormat="1" applyFont="1" applyBorder="1" applyAlignment="1">
      <alignment horizontal="right" vertical="center" wrapText="1" readingOrder="1"/>
    </xf>
    <xf numFmtId="0" fontId="163" fillId="0" borderId="0" xfId="0" applyFont="1" applyAlignment="1">
      <alignment horizontal="left" vertical="center" wrapText="1" readingOrder="1"/>
    </xf>
    <xf numFmtId="171" fontId="52" fillId="0" borderId="0" xfId="1" applyNumberFormat="1" applyFont="1" applyFill="1" applyBorder="1" applyAlignment="1">
      <alignment horizontal="left" vertical="center" wrapText="1" readingOrder="1"/>
    </xf>
    <xf numFmtId="15" fontId="132" fillId="0" borderId="0" xfId="0" applyNumberFormat="1" applyFont="1" applyAlignment="1">
      <alignment vertical="center" readingOrder="1"/>
    </xf>
    <xf numFmtId="178" fontId="132" fillId="0" borderId="0" xfId="0" applyNumberFormat="1" applyFont="1" applyAlignment="1">
      <alignment vertical="center" readingOrder="1"/>
    </xf>
    <xf numFmtId="15" fontId="216" fillId="0" borderId="0" xfId="0" applyNumberFormat="1" applyFont="1" applyAlignment="1">
      <alignment vertical="center" readingOrder="1"/>
    </xf>
    <xf numFmtId="0" fontId="122" fillId="0" borderId="5" xfId="0" applyFont="1" applyBorder="1" applyAlignment="1">
      <alignment horizontal="left" vertical="center" readingOrder="1"/>
    </xf>
    <xf numFmtId="178" fontId="122" fillId="0" borderId="5" xfId="0" applyNumberFormat="1" applyFont="1" applyBorder="1" applyAlignment="1">
      <alignment horizontal="right" vertical="center" readingOrder="1"/>
    </xf>
    <xf numFmtId="180" fontId="122" fillId="0" borderId="5" xfId="0" applyNumberFormat="1" applyFont="1" applyBorder="1" applyAlignment="1">
      <alignment horizontal="right" vertical="center" readingOrder="1"/>
    </xf>
    <xf numFmtId="9" fontId="122" fillId="0" borderId="5" xfId="2" applyFont="1" applyFill="1" applyBorder="1" applyAlignment="1">
      <alignment horizontal="center" vertical="center" readingOrder="1"/>
    </xf>
    <xf numFmtId="9" fontId="122" fillId="0" borderId="5" xfId="2" applyFont="1" applyBorder="1" applyAlignment="1">
      <alignment horizontal="center" vertical="center" readingOrder="1"/>
    </xf>
    <xf numFmtId="0" fontId="122" fillId="4" borderId="5" xfId="0" applyFont="1" applyFill="1" applyBorder="1" applyAlignment="1">
      <alignment horizontal="left" vertical="center" readingOrder="1"/>
    </xf>
    <xf numFmtId="0" fontId="111" fillId="4" borderId="5" xfId="0" applyFont="1" applyFill="1" applyBorder="1" applyAlignment="1">
      <alignment horizontal="left" vertical="center" readingOrder="1"/>
    </xf>
    <xf numFmtId="178" fontId="114" fillId="56" borderId="5" xfId="0" applyNumberFormat="1" applyFont="1" applyFill="1" applyBorder="1" applyAlignment="1">
      <alignment horizontal="right" vertical="center" readingOrder="1"/>
    </xf>
    <xf numFmtId="180" fontId="114" fillId="56" borderId="5" xfId="0" applyNumberFormat="1" applyFont="1" applyFill="1" applyBorder="1" applyAlignment="1">
      <alignment horizontal="right" vertical="center" readingOrder="1"/>
    </xf>
    <xf numFmtId="9" fontId="114" fillId="56" borderId="5" xfId="2" applyFont="1" applyFill="1" applyBorder="1" applyAlignment="1">
      <alignment horizontal="center" vertical="center" readingOrder="1"/>
    </xf>
    <xf numFmtId="178" fontId="189" fillId="60" borderId="45" xfId="0" applyNumberFormat="1" applyFont="1" applyFill="1" applyBorder="1" applyAlignment="1">
      <alignment horizontal="right" vertical="center" readingOrder="1"/>
    </xf>
    <xf numFmtId="180" fontId="189" fillId="60" borderId="45" xfId="0" applyNumberFormat="1" applyFont="1" applyFill="1" applyBorder="1" applyAlignment="1">
      <alignment horizontal="right" vertical="center" readingOrder="1"/>
    </xf>
    <xf numFmtId="9" fontId="189" fillId="60" borderId="45" xfId="2" applyFont="1" applyFill="1" applyBorder="1" applyAlignment="1">
      <alignment horizontal="center" vertical="center" readingOrder="1"/>
    </xf>
    <xf numFmtId="0" fontId="122" fillId="0" borderId="9" xfId="0" applyFont="1" applyBorder="1" applyAlignment="1">
      <alignment horizontal="left" vertical="center" readingOrder="1"/>
    </xf>
    <xf numFmtId="178" fontId="122" fillId="0" borderId="9" xfId="0" applyNumberFormat="1" applyFont="1" applyBorder="1" applyAlignment="1">
      <alignment horizontal="right" vertical="center" readingOrder="1"/>
    </xf>
    <xf numFmtId="180" fontId="122" fillId="0" borderId="9" xfId="0" applyNumberFormat="1" applyFont="1" applyBorder="1" applyAlignment="1">
      <alignment horizontal="right" vertical="center" readingOrder="1"/>
    </xf>
    <xf numFmtId="9" fontId="122" fillId="0" borderId="9" xfId="2" applyFont="1" applyFill="1" applyBorder="1" applyAlignment="1">
      <alignment horizontal="center" vertical="center" readingOrder="1"/>
    </xf>
    <xf numFmtId="9" fontId="122" fillId="0" borderId="13" xfId="2" applyFont="1" applyFill="1" applyBorder="1" applyAlignment="1">
      <alignment horizontal="center" vertical="center" readingOrder="1"/>
    </xf>
    <xf numFmtId="9" fontId="122" fillId="0" borderId="6" xfId="2" applyFont="1" applyFill="1" applyBorder="1" applyAlignment="1">
      <alignment horizontal="center" vertical="center" readingOrder="1"/>
    </xf>
    <xf numFmtId="178" fontId="114" fillId="61" borderId="5" xfId="0" applyNumberFormat="1" applyFont="1" applyFill="1" applyBorder="1" applyAlignment="1">
      <alignment horizontal="right" vertical="center" readingOrder="1"/>
    </xf>
    <xf numFmtId="180" fontId="114" fillId="61" borderId="5" xfId="0" applyNumberFormat="1" applyFont="1" applyFill="1" applyBorder="1" applyAlignment="1">
      <alignment horizontal="right" vertical="center" readingOrder="1"/>
    </xf>
    <xf numFmtId="9" fontId="114" fillId="61" borderId="5" xfId="2" applyFont="1" applyFill="1" applyBorder="1" applyAlignment="1">
      <alignment horizontal="center" vertical="center" readingOrder="1"/>
    </xf>
    <xf numFmtId="9" fontId="114" fillId="61" borderId="6" xfId="2" applyFont="1" applyFill="1" applyBorder="1" applyAlignment="1">
      <alignment horizontal="center" vertical="center" readingOrder="1"/>
    </xf>
    <xf numFmtId="178" fontId="114" fillId="61" borderId="7" xfId="0" applyNumberFormat="1" applyFont="1" applyFill="1" applyBorder="1" applyAlignment="1">
      <alignment horizontal="right" vertical="center" readingOrder="1"/>
    </xf>
    <xf numFmtId="180" fontId="114" fillId="61" borderId="7" xfId="0" applyNumberFormat="1" applyFont="1" applyFill="1" applyBorder="1" applyAlignment="1">
      <alignment horizontal="right" vertical="center" readingOrder="1"/>
    </xf>
    <xf numFmtId="9" fontId="114" fillId="61" borderId="7" xfId="2" applyFont="1" applyFill="1" applyBorder="1" applyAlignment="1">
      <alignment horizontal="center" vertical="center" readingOrder="1"/>
    </xf>
    <xf numFmtId="0" fontId="189" fillId="60" borderId="27" xfId="0" applyFont="1" applyFill="1" applyBorder="1" applyAlignment="1">
      <alignment horizontal="center" vertical="center" readingOrder="1"/>
    </xf>
    <xf numFmtId="178" fontId="189" fillId="60" borderId="27" xfId="0" applyNumberFormat="1" applyFont="1" applyFill="1" applyBorder="1" applyAlignment="1">
      <alignment horizontal="right" vertical="center" readingOrder="1"/>
    </xf>
    <xf numFmtId="180" fontId="189" fillId="60" borderId="27" xfId="0" applyNumberFormat="1" applyFont="1" applyFill="1" applyBorder="1" applyAlignment="1">
      <alignment horizontal="right" vertical="center" readingOrder="1"/>
    </xf>
    <xf numFmtId="9" fontId="189" fillId="60" borderId="27" xfId="2" applyFont="1" applyFill="1" applyBorder="1" applyAlignment="1">
      <alignment horizontal="center" vertical="center" readingOrder="1"/>
    </xf>
    <xf numFmtId="9" fontId="189" fillId="60" borderId="29" xfId="2" applyFont="1" applyFill="1" applyBorder="1" applyAlignment="1">
      <alignment horizontal="center" vertical="center" readingOrder="1"/>
    </xf>
    <xf numFmtId="0" fontId="122" fillId="4" borderId="42" xfId="0" applyFont="1" applyFill="1" applyBorder="1" applyAlignment="1">
      <alignment horizontal="left" vertical="center" readingOrder="1"/>
    </xf>
    <xf numFmtId="178" fontId="122" fillId="4" borderId="42" xfId="0" applyNumberFormat="1" applyFont="1" applyFill="1" applyBorder="1" applyAlignment="1">
      <alignment horizontal="right" vertical="center" readingOrder="1"/>
    </xf>
    <xf numFmtId="180" fontId="122" fillId="4" borderId="42" xfId="0" applyNumberFormat="1" applyFont="1" applyFill="1" applyBorder="1" applyAlignment="1">
      <alignment horizontal="right" vertical="center" readingOrder="1"/>
    </xf>
    <xf numFmtId="180" fontId="122" fillId="0" borderId="42" xfId="0" applyNumberFormat="1" applyFont="1" applyBorder="1" applyAlignment="1">
      <alignment horizontal="right" vertical="center" readingOrder="1"/>
    </xf>
    <xf numFmtId="9" fontId="122" fillId="4" borderId="42" xfId="2" applyFont="1" applyFill="1" applyBorder="1" applyAlignment="1">
      <alignment horizontal="center" vertical="center" readingOrder="1"/>
    </xf>
    <xf numFmtId="0" fontId="111" fillId="4" borderId="9" xfId="0" applyFont="1" applyFill="1" applyBorder="1" applyAlignment="1">
      <alignment horizontal="left" vertical="center" readingOrder="1"/>
    </xf>
    <xf numFmtId="178" fontId="122" fillId="4" borderId="9" xfId="0" applyNumberFormat="1" applyFont="1" applyFill="1" applyBorder="1" applyAlignment="1">
      <alignment horizontal="right" vertical="center" readingOrder="1"/>
    </xf>
    <xf numFmtId="180" fontId="122" fillId="4" borderId="9" xfId="0" applyNumberFormat="1" applyFont="1" applyFill="1" applyBorder="1" applyAlignment="1">
      <alignment horizontal="right" vertical="center" readingOrder="1"/>
    </xf>
    <xf numFmtId="9" fontId="122" fillId="4" borderId="9" xfId="2" applyFont="1" applyFill="1" applyBorder="1" applyAlignment="1">
      <alignment horizontal="center" vertical="center" readingOrder="1"/>
    </xf>
    <xf numFmtId="0" fontId="122" fillId="4" borderId="9" xfId="0" applyFont="1" applyFill="1" applyBorder="1" applyAlignment="1">
      <alignment horizontal="left" vertical="center" readingOrder="1"/>
    </xf>
    <xf numFmtId="9" fontId="122" fillId="0" borderId="9" xfId="2" applyFont="1" applyBorder="1" applyAlignment="1">
      <alignment horizontal="center" vertical="center" readingOrder="1"/>
    </xf>
    <xf numFmtId="9" fontId="122" fillId="0" borderId="13" xfId="2" applyFont="1" applyBorder="1" applyAlignment="1">
      <alignment horizontal="center" vertical="center" readingOrder="1"/>
    </xf>
    <xf numFmtId="178" fontId="114" fillId="61" borderId="8" xfId="0" applyNumberFormat="1" applyFont="1" applyFill="1" applyBorder="1" applyAlignment="1">
      <alignment horizontal="right" vertical="center" readingOrder="1"/>
    </xf>
    <xf numFmtId="180" fontId="114" fillId="61" borderId="8" xfId="0" applyNumberFormat="1" applyFont="1" applyFill="1" applyBorder="1" applyAlignment="1">
      <alignment horizontal="right" vertical="center" readingOrder="1"/>
    </xf>
    <xf numFmtId="9" fontId="114" fillId="61" borderId="8" xfId="2" applyFont="1" applyFill="1" applyBorder="1" applyAlignment="1">
      <alignment horizontal="center" vertical="center" readingOrder="1"/>
    </xf>
    <xf numFmtId="0" fontId="122" fillId="0" borderId="57" xfId="0" applyFont="1" applyBorder="1" applyAlignment="1">
      <alignment horizontal="left" vertical="center" readingOrder="1"/>
    </xf>
    <xf numFmtId="0" fontId="122" fillId="0" borderId="12" xfId="0" applyFont="1" applyBorder="1" applyAlignment="1">
      <alignment horizontal="left" vertical="center" readingOrder="1"/>
    </xf>
    <xf numFmtId="0" fontId="122" fillId="0" borderId="56" xfId="0" applyFont="1" applyBorder="1" applyAlignment="1">
      <alignment horizontal="left" vertical="center" readingOrder="1"/>
    </xf>
    <xf numFmtId="0" fontId="122" fillId="4" borderId="69" xfId="0" applyFont="1" applyFill="1" applyBorder="1" applyAlignment="1">
      <alignment horizontal="left" vertical="center" readingOrder="1"/>
    </xf>
    <xf numFmtId="178" fontId="122" fillId="0" borderId="42" xfId="0" applyNumberFormat="1" applyFont="1" applyBorder="1" applyAlignment="1">
      <alignment horizontal="right" vertical="center" readingOrder="1"/>
    </xf>
    <xf numFmtId="9" fontId="122" fillId="0" borderId="42" xfId="2" applyFont="1" applyFill="1" applyBorder="1" applyAlignment="1">
      <alignment horizontal="center" vertical="center" readingOrder="1"/>
    </xf>
    <xf numFmtId="9" fontId="122" fillId="0" borderId="42" xfId="2" applyFont="1" applyBorder="1" applyAlignment="1">
      <alignment horizontal="center" vertical="center" readingOrder="1"/>
    </xf>
    <xf numFmtId="9" fontId="122" fillId="0" borderId="6" xfId="2" applyFont="1" applyBorder="1" applyAlignment="1">
      <alignment horizontal="center" vertical="center" readingOrder="1"/>
    </xf>
    <xf numFmtId="0" fontId="150" fillId="0" borderId="0" xfId="0" applyFont="1" applyAlignment="1">
      <alignment horizontal="left" vertical="top" readingOrder="1"/>
    </xf>
    <xf numFmtId="178" fontId="150" fillId="0" borderId="0" xfId="0" applyNumberFormat="1" applyFont="1" applyAlignment="1">
      <alignment horizontal="left" vertical="top" readingOrder="1"/>
    </xf>
    <xf numFmtId="0" fontId="134" fillId="0" borderId="0" xfId="0" applyFont="1" applyAlignment="1">
      <alignment horizontal="left" vertical="top" readingOrder="1"/>
    </xf>
    <xf numFmtId="180" fontId="122" fillId="0" borderId="7" xfId="0" applyNumberFormat="1" applyFont="1" applyBorder="1" applyAlignment="1">
      <alignment horizontal="right" vertical="center" readingOrder="1"/>
    </xf>
    <xf numFmtId="9" fontId="114" fillId="0" borderId="7" xfId="2" applyFont="1" applyFill="1" applyBorder="1" applyAlignment="1">
      <alignment horizontal="center" vertical="center" readingOrder="1"/>
    </xf>
    <xf numFmtId="43" fontId="0" fillId="0" borderId="0" xfId="1" applyFont="1" applyAlignment="1"/>
    <xf numFmtId="180" fontId="128" fillId="0" borderId="42" xfId="0" applyNumberFormat="1" applyFont="1" applyBorder="1" applyAlignment="1">
      <alignment horizontal="right" vertical="center" readingOrder="1"/>
    </xf>
    <xf numFmtId="0" fontId="122" fillId="0" borderId="7" xfId="0" applyFont="1" applyBorder="1" applyAlignment="1">
      <alignment horizontal="left" vertical="center" readingOrder="1"/>
    </xf>
    <xf numFmtId="9" fontId="189" fillId="60" borderId="28" xfId="2" applyFont="1" applyFill="1" applyBorder="1" applyAlignment="1">
      <alignment horizontal="center" vertical="center" readingOrder="1"/>
    </xf>
    <xf numFmtId="9" fontId="122" fillId="0" borderId="83" xfId="2" applyFont="1" applyFill="1" applyBorder="1" applyAlignment="1">
      <alignment horizontal="center" vertical="center" readingOrder="1"/>
    </xf>
    <xf numFmtId="0" fontId="122" fillId="0" borderId="5" xfId="3" applyFont="1" applyBorder="1" applyAlignment="1">
      <alignment horizontal="left" vertical="center" readingOrder="1"/>
    </xf>
    <xf numFmtId="0" fontId="111" fillId="4" borderId="9" xfId="0" applyFont="1" applyFill="1" applyBorder="1" applyAlignment="1">
      <alignment horizontal="center" vertical="center" readingOrder="1"/>
    </xf>
    <xf numFmtId="180" fontId="122" fillId="0" borderId="9" xfId="0" applyNumberFormat="1" applyFont="1" applyBorder="1" applyAlignment="1">
      <alignment horizontal="center" vertical="center" readingOrder="1"/>
    </xf>
    <xf numFmtId="9" fontId="122" fillId="0" borderId="35" xfId="2" applyFont="1" applyBorder="1" applyAlignment="1">
      <alignment horizontal="center" vertical="center" readingOrder="1"/>
    </xf>
    <xf numFmtId="180" fontId="189" fillId="60" borderId="27" xfId="0" applyNumberFormat="1" applyFont="1" applyFill="1" applyBorder="1" applyAlignment="1">
      <alignment horizontal="center" vertical="center" readingOrder="1"/>
    </xf>
    <xf numFmtId="9" fontId="122" fillId="0" borderId="5" xfId="2" applyFont="1" applyBorder="1" applyAlignment="1">
      <alignment vertical="center" readingOrder="1"/>
    </xf>
    <xf numFmtId="9" fontId="114" fillId="56" borderId="5" xfId="2" applyFont="1" applyFill="1" applyBorder="1" applyAlignment="1">
      <alignment vertical="center" readingOrder="1"/>
    </xf>
    <xf numFmtId="9" fontId="114" fillId="61" borderId="5" xfId="2" applyFont="1" applyFill="1" applyBorder="1" applyAlignment="1">
      <alignment vertical="center" readingOrder="1"/>
    </xf>
    <xf numFmtId="178" fontId="122" fillId="4" borderId="5" xfId="0" applyNumberFormat="1" applyFont="1" applyFill="1" applyBorder="1" applyAlignment="1">
      <alignment horizontal="right" vertical="center" readingOrder="1"/>
    </xf>
    <xf numFmtId="180" fontId="122" fillId="4" borderId="5" xfId="0" applyNumberFormat="1" applyFont="1" applyFill="1" applyBorder="1" applyAlignment="1">
      <alignment horizontal="right" vertical="center" readingOrder="1"/>
    </xf>
    <xf numFmtId="9" fontId="122" fillId="4" borderId="5" xfId="2" applyFont="1" applyFill="1" applyBorder="1" applyAlignment="1">
      <alignment vertical="center" readingOrder="1"/>
    </xf>
    <xf numFmtId="9" fontId="189" fillId="60" borderId="27" xfId="2" applyFont="1" applyFill="1" applyBorder="1" applyAlignment="1">
      <alignment vertical="center" readingOrder="1"/>
    </xf>
    <xf numFmtId="180" fontId="114" fillId="61" borderId="5" xfId="2" applyNumberFormat="1" applyFont="1" applyFill="1" applyBorder="1" applyAlignment="1">
      <alignment horizontal="right" vertical="center" readingOrder="1"/>
    </xf>
    <xf numFmtId="178" fontId="189" fillId="60" borderId="48" xfId="0" applyNumberFormat="1" applyFont="1" applyFill="1" applyBorder="1" applyAlignment="1">
      <alignment horizontal="right" vertical="center" readingOrder="1"/>
    </xf>
    <xf numFmtId="180" fontId="189" fillId="60" borderId="48" xfId="0" applyNumberFormat="1" applyFont="1" applyFill="1" applyBorder="1" applyAlignment="1">
      <alignment horizontal="right" vertical="center" readingOrder="1"/>
    </xf>
    <xf numFmtId="9" fontId="189" fillId="60" borderId="48" xfId="2" applyFont="1" applyFill="1" applyBorder="1" applyAlignment="1">
      <alignment horizontal="center" vertical="center" readingOrder="1"/>
    </xf>
    <xf numFmtId="9" fontId="189" fillId="60" borderId="67" xfId="2" applyFont="1" applyFill="1" applyBorder="1" applyAlignment="1">
      <alignment horizontal="center" vertical="center" readingOrder="1"/>
    </xf>
    <xf numFmtId="0" fontId="105" fillId="0" borderId="0" xfId="0" applyFont="1" applyAlignment="1">
      <alignment horizontal="left" vertical="top" readingOrder="1"/>
    </xf>
    <xf numFmtId="0" fontId="217" fillId="0" borderId="0" xfId="0" applyFont="1" applyAlignment="1">
      <alignment horizontal="left" vertical="top" readingOrder="1"/>
    </xf>
    <xf numFmtId="9" fontId="189" fillId="60" borderId="5" xfId="2" applyFont="1" applyFill="1" applyBorder="1" applyAlignment="1">
      <alignment horizontal="center" vertical="center" readingOrder="1"/>
    </xf>
    <xf numFmtId="178" fontId="189" fillId="60" borderId="5" xfId="0" applyNumberFormat="1" applyFont="1" applyFill="1" applyBorder="1" applyAlignment="1">
      <alignment horizontal="right" vertical="center" readingOrder="1"/>
    </xf>
    <xf numFmtId="180" fontId="189" fillId="60" borderId="5" xfId="0" applyNumberFormat="1" applyFont="1" applyFill="1" applyBorder="1" applyAlignment="1">
      <alignment horizontal="right" vertical="center" readingOrder="1"/>
    </xf>
    <xf numFmtId="0" fontId="122" fillId="4" borderId="32" xfId="0" applyFont="1" applyFill="1" applyBorder="1" applyAlignment="1">
      <alignment horizontal="left" vertical="center" readingOrder="1"/>
    </xf>
    <xf numFmtId="178" fontId="122" fillId="0" borderId="32" xfId="0" applyNumberFormat="1" applyFont="1" applyBorder="1" applyAlignment="1">
      <alignment horizontal="right" vertical="center" readingOrder="1"/>
    </xf>
    <xf numFmtId="180" fontId="122" fillId="0" borderId="32" xfId="0" applyNumberFormat="1" applyFont="1" applyBorder="1" applyAlignment="1">
      <alignment horizontal="right" vertical="center" readingOrder="1"/>
    </xf>
    <xf numFmtId="9" fontId="122" fillId="0" borderId="32" xfId="2" applyFont="1" applyFill="1" applyBorder="1" applyAlignment="1">
      <alignment horizontal="center" vertical="center" readingOrder="1"/>
    </xf>
    <xf numFmtId="9" fontId="122" fillId="0" borderId="32" xfId="2" applyFont="1" applyBorder="1" applyAlignment="1">
      <alignment horizontal="center" vertical="center" readingOrder="1"/>
    </xf>
    <xf numFmtId="9" fontId="122" fillId="0" borderId="16" xfId="2" applyFont="1" applyBorder="1" applyAlignment="1">
      <alignment horizontal="center" vertical="center" readingOrder="1"/>
    </xf>
    <xf numFmtId="0" fontId="122" fillId="0" borderId="31" xfId="0" applyFont="1" applyBorder="1" applyAlignment="1">
      <alignment horizontal="left" vertical="center" readingOrder="1"/>
    </xf>
    <xf numFmtId="178" fontId="122" fillId="4" borderId="32" xfId="0" applyNumberFormat="1" applyFont="1" applyFill="1" applyBorder="1" applyAlignment="1">
      <alignment horizontal="right" vertical="center" readingOrder="1"/>
    </xf>
    <xf numFmtId="180" fontId="122" fillId="4" borderId="32" xfId="0" applyNumberFormat="1" applyFont="1" applyFill="1" applyBorder="1" applyAlignment="1">
      <alignment horizontal="right" vertical="center" readingOrder="1"/>
    </xf>
    <xf numFmtId="9" fontId="122" fillId="0" borderId="99" xfId="2" applyFont="1" applyFill="1" applyBorder="1" applyAlignment="1">
      <alignment horizontal="center" vertical="center" readingOrder="1"/>
    </xf>
    <xf numFmtId="178" fontId="189" fillId="60" borderId="30" xfId="0" applyNumberFormat="1" applyFont="1" applyFill="1" applyBorder="1" applyAlignment="1">
      <alignment horizontal="right" vertical="center" readingOrder="1"/>
    </xf>
    <xf numFmtId="180" fontId="150" fillId="0" borderId="0" xfId="0" applyNumberFormat="1" applyFont="1" applyAlignment="1">
      <alignment horizontal="left" vertical="top" readingOrder="1"/>
    </xf>
    <xf numFmtId="9" fontId="150" fillId="0" borderId="0" xfId="2" applyFont="1" applyBorder="1" applyAlignment="1">
      <alignment horizontal="center" vertical="top" readingOrder="1"/>
    </xf>
    <xf numFmtId="0" fontId="150" fillId="0" borderId="0" xfId="0" applyFont="1" applyAlignment="1">
      <alignment horizontal="center" vertical="top" readingOrder="1"/>
    </xf>
    <xf numFmtId="178" fontId="117" fillId="0" borderId="9" xfId="0" applyNumberFormat="1" applyFont="1" applyBorder="1" applyAlignment="1">
      <alignment horizontal="right" vertical="center" readingOrder="1"/>
    </xf>
    <xf numFmtId="180" fontId="117" fillId="0" borderId="9" xfId="0" applyNumberFormat="1" applyFont="1" applyBorder="1" applyAlignment="1">
      <alignment horizontal="right" vertical="center" readingOrder="1"/>
    </xf>
    <xf numFmtId="9" fontId="117" fillId="0" borderId="9" xfId="2" applyFont="1" applyFill="1" applyBorder="1" applyAlignment="1">
      <alignment horizontal="center" vertical="center" readingOrder="1"/>
    </xf>
    <xf numFmtId="9" fontId="117" fillId="0" borderId="13" xfId="2" applyFont="1" applyFill="1" applyBorder="1" applyAlignment="1">
      <alignment horizontal="center" vertical="center" readingOrder="1"/>
    </xf>
    <xf numFmtId="178" fontId="117" fillId="0" borderId="7" xfId="0" applyNumberFormat="1" applyFont="1" applyBorder="1" applyAlignment="1">
      <alignment horizontal="right" vertical="center" readingOrder="1"/>
    </xf>
    <xf numFmtId="180" fontId="117" fillId="0" borderId="7" xfId="0" applyNumberFormat="1" applyFont="1" applyBorder="1" applyAlignment="1">
      <alignment horizontal="right" vertical="center" readingOrder="1"/>
    </xf>
    <xf numFmtId="9" fontId="117" fillId="0" borderId="7" xfId="2" applyFont="1" applyFill="1" applyBorder="1" applyAlignment="1">
      <alignment horizontal="center" vertical="center" readingOrder="1"/>
    </xf>
    <xf numFmtId="9" fontId="117" fillId="0" borderId="10" xfId="2" applyFont="1" applyFill="1" applyBorder="1" applyAlignment="1">
      <alignment horizontal="center" vertical="center" readingOrder="1"/>
    </xf>
    <xf numFmtId="178" fontId="105" fillId="0" borderId="0" xfId="0" applyNumberFormat="1" applyFont="1" applyAlignment="1">
      <alignment horizontal="left" vertical="top" readingOrder="1"/>
    </xf>
    <xf numFmtId="180" fontId="105" fillId="0" borderId="0" xfId="0" applyNumberFormat="1" applyFont="1" applyAlignment="1">
      <alignment horizontal="left" vertical="top" readingOrder="1"/>
    </xf>
    <xf numFmtId="180" fontId="217" fillId="0" borderId="0" xfId="0" applyNumberFormat="1" applyFont="1" applyAlignment="1">
      <alignment horizontal="left" vertical="top" readingOrder="1"/>
    </xf>
    <xf numFmtId="3" fontId="105" fillId="0" borderId="0" xfId="0" applyNumberFormat="1" applyFont="1" applyAlignment="1">
      <alignment horizontal="left" vertical="top" readingOrder="1"/>
    </xf>
    <xf numFmtId="0" fontId="134" fillId="4" borderId="0" xfId="0" applyFont="1" applyFill="1"/>
    <xf numFmtId="0" fontId="122" fillId="4" borderId="0" xfId="0" applyFont="1" applyFill="1"/>
    <xf numFmtId="180" fontId="98" fillId="0" borderId="0" xfId="0" applyNumberFormat="1" applyFont="1"/>
    <xf numFmtId="178" fontId="51" fillId="0" borderId="0" xfId="0" applyNumberFormat="1" applyFont="1" applyAlignment="1">
      <alignment horizontal="right" vertical="center" wrapText="1" readingOrder="1"/>
    </xf>
    <xf numFmtId="9" fontId="51" fillId="0" borderId="0" xfId="2" applyFont="1" applyAlignment="1">
      <alignment horizontal="center" vertical="center" wrapText="1"/>
    </xf>
    <xf numFmtId="178" fontId="51" fillId="0" borderId="0" xfId="2" applyNumberFormat="1" applyFont="1" applyAlignment="1">
      <alignment horizontal="right" vertical="center" wrapText="1"/>
    </xf>
    <xf numFmtId="0" fontId="111" fillId="0" borderId="5" xfId="0" applyFont="1" applyBorder="1" applyAlignment="1">
      <alignment vertical="center" wrapText="1" readingOrder="1"/>
    </xf>
    <xf numFmtId="0" fontId="111" fillId="4" borderId="5" xfId="0" applyFont="1" applyFill="1" applyBorder="1" applyAlignment="1">
      <alignment vertical="center" wrapText="1" readingOrder="1"/>
    </xf>
    <xf numFmtId="0" fontId="188" fillId="60" borderId="30" xfId="0" applyFont="1" applyFill="1" applyBorder="1" applyAlignment="1">
      <alignment vertical="center" wrapText="1" readingOrder="1"/>
    </xf>
    <xf numFmtId="0" fontId="111" fillId="0" borderId="9" xfId="0" applyFont="1" applyBorder="1" applyAlignment="1">
      <alignment vertical="center" wrapText="1" readingOrder="1"/>
    </xf>
    <xf numFmtId="0" fontId="111" fillId="4" borderId="42" xfId="0" applyFont="1" applyFill="1" applyBorder="1" applyAlignment="1">
      <alignment vertical="center" wrapText="1" readingOrder="1"/>
    </xf>
    <xf numFmtId="0" fontId="111" fillId="4" borderId="9" xfId="0" applyFont="1" applyFill="1" applyBorder="1" applyAlignment="1">
      <alignment vertical="center" wrapText="1" readingOrder="1"/>
    </xf>
    <xf numFmtId="0" fontId="111" fillId="0" borderId="57" xfId="0" applyFont="1" applyBorder="1" applyAlignment="1">
      <alignment vertical="center" wrapText="1" readingOrder="1"/>
    </xf>
    <xf numFmtId="0" fontId="111" fillId="0" borderId="12" xfId="0" applyFont="1" applyBorder="1" applyAlignment="1">
      <alignment vertical="center" wrapText="1" readingOrder="1"/>
    </xf>
    <xf numFmtId="0" fontId="111" fillId="0" borderId="56" xfId="0" applyFont="1" applyBorder="1" applyAlignment="1">
      <alignment vertical="center" wrapText="1" readingOrder="1"/>
    </xf>
    <xf numFmtId="0" fontId="111" fillId="4" borderId="69" xfId="0" applyFont="1" applyFill="1" applyBorder="1" applyAlignment="1">
      <alignment vertical="center" wrapText="1" readingOrder="1"/>
    </xf>
    <xf numFmtId="0" fontId="215" fillId="0" borderId="0" xfId="0" applyFont="1" applyAlignment="1">
      <alignment vertical="center" wrapText="1" readingOrder="1"/>
    </xf>
    <xf numFmtId="0" fontId="111" fillId="0" borderId="7" xfId="0" applyFont="1" applyBorder="1" applyAlignment="1">
      <alignment vertical="center" wrapText="1" readingOrder="1"/>
    </xf>
    <xf numFmtId="0" fontId="111" fillId="0" borderId="5" xfId="3" applyFont="1" applyBorder="1" applyAlignment="1">
      <alignment vertical="center" wrapText="1" readingOrder="1"/>
    </xf>
    <xf numFmtId="0" fontId="111" fillId="4" borderId="32" xfId="0" applyFont="1" applyFill="1" applyBorder="1" applyAlignment="1">
      <alignment vertical="center" wrapText="1" readingOrder="1"/>
    </xf>
    <xf numFmtId="0" fontId="111" fillId="0" borderId="93" xfId="0" applyFont="1" applyBorder="1" applyAlignment="1">
      <alignment vertical="center" wrapText="1" readingOrder="1"/>
    </xf>
    <xf numFmtId="0" fontId="124" fillId="4" borderId="0" xfId="0" applyFont="1" applyFill="1" applyAlignment="1">
      <alignment vertical="center" wrapText="1"/>
    </xf>
    <xf numFmtId="0" fontId="161" fillId="0" borderId="0" xfId="0" applyFont="1" applyAlignment="1">
      <alignment vertical="center" wrapText="1"/>
    </xf>
    <xf numFmtId="0" fontId="111" fillId="4" borderId="0" xfId="0" applyFont="1" applyFill="1" applyAlignment="1">
      <alignment vertical="center" wrapText="1"/>
    </xf>
    <xf numFmtId="0" fontId="150" fillId="0" borderId="0" xfId="0" applyFont="1" applyAlignment="1">
      <alignment horizontal="center" vertical="center" wrapText="1" readingOrder="1"/>
    </xf>
    <xf numFmtId="0" fontId="105" fillId="0" borderId="0" xfId="0" applyFont="1" applyAlignment="1">
      <alignment horizontal="center" vertical="center" wrapText="1" readingOrder="1"/>
    </xf>
    <xf numFmtId="0" fontId="0" fillId="0" borderId="0" xfId="0" applyAlignment="1">
      <alignment horizontal="center" vertical="center" wrapText="1"/>
    </xf>
    <xf numFmtId="15" fontId="132" fillId="0" borderId="0" xfId="0" applyNumberFormat="1" applyFont="1" applyAlignment="1">
      <alignment horizontal="left" vertical="center" wrapText="1" readingOrder="1"/>
    </xf>
    <xf numFmtId="0" fontId="189" fillId="60" borderId="27" xfId="0" applyFont="1" applyFill="1" applyBorder="1" applyAlignment="1">
      <alignment horizontal="left" vertical="center" wrapText="1" readingOrder="1"/>
    </xf>
    <xf numFmtId="0" fontId="150" fillId="0" borderId="0" xfId="0" applyFont="1" applyAlignment="1">
      <alignment horizontal="left" vertical="center" wrapText="1" readingOrder="1"/>
    </xf>
    <xf numFmtId="0" fontId="105" fillId="0" borderId="0" xfId="0" applyFont="1" applyAlignment="1">
      <alignment horizontal="left" vertical="center" wrapText="1" readingOrder="1"/>
    </xf>
    <xf numFmtId="0" fontId="189" fillId="60" borderId="26" xfId="0" applyFont="1" applyFill="1" applyBorder="1" applyAlignment="1">
      <alignment horizontal="left" vertical="center" wrapText="1" readingOrder="1"/>
    </xf>
    <xf numFmtId="0" fontId="190" fillId="60" borderId="26" xfId="0" applyFont="1" applyFill="1" applyBorder="1" applyAlignment="1">
      <alignment horizontal="left" vertical="center" wrapText="1" readingOrder="1"/>
    </xf>
    <xf numFmtId="0" fontId="134" fillId="0" borderId="10" xfId="0" applyFont="1" applyBorder="1" applyAlignment="1">
      <alignment horizontal="left" vertical="center" wrapText="1"/>
    </xf>
    <xf numFmtId="0" fontId="134" fillId="0" borderId="13" xfId="0" applyFont="1" applyBorder="1" applyAlignment="1">
      <alignment horizontal="left" vertical="center" wrapText="1"/>
    </xf>
    <xf numFmtId="0" fontId="0" fillId="0" borderId="0" xfId="0" applyAlignment="1">
      <alignment horizontal="left" vertical="center" wrapText="1"/>
    </xf>
    <xf numFmtId="0" fontId="134" fillId="0" borderId="0" xfId="0" applyFont="1" applyAlignment="1">
      <alignment horizontal="center" vertical="center" wrapText="1"/>
    </xf>
    <xf numFmtId="0" fontId="122" fillId="0" borderId="0" xfId="0" applyFont="1" applyAlignment="1">
      <alignment horizontal="center" vertical="center" wrapText="1"/>
    </xf>
    <xf numFmtId="0" fontId="115" fillId="56" borderId="5" xfId="0" applyFont="1" applyFill="1" applyBorder="1" applyAlignment="1">
      <alignment horizontal="left" vertical="center" wrapText="1" readingOrder="1"/>
    </xf>
    <xf numFmtId="43" fontId="0" fillId="0" borderId="0" xfId="0" applyNumberFormat="1"/>
    <xf numFmtId="15" fontId="222" fillId="0" borderId="0" xfId="0" applyNumberFormat="1" applyFont="1" applyAlignment="1">
      <alignment vertical="center" readingOrder="1"/>
    </xf>
    <xf numFmtId="0" fontId="128" fillId="0" borderId="0" xfId="0" applyFont="1" applyAlignment="1">
      <alignment horizontal="left" vertical="top" readingOrder="1"/>
    </xf>
    <xf numFmtId="0" fontId="223" fillId="0" borderId="0" xfId="0" applyFont="1" applyAlignment="1">
      <alignment horizontal="left" vertical="top" readingOrder="1"/>
    </xf>
    <xf numFmtId="180" fontId="223" fillId="0" borderId="0" xfId="0" applyNumberFormat="1" applyFont="1" applyAlignment="1">
      <alignment horizontal="left" vertical="top" readingOrder="1"/>
    </xf>
    <xf numFmtId="178" fontId="128" fillId="0" borderId="62" xfId="0" applyNumberFormat="1" applyFont="1" applyBorder="1" applyAlignment="1">
      <alignment horizontal="right" readingOrder="1"/>
    </xf>
    <xf numFmtId="3" fontId="223" fillId="0" borderId="0" xfId="0" applyNumberFormat="1" applyFont="1" applyAlignment="1">
      <alignment horizontal="center" readingOrder="1"/>
    </xf>
    <xf numFmtId="180" fontId="1" fillId="0" borderId="0" xfId="0" applyNumberFormat="1" applyFont="1"/>
    <xf numFmtId="0" fontId="1" fillId="0" borderId="0" xfId="0" applyFont="1"/>
    <xf numFmtId="0" fontId="192" fillId="60" borderId="26" xfId="0" applyFont="1" applyFill="1" applyBorder="1" applyAlignment="1">
      <alignment horizontal="center" vertical="center" wrapText="1" readingOrder="1"/>
    </xf>
    <xf numFmtId="0" fontId="193" fillId="60" borderId="27" xfId="0" applyFont="1" applyFill="1" applyBorder="1" applyAlignment="1">
      <alignment horizontal="left" vertical="center" wrapText="1" readingOrder="1"/>
    </xf>
    <xf numFmtId="178" fontId="194" fillId="60" borderId="27" xfId="52" applyNumberFormat="1" applyFont="1" applyFill="1" applyBorder="1" applyAlignment="1">
      <alignment horizontal="right" vertical="center" wrapText="1" readingOrder="1"/>
    </xf>
    <xf numFmtId="9" fontId="194" fillId="60" borderId="27" xfId="2" applyFont="1" applyFill="1" applyBorder="1" applyAlignment="1">
      <alignment horizontal="right" vertical="center" wrapText="1" readingOrder="1"/>
    </xf>
    <xf numFmtId="178" fontId="194" fillId="60" borderId="27" xfId="52" applyNumberFormat="1" applyFont="1" applyFill="1" applyBorder="1" applyAlignment="1">
      <alignment horizontal="center" vertical="center" wrapText="1" readingOrder="1"/>
    </xf>
    <xf numFmtId="9" fontId="194" fillId="60" borderId="27" xfId="0" applyNumberFormat="1" applyFont="1" applyFill="1" applyBorder="1" applyAlignment="1">
      <alignment horizontal="center" vertical="center" wrapText="1" readingOrder="1"/>
    </xf>
    <xf numFmtId="9" fontId="194" fillId="60" borderId="28" xfId="0" applyNumberFormat="1" applyFont="1" applyFill="1" applyBorder="1" applyAlignment="1">
      <alignment horizontal="center" vertical="center" wrapText="1" readingOrder="1"/>
    </xf>
    <xf numFmtId="0" fontId="191" fillId="60" borderId="26" xfId="0" applyFont="1" applyFill="1" applyBorder="1" applyAlignment="1">
      <alignment horizontal="center" vertical="center" wrapText="1" readingOrder="1"/>
    </xf>
    <xf numFmtId="0" fontId="191" fillId="60" borderId="27" xfId="0" applyFont="1" applyFill="1" applyBorder="1" applyAlignment="1">
      <alignment horizontal="center" vertical="center" wrapText="1" readingOrder="1"/>
    </xf>
    <xf numFmtId="0" fontId="191" fillId="60" borderId="28" xfId="0" applyFont="1" applyFill="1" applyBorder="1" applyAlignment="1">
      <alignment horizontal="center" vertical="center" wrapText="1" readingOrder="1"/>
    </xf>
    <xf numFmtId="0" fontId="192" fillId="51" borderId="0" xfId="0" applyFont="1" applyFill="1" applyAlignment="1">
      <alignment horizontal="left" vertical="center" wrapText="1" readingOrder="1"/>
    </xf>
    <xf numFmtId="0" fontId="183" fillId="0" borderId="14" xfId="0" applyFont="1" applyBorder="1" applyAlignment="1">
      <alignment readingOrder="1"/>
    </xf>
    <xf numFmtId="172" fontId="190" fillId="62" borderId="95" xfId="2" applyNumberFormat="1" applyFont="1" applyFill="1" applyBorder="1" applyAlignment="1">
      <alignment horizontal="center" vertical="center" wrapText="1" readingOrder="1"/>
    </xf>
    <xf numFmtId="172" fontId="108" fillId="0" borderId="42" xfId="2" applyNumberFormat="1" applyFont="1" applyBorder="1" applyAlignment="1">
      <alignment horizontal="center" vertical="center" wrapText="1" readingOrder="1"/>
    </xf>
    <xf numFmtId="172" fontId="108" fillId="0" borderId="5" xfId="2" applyNumberFormat="1" applyFont="1" applyBorder="1" applyAlignment="1">
      <alignment horizontal="center" vertical="center" wrapText="1" readingOrder="1"/>
    </xf>
    <xf numFmtId="172" fontId="121" fillId="2" borderId="6" xfId="2" applyNumberFormat="1" applyFont="1" applyFill="1" applyBorder="1" applyAlignment="1">
      <alignment horizontal="center" vertical="center" wrapText="1" readingOrder="1"/>
    </xf>
    <xf numFmtId="172" fontId="108" fillId="0" borderId="13" xfId="2" applyNumberFormat="1" applyFont="1" applyBorder="1" applyAlignment="1">
      <alignment horizontal="center" vertical="center" wrapText="1" readingOrder="1"/>
    </xf>
    <xf numFmtId="172" fontId="190" fillId="61" borderId="6" xfId="2" applyNumberFormat="1" applyFont="1" applyFill="1" applyBorder="1" applyAlignment="1">
      <alignment horizontal="center" vertical="center" wrapText="1" readingOrder="1"/>
    </xf>
    <xf numFmtId="172" fontId="108" fillId="0" borderId="6" xfId="2" applyNumberFormat="1" applyFont="1" applyBorder="1" applyAlignment="1">
      <alignment horizontal="center" vertical="center" wrapText="1" readingOrder="1"/>
    </xf>
    <xf numFmtId="172" fontId="110" fillId="0" borderId="5" xfId="2" applyNumberFormat="1" applyFont="1" applyFill="1" applyBorder="1" applyAlignment="1">
      <alignment horizontal="center" vertical="center" wrapText="1" readingOrder="1"/>
    </xf>
    <xf numFmtId="172" fontId="110" fillId="0" borderId="5" xfId="2" applyNumberFormat="1" applyFont="1" applyBorder="1" applyAlignment="1">
      <alignment horizontal="center" vertical="center" wrapText="1" readingOrder="1"/>
    </xf>
    <xf numFmtId="172" fontId="110" fillId="4" borderId="5" xfId="7" applyNumberFormat="1" applyFont="1" applyFill="1" applyBorder="1" applyAlignment="1">
      <alignment horizontal="center" vertical="center" wrapText="1"/>
    </xf>
    <xf numFmtId="0" fontId="188" fillId="60" borderId="5" xfId="0" applyFont="1" applyFill="1" applyBorder="1" applyAlignment="1">
      <alignment horizontal="center" vertical="center" wrapText="1" readingOrder="1"/>
    </xf>
    <xf numFmtId="9" fontId="122" fillId="4" borderId="5" xfId="2" applyFont="1" applyFill="1" applyBorder="1" applyAlignment="1">
      <alignment horizontal="center" vertical="center" readingOrder="1"/>
    </xf>
    <xf numFmtId="180" fontId="114" fillId="61" borderId="5" xfId="0" applyNumberFormat="1" applyFont="1" applyFill="1" applyBorder="1" applyAlignment="1">
      <alignment horizontal="center" vertical="center" readingOrder="1"/>
    </xf>
    <xf numFmtId="178" fontId="188" fillId="60" borderId="5" xfId="0" applyNumberFormat="1" applyFont="1" applyFill="1" applyBorder="1" applyAlignment="1">
      <alignment horizontal="center" vertical="center" wrapText="1" readingOrder="1"/>
    </xf>
    <xf numFmtId="9" fontId="188" fillId="60" borderId="5" xfId="2" applyFont="1" applyFill="1" applyBorder="1" applyAlignment="1">
      <alignment horizontal="center" vertical="center" wrapText="1" readingOrder="1"/>
    </xf>
    <xf numFmtId="0" fontId="188" fillId="60" borderId="26" xfId="0" applyFont="1" applyFill="1" applyBorder="1" applyAlignment="1">
      <alignment horizontal="center" vertical="center" readingOrder="1"/>
    </xf>
    <xf numFmtId="0" fontId="188" fillId="60" borderId="27" xfId="0" applyFont="1" applyFill="1" applyBorder="1" applyAlignment="1">
      <alignment horizontal="center" vertical="center" readingOrder="1"/>
    </xf>
    <xf numFmtId="9" fontId="188" fillId="60" borderId="27" xfId="2" applyFont="1" applyFill="1" applyBorder="1" applyAlignment="1">
      <alignment horizontal="center" vertical="center" readingOrder="1"/>
    </xf>
    <xf numFmtId="180" fontId="117" fillId="56" borderId="37" xfId="0" applyNumberFormat="1" applyFont="1" applyFill="1" applyBorder="1" applyAlignment="1">
      <alignment horizontal="right" vertical="center" readingOrder="1"/>
    </xf>
    <xf numFmtId="180" fontId="128" fillId="0" borderId="9" xfId="0" applyNumberFormat="1" applyFont="1" applyBorder="1" applyAlignment="1">
      <alignment horizontal="right" vertical="center" readingOrder="1"/>
    </xf>
    <xf numFmtId="180" fontId="128" fillId="0" borderId="5" xfId="0" applyNumberFormat="1" applyFont="1" applyBorder="1" applyAlignment="1">
      <alignment horizontal="right" vertical="center" readingOrder="1"/>
    </xf>
    <xf numFmtId="180" fontId="117" fillId="56" borderId="5" xfId="0" applyNumberFormat="1" applyFont="1" applyFill="1" applyBorder="1" applyAlignment="1">
      <alignment horizontal="right" vertical="center" readingOrder="1"/>
    </xf>
    <xf numFmtId="180" fontId="117" fillId="61" borderId="5" xfId="0" applyNumberFormat="1" applyFont="1" applyFill="1" applyBorder="1" applyAlignment="1">
      <alignment horizontal="right" vertical="center" readingOrder="1"/>
    </xf>
    <xf numFmtId="180" fontId="117" fillId="61" borderId="7" xfId="0" applyNumberFormat="1" applyFont="1" applyFill="1" applyBorder="1" applyAlignment="1">
      <alignment horizontal="right" vertical="center" readingOrder="1"/>
    </xf>
    <xf numFmtId="180" fontId="189" fillId="60" borderId="28" xfId="0" applyNumberFormat="1" applyFont="1" applyFill="1" applyBorder="1" applyAlignment="1">
      <alignment horizontal="right" vertical="center" readingOrder="1"/>
    </xf>
    <xf numFmtId="0" fontId="227" fillId="0" borderId="0" xfId="0" applyFont="1"/>
    <xf numFmtId="180" fontId="122" fillId="0" borderId="37" xfId="0" applyNumberFormat="1" applyFont="1" applyBorder="1" applyAlignment="1">
      <alignment horizontal="right" vertical="center" readingOrder="1"/>
    </xf>
    <xf numFmtId="180" fontId="114" fillId="61" borderId="37" xfId="0" applyNumberFormat="1" applyFont="1" applyFill="1" applyBorder="1" applyAlignment="1">
      <alignment horizontal="right" vertical="center" readingOrder="1"/>
    </xf>
    <xf numFmtId="180" fontId="122" fillId="0" borderId="35" xfId="0" applyNumberFormat="1" applyFont="1" applyBorder="1" applyAlignment="1">
      <alignment horizontal="right" vertical="center" readingOrder="1"/>
    </xf>
    <xf numFmtId="180" fontId="114" fillId="61" borderId="65" xfId="0" applyNumberFormat="1" applyFont="1" applyFill="1" applyBorder="1" applyAlignment="1">
      <alignment horizontal="right" vertical="center" readingOrder="1"/>
    </xf>
    <xf numFmtId="0" fontId="114" fillId="61" borderId="7" xfId="0" applyFont="1" applyFill="1" applyBorder="1" applyAlignment="1">
      <alignment horizontal="left" vertical="center" wrapText="1" readingOrder="1"/>
    </xf>
    <xf numFmtId="178" fontId="189" fillId="60" borderId="26" xfId="0" applyNumberFormat="1" applyFont="1" applyFill="1" applyBorder="1" applyAlignment="1">
      <alignment horizontal="right" vertical="center" readingOrder="1"/>
    </xf>
    <xf numFmtId="178" fontId="189" fillId="60" borderId="28" xfId="0" applyNumberFormat="1" applyFont="1" applyFill="1" applyBorder="1" applyAlignment="1">
      <alignment horizontal="right" vertical="center" readingOrder="1"/>
    </xf>
    <xf numFmtId="0" fontId="188" fillId="60" borderId="43" xfId="0" applyFont="1" applyFill="1" applyBorder="1" applyAlignment="1">
      <alignment horizontal="center" vertical="center" wrapText="1" readingOrder="1"/>
    </xf>
    <xf numFmtId="0" fontId="188" fillId="60" borderId="23" xfId="0" applyFont="1" applyFill="1" applyBorder="1" applyAlignment="1">
      <alignment horizontal="center" vertical="center" wrapText="1" readingOrder="1"/>
    </xf>
    <xf numFmtId="0" fontId="188" fillId="60" borderId="30" xfId="0" applyFont="1" applyFill="1" applyBorder="1" applyAlignment="1">
      <alignment horizontal="center" vertical="center" wrapText="1" readingOrder="1"/>
    </xf>
    <xf numFmtId="178" fontId="188" fillId="60" borderId="27" xfId="0" applyNumberFormat="1" applyFont="1" applyFill="1" applyBorder="1" applyAlignment="1">
      <alignment horizontal="center" vertical="center" wrapText="1" readingOrder="1"/>
    </xf>
    <xf numFmtId="0" fontId="188" fillId="60" borderId="28" xfId="0" applyFont="1" applyFill="1" applyBorder="1" applyAlignment="1">
      <alignment horizontal="center" vertical="center" wrapText="1" readingOrder="1"/>
    </xf>
    <xf numFmtId="180" fontId="122" fillId="0" borderId="57" xfId="0" applyNumberFormat="1" applyFont="1" applyBorder="1" applyAlignment="1">
      <alignment horizontal="right" vertical="center" readingOrder="1"/>
    </xf>
    <xf numFmtId="180" fontId="114" fillId="61" borderId="12" xfId="0" applyNumberFormat="1" applyFont="1" applyFill="1" applyBorder="1" applyAlignment="1">
      <alignment horizontal="right" vertical="center" readingOrder="1"/>
    </xf>
    <xf numFmtId="180" fontId="114" fillId="61" borderId="14" xfId="0" applyNumberFormat="1" applyFont="1" applyFill="1" applyBorder="1" applyAlignment="1">
      <alignment horizontal="right" vertical="center" readingOrder="1"/>
    </xf>
    <xf numFmtId="180" fontId="189" fillId="60" borderId="25" xfId="0" applyNumberFormat="1" applyFont="1" applyFill="1" applyBorder="1" applyAlignment="1">
      <alignment horizontal="right" vertical="center" readingOrder="1"/>
    </xf>
    <xf numFmtId="9" fontId="114" fillId="61" borderId="7" xfId="2" applyFont="1" applyFill="1" applyBorder="1" applyAlignment="1">
      <alignment vertical="center" readingOrder="1"/>
    </xf>
    <xf numFmtId="180" fontId="114" fillId="61" borderId="7" xfId="0" applyNumberFormat="1" applyFont="1" applyFill="1" applyBorder="1" applyAlignment="1">
      <alignment horizontal="left" vertical="center" wrapText="1" readingOrder="1"/>
    </xf>
    <xf numFmtId="180" fontId="114" fillId="61" borderId="7" xfId="2" applyNumberFormat="1" applyFont="1" applyFill="1" applyBorder="1" applyAlignment="1">
      <alignment horizontal="right" vertical="center" readingOrder="1"/>
    </xf>
    <xf numFmtId="9" fontId="114" fillId="61" borderId="10" xfId="2" applyFont="1" applyFill="1" applyBorder="1" applyAlignment="1">
      <alignment horizontal="center" vertical="center" readingOrder="1"/>
    </xf>
    <xf numFmtId="0" fontId="188" fillId="60" borderId="29" xfId="0" applyFont="1" applyFill="1" applyBorder="1" applyAlignment="1">
      <alignment horizontal="center" vertical="center" readingOrder="1"/>
    </xf>
    <xf numFmtId="178" fontId="48" fillId="4" borderId="5" xfId="0" applyNumberFormat="1" applyFont="1" applyFill="1" applyBorder="1" applyAlignment="1">
      <alignment horizontal="right" vertical="center" wrapText="1" readingOrder="1"/>
    </xf>
    <xf numFmtId="0" fontId="74" fillId="63" borderId="1" xfId="0" applyFont="1" applyFill="1" applyBorder="1" applyAlignment="1">
      <alignment horizontal="left" vertical="center" wrapText="1" readingOrder="1"/>
    </xf>
    <xf numFmtId="0" fontId="70" fillId="0" borderId="42" xfId="0" applyFont="1" applyBorder="1" applyAlignment="1">
      <alignment vertical="center" wrapText="1" readingOrder="1"/>
    </xf>
    <xf numFmtId="178" fontId="70" fillId="0" borderId="42" xfId="0" applyNumberFormat="1" applyFont="1" applyBorder="1" applyAlignment="1">
      <alignment horizontal="right" vertical="center" wrapText="1" readingOrder="1"/>
    </xf>
    <xf numFmtId="9" fontId="48" fillId="0" borderId="42" xfId="2" applyFont="1" applyBorder="1" applyAlignment="1">
      <alignment horizontal="center" vertical="center" wrapText="1"/>
    </xf>
    <xf numFmtId="178" fontId="70" fillId="0" borderId="83" xfId="0" applyNumberFormat="1" applyFont="1" applyBorder="1" applyAlignment="1">
      <alignment horizontal="right" vertical="center" wrapText="1" readingOrder="1"/>
    </xf>
    <xf numFmtId="178" fontId="70" fillId="0" borderId="43" xfId="0" applyNumberFormat="1" applyFont="1" applyBorder="1" applyAlignment="1">
      <alignment horizontal="right" vertical="center" wrapText="1" readingOrder="1"/>
    </xf>
    <xf numFmtId="0" fontId="70" fillId="0" borderId="62" xfId="0" applyFont="1" applyBorder="1" applyAlignment="1">
      <alignment vertical="center" wrapText="1" readingOrder="1"/>
    </xf>
    <xf numFmtId="178" fontId="153" fillId="2" borderId="6" xfId="0" applyNumberFormat="1" applyFont="1" applyFill="1" applyBorder="1" applyAlignment="1">
      <alignment horizontal="right" vertical="center" wrapText="1" readingOrder="1"/>
    </xf>
    <xf numFmtId="0" fontId="133" fillId="4" borderId="32" xfId="0" applyFont="1" applyFill="1" applyBorder="1" applyAlignment="1">
      <alignment horizontal="left" vertical="center" wrapText="1" readingOrder="1"/>
    </xf>
    <xf numFmtId="0" fontId="228" fillId="63" borderId="1" xfId="0" applyFont="1" applyFill="1" applyBorder="1" applyAlignment="1">
      <alignment horizontal="center" vertical="center" wrapText="1" readingOrder="1"/>
    </xf>
    <xf numFmtId="0" fontId="228" fillId="63" borderId="1" xfId="0" applyFont="1" applyFill="1" applyBorder="1" applyAlignment="1">
      <alignment horizontal="left" vertical="center" wrapText="1" readingOrder="1"/>
    </xf>
    <xf numFmtId="0" fontId="228" fillId="63" borderId="1" xfId="0" applyFont="1" applyFill="1" applyBorder="1" applyAlignment="1">
      <alignment vertical="center" wrapText="1" readingOrder="1"/>
    </xf>
    <xf numFmtId="0" fontId="229" fillId="63" borderId="0" xfId="0" applyFont="1" applyFill="1" applyAlignment="1">
      <alignment readingOrder="1"/>
    </xf>
    <xf numFmtId="0" fontId="229" fillId="0" borderId="0" xfId="0" applyFont="1" applyAlignment="1">
      <alignment readingOrder="1"/>
    </xf>
    <xf numFmtId="178" fontId="128" fillId="3" borderId="4" xfId="0" applyNumberFormat="1" applyFont="1" applyFill="1" applyBorder="1" applyAlignment="1">
      <alignment horizontal="right" readingOrder="1"/>
    </xf>
    <xf numFmtId="179" fontId="160" fillId="66" borderId="5" xfId="26" applyNumberFormat="1" applyFont="1" applyFill="1" applyBorder="1" applyAlignment="1">
      <alignment vertical="center"/>
    </xf>
    <xf numFmtId="0" fontId="230" fillId="0" borderId="0" xfId="0" applyFont="1" applyFill="1" applyBorder="1"/>
    <xf numFmtId="185" fontId="231" fillId="0" borderId="1" xfId="0" applyNumberFormat="1" applyFont="1" applyBorder="1" applyAlignment="1">
      <alignment horizontal="right" vertical="center" wrapText="1" readingOrder="1"/>
    </xf>
    <xf numFmtId="9" fontId="146" fillId="67" borderId="35" xfId="7" applyFont="1" applyFill="1" applyBorder="1" applyAlignment="1">
      <alignment horizontal="center" vertical="center" wrapText="1" readingOrder="1"/>
    </xf>
    <xf numFmtId="9" fontId="138" fillId="67" borderId="5" xfId="7" applyFont="1" applyFill="1" applyBorder="1" applyAlignment="1">
      <alignment horizontal="center" vertical="center" wrapText="1" readingOrder="1"/>
    </xf>
    <xf numFmtId="178" fontId="108" fillId="0" borderId="5" xfId="0" applyNumberFormat="1" applyFont="1" applyFill="1" applyBorder="1" applyAlignment="1">
      <alignment vertical="center" wrapText="1" readingOrder="1"/>
    </xf>
    <xf numFmtId="178" fontId="48" fillId="0" borderId="9" xfId="0" applyNumberFormat="1" applyFont="1" applyFill="1" applyBorder="1" applyAlignment="1">
      <alignment horizontal="right" vertical="center" wrapText="1" readingOrder="1"/>
    </xf>
    <xf numFmtId="178" fontId="48" fillId="0" borderId="5" xfId="0" applyNumberFormat="1" applyFont="1" applyFill="1" applyBorder="1" applyAlignment="1">
      <alignment horizontal="right" vertical="center" wrapText="1" readingOrder="1"/>
    </xf>
    <xf numFmtId="178" fontId="56" fillId="0" borderId="0" xfId="0" applyNumberFormat="1" applyFont="1" applyFill="1" applyAlignment="1">
      <alignment horizontal="right" vertical="center" wrapText="1" readingOrder="1"/>
    </xf>
    <xf numFmtId="178" fontId="72" fillId="0" borderId="0" xfId="0" applyNumberFormat="1" applyFont="1" applyFill="1" applyAlignment="1">
      <alignment horizontal="right" vertical="center" wrapText="1" readingOrder="1"/>
    </xf>
    <xf numFmtId="178" fontId="70" fillId="0" borderId="9" xfId="0" applyNumberFormat="1" applyFont="1" applyFill="1" applyBorder="1" applyAlignment="1">
      <alignment horizontal="right" vertical="center" wrapText="1" readingOrder="1"/>
    </xf>
    <xf numFmtId="178" fontId="153" fillId="0" borderId="5" xfId="0" applyNumberFormat="1" applyFont="1" applyFill="1" applyBorder="1" applyAlignment="1">
      <alignment horizontal="right" vertical="center" wrapText="1" readingOrder="1"/>
    </xf>
    <xf numFmtId="178" fontId="70" fillId="0" borderId="5" xfId="0" applyNumberFormat="1" applyFont="1" applyFill="1" applyBorder="1" applyAlignment="1">
      <alignment horizontal="right" vertical="center" wrapText="1" readingOrder="1"/>
    </xf>
    <xf numFmtId="178" fontId="214" fillId="0" borderId="5" xfId="0" applyNumberFormat="1" applyFont="1" applyFill="1" applyBorder="1" applyAlignment="1">
      <alignment horizontal="right" vertical="center" wrapText="1" readingOrder="1"/>
    </xf>
    <xf numFmtId="178" fontId="220" fillId="0" borderId="0" xfId="0" applyNumberFormat="1" applyFont="1" applyFill="1" applyAlignment="1">
      <alignment horizontal="right" vertical="center" wrapText="1" readingOrder="1"/>
    </xf>
    <xf numFmtId="178" fontId="70" fillId="0" borderId="42" xfId="0" applyNumberFormat="1" applyFont="1" applyFill="1" applyBorder="1" applyAlignment="1">
      <alignment horizontal="right" vertical="center" wrapText="1" readingOrder="1"/>
    </xf>
    <xf numFmtId="178" fontId="51" fillId="0" borderId="0" xfId="0" applyNumberFormat="1" applyFont="1" applyFill="1" applyAlignment="1">
      <alignment horizontal="right" vertical="center" wrapText="1" readingOrder="1"/>
    </xf>
    <xf numFmtId="178" fontId="214" fillId="0" borderId="42" xfId="0" applyNumberFormat="1" applyFont="1" applyFill="1" applyBorder="1" applyAlignment="1">
      <alignment horizontal="right" vertical="center" wrapText="1" readingOrder="1"/>
    </xf>
    <xf numFmtId="178" fontId="219" fillId="0" borderId="0" xfId="0" applyNumberFormat="1" applyFont="1" applyFill="1" applyAlignment="1">
      <alignment horizontal="right" vertical="center" wrapText="1" readingOrder="1"/>
    </xf>
    <xf numFmtId="0" fontId="221" fillId="0" borderId="0" xfId="0" applyFont="1" applyFill="1"/>
    <xf numFmtId="0" fontId="98" fillId="0" borderId="0" xfId="0" applyFont="1" applyFill="1"/>
    <xf numFmtId="178" fontId="180" fillId="56" borderId="42" xfId="0" applyNumberFormat="1" applyFont="1" applyFill="1" applyBorder="1" applyAlignment="1">
      <alignment horizontal="right" vertical="center" wrapText="1" readingOrder="1"/>
    </xf>
    <xf numFmtId="178" fontId="180" fillId="56" borderId="5" xfId="0" applyNumberFormat="1" applyFont="1" applyFill="1" applyBorder="1" applyAlignment="1">
      <alignment horizontal="right" vertical="center" wrapText="1" readingOrder="1"/>
    </xf>
    <xf numFmtId="178" fontId="218" fillId="2" borderId="0" xfId="0" applyNumberFormat="1" applyFont="1" applyFill="1" applyAlignment="1">
      <alignment horizontal="right" vertical="center" wrapText="1" readingOrder="1"/>
    </xf>
    <xf numFmtId="0" fontId="55" fillId="0" borderId="5" xfId="0" applyFont="1" applyFill="1" applyBorder="1" applyAlignment="1">
      <alignment horizontal="left" vertical="center" wrapText="1" readingOrder="1"/>
    </xf>
    <xf numFmtId="0" fontId="70" fillId="0" borderId="5" xfId="0" applyFont="1" applyFill="1" applyBorder="1" applyAlignment="1">
      <alignment horizontal="left" vertical="center" wrapText="1" readingOrder="1"/>
    </xf>
    <xf numFmtId="178" fontId="70" fillId="0" borderId="6" xfId="0" applyNumberFormat="1" applyFont="1" applyFill="1" applyBorder="1" applyAlignment="1">
      <alignment horizontal="right" vertical="center" wrapText="1" readingOrder="1"/>
    </xf>
    <xf numFmtId="178" fontId="70" fillId="0" borderId="37" xfId="0" applyNumberFormat="1" applyFont="1" applyFill="1" applyBorder="1" applyAlignment="1">
      <alignment horizontal="right" vertical="center" wrapText="1" readingOrder="1"/>
    </xf>
    <xf numFmtId="0" fontId="0" fillId="0" borderId="0" xfId="0" applyFill="1"/>
    <xf numFmtId="0" fontId="55" fillId="0" borderId="12" xfId="0" applyFont="1" applyFill="1" applyBorder="1" applyAlignment="1">
      <alignment vertical="center" wrapText="1" readingOrder="1"/>
    </xf>
    <xf numFmtId="0" fontId="55" fillId="0" borderId="8" xfId="0" applyFont="1" applyFill="1" applyBorder="1" applyAlignment="1">
      <alignment vertical="center" textRotation="90" wrapText="1" readingOrder="1"/>
    </xf>
    <xf numFmtId="0" fontId="55" fillId="0" borderId="8" xfId="0" applyFont="1" applyFill="1" applyBorder="1" applyAlignment="1">
      <alignment horizontal="center" vertical="center" textRotation="90" wrapText="1" readingOrder="1"/>
    </xf>
    <xf numFmtId="9" fontId="153" fillId="0" borderId="5" xfId="2" applyFont="1" applyFill="1" applyBorder="1" applyAlignment="1">
      <alignment horizontal="center" vertical="center" wrapText="1" readingOrder="1"/>
    </xf>
    <xf numFmtId="178" fontId="153" fillId="0" borderId="6" xfId="0" applyNumberFormat="1" applyFont="1" applyFill="1" applyBorder="1" applyAlignment="1">
      <alignment horizontal="right" vertical="center" wrapText="1" readingOrder="1"/>
    </xf>
    <xf numFmtId="178" fontId="153" fillId="0" borderId="37" xfId="0" applyNumberFormat="1" applyFont="1" applyFill="1" applyBorder="1" applyAlignment="1">
      <alignment horizontal="right" vertical="center" wrapText="1" readingOrder="1"/>
    </xf>
    <xf numFmtId="9" fontId="146" fillId="0" borderId="5" xfId="7" applyFont="1" applyFill="1" applyBorder="1" applyAlignment="1">
      <alignment horizontal="center" vertical="center" wrapText="1" readingOrder="1"/>
    </xf>
    <xf numFmtId="9" fontId="137" fillId="3" borderId="5" xfId="7" applyFont="1" applyFill="1" applyBorder="1" applyAlignment="1">
      <alignment horizontal="center" vertical="center" wrapText="1" readingOrder="1"/>
    </xf>
    <xf numFmtId="9" fontId="138" fillId="56" borderId="5" xfId="7" applyFont="1" applyFill="1" applyBorder="1" applyAlignment="1">
      <alignment horizontal="center" vertical="center" wrapText="1" readingOrder="1"/>
    </xf>
    <xf numFmtId="9" fontId="146" fillId="67" borderId="5" xfId="7" applyFont="1" applyFill="1" applyBorder="1" applyAlignment="1">
      <alignment horizontal="center" vertical="center" wrapText="1" readingOrder="1"/>
    </xf>
    <xf numFmtId="9" fontId="146" fillId="0" borderId="5" xfId="2" applyFont="1" applyFill="1" applyBorder="1" applyAlignment="1">
      <alignment horizontal="center" vertical="center" wrapText="1" readingOrder="1"/>
    </xf>
    <xf numFmtId="9" fontId="138" fillId="62" borderId="5" xfId="7" applyFont="1" applyFill="1" applyBorder="1" applyAlignment="1">
      <alignment horizontal="center" vertical="center" wrapText="1" readingOrder="1"/>
    </xf>
    <xf numFmtId="9" fontId="137" fillId="61" borderId="5" xfId="7" applyFont="1" applyFill="1" applyBorder="1" applyAlignment="1">
      <alignment horizontal="center" vertical="center" wrapText="1" readingOrder="1"/>
    </xf>
    <xf numFmtId="185" fontId="231" fillId="0" borderId="1" xfId="0" applyNumberFormat="1" applyFont="1" applyFill="1" applyBorder="1" applyAlignment="1">
      <alignment horizontal="right" vertical="center" wrapText="1" readingOrder="1"/>
    </xf>
    <xf numFmtId="0" fontId="232" fillId="0" borderId="0" xfId="0" applyFont="1" applyFill="1" applyBorder="1"/>
    <xf numFmtId="0" fontId="74" fillId="4" borderId="1" xfId="0" applyFont="1" applyFill="1" applyBorder="1" applyAlignment="1">
      <alignment horizontal="center" vertical="center" wrapText="1" readingOrder="1"/>
    </xf>
    <xf numFmtId="0" fontId="74" fillId="4" borderId="1" xfId="0" applyFont="1" applyFill="1" applyBorder="1" applyAlignment="1">
      <alignment horizontal="left" vertical="center" wrapText="1" readingOrder="1"/>
    </xf>
    <xf numFmtId="0" fontId="74" fillId="4" borderId="1" xfId="0" applyFont="1" applyFill="1" applyBorder="1" applyAlignment="1">
      <alignment vertical="center" wrapText="1" readingOrder="1"/>
    </xf>
    <xf numFmtId="0" fontId="74" fillId="3" borderId="1" xfId="0" applyFont="1" applyFill="1" applyBorder="1" applyAlignment="1">
      <alignment horizontal="center" vertical="center" wrapText="1" readingOrder="1"/>
    </xf>
    <xf numFmtId="0" fontId="74" fillId="3" borderId="1" xfId="0" applyFont="1" applyFill="1" applyBorder="1" applyAlignment="1">
      <alignment horizontal="left" vertical="center" wrapText="1" readingOrder="1"/>
    </xf>
    <xf numFmtId="0" fontId="74" fillId="3" borderId="1" xfId="0" applyFont="1" applyFill="1" applyBorder="1" applyAlignment="1">
      <alignment vertical="center" wrapText="1" readingOrder="1"/>
    </xf>
    <xf numFmtId="0" fontId="232" fillId="3" borderId="0" xfId="0" applyFont="1" applyFill="1" applyBorder="1"/>
    <xf numFmtId="0" fontId="209" fillId="3" borderId="0" xfId="0" applyFont="1" applyFill="1"/>
    <xf numFmtId="0" fontId="186" fillId="3" borderId="0" xfId="0" applyFont="1" applyFill="1" applyAlignment="1">
      <alignment readingOrder="1"/>
    </xf>
    <xf numFmtId="0" fontId="208" fillId="3" borderId="0" xfId="0" applyFont="1" applyFill="1"/>
    <xf numFmtId="185" fontId="74" fillId="0" borderId="1" xfId="0" applyNumberFormat="1" applyFont="1" applyFill="1" applyBorder="1" applyAlignment="1">
      <alignment horizontal="right" vertical="center" wrapText="1" readingOrder="1"/>
    </xf>
    <xf numFmtId="185" fontId="231" fillId="53" borderId="1" xfId="0" applyNumberFormat="1" applyFont="1" applyFill="1" applyBorder="1" applyAlignment="1">
      <alignment horizontal="right" vertical="center" wrapText="1" readingOrder="1"/>
    </xf>
    <xf numFmtId="9" fontId="137" fillId="0" borderId="5" xfId="7" applyFont="1" applyFill="1" applyBorder="1" applyAlignment="1">
      <alignment horizontal="center" vertical="center" wrapText="1" readingOrder="1"/>
    </xf>
    <xf numFmtId="9" fontId="146" fillId="67" borderId="38" xfId="7" applyFont="1" applyFill="1" applyBorder="1" applyAlignment="1">
      <alignment horizontal="center" vertical="center" wrapText="1" readingOrder="1"/>
    </xf>
    <xf numFmtId="9" fontId="146" fillId="67" borderId="28" xfId="7" applyFont="1" applyFill="1" applyBorder="1" applyAlignment="1">
      <alignment horizontal="center" vertical="center" wrapText="1" readingOrder="1"/>
    </xf>
    <xf numFmtId="9" fontId="146" fillId="48" borderId="9" xfId="7" applyFont="1" applyFill="1" applyBorder="1" applyAlignment="1">
      <alignment horizontal="center" vertical="center" wrapText="1" readingOrder="1"/>
    </xf>
    <xf numFmtId="9" fontId="138" fillId="0" borderId="5" xfId="2" applyFont="1" applyFill="1" applyBorder="1" applyAlignment="1">
      <alignment horizontal="center" vertical="center" wrapText="1" readingOrder="1"/>
    </xf>
    <xf numFmtId="9" fontId="137" fillId="48" borderId="5" xfId="7" applyFont="1" applyFill="1" applyBorder="1" applyAlignment="1">
      <alignment horizontal="center" vertical="center" wrapText="1" readingOrder="1"/>
    </xf>
    <xf numFmtId="0" fontId="74" fillId="0" borderId="2" xfId="0" applyFont="1" applyBorder="1" applyAlignment="1">
      <alignment horizontal="right" vertical="center" wrapText="1" readingOrder="1"/>
    </xf>
    <xf numFmtId="0" fontId="74" fillId="0" borderId="101" xfId="0" applyFont="1" applyBorder="1" applyAlignment="1">
      <alignment horizontal="right" vertical="center" wrapText="1" readingOrder="1"/>
    </xf>
    <xf numFmtId="0" fontId="73" fillId="3" borderId="0" xfId="0" applyFont="1" applyFill="1" applyAlignment="1">
      <alignment horizontal="center" vertical="center" wrapText="1" readingOrder="1"/>
    </xf>
    <xf numFmtId="4" fontId="63" fillId="0" borderId="0" xfId="4" applyNumberFormat="1" applyFont="1" applyAlignment="1" applyProtection="1">
      <alignment horizontal="left" vertical="center" wrapText="1" readingOrder="1"/>
      <protection locked="0"/>
    </xf>
    <xf numFmtId="0" fontId="51" fillId="0" borderId="15" xfId="4" applyBorder="1" applyAlignment="1">
      <alignment horizontal="center"/>
    </xf>
    <xf numFmtId="0" fontId="51" fillId="0" borderId="16" xfId="4" applyBorder="1" applyAlignment="1">
      <alignment horizontal="center"/>
    </xf>
    <xf numFmtId="0" fontId="51" fillId="0" borderId="17" xfId="4" applyBorder="1" applyAlignment="1">
      <alignment horizontal="center"/>
    </xf>
    <xf numFmtId="0" fontId="51" fillId="0" borderId="18" xfId="4" applyBorder="1" applyAlignment="1">
      <alignment horizontal="center"/>
    </xf>
    <xf numFmtId="0" fontId="51" fillId="0" borderId="0" xfId="4" applyAlignment="1">
      <alignment horizontal="center"/>
    </xf>
    <xf numFmtId="0" fontId="51" fillId="0" borderId="19" xfId="4" applyBorder="1" applyAlignment="1">
      <alignment horizontal="center"/>
    </xf>
    <xf numFmtId="0" fontId="59" fillId="0" borderId="15" xfId="4" applyFont="1" applyBorder="1" applyAlignment="1">
      <alignment horizontal="center" vertical="center" wrapText="1"/>
    </xf>
    <xf numFmtId="0" fontId="59" fillId="0" borderId="16" xfId="4" applyFont="1" applyBorder="1" applyAlignment="1">
      <alignment horizontal="center" vertical="center" wrapText="1"/>
    </xf>
    <xf numFmtId="0" fontId="59" fillId="0" borderId="17" xfId="4" applyFont="1" applyBorder="1" applyAlignment="1">
      <alignment horizontal="center" vertical="center" wrapText="1"/>
    </xf>
    <xf numFmtId="0" fontId="59" fillId="0" borderId="18" xfId="27" applyFont="1" applyBorder="1" applyAlignment="1">
      <alignment horizontal="center" vertical="center" wrapText="1"/>
    </xf>
    <xf numFmtId="0" fontId="59" fillId="0" borderId="0" xfId="27" applyFont="1" applyAlignment="1">
      <alignment horizontal="center" vertical="center" wrapText="1"/>
    </xf>
    <xf numFmtId="0" fontId="59" fillId="0" borderId="19" xfId="27" applyFont="1" applyBorder="1" applyAlignment="1">
      <alignment horizontal="center" vertical="center" wrapText="1"/>
    </xf>
    <xf numFmtId="0" fontId="59" fillId="0" borderId="18" xfId="4" applyFont="1" applyBorder="1" applyAlignment="1">
      <alignment horizontal="center" vertical="center" wrapText="1"/>
    </xf>
    <xf numFmtId="0" fontId="59" fillId="0" borderId="0" xfId="4" applyFont="1" applyAlignment="1">
      <alignment horizontal="center" vertical="center" wrapText="1"/>
    </xf>
    <xf numFmtId="0" fontId="59" fillId="0" borderId="19" xfId="4" applyFont="1" applyBorder="1" applyAlignment="1">
      <alignment horizontal="center" vertical="center" wrapText="1"/>
    </xf>
    <xf numFmtId="0" fontId="59" fillId="0" borderId="20" xfId="4" applyFont="1" applyBorder="1" applyAlignment="1">
      <alignment horizontal="center" vertical="center" wrapText="1"/>
    </xf>
    <xf numFmtId="0" fontId="59" fillId="0" borderId="21" xfId="4" applyFont="1" applyBorder="1" applyAlignment="1">
      <alignment horizontal="center" vertical="center" wrapText="1"/>
    </xf>
    <xf numFmtId="0" fontId="59" fillId="0" borderId="22" xfId="4" applyFont="1" applyBorder="1" applyAlignment="1">
      <alignment horizontal="center" vertical="center" wrapText="1"/>
    </xf>
    <xf numFmtId="0" fontId="59" fillId="0" borderId="15" xfId="4" applyFont="1" applyBorder="1" applyAlignment="1">
      <alignment horizontal="center" vertical="center"/>
    </xf>
    <xf numFmtId="0" fontId="59" fillId="0" borderId="16" xfId="4" applyFont="1" applyBorder="1" applyAlignment="1">
      <alignment horizontal="center" vertical="center"/>
    </xf>
    <xf numFmtId="0" fontId="59" fillId="0" borderId="17" xfId="4" applyFont="1" applyBorder="1" applyAlignment="1">
      <alignment horizontal="center" vertical="center"/>
    </xf>
    <xf numFmtId="0" fontId="52" fillId="0" borderId="23" xfId="547" applyFont="1" applyBorder="1" applyAlignment="1">
      <alignment horizontal="left" vertical="center" wrapText="1"/>
    </xf>
    <xf numFmtId="0" fontId="52" fillId="0" borderId="24" xfId="547" applyFont="1" applyBorder="1" applyAlignment="1">
      <alignment horizontal="left" vertical="center" wrapText="1"/>
    </xf>
    <xf numFmtId="0" fontId="52" fillId="0" borderId="25" xfId="547" applyFont="1" applyBorder="1" applyAlignment="1">
      <alignment horizontal="left" vertical="center" wrapText="1"/>
    </xf>
    <xf numFmtId="0" fontId="78" fillId="0" borderId="23" xfId="4" applyFont="1" applyBorder="1" applyAlignment="1">
      <alignment horizontal="center" vertical="center"/>
    </xf>
    <xf numFmtId="0" fontId="78" fillId="0" borderId="24" xfId="4" applyFont="1" applyBorder="1" applyAlignment="1">
      <alignment horizontal="center" vertical="center"/>
    </xf>
    <xf numFmtId="0" fontId="78" fillId="0" borderId="25" xfId="4" applyFont="1" applyBorder="1" applyAlignment="1">
      <alignment horizontal="center" vertical="center"/>
    </xf>
    <xf numFmtId="0" fontId="63" fillId="0" borderId="0" xfId="4" applyFont="1" applyAlignment="1" applyProtection="1">
      <alignment horizontal="left" vertical="center" wrapText="1" readingOrder="1"/>
      <protection locked="0"/>
    </xf>
    <xf numFmtId="0" fontId="66" fillId="7" borderId="23" xfId="4" applyFont="1" applyFill="1" applyBorder="1" applyAlignment="1" applyProtection="1">
      <alignment horizontal="center" vertical="center" wrapText="1" readingOrder="1"/>
      <protection locked="0"/>
    </xf>
    <xf numFmtId="0" fontId="66" fillId="7" borderId="30" xfId="4" applyFont="1" applyFill="1" applyBorder="1" applyAlignment="1" applyProtection="1">
      <alignment horizontal="center" vertical="center" wrapText="1" readingOrder="1"/>
      <protection locked="0"/>
    </xf>
    <xf numFmtId="0" fontId="65" fillId="0" borderId="80" xfId="4" applyFont="1" applyBorder="1" applyAlignment="1" applyProtection="1">
      <alignment horizontal="center" vertical="center" wrapText="1" readingOrder="1"/>
      <protection locked="0"/>
    </xf>
    <xf numFmtId="0" fontId="65" fillId="0" borderId="18" xfId="4" applyFont="1" applyBorder="1" applyAlignment="1" applyProtection="1">
      <alignment horizontal="center" vertical="center" wrapText="1" readingOrder="1"/>
      <protection locked="0"/>
    </xf>
    <xf numFmtId="0" fontId="65" fillId="0" borderId="54" xfId="4" applyFont="1" applyBorder="1" applyAlignment="1" applyProtection="1">
      <alignment horizontal="center" vertical="center" wrapText="1" readingOrder="1"/>
      <protection locked="0"/>
    </xf>
    <xf numFmtId="0" fontId="48" fillId="0" borderId="36" xfId="4" applyFont="1" applyBorder="1" applyAlignment="1">
      <alignment horizontal="left" wrapText="1"/>
    </xf>
    <xf numFmtId="0" fontId="48" fillId="0" borderId="12" xfId="4" applyFont="1" applyBorder="1" applyAlignment="1">
      <alignment horizontal="left" wrapText="1"/>
    </xf>
    <xf numFmtId="0" fontId="48" fillId="0" borderId="5" xfId="4" applyFont="1" applyBorder="1" applyAlignment="1">
      <alignment horizontal="left" wrapText="1"/>
    </xf>
    <xf numFmtId="0" fontId="48" fillId="0" borderId="37" xfId="4" applyFont="1" applyBorder="1" applyAlignment="1">
      <alignment horizontal="left" wrapText="1"/>
    </xf>
    <xf numFmtId="0" fontId="45" fillId="0" borderId="26" xfId="4" applyFont="1" applyBorder="1" applyAlignment="1">
      <alignment horizontal="center" vertical="center" wrapText="1"/>
    </xf>
    <xf numFmtId="0" fontId="45" fillId="0" borderId="30" xfId="4" applyFont="1" applyBorder="1" applyAlignment="1">
      <alignment horizontal="center" vertical="center" wrapText="1"/>
    </xf>
    <xf numFmtId="0" fontId="45" fillId="0" borderId="27" xfId="4" applyFont="1" applyBorder="1" applyAlignment="1">
      <alignment horizontal="center" vertical="center" wrapText="1"/>
    </xf>
    <xf numFmtId="0" fontId="45" fillId="0" borderId="26" xfId="4" applyFont="1" applyBorder="1" applyAlignment="1">
      <alignment horizontal="center" vertical="center"/>
    </xf>
    <xf numFmtId="0" fontId="45" fillId="0" borderId="30" xfId="4" applyFont="1" applyBorder="1" applyAlignment="1">
      <alignment horizontal="center" vertical="center"/>
    </xf>
    <xf numFmtId="0" fontId="45" fillId="0" borderId="27" xfId="4" applyFont="1" applyBorder="1" applyAlignment="1">
      <alignment horizontal="center" vertical="center"/>
    </xf>
    <xf numFmtId="0" fontId="45" fillId="0" borderId="28" xfId="4" applyFont="1" applyBorder="1" applyAlignment="1">
      <alignment horizontal="center" vertical="center"/>
    </xf>
    <xf numFmtId="0" fontId="85" fillId="0" borderId="34" xfId="4" applyFont="1" applyBorder="1" applyAlignment="1">
      <alignment horizontal="left" vertical="center" wrapText="1"/>
    </xf>
    <xf numFmtId="0" fontId="85" fillId="0" borderId="57" xfId="4" applyFont="1" applyBorder="1" applyAlignment="1">
      <alignment horizontal="left" vertical="center" wrapText="1"/>
    </xf>
    <xf numFmtId="0" fontId="85" fillId="0" borderId="9" xfId="4" applyFont="1" applyBorder="1" applyAlignment="1">
      <alignment horizontal="left" vertical="center" wrapText="1"/>
    </xf>
    <xf numFmtId="0" fontId="85" fillId="0" borderId="36" xfId="4" applyFont="1" applyBorder="1" applyAlignment="1">
      <alignment horizontal="left" vertical="center" wrapText="1"/>
    </xf>
    <xf numFmtId="0" fontId="85" fillId="0" borderId="12" xfId="4" applyFont="1" applyBorder="1" applyAlignment="1">
      <alignment horizontal="left" vertical="center" wrapText="1"/>
    </xf>
    <xf numFmtId="0" fontId="85" fillId="0" borderId="5" xfId="4" applyFont="1" applyBorder="1" applyAlignment="1">
      <alignment horizontal="left" vertical="center" wrapText="1"/>
    </xf>
    <xf numFmtId="0" fontId="48" fillId="0" borderId="34" xfId="4" applyFont="1" applyBorder="1" applyAlignment="1">
      <alignment horizontal="left" wrapText="1"/>
    </xf>
    <xf numFmtId="0" fontId="48" fillId="0" borderId="57" xfId="4" applyFont="1" applyBorder="1" applyAlignment="1">
      <alignment horizontal="left" wrapText="1"/>
    </xf>
    <xf numFmtId="0" fontId="48" fillId="0" borderId="9" xfId="4" applyFont="1" applyBorder="1" applyAlignment="1">
      <alignment horizontal="left" wrapText="1"/>
    </xf>
    <xf numFmtId="0" fontId="48" fillId="0" borderId="35" xfId="4" applyFont="1" applyBorder="1" applyAlignment="1">
      <alignment horizontal="left" wrapText="1"/>
    </xf>
    <xf numFmtId="43" fontId="48" fillId="0" borderId="36" xfId="4" applyNumberFormat="1" applyFont="1" applyBorder="1" applyAlignment="1">
      <alignment horizontal="left" wrapText="1"/>
    </xf>
    <xf numFmtId="43" fontId="48" fillId="0" borderId="12" xfId="4" applyNumberFormat="1" applyFont="1" applyBorder="1" applyAlignment="1">
      <alignment horizontal="left" wrapText="1"/>
    </xf>
    <xf numFmtId="43" fontId="48" fillId="0" borderId="5" xfId="4" applyNumberFormat="1" applyFont="1" applyBorder="1" applyAlignment="1">
      <alignment horizontal="left" wrapText="1"/>
    </xf>
    <xf numFmtId="43" fontId="48" fillId="0" borderId="37" xfId="4" applyNumberFormat="1" applyFont="1" applyBorder="1" applyAlignment="1">
      <alignment horizontal="left" wrapText="1"/>
    </xf>
    <xf numFmtId="0" fontId="85" fillId="0" borderId="44" xfId="4" applyFont="1" applyBorder="1" applyAlignment="1">
      <alignment horizontal="center"/>
    </xf>
    <xf numFmtId="0" fontId="85" fillId="0" borderId="63" xfId="4" applyFont="1" applyBorder="1" applyAlignment="1">
      <alignment horizontal="center"/>
    </xf>
    <xf numFmtId="0" fontId="85" fillId="0" borderId="45" xfId="4" applyFont="1" applyBorder="1" applyAlignment="1">
      <alignment horizontal="center"/>
    </xf>
    <xf numFmtId="0" fontId="85" fillId="0" borderId="48" xfId="4" applyFont="1" applyBorder="1" applyAlignment="1">
      <alignment horizontal="center"/>
    </xf>
    <xf numFmtId="0" fontId="85" fillId="0" borderId="36" xfId="4" applyFont="1" applyBorder="1" applyAlignment="1">
      <alignment horizontal="left" vertical="center"/>
    </xf>
    <xf numFmtId="0" fontId="85" fillId="0" borderId="12" xfId="4" applyFont="1" applyBorder="1" applyAlignment="1">
      <alignment horizontal="left" vertical="center"/>
    </xf>
    <xf numFmtId="0" fontId="85" fillId="0" borderId="5" xfId="4" applyFont="1" applyBorder="1" applyAlignment="1">
      <alignment horizontal="left" vertical="center"/>
    </xf>
    <xf numFmtId="0" fontId="85" fillId="0" borderId="62" xfId="4" applyFont="1" applyBorder="1" applyAlignment="1">
      <alignment horizontal="left" vertical="center"/>
    </xf>
    <xf numFmtId="0" fontId="85" fillId="0" borderId="56" xfId="4" applyFont="1" applyBorder="1" applyAlignment="1">
      <alignment horizontal="left" vertical="center"/>
    </xf>
    <xf numFmtId="0" fontId="85" fillId="0" borderId="0" xfId="4" applyFont="1" applyAlignment="1">
      <alignment horizontal="left" vertical="center"/>
    </xf>
    <xf numFmtId="0" fontId="85" fillId="0" borderId="14" xfId="4" applyFont="1" applyBorder="1" applyAlignment="1">
      <alignment horizontal="left" vertical="center"/>
    </xf>
    <xf numFmtId="0" fontId="85" fillId="0" borderId="4" xfId="4" applyFont="1" applyBorder="1" applyAlignment="1">
      <alignment horizontal="left" vertical="center"/>
    </xf>
    <xf numFmtId="0" fontId="85" fillId="0" borderId="57" xfId="4" applyFont="1" applyBorder="1" applyAlignment="1">
      <alignment horizontal="left" vertical="center"/>
    </xf>
    <xf numFmtId="0" fontId="48" fillId="0" borderId="44" xfId="4" applyFont="1" applyBorder="1" applyAlignment="1">
      <alignment horizontal="left" wrapText="1"/>
    </xf>
    <xf numFmtId="0" fontId="48" fillId="0" borderId="63" xfId="4" applyFont="1" applyBorder="1" applyAlignment="1">
      <alignment horizontal="left" wrapText="1"/>
    </xf>
    <xf numFmtId="0" fontId="48" fillId="0" borderId="45" xfId="4" applyFont="1" applyBorder="1" applyAlignment="1">
      <alignment horizontal="left" wrapText="1"/>
    </xf>
    <xf numFmtId="0" fontId="48" fillId="0" borderId="46" xfId="4" applyFont="1" applyBorder="1" applyAlignment="1">
      <alignment horizontal="left" wrapText="1"/>
    </xf>
    <xf numFmtId="0" fontId="46" fillId="0" borderId="60" xfId="0" applyFont="1" applyBorder="1" applyAlignment="1">
      <alignment horizontal="center" vertical="center" textRotation="90" wrapText="1" readingOrder="1"/>
    </xf>
    <xf numFmtId="0" fontId="46" fillId="0" borderId="61" xfId="0" applyFont="1" applyBorder="1" applyAlignment="1">
      <alignment horizontal="center" vertical="center" textRotation="90" wrapText="1" readingOrder="1"/>
    </xf>
    <xf numFmtId="15" fontId="58" fillId="0" borderId="100" xfId="0" applyNumberFormat="1" applyFont="1" applyBorder="1" applyAlignment="1">
      <alignment horizontal="center" vertical="center" wrapText="1" readingOrder="1"/>
    </xf>
    <xf numFmtId="15" fontId="58" fillId="0" borderId="21" xfId="0" applyNumberFormat="1" applyFont="1" applyBorder="1" applyAlignment="1">
      <alignment horizontal="center" vertical="center" wrapText="1" readingOrder="1"/>
    </xf>
    <xf numFmtId="15" fontId="58" fillId="0" borderId="0" xfId="0" applyNumberFormat="1" applyFont="1" applyAlignment="1">
      <alignment horizontal="center" vertical="center" readingOrder="1"/>
    </xf>
    <xf numFmtId="0" fontId="55" fillId="0" borderId="80" xfId="0" applyFont="1" applyBorder="1" applyAlignment="1">
      <alignment horizontal="center" vertical="center" wrapText="1" readingOrder="1"/>
    </xf>
    <xf numFmtId="0" fontId="55" fillId="0" borderId="62" xfId="0" applyFont="1" applyBorder="1" applyAlignment="1">
      <alignment horizontal="center" vertical="center" wrapText="1" readingOrder="1"/>
    </xf>
    <xf numFmtId="0" fontId="55" fillId="0" borderId="56" xfId="0" applyFont="1" applyBorder="1" applyAlignment="1">
      <alignment horizontal="center" vertical="center" wrapText="1" readingOrder="1"/>
    </xf>
    <xf numFmtId="0" fontId="55" fillId="0" borderId="18" xfId="0" applyFont="1" applyBorder="1" applyAlignment="1">
      <alignment horizontal="center" vertical="center" wrapText="1" readingOrder="1"/>
    </xf>
    <xf numFmtId="0" fontId="55" fillId="0" borderId="0" xfId="0" applyFont="1" applyAlignment="1">
      <alignment horizontal="center" vertical="center" wrapText="1" readingOrder="1"/>
    </xf>
    <xf numFmtId="0" fontId="55" fillId="0" borderId="14" xfId="0" applyFont="1" applyBorder="1" applyAlignment="1">
      <alignment horizontal="center" vertical="center" wrapText="1" readingOrder="1"/>
    </xf>
    <xf numFmtId="0" fontId="55" fillId="0" borderId="20" xfId="0" applyFont="1" applyBorder="1" applyAlignment="1">
      <alignment horizontal="center" vertical="center" wrapText="1" readingOrder="1"/>
    </xf>
    <xf numFmtId="0" fontId="55" fillId="0" borderId="21" xfId="0" applyFont="1" applyBorder="1" applyAlignment="1">
      <alignment horizontal="center" vertical="center" wrapText="1" readingOrder="1"/>
    </xf>
    <xf numFmtId="0" fontId="55" fillId="0" borderId="82" xfId="0" applyFont="1" applyBorder="1" applyAlignment="1">
      <alignment horizontal="center" vertical="center" wrapText="1" readingOrder="1"/>
    </xf>
    <xf numFmtId="15" fontId="58" fillId="0" borderId="51" xfId="0" applyNumberFormat="1" applyFont="1" applyBorder="1" applyAlignment="1">
      <alignment horizontal="center" vertical="center" wrapText="1" readingOrder="1"/>
    </xf>
    <xf numFmtId="15" fontId="58" fillId="0" borderId="0" xfId="0" applyNumberFormat="1" applyFont="1" applyAlignment="1">
      <alignment horizontal="center" vertical="center" wrapText="1" readingOrder="1"/>
    </xf>
    <xf numFmtId="0" fontId="46" fillId="0" borderId="15" xfId="0" applyFont="1" applyBorder="1" applyAlignment="1">
      <alignment horizontal="center" vertical="center" wrapText="1" readingOrder="1"/>
    </xf>
    <xf numFmtId="0" fontId="46" fillId="0" borderId="16" xfId="0" applyFont="1" applyBorder="1" applyAlignment="1">
      <alignment horizontal="center" vertical="center" wrapText="1" readingOrder="1"/>
    </xf>
    <xf numFmtId="0" fontId="46" fillId="0" borderId="93" xfId="0" applyFont="1" applyBorder="1" applyAlignment="1">
      <alignment horizontal="center" vertical="center" wrapText="1" readingOrder="1"/>
    </xf>
    <xf numFmtId="0" fontId="46" fillId="0" borderId="18" xfId="0" applyFont="1" applyBorder="1" applyAlignment="1">
      <alignment horizontal="center" vertical="center" wrapText="1" readingOrder="1"/>
    </xf>
    <xf numFmtId="0" fontId="46" fillId="0" borderId="0" xfId="0" applyFont="1" applyAlignment="1">
      <alignment horizontal="center" vertical="center" wrapText="1" readingOrder="1"/>
    </xf>
    <xf numFmtId="0" fontId="46" fillId="0" borderId="14" xfId="0" applyFont="1" applyBorder="1" applyAlignment="1">
      <alignment horizontal="center" vertical="center" wrapText="1" readingOrder="1"/>
    </xf>
    <xf numFmtId="0" fontId="46" fillId="0" borderId="20" xfId="0" applyFont="1" applyBorder="1" applyAlignment="1">
      <alignment horizontal="center" vertical="center" wrapText="1" readingOrder="1"/>
    </xf>
    <xf numFmtId="0" fontId="46" fillId="0" borderId="21" xfId="0" applyFont="1" applyBorder="1" applyAlignment="1">
      <alignment horizontal="center" vertical="center" wrapText="1" readingOrder="1"/>
    </xf>
    <xf numFmtId="0" fontId="46" fillId="0" borderId="82" xfId="0" applyFont="1" applyBorder="1" applyAlignment="1">
      <alignment horizontal="center" vertical="center" wrapText="1" readingOrder="1"/>
    </xf>
    <xf numFmtId="0" fontId="55" fillId="0" borderId="10" xfId="0" applyFont="1" applyBorder="1" applyAlignment="1">
      <alignment horizontal="center" vertical="center" wrapText="1" readingOrder="1"/>
    </xf>
    <xf numFmtId="0" fontId="55" fillId="0" borderId="68" xfId="0" applyFont="1" applyBorder="1" applyAlignment="1">
      <alignment horizontal="center" vertical="center" wrapText="1" readingOrder="1"/>
    </xf>
    <xf numFmtId="0" fontId="55" fillId="0" borderId="67" xfId="0" applyFont="1" applyBorder="1" applyAlignment="1">
      <alignment horizontal="center" vertical="center" wrapText="1" readingOrder="1"/>
    </xf>
    <xf numFmtId="0" fontId="53" fillId="0" borderId="31" xfId="0" applyFont="1" applyBorder="1" applyAlignment="1">
      <alignment horizontal="center" vertical="center" textRotation="90" readingOrder="1"/>
    </xf>
    <xf numFmtId="0" fontId="53" fillId="0" borderId="39" xfId="0" applyFont="1" applyBorder="1" applyAlignment="1">
      <alignment horizontal="center" vertical="center" textRotation="90" readingOrder="1"/>
    </xf>
    <xf numFmtId="0" fontId="53" fillId="0" borderId="47" xfId="0" applyFont="1" applyBorder="1" applyAlignment="1">
      <alignment horizontal="center" vertical="center" textRotation="90" readingOrder="1"/>
    </xf>
    <xf numFmtId="0" fontId="62" fillId="0" borderId="60" xfId="0" applyFont="1" applyBorder="1" applyAlignment="1">
      <alignment horizontal="center" vertical="center" textRotation="90" wrapText="1" readingOrder="1"/>
    </xf>
    <xf numFmtId="0" fontId="62" fillId="0" borderId="61" xfId="0" applyFont="1" applyBorder="1" applyAlignment="1">
      <alignment horizontal="center" vertical="center" textRotation="90" wrapText="1" readingOrder="1"/>
    </xf>
    <xf numFmtId="0" fontId="181" fillId="60" borderId="23" xfId="0" applyFont="1" applyFill="1" applyBorder="1" applyAlignment="1">
      <alignment horizontal="center" vertical="center" wrapText="1" readingOrder="1"/>
    </xf>
    <xf numFmtId="0" fontId="181" fillId="60" borderId="24" xfId="0" applyFont="1" applyFill="1" applyBorder="1" applyAlignment="1">
      <alignment horizontal="center" vertical="center" wrapText="1" readingOrder="1"/>
    </xf>
    <xf numFmtId="0" fontId="181" fillId="60" borderId="30" xfId="0" applyFont="1" applyFill="1" applyBorder="1" applyAlignment="1">
      <alignment horizontal="center" vertical="center" wrapText="1" readingOrder="1"/>
    </xf>
    <xf numFmtId="0" fontId="58" fillId="0" borderId="15" xfId="0" applyFont="1" applyBorder="1" applyAlignment="1">
      <alignment horizontal="center" vertical="center" wrapText="1" readingOrder="1"/>
    </xf>
    <xf numFmtId="0" fontId="58" fillId="0" borderId="16" xfId="0" applyFont="1" applyBorder="1" applyAlignment="1">
      <alignment horizontal="center" vertical="center" wrapText="1" readingOrder="1"/>
    </xf>
    <xf numFmtId="0" fontId="58" fillId="0" borderId="17" xfId="0" applyFont="1" applyBorder="1" applyAlignment="1">
      <alignment horizontal="center" vertical="center" wrapText="1" readingOrder="1"/>
    </xf>
    <xf numFmtId="0" fontId="58" fillId="0" borderId="18" xfId="0" applyFont="1" applyBorder="1" applyAlignment="1">
      <alignment horizontal="center" vertical="center" wrapText="1" readingOrder="1"/>
    </xf>
    <xf numFmtId="0" fontId="58" fillId="0" borderId="0" xfId="0" applyFont="1" applyAlignment="1">
      <alignment horizontal="center" vertical="center" wrapText="1" readingOrder="1"/>
    </xf>
    <xf numFmtId="0" fontId="58" fillId="0" borderId="19" xfId="0" applyFont="1" applyBorder="1" applyAlignment="1">
      <alignment horizontal="center" vertical="center" wrapText="1" readingOrder="1"/>
    </xf>
    <xf numFmtId="0" fontId="58" fillId="0" borderId="20" xfId="0" applyFont="1" applyBorder="1" applyAlignment="1">
      <alignment horizontal="center" vertical="center" wrapText="1" readingOrder="1"/>
    </xf>
    <xf numFmtId="0" fontId="58" fillId="0" borderId="21" xfId="0" applyFont="1" applyBorder="1" applyAlignment="1">
      <alignment horizontal="center" vertical="center" wrapText="1" readingOrder="1"/>
    </xf>
    <xf numFmtId="0" fontId="58" fillId="0" borderId="22" xfId="0" applyFont="1" applyBorder="1" applyAlignment="1">
      <alignment horizontal="center" vertical="center" wrapText="1" readingOrder="1"/>
    </xf>
    <xf numFmtId="0" fontId="62" fillId="0" borderId="40" xfId="0" applyFont="1" applyBorder="1" applyAlignment="1">
      <alignment horizontal="center" vertical="center" textRotation="90" readingOrder="1"/>
    </xf>
    <xf numFmtId="0" fontId="62" fillId="0" borderId="60" xfId="0" applyFont="1" applyBorder="1" applyAlignment="1">
      <alignment horizontal="center" vertical="center" textRotation="90" readingOrder="1"/>
    </xf>
    <xf numFmtId="0" fontId="62" fillId="0" borderId="61" xfId="0" applyFont="1" applyBorder="1" applyAlignment="1">
      <alignment horizontal="center" vertical="center" textRotation="90" readingOrder="1"/>
    </xf>
    <xf numFmtId="0" fontId="58" fillId="4" borderId="67" xfId="0" applyFont="1" applyFill="1" applyBorder="1" applyAlignment="1">
      <alignment horizontal="center" vertical="center" wrapText="1" readingOrder="1"/>
    </xf>
    <xf numFmtId="0" fontId="58" fillId="4" borderId="21" xfId="0" applyFont="1" applyFill="1" applyBorder="1" applyAlignment="1">
      <alignment horizontal="center" vertical="center" wrapText="1" readingOrder="1"/>
    </xf>
    <xf numFmtId="0" fontId="195" fillId="51" borderId="23" xfId="0" applyFont="1" applyFill="1" applyBorder="1" applyAlignment="1">
      <alignment horizontal="center" vertical="center" wrapText="1" readingOrder="1"/>
    </xf>
    <xf numFmtId="0" fontId="195" fillId="51" borderId="24" xfId="0" applyFont="1" applyFill="1" applyBorder="1" applyAlignment="1">
      <alignment horizontal="center" vertical="center" wrapText="1" readingOrder="1"/>
    </xf>
    <xf numFmtId="177" fontId="201" fillId="0" borderId="0" xfId="0" applyNumberFormat="1" applyFont="1" applyAlignment="1">
      <alignment horizontal="center"/>
    </xf>
    <xf numFmtId="177" fontId="106" fillId="0" borderId="0" xfId="0" applyNumberFormat="1" applyFont="1" applyAlignment="1">
      <alignment horizontal="center" wrapText="1"/>
    </xf>
    <xf numFmtId="0" fontId="136" fillId="60" borderId="68" xfId="0" applyFont="1" applyFill="1" applyBorder="1" applyAlignment="1">
      <alignment horizontal="center" vertical="center" wrapText="1" readingOrder="1"/>
    </xf>
    <xf numFmtId="0" fontId="136" fillId="60" borderId="0" xfId="0" applyFont="1" applyFill="1" applyAlignment="1">
      <alignment horizontal="center" vertical="center" wrapText="1" readingOrder="1"/>
    </xf>
    <xf numFmtId="0" fontId="200" fillId="0" borderId="20" xfId="0" applyFont="1" applyBorder="1" applyAlignment="1">
      <alignment horizontal="left" vertical="center" wrapText="1" readingOrder="1"/>
    </xf>
    <xf numFmtId="0" fontId="200" fillId="0" borderId="21" xfId="0" applyFont="1" applyBorder="1" applyAlignment="1">
      <alignment horizontal="left" vertical="center" wrapText="1" readingOrder="1"/>
    </xf>
    <xf numFmtId="177" fontId="106" fillId="0" borderId="18" xfId="0" applyNumberFormat="1" applyFont="1" applyBorder="1" applyAlignment="1">
      <alignment horizontal="center" wrapText="1"/>
    </xf>
    <xf numFmtId="0" fontId="189" fillId="60" borderId="23" xfId="0" applyFont="1" applyFill="1" applyBorder="1" applyAlignment="1">
      <alignment horizontal="center" vertical="center" readingOrder="1"/>
    </xf>
    <xf numFmtId="0" fontId="189" fillId="60" borderId="24" xfId="0" applyFont="1" applyFill="1" applyBorder="1" applyAlignment="1">
      <alignment horizontal="center" vertical="center" readingOrder="1"/>
    </xf>
    <xf numFmtId="0" fontId="189" fillId="60" borderId="30" xfId="0" applyFont="1" applyFill="1" applyBorder="1" applyAlignment="1">
      <alignment horizontal="center" vertical="center" readingOrder="1"/>
    </xf>
    <xf numFmtId="0" fontId="189" fillId="60" borderId="6" xfId="0" applyFont="1" applyFill="1" applyBorder="1" applyAlignment="1">
      <alignment horizontal="center" vertical="center" readingOrder="1"/>
    </xf>
    <xf numFmtId="0" fontId="189" fillId="60" borderId="11" xfId="0" applyFont="1" applyFill="1" applyBorder="1" applyAlignment="1">
      <alignment horizontal="center" vertical="center" readingOrder="1"/>
    </xf>
    <xf numFmtId="0" fontId="189" fillId="60" borderId="12" xfId="0" applyFont="1" applyFill="1" applyBorder="1" applyAlignment="1">
      <alignment horizontal="center" vertical="center" readingOrder="1"/>
    </xf>
    <xf numFmtId="0" fontId="189" fillId="60" borderId="20" xfId="0" applyFont="1" applyFill="1" applyBorder="1" applyAlignment="1">
      <alignment horizontal="center" vertical="center" readingOrder="1"/>
    </xf>
    <xf numFmtId="0" fontId="189" fillId="60" borderId="21" xfId="0" applyFont="1" applyFill="1" applyBorder="1" applyAlignment="1">
      <alignment horizontal="center" vertical="center" readingOrder="1"/>
    </xf>
    <xf numFmtId="0" fontId="189" fillId="60" borderId="82" xfId="0" applyFont="1" applyFill="1" applyBorder="1" applyAlignment="1">
      <alignment horizontal="center" vertical="center" readingOrder="1"/>
    </xf>
    <xf numFmtId="0" fontId="189" fillId="60" borderId="25" xfId="0" applyFont="1" applyFill="1" applyBorder="1" applyAlignment="1">
      <alignment horizontal="center" vertical="center" readingOrder="1"/>
    </xf>
    <xf numFmtId="180" fontId="114" fillId="61" borderId="49" xfId="0" applyNumberFormat="1" applyFont="1" applyFill="1" applyBorder="1" applyAlignment="1">
      <alignment horizontal="center" vertical="center" readingOrder="1"/>
    </xf>
    <xf numFmtId="180" fontId="114" fillId="61" borderId="12" xfId="0" applyNumberFormat="1" applyFont="1" applyFill="1" applyBorder="1" applyAlignment="1">
      <alignment horizontal="center" vertical="center" readingOrder="1"/>
    </xf>
    <xf numFmtId="0" fontId="122" fillId="0" borderId="80" xfId="0" applyFont="1" applyBorder="1" applyAlignment="1">
      <alignment horizontal="center" vertical="center" wrapText="1"/>
    </xf>
    <xf numFmtId="0" fontId="122" fillId="0" borderId="56" xfId="0" applyFont="1" applyBorder="1" applyAlignment="1">
      <alignment horizontal="center" vertical="center" wrapText="1"/>
    </xf>
    <xf numFmtId="180" fontId="114" fillId="61" borderId="6" xfId="0" applyNumberFormat="1" applyFont="1" applyFill="1" applyBorder="1" applyAlignment="1">
      <alignment horizontal="center" vertical="center" readingOrder="1"/>
    </xf>
    <xf numFmtId="178" fontId="114" fillId="61" borderId="10" xfId="0" applyNumberFormat="1" applyFont="1" applyFill="1" applyBorder="1" applyAlignment="1">
      <alignment horizontal="center" vertical="center" readingOrder="1"/>
    </xf>
    <xf numFmtId="178" fontId="114" fillId="61" borderId="56" xfId="0" applyNumberFormat="1" applyFont="1" applyFill="1" applyBorder="1" applyAlignment="1">
      <alignment horizontal="center" vertical="center" readingOrder="1"/>
    </xf>
    <xf numFmtId="180" fontId="114" fillId="61" borderId="80" xfId="0" applyNumberFormat="1" applyFont="1" applyFill="1" applyBorder="1" applyAlignment="1">
      <alignment horizontal="center" vertical="center" readingOrder="1"/>
    </xf>
    <xf numFmtId="180" fontId="114" fillId="61" borderId="56" xfId="0" applyNumberFormat="1" applyFont="1" applyFill="1" applyBorder="1" applyAlignment="1">
      <alignment horizontal="center" vertical="center" readingOrder="1"/>
    </xf>
    <xf numFmtId="180" fontId="114" fillId="61" borderId="10" xfId="0" applyNumberFormat="1" applyFont="1" applyFill="1" applyBorder="1" applyAlignment="1">
      <alignment horizontal="center" vertical="center" readingOrder="1"/>
    </xf>
    <xf numFmtId="0" fontId="114" fillId="56" borderId="6" xfId="0" applyFont="1" applyFill="1" applyBorder="1" applyAlignment="1">
      <alignment horizontal="center" vertical="center" wrapText="1" readingOrder="1"/>
    </xf>
    <xf numFmtId="0" fontId="114" fillId="56" borderId="11" xfId="0" applyFont="1" applyFill="1" applyBorder="1" applyAlignment="1">
      <alignment horizontal="center" vertical="center" wrapText="1" readingOrder="1"/>
    </xf>
    <xf numFmtId="0" fontId="114" fillId="56" borderId="12" xfId="0" applyFont="1" applyFill="1" applyBorder="1" applyAlignment="1">
      <alignment horizontal="center" vertical="center" wrapText="1" readingOrder="1"/>
    </xf>
    <xf numFmtId="0" fontId="114" fillId="56" borderId="68" xfId="0" applyFont="1" applyFill="1" applyBorder="1" applyAlignment="1">
      <alignment horizontal="center" vertical="center" wrapText="1" readingOrder="1"/>
    </xf>
    <xf numFmtId="0" fontId="114" fillId="56" borderId="0" xfId="0" applyFont="1" applyFill="1" applyAlignment="1">
      <alignment horizontal="center" vertical="center" wrapText="1" readingOrder="1"/>
    </xf>
    <xf numFmtId="0" fontId="114" fillId="56" borderId="14" xfId="0" applyFont="1" applyFill="1" applyBorder="1" applyAlignment="1">
      <alignment horizontal="center" vertical="center" wrapText="1" readingOrder="1"/>
    </xf>
    <xf numFmtId="0" fontId="114" fillId="56" borderId="10" xfId="0" applyFont="1" applyFill="1" applyBorder="1" applyAlignment="1">
      <alignment horizontal="center" vertical="center" wrapText="1" readingOrder="1"/>
    </xf>
    <xf numFmtId="0" fontId="114" fillId="56" borderId="62" xfId="0" applyFont="1" applyFill="1" applyBorder="1" applyAlignment="1">
      <alignment horizontal="center" vertical="center" wrapText="1" readingOrder="1"/>
    </xf>
    <xf numFmtId="0" fontId="114" fillId="56" borderId="56" xfId="0" applyFont="1" applyFill="1" applyBorder="1" applyAlignment="1">
      <alignment horizontal="center" vertical="center" wrapText="1" readingOrder="1"/>
    </xf>
    <xf numFmtId="0" fontId="114" fillId="56" borderId="13" xfId="0" applyFont="1" applyFill="1" applyBorder="1" applyAlignment="1">
      <alignment horizontal="center" vertical="center" wrapText="1" readingOrder="1"/>
    </xf>
    <xf numFmtId="0" fontId="114" fillId="56" borderId="4" xfId="0" applyFont="1" applyFill="1" applyBorder="1" applyAlignment="1">
      <alignment horizontal="center" vertical="center" wrapText="1" readingOrder="1"/>
    </xf>
    <xf numFmtId="0" fontId="114" fillId="56" borderId="57" xfId="0" applyFont="1" applyFill="1" applyBorder="1" applyAlignment="1">
      <alignment horizontal="center" vertical="center" wrapText="1" readingOrder="1"/>
    </xf>
    <xf numFmtId="0" fontId="114" fillId="0" borderId="15" xfId="0" applyFont="1" applyBorder="1" applyAlignment="1">
      <alignment horizontal="center" vertical="center" wrapText="1" readingOrder="1"/>
    </xf>
    <xf numFmtId="0" fontId="114" fillId="0" borderId="18" xfId="0" applyFont="1" applyBorder="1" applyAlignment="1">
      <alignment horizontal="center" vertical="center" wrapText="1" readingOrder="1"/>
    </xf>
    <xf numFmtId="0" fontId="114" fillId="0" borderId="20" xfId="0" applyFont="1" applyBorder="1" applyAlignment="1">
      <alignment horizontal="center" vertical="center" wrapText="1" readingOrder="1"/>
    </xf>
    <xf numFmtId="0" fontId="114" fillId="0" borderId="41" xfId="0" applyFont="1" applyBorder="1" applyAlignment="1">
      <alignment horizontal="center" vertical="center" wrapText="1" readingOrder="1"/>
    </xf>
    <xf numFmtId="0" fontId="114" fillId="0" borderId="50" xfId="0" applyFont="1" applyBorder="1" applyAlignment="1">
      <alignment horizontal="center" vertical="center" wrapText="1" readingOrder="1"/>
    </xf>
    <xf numFmtId="0" fontId="105" fillId="0" borderId="16" xfId="0" applyFont="1" applyBorder="1" applyAlignment="1">
      <alignment horizontal="left" vertical="top" readingOrder="1"/>
    </xf>
    <xf numFmtId="0" fontId="105" fillId="0" borderId="0" xfId="0" applyFont="1" applyAlignment="1">
      <alignment horizontal="left" vertical="top" readingOrder="1"/>
    </xf>
    <xf numFmtId="0" fontId="150" fillId="0" borderId="23" xfId="0" applyFont="1" applyBorder="1" applyAlignment="1">
      <alignment horizontal="left" vertical="top" readingOrder="1"/>
    </xf>
    <xf numFmtId="0" fontId="150" fillId="0" borderId="21" xfId="0" applyFont="1" applyBorder="1" applyAlignment="1">
      <alignment horizontal="left" vertical="top" readingOrder="1"/>
    </xf>
    <xf numFmtId="0" fontId="225" fillId="0" borderId="21" xfId="0" applyFont="1" applyBorder="1" applyAlignment="1">
      <alignment horizontal="left" vertical="top" readingOrder="1"/>
    </xf>
    <xf numFmtId="0" fontId="150" fillId="0" borderId="22" xfId="0" applyFont="1" applyBorder="1" applyAlignment="1">
      <alignment horizontal="left" vertical="top" readingOrder="1"/>
    </xf>
    <xf numFmtId="180" fontId="114" fillId="61" borderId="95" xfId="0" applyNumberFormat="1" applyFont="1" applyFill="1" applyBorder="1" applyAlignment="1">
      <alignment horizontal="center" vertical="center" readingOrder="1"/>
    </xf>
    <xf numFmtId="180" fontId="114" fillId="61" borderId="63" xfId="0" applyNumberFormat="1" applyFont="1" applyFill="1" applyBorder="1" applyAlignment="1">
      <alignment horizontal="center" vertical="center" readingOrder="1"/>
    </xf>
    <xf numFmtId="180" fontId="114" fillId="56" borderId="6" xfId="0" applyNumberFormat="1" applyFont="1" applyFill="1" applyBorder="1" applyAlignment="1">
      <alignment horizontal="center" vertical="center" readingOrder="1"/>
    </xf>
    <xf numFmtId="180" fontId="114" fillId="56" borderId="12" xfId="0" applyNumberFormat="1" applyFont="1" applyFill="1" applyBorder="1" applyAlignment="1">
      <alignment horizontal="center" vertical="center" readingOrder="1"/>
    </xf>
    <xf numFmtId="0" fontId="150" fillId="0" borderId="24" xfId="0" applyFont="1" applyBorder="1" applyAlignment="1">
      <alignment horizontal="left" vertical="top" readingOrder="1"/>
    </xf>
    <xf numFmtId="0" fontId="150" fillId="0" borderId="0" xfId="0" applyFont="1" applyAlignment="1">
      <alignment horizontal="left" vertical="top" readingOrder="1"/>
    </xf>
    <xf numFmtId="180" fontId="114" fillId="61" borderId="5" xfId="0" applyNumberFormat="1" applyFont="1" applyFill="1" applyBorder="1" applyAlignment="1">
      <alignment horizontal="center" vertical="center" readingOrder="1"/>
    </xf>
    <xf numFmtId="0" fontId="226" fillId="0" borderId="16" xfId="0" applyFont="1" applyBorder="1" applyAlignment="1">
      <alignment horizontal="left" vertical="top" readingOrder="1"/>
    </xf>
    <xf numFmtId="0" fontId="115" fillId="0" borderId="34" xfId="0" applyFont="1" applyBorder="1" applyAlignment="1">
      <alignment horizontal="center" vertical="center" wrapText="1" readingOrder="1"/>
    </xf>
    <xf numFmtId="0" fontId="115" fillId="0" borderId="36" xfId="0" applyFont="1" applyBorder="1" applyAlignment="1">
      <alignment horizontal="center" vertical="center" wrapText="1" readingOrder="1"/>
    </xf>
    <xf numFmtId="0" fontId="115" fillId="0" borderId="50" xfId="0" applyFont="1" applyBorder="1" applyAlignment="1">
      <alignment horizontal="center" vertical="center" wrapText="1" readingOrder="1"/>
    </xf>
    <xf numFmtId="0" fontId="105" fillId="0" borderId="24" xfId="0" applyFont="1" applyBorder="1" applyAlignment="1">
      <alignment horizontal="left" vertical="top" readingOrder="1"/>
    </xf>
    <xf numFmtId="0" fontId="226" fillId="0" borderId="24" xfId="0" applyFont="1" applyBorder="1" applyAlignment="1">
      <alignment horizontal="left" vertical="top" readingOrder="1"/>
    </xf>
    <xf numFmtId="0" fontId="114" fillId="0" borderId="36" xfId="0" applyFont="1" applyBorder="1" applyAlignment="1">
      <alignment horizontal="center" vertical="center" wrapText="1" readingOrder="1"/>
    </xf>
    <xf numFmtId="0" fontId="189" fillId="60" borderId="95" xfId="0" applyFont="1" applyFill="1" applyBorder="1" applyAlignment="1">
      <alignment horizontal="center" vertical="center" readingOrder="1"/>
    </xf>
    <xf numFmtId="0" fontId="189" fillId="60" borderId="102" xfId="0" applyFont="1" applyFill="1" applyBorder="1" applyAlignment="1">
      <alignment horizontal="center" vertical="center" readingOrder="1"/>
    </xf>
    <xf numFmtId="0" fontId="189" fillId="60" borderId="63" xfId="0" applyFont="1" applyFill="1" applyBorder="1" applyAlignment="1">
      <alignment horizontal="center" vertical="center" readingOrder="1"/>
    </xf>
    <xf numFmtId="180" fontId="114" fillId="61" borderId="7" xfId="0" applyNumberFormat="1" applyFont="1" applyFill="1" applyBorder="1" applyAlignment="1">
      <alignment horizontal="center" vertical="center" readingOrder="1"/>
    </xf>
    <xf numFmtId="0" fontId="114" fillId="61" borderId="6" xfId="0" applyFont="1" applyFill="1" applyBorder="1" applyAlignment="1">
      <alignment horizontal="center" vertical="center" wrapText="1" readingOrder="1"/>
    </xf>
    <xf numFmtId="0" fontId="114" fillId="61" borderId="11" xfId="0" applyFont="1" applyFill="1" applyBorder="1" applyAlignment="1">
      <alignment horizontal="center" vertical="center" wrapText="1" readingOrder="1"/>
    </xf>
    <xf numFmtId="0" fontId="114" fillId="61" borderId="12" xfId="0" applyFont="1" applyFill="1" applyBorder="1" applyAlignment="1">
      <alignment horizontal="center" vertical="center" wrapText="1" readingOrder="1"/>
    </xf>
    <xf numFmtId="0" fontId="114" fillId="61" borderId="10" xfId="0" applyFont="1" applyFill="1" applyBorder="1" applyAlignment="1">
      <alignment horizontal="center" vertical="center" wrapText="1" readingOrder="1"/>
    </xf>
    <xf numFmtId="0" fontId="114" fillId="61" borderId="62" xfId="0" applyFont="1" applyFill="1" applyBorder="1" applyAlignment="1">
      <alignment horizontal="center" vertical="center" wrapText="1" readingOrder="1"/>
    </xf>
    <xf numFmtId="0" fontId="114" fillId="61" borderId="56" xfId="0" applyFont="1" applyFill="1" applyBorder="1" applyAlignment="1">
      <alignment horizontal="center" vertical="center" wrapText="1" readingOrder="1"/>
    </xf>
    <xf numFmtId="15" fontId="132" fillId="0" borderId="18" xfId="0" applyNumberFormat="1" applyFont="1" applyBorder="1" applyAlignment="1">
      <alignment horizontal="center" vertical="center" readingOrder="1"/>
    </xf>
    <xf numFmtId="15" fontId="132" fillId="0" borderId="0" xfId="0" applyNumberFormat="1" applyFont="1" applyAlignment="1">
      <alignment horizontal="center" vertical="center" readingOrder="1"/>
    </xf>
    <xf numFmtId="15" fontId="224" fillId="0" borderId="0" xfId="0" applyNumberFormat="1" applyFont="1" applyAlignment="1">
      <alignment horizontal="center" vertical="center" readingOrder="1"/>
    </xf>
    <xf numFmtId="177" fontId="132" fillId="0" borderId="18" xfId="0" applyNumberFormat="1" applyFont="1" applyBorder="1" applyAlignment="1">
      <alignment horizontal="center" vertical="center" readingOrder="1"/>
    </xf>
    <xf numFmtId="177" fontId="132" fillId="0" borderId="0" xfId="0" applyNumberFormat="1" applyFont="1" applyAlignment="1">
      <alignment horizontal="center" vertical="center" readingOrder="1"/>
    </xf>
    <xf numFmtId="177" fontId="224" fillId="0" borderId="0" xfId="0" applyNumberFormat="1" applyFont="1" applyAlignment="1">
      <alignment horizontal="center" vertical="center" readingOrder="1"/>
    </xf>
    <xf numFmtId="177" fontId="131" fillId="0" borderId="18" xfId="0" applyNumberFormat="1" applyFont="1" applyBorder="1" applyAlignment="1">
      <alignment horizontal="center" vertical="center" readingOrder="1"/>
    </xf>
    <xf numFmtId="177" fontId="131" fillId="0" borderId="0" xfId="0" applyNumberFormat="1" applyFont="1" applyAlignment="1">
      <alignment horizontal="center" vertical="center" readingOrder="1"/>
    </xf>
    <xf numFmtId="177" fontId="188" fillId="0" borderId="0" xfId="0" applyNumberFormat="1" applyFont="1" applyAlignment="1">
      <alignment horizontal="center" vertical="center" readingOrder="1"/>
    </xf>
    <xf numFmtId="0" fontId="114" fillId="0" borderId="34" xfId="0" applyFont="1" applyBorder="1" applyAlignment="1">
      <alignment horizontal="center" vertical="center" wrapText="1" readingOrder="1"/>
    </xf>
    <xf numFmtId="0" fontId="114" fillId="0" borderId="94" xfId="0" applyFont="1" applyBorder="1" applyAlignment="1">
      <alignment horizontal="center" vertical="center" wrapText="1" readingOrder="1"/>
    </xf>
    <xf numFmtId="0" fontId="114" fillId="0" borderId="49" xfId="0" applyFont="1" applyBorder="1" applyAlignment="1">
      <alignment horizontal="center" vertical="center" wrapText="1" readingOrder="1"/>
    </xf>
    <xf numFmtId="0" fontId="189" fillId="0" borderId="50" xfId="0" applyFont="1" applyBorder="1" applyAlignment="1">
      <alignment horizontal="center" vertical="center" wrapText="1" readingOrder="1"/>
    </xf>
    <xf numFmtId="0" fontId="114" fillId="0" borderId="0" xfId="0" applyFont="1" applyAlignment="1">
      <alignment horizontal="center" vertical="center" wrapText="1" readingOrder="1"/>
    </xf>
    <xf numFmtId="0" fontId="114" fillId="0" borderId="54" xfId="0" applyFont="1" applyBorder="1" applyAlignment="1">
      <alignment horizontal="center" vertical="center" wrapText="1" readingOrder="1"/>
    </xf>
    <xf numFmtId="0" fontId="114" fillId="4" borderId="41" xfId="0" applyFont="1" applyFill="1" applyBorder="1" applyAlignment="1">
      <alignment horizontal="center" vertical="center" wrapText="1" readingOrder="1"/>
    </xf>
    <xf numFmtId="0" fontId="114" fillId="4" borderId="34" xfId="0" applyFont="1" applyFill="1" applyBorder="1" applyAlignment="1">
      <alignment horizontal="center" vertical="center" wrapText="1" readingOrder="1"/>
    </xf>
    <xf numFmtId="0" fontId="114" fillId="4" borderId="36" xfId="0" applyFont="1" applyFill="1" applyBorder="1" applyAlignment="1">
      <alignment horizontal="center" vertical="center" wrapText="1" readingOrder="1"/>
    </xf>
    <xf numFmtId="0" fontId="189" fillId="4" borderId="50" xfId="0" applyFont="1" applyFill="1" applyBorder="1" applyAlignment="1">
      <alignment horizontal="center" vertical="center" wrapText="1" readingOrder="1"/>
    </xf>
    <xf numFmtId="0" fontId="225" fillId="0" borderId="0" xfId="0" applyFont="1" applyAlignment="1">
      <alignment horizontal="left" vertical="top" readingOrder="1"/>
    </xf>
    <xf numFmtId="0" fontId="114" fillId="0" borderId="40" xfId="0" applyFont="1" applyBorder="1" applyAlignment="1">
      <alignment horizontal="center" vertical="center" wrapText="1" readingOrder="1"/>
    </xf>
    <xf numFmtId="0" fontId="114" fillId="0" borderId="60" xfId="0" applyFont="1" applyBorder="1" applyAlignment="1">
      <alignment horizontal="center" vertical="center" wrapText="1" readingOrder="1"/>
    </xf>
    <xf numFmtId="0" fontId="189" fillId="0" borderId="61" xfId="0" applyFont="1" applyBorder="1" applyAlignment="1">
      <alignment horizontal="center" vertical="center" wrapText="1" readingOrder="1"/>
    </xf>
    <xf numFmtId="0" fontId="114" fillId="4" borderId="40" xfId="0" applyFont="1" applyFill="1" applyBorder="1" applyAlignment="1">
      <alignment horizontal="center" vertical="center" wrapText="1" readingOrder="1"/>
    </xf>
    <xf numFmtId="0" fontId="114" fillId="4" borderId="60" xfId="0" applyFont="1" applyFill="1" applyBorder="1" applyAlignment="1">
      <alignment horizontal="center" vertical="center" wrapText="1" readingOrder="1"/>
    </xf>
    <xf numFmtId="0" fontId="114" fillId="4" borderId="61" xfId="0" applyFont="1" applyFill="1" applyBorder="1" applyAlignment="1">
      <alignment horizontal="center" vertical="center" wrapText="1" readingOrder="1"/>
    </xf>
    <xf numFmtId="0" fontId="215" fillId="0" borderId="0" xfId="0" applyFont="1" applyAlignment="1">
      <alignment horizontal="left" vertical="top" readingOrder="1"/>
    </xf>
    <xf numFmtId="178" fontId="114" fillId="61" borderId="50" xfId="0" applyNumberFormat="1" applyFont="1" applyFill="1" applyBorder="1" applyAlignment="1">
      <alignment horizontal="center" vertical="center" readingOrder="1"/>
    </xf>
    <xf numFmtId="178" fontId="114" fillId="61" borderId="63" xfId="0" applyNumberFormat="1" applyFont="1" applyFill="1" applyBorder="1" applyAlignment="1">
      <alignment horizontal="center" vertical="center" readingOrder="1"/>
    </xf>
    <xf numFmtId="0" fontId="189" fillId="0" borderId="20" xfId="0" applyFont="1" applyBorder="1" applyAlignment="1">
      <alignment horizontal="center" vertical="center" wrapText="1" readingOrder="1"/>
    </xf>
    <xf numFmtId="0" fontId="225" fillId="0" borderId="24" xfId="0" applyFont="1" applyBorder="1" applyAlignment="1">
      <alignment horizontal="left" vertical="top" readingOrder="1"/>
    </xf>
    <xf numFmtId="0" fontId="189" fillId="4" borderId="61" xfId="0" applyFont="1" applyFill="1" applyBorder="1" applyAlignment="1">
      <alignment horizontal="center" vertical="center" wrapText="1" readingOrder="1"/>
    </xf>
    <xf numFmtId="0" fontId="114" fillId="0" borderId="61" xfId="0" applyFont="1" applyBorder="1" applyAlignment="1">
      <alignment horizontal="center" vertical="center" wrapText="1" readingOrder="1"/>
    </xf>
    <xf numFmtId="0" fontId="114" fillId="4" borderId="50" xfId="0" applyFont="1" applyFill="1" applyBorder="1" applyAlignment="1">
      <alignment horizontal="center" vertical="center" wrapText="1" readingOrder="1"/>
    </xf>
    <xf numFmtId="0" fontId="150" fillId="0" borderId="16" xfId="0" applyFont="1" applyBorder="1" applyAlignment="1">
      <alignment horizontal="left" vertical="top" readingOrder="1"/>
    </xf>
    <xf numFmtId="0" fontId="225" fillId="0" borderId="16" xfId="0" applyFont="1" applyBorder="1" applyAlignment="1">
      <alignment horizontal="left" vertical="top" readingOrder="1"/>
    </xf>
    <xf numFmtId="0" fontId="198" fillId="0" borderId="15" xfId="0" applyFont="1" applyBorder="1" applyAlignment="1">
      <alignment horizontal="center" vertical="center" readingOrder="1"/>
    </xf>
    <xf numFmtId="0" fontId="198" fillId="0" borderId="16" xfId="0" applyFont="1" applyBorder="1" applyAlignment="1">
      <alignment horizontal="center" vertical="center" readingOrder="1"/>
    </xf>
    <xf numFmtId="0" fontId="198" fillId="0" borderId="17" xfId="0" applyFont="1" applyBorder="1" applyAlignment="1">
      <alignment horizontal="center" vertical="center" readingOrder="1"/>
    </xf>
    <xf numFmtId="0" fontId="198" fillId="0" borderId="18" xfId="0" applyFont="1" applyBorder="1" applyAlignment="1">
      <alignment horizontal="center" vertical="center" readingOrder="1"/>
    </xf>
    <xf numFmtId="0" fontId="198" fillId="0" borderId="0" xfId="0" applyFont="1" applyAlignment="1">
      <alignment horizontal="center" vertical="center" readingOrder="1"/>
    </xf>
    <xf numFmtId="0" fontId="198" fillId="0" borderId="19" xfId="0" applyFont="1" applyBorder="1" applyAlignment="1">
      <alignment horizontal="center" vertical="center" readingOrder="1"/>
    </xf>
    <xf numFmtId="0" fontId="198" fillId="0" borderId="20" xfId="0" applyFont="1" applyBorder="1" applyAlignment="1">
      <alignment horizontal="center" vertical="center" readingOrder="1"/>
    </xf>
    <xf numFmtId="0" fontId="198" fillId="0" borderId="21" xfId="0" applyFont="1" applyBorder="1" applyAlignment="1">
      <alignment horizontal="center" vertical="center" readingOrder="1"/>
    </xf>
    <xf numFmtId="0" fontId="198" fillId="0" borderId="22" xfId="0" applyFont="1" applyBorder="1" applyAlignment="1">
      <alignment horizontal="center" vertical="center" readingOrder="1"/>
    </xf>
    <xf numFmtId="0" fontId="188" fillId="60" borderId="5" xfId="4" applyFont="1" applyFill="1" applyBorder="1" applyAlignment="1">
      <alignment horizontal="center" vertical="center" wrapText="1" readingOrder="1"/>
    </xf>
    <xf numFmtId="0" fontId="112" fillId="0" borderId="18" xfId="4" applyFont="1" applyBorder="1" applyAlignment="1">
      <alignment horizontal="center" vertical="center"/>
    </xf>
    <xf numFmtId="0" fontId="112" fillId="0" borderId="0" xfId="4" applyFont="1" applyAlignment="1">
      <alignment horizontal="center" vertical="center"/>
    </xf>
    <xf numFmtId="9" fontId="136" fillId="61" borderId="5" xfId="6" applyFont="1" applyFill="1" applyBorder="1" applyAlignment="1">
      <alignment horizontal="center" vertical="center" wrapText="1" readingOrder="1"/>
    </xf>
    <xf numFmtId="9" fontId="121" fillId="0" borderId="5" xfId="2" applyFont="1" applyBorder="1" applyAlignment="1">
      <alignment horizontal="center" vertical="center" wrapText="1" readingOrder="1"/>
    </xf>
    <xf numFmtId="9" fontId="121" fillId="4" borderId="56" xfId="7" applyFont="1" applyFill="1" applyBorder="1" applyAlignment="1">
      <alignment horizontal="center" vertical="center" wrapText="1"/>
    </xf>
    <xf numFmtId="9" fontId="121" fillId="4" borderId="7" xfId="7" applyFont="1" applyFill="1" applyBorder="1" applyAlignment="1">
      <alignment horizontal="center" vertical="center" wrapText="1"/>
    </xf>
    <xf numFmtId="9" fontId="121" fillId="0" borderId="5" xfId="7" applyFont="1" applyFill="1" applyBorder="1" applyAlignment="1">
      <alignment horizontal="center" vertical="center" wrapText="1" readingOrder="1"/>
    </xf>
    <xf numFmtId="0" fontId="105" fillId="0" borderId="0" xfId="0" applyFont="1" applyAlignment="1">
      <alignment horizontal="left" vertical="top" wrapText="1" readingOrder="1"/>
    </xf>
    <xf numFmtId="0" fontId="188" fillId="60" borderId="6" xfId="4" applyFont="1" applyFill="1" applyBorder="1" applyAlignment="1">
      <alignment horizontal="center" vertical="center" wrapText="1" readingOrder="1"/>
    </xf>
    <xf numFmtId="0" fontId="188" fillId="60" borderId="12" xfId="4" applyFont="1" applyFill="1" applyBorder="1" applyAlignment="1">
      <alignment horizontal="center" vertical="center" wrapText="1" readingOrder="1"/>
    </xf>
    <xf numFmtId="0" fontId="0" fillId="0" borderId="0" xfId="0" applyAlignment="1">
      <alignment horizontal="center"/>
    </xf>
    <xf numFmtId="0" fontId="111" fillId="0" borderId="54" xfId="5" applyFont="1" applyBorder="1" applyAlignment="1">
      <alignment horizontal="left"/>
    </xf>
    <xf numFmtId="0" fontId="111" fillId="0" borderId="4" xfId="5" applyFont="1" applyBorder="1" applyAlignment="1">
      <alignment horizontal="left"/>
    </xf>
    <xf numFmtId="9" fontId="113" fillId="0" borderId="5" xfId="7" applyFont="1" applyBorder="1" applyAlignment="1">
      <alignment horizontal="center" vertical="center" wrapText="1"/>
    </xf>
    <xf numFmtId="9" fontId="113" fillId="0" borderId="6" xfId="7" applyFont="1" applyBorder="1" applyAlignment="1">
      <alignment horizontal="center" vertical="center" wrapText="1"/>
    </xf>
    <xf numFmtId="9" fontId="113" fillId="0" borderId="11" xfId="7" applyFont="1" applyBorder="1" applyAlignment="1">
      <alignment horizontal="center" vertical="center" wrapText="1"/>
    </xf>
    <xf numFmtId="9" fontId="113" fillId="0" borderId="12" xfId="7" applyFont="1" applyBorder="1" applyAlignment="1">
      <alignment horizontal="center" vertical="center" wrapText="1"/>
    </xf>
    <xf numFmtId="3" fontId="119" fillId="56" borderId="6" xfId="4" applyNumberFormat="1" applyFont="1" applyFill="1" applyBorder="1" applyAlignment="1">
      <alignment horizontal="center" vertical="center" wrapText="1" readingOrder="1"/>
    </xf>
    <xf numFmtId="3" fontId="119" fillId="56" borderId="11" xfId="4" applyNumberFormat="1" applyFont="1" applyFill="1" applyBorder="1" applyAlignment="1">
      <alignment horizontal="center" vertical="center" wrapText="1" readingOrder="1"/>
    </xf>
    <xf numFmtId="3" fontId="119" fillId="56" borderId="12" xfId="4" applyNumberFormat="1" applyFont="1" applyFill="1" applyBorder="1" applyAlignment="1">
      <alignment horizontal="center" vertical="center" wrapText="1" readingOrder="1"/>
    </xf>
    <xf numFmtId="3" fontId="188" fillId="60" borderId="6" xfId="4" applyNumberFormat="1" applyFont="1" applyFill="1" applyBorder="1" applyAlignment="1">
      <alignment horizontal="center" vertical="center" wrapText="1" readingOrder="1"/>
    </xf>
    <xf numFmtId="3" fontId="188" fillId="60" borderId="12" xfId="4" applyNumberFormat="1" applyFont="1" applyFill="1" applyBorder="1" applyAlignment="1">
      <alignment horizontal="center" vertical="center" wrapText="1" readingOrder="1"/>
    </xf>
    <xf numFmtId="3" fontId="119" fillId="56" borderId="5" xfId="4" applyNumberFormat="1" applyFont="1" applyFill="1" applyBorder="1" applyAlignment="1">
      <alignment horizontal="center" vertical="center" wrapText="1" readingOrder="1"/>
    </xf>
    <xf numFmtId="3" fontId="119" fillId="56" borderId="13" xfId="4" applyNumberFormat="1" applyFont="1" applyFill="1" applyBorder="1" applyAlignment="1">
      <alignment horizontal="center" vertical="center" wrapText="1" readingOrder="1"/>
    </xf>
    <xf numFmtId="3" fontId="119" fillId="56" borderId="4" xfId="4" applyNumberFormat="1" applyFont="1" applyFill="1" applyBorder="1" applyAlignment="1">
      <alignment horizontal="center" vertical="center" wrapText="1" readingOrder="1"/>
    </xf>
    <xf numFmtId="0" fontId="144" fillId="0" borderId="0" xfId="0" applyFont="1" applyAlignment="1">
      <alignment horizontal="center" vertical="center"/>
    </xf>
    <xf numFmtId="0" fontId="106" fillId="0" borderId="68" xfId="0" applyFont="1" applyBorder="1" applyAlignment="1">
      <alignment horizontal="justify" vertical="justify" wrapText="1"/>
    </xf>
    <xf numFmtId="0" fontId="106" fillId="0" borderId="0" xfId="0" applyFont="1" applyAlignment="1">
      <alignment horizontal="justify" vertical="justify" wrapText="1"/>
    </xf>
    <xf numFmtId="0" fontId="106" fillId="0" borderId="14" xfId="0" applyFont="1" applyBorder="1" applyAlignment="1">
      <alignment horizontal="justify" vertical="justify" wrapText="1"/>
    </xf>
    <xf numFmtId="0" fontId="106" fillId="0" borderId="13" xfId="0" applyFont="1" applyBorder="1" applyAlignment="1">
      <alignment horizontal="justify" vertical="justify" wrapText="1"/>
    </xf>
    <xf numFmtId="0" fontId="106" fillId="0" borderId="4" xfId="0" applyFont="1" applyBorder="1" applyAlignment="1">
      <alignment horizontal="justify" vertical="justify" wrapText="1"/>
    </xf>
    <xf numFmtId="0" fontId="106" fillId="0" borderId="57" xfId="0" applyFont="1" applyBorder="1" applyAlignment="1">
      <alignment horizontal="justify" vertical="justify" wrapText="1"/>
    </xf>
    <xf numFmtId="0" fontId="205" fillId="60" borderId="10" xfId="0" applyFont="1" applyFill="1" applyBorder="1" applyAlignment="1">
      <alignment horizontal="center" vertical="center"/>
    </xf>
    <xf numFmtId="0" fontId="205" fillId="60" borderId="62" xfId="0" applyFont="1" applyFill="1" applyBorder="1" applyAlignment="1">
      <alignment horizontal="center" vertical="center"/>
    </xf>
    <xf numFmtId="0" fontId="205" fillId="60" borderId="56" xfId="0" applyFont="1" applyFill="1" applyBorder="1" applyAlignment="1">
      <alignment horizontal="center" vertical="center"/>
    </xf>
    <xf numFmtId="0" fontId="182" fillId="0" borderId="10" xfId="0" applyFont="1" applyBorder="1" applyAlignment="1">
      <alignment horizontal="center"/>
    </xf>
    <xf numFmtId="0" fontId="182" fillId="0" borderId="62" xfId="0" applyFont="1" applyBorder="1" applyAlignment="1">
      <alignment horizontal="center"/>
    </xf>
    <xf numFmtId="0" fontId="182" fillId="0" borderId="56" xfId="0" applyFont="1" applyBorder="1" applyAlignment="1">
      <alignment horizontal="center"/>
    </xf>
    <xf numFmtId="0" fontId="182" fillId="0" borderId="68" xfId="0" applyFont="1" applyBorder="1" applyAlignment="1">
      <alignment horizontal="center"/>
    </xf>
    <xf numFmtId="0" fontId="182" fillId="0" borderId="0" xfId="0" applyFont="1" applyAlignment="1">
      <alignment horizontal="center"/>
    </xf>
    <xf numFmtId="0" fontId="182" fillId="0" borderId="14" xfId="0" applyFont="1" applyBorder="1" applyAlignment="1">
      <alignment horizontal="center"/>
    </xf>
    <xf numFmtId="0" fontId="193" fillId="51" borderId="5" xfId="0" applyFont="1" applyFill="1" applyBorder="1" applyAlignment="1">
      <alignment horizontal="center" vertical="center" wrapText="1" readingOrder="1"/>
    </xf>
    <xf numFmtId="0" fontId="157" fillId="3" borderId="68" xfId="0" applyFont="1" applyFill="1" applyBorder="1" applyAlignment="1">
      <alignment horizontal="center"/>
    </xf>
    <xf numFmtId="0" fontId="157" fillId="3" borderId="0" xfId="0" applyFont="1" applyFill="1" applyAlignment="1">
      <alignment horizontal="center"/>
    </xf>
    <xf numFmtId="0" fontId="195" fillId="60" borderId="23" xfId="0" applyFont="1" applyFill="1" applyBorder="1" applyAlignment="1">
      <alignment horizontal="center" vertical="center" wrapText="1" readingOrder="1"/>
    </xf>
    <xf numFmtId="0" fontId="195" fillId="60" borderId="24" xfId="0" applyFont="1" applyFill="1" applyBorder="1" applyAlignment="1">
      <alignment horizontal="center" vertical="center" wrapText="1" readingOrder="1"/>
    </xf>
    <xf numFmtId="0" fontId="62" fillId="0" borderId="9" xfId="0" applyFont="1" applyBorder="1" applyAlignment="1">
      <alignment horizontal="center" vertical="center" wrapText="1" readingOrder="1"/>
    </xf>
    <xf numFmtId="0" fontId="62" fillId="0" borderId="5" xfId="0" applyFont="1" applyBorder="1" applyAlignment="1">
      <alignment horizontal="center" vertical="center" wrapText="1" readingOrder="1"/>
    </xf>
    <xf numFmtId="0" fontId="62" fillId="0" borderId="7" xfId="0" applyFont="1" applyBorder="1" applyAlignment="1">
      <alignment horizontal="center" vertical="center" wrapText="1" readingOrder="1"/>
    </xf>
    <xf numFmtId="0" fontId="70" fillId="0" borderId="16" xfId="0" applyFont="1" applyBorder="1" applyAlignment="1">
      <alignment horizontal="left" vertical="center" wrapText="1" readingOrder="1"/>
    </xf>
    <xf numFmtId="14" fontId="167" fillId="46" borderId="23" xfId="0" applyNumberFormat="1" applyFont="1" applyFill="1" applyBorder="1" applyAlignment="1">
      <alignment horizontal="center" vertical="center" wrapText="1" readingOrder="1"/>
    </xf>
    <xf numFmtId="14" fontId="167" fillId="46" borderId="24" xfId="0" applyNumberFormat="1" applyFont="1" applyFill="1" applyBorder="1" applyAlignment="1">
      <alignment horizontal="center" vertical="center" wrapText="1" readingOrder="1"/>
    </xf>
    <xf numFmtId="14" fontId="167" fillId="46" borderId="25" xfId="0" applyNumberFormat="1" applyFont="1" applyFill="1" applyBorder="1" applyAlignment="1">
      <alignment horizontal="center" vertical="center" wrapText="1" readingOrder="1"/>
    </xf>
    <xf numFmtId="0" fontId="50" fillId="47" borderId="87" xfId="0" applyFont="1" applyFill="1" applyBorder="1" applyAlignment="1">
      <alignment horizontal="left" wrapText="1" readingOrder="1"/>
    </xf>
    <xf numFmtId="0" fontId="172" fillId="47" borderId="87" xfId="0" applyFont="1" applyFill="1" applyBorder="1" applyAlignment="1">
      <alignment horizontal="left" wrapText="1" readingOrder="1"/>
    </xf>
    <xf numFmtId="0" fontId="167" fillId="51" borderId="90" xfId="0" applyFont="1" applyFill="1" applyBorder="1" applyAlignment="1">
      <alignment horizontal="center" vertical="center" wrapText="1" readingOrder="1"/>
    </xf>
    <xf numFmtId="0" fontId="167" fillId="51" borderId="91" xfId="0" applyFont="1" applyFill="1" applyBorder="1" applyAlignment="1">
      <alignment horizontal="center" vertical="center" wrapText="1" readingOrder="1"/>
    </xf>
    <xf numFmtId="0" fontId="167" fillId="51" borderId="92" xfId="0" applyFont="1" applyFill="1" applyBorder="1" applyAlignment="1">
      <alignment horizontal="center" vertical="center" wrapText="1" readingOrder="1"/>
    </xf>
    <xf numFmtId="0" fontId="180" fillId="50" borderId="88" xfId="0" applyFont="1" applyFill="1" applyBorder="1" applyAlignment="1">
      <alignment horizontal="center" wrapText="1" readingOrder="1"/>
    </xf>
    <xf numFmtId="0" fontId="180" fillId="50" borderId="89" xfId="0" applyFont="1" applyFill="1" applyBorder="1" applyAlignment="1">
      <alignment horizontal="center" wrapText="1" readingOrder="1"/>
    </xf>
    <xf numFmtId="0" fontId="194" fillId="60" borderId="23" xfId="4" applyFont="1" applyFill="1" applyBorder="1" applyAlignment="1">
      <alignment horizontal="center" vertical="center"/>
    </xf>
    <xf numFmtId="0" fontId="194" fillId="60" borderId="24" xfId="4" applyFont="1" applyFill="1" applyBorder="1" applyAlignment="1">
      <alignment horizontal="center" vertical="center"/>
    </xf>
    <xf numFmtId="0" fontId="194" fillId="60" borderId="25" xfId="4" applyFont="1" applyFill="1" applyBorder="1" applyAlignment="1">
      <alignment horizontal="center" vertical="center"/>
    </xf>
    <xf numFmtId="0" fontId="195" fillId="60" borderId="23" xfId="4" applyFont="1" applyFill="1" applyBorder="1" applyAlignment="1">
      <alignment horizontal="center" vertical="center"/>
    </xf>
    <xf numFmtId="0" fontId="195" fillId="60" borderId="24" xfId="4" applyFont="1" applyFill="1" applyBorder="1" applyAlignment="1">
      <alignment horizontal="center" vertical="center"/>
    </xf>
    <xf numFmtId="0" fontId="195" fillId="60" borderId="25" xfId="4" applyFont="1" applyFill="1" applyBorder="1" applyAlignment="1">
      <alignment horizontal="center" vertical="center"/>
    </xf>
  </cellXfs>
  <cellStyles count="578">
    <cellStyle name="20% - Énfasis1" xfId="133" builtinId="30" customBuiltin="1"/>
    <cellStyle name="20% - Énfasis1 2" xfId="311" xr:uid="{00000000-0005-0000-0000-000001000000}"/>
    <cellStyle name="20% - Énfasis1 3" xfId="481" xr:uid="{00000000-0005-0000-0000-000002000000}"/>
    <cellStyle name="20% - Énfasis2" xfId="137" builtinId="34" customBuiltin="1"/>
    <cellStyle name="20% - Énfasis2 2" xfId="314" xr:uid="{00000000-0005-0000-0000-000004000000}"/>
    <cellStyle name="20% - Énfasis2 3" xfId="484" xr:uid="{00000000-0005-0000-0000-000005000000}"/>
    <cellStyle name="20% - Énfasis3" xfId="141" builtinId="38" customBuiltin="1"/>
    <cellStyle name="20% - Énfasis3 2" xfId="317" xr:uid="{00000000-0005-0000-0000-000007000000}"/>
    <cellStyle name="20% - Énfasis3 3" xfId="487" xr:uid="{00000000-0005-0000-0000-000008000000}"/>
    <cellStyle name="20% - Énfasis4" xfId="145" builtinId="42" customBuiltin="1"/>
    <cellStyle name="20% - Énfasis4 2" xfId="320" xr:uid="{00000000-0005-0000-0000-00000A000000}"/>
    <cellStyle name="20% - Énfasis4 3" xfId="490" xr:uid="{00000000-0005-0000-0000-00000B000000}"/>
    <cellStyle name="20% - Énfasis5" xfId="149" builtinId="46" customBuiltin="1"/>
    <cellStyle name="20% - Énfasis5 2" xfId="323" xr:uid="{00000000-0005-0000-0000-00000D000000}"/>
    <cellStyle name="20% - Énfasis5 3" xfId="493" xr:uid="{00000000-0005-0000-0000-00000E000000}"/>
    <cellStyle name="20% - Énfasis6" xfId="153" builtinId="50" customBuiltin="1"/>
    <cellStyle name="20% - Énfasis6 2" xfId="326" xr:uid="{00000000-0005-0000-0000-000010000000}"/>
    <cellStyle name="20% - Énfasis6 3" xfId="496" xr:uid="{00000000-0005-0000-0000-000011000000}"/>
    <cellStyle name="40% - Énfasis1" xfId="134" builtinId="31" customBuiltin="1"/>
    <cellStyle name="40% - Énfasis1 2" xfId="312" xr:uid="{00000000-0005-0000-0000-000013000000}"/>
    <cellStyle name="40% - Énfasis1 3" xfId="482" xr:uid="{00000000-0005-0000-0000-000014000000}"/>
    <cellStyle name="40% - Énfasis2" xfId="138" builtinId="35" customBuiltin="1"/>
    <cellStyle name="40% - Énfasis2 2" xfId="315" xr:uid="{00000000-0005-0000-0000-000016000000}"/>
    <cellStyle name="40% - Énfasis2 3" xfId="485" xr:uid="{00000000-0005-0000-0000-000017000000}"/>
    <cellStyle name="40% - Énfasis3" xfId="142" builtinId="39" customBuiltin="1"/>
    <cellStyle name="40% - Énfasis3 2" xfId="318" xr:uid="{00000000-0005-0000-0000-000019000000}"/>
    <cellStyle name="40% - Énfasis3 3" xfId="488" xr:uid="{00000000-0005-0000-0000-00001A000000}"/>
    <cellStyle name="40% - Énfasis4" xfId="146" builtinId="43" customBuiltin="1"/>
    <cellStyle name="40% - Énfasis4 2" xfId="321" xr:uid="{00000000-0005-0000-0000-00001C000000}"/>
    <cellStyle name="40% - Énfasis4 3" xfId="491" xr:uid="{00000000-0005-0000-0000-00001D000000}"/>
    <cellStyle name="40% - Énfasis5" xfId="150" builtinId="47" customBuiltin="1"/>
    <cellStyle name="40% - Énfasis5 2" xfId="324" xr:uid="{00000000-0005-0000-0000-00001F000000}"/>
    <cellStyle name="40% - Énfasis5 3" xfId="494" xr:uid="{00000000-0005-0000-0000-000020000000}"/>
    <cellStyle name="40% - Énfasis6" xfId="154" builtinId="51" customBuiltin="1"/>
    <cellStyle name="40% - Énfasis6 2" xfId="327" xr:uid="{00000000-0005-0000-0000-000022000000}"/>
    <cellStyle name="40% - Énfasis6 3" xfId="497" xr:uid="{00000000-0005-0000-0000-000023000000}"/>
    <cellStyle name="60% - Énfasis1" xfId="135" builtinId="32" customBuiltin="1"/>
    <cellStyle name="60% - Énfasis1 2" xfId="313" xr:uid="{00000000-0005-0000-0000-000025000000}"/>
    <cellStyle name="60% - Énfasis1 3" xfId="483" xr:uid="{00000000-0005-0000-0000-000026000000}"/>
    <cellStyle name="60% - Énfasis2" xfId="139" builtinId="36" customBuiltin="1"/>
    <cellStyle name="60% - Énfasis2 2" xfId="316" xr:uid="{00000000-0005-0000-0000-000028000000}"/>
    <cellStyle name="60% - Énfasis2 3" xfId="486" xr:uid="{00000000-0005-0000-0000-000029000000}"/>
    <cellStyle name="60% - Énfasis3" xfId="143" builtinId="40" customBuiltin="1"/>
    <cellStyle name="60% - Énfasis3 2" xfId="319" xr:uid="{00000000-0005-0000-0000-00002B000000}"/>
    <cellStyle name="60% - Énfasis3 3" xfId="489" xr:uid="{00000000-0005-0000-0000-00002C000000}"/>
    <cellStyle name="60% - Énfasis4" xfId="147" builtinId="44" customBuiltin="1"/>
    <cellStyle name="60% - Énfasis4 2" xfId="322" xr:uid="{00000000-0005-0000-0000-00002E000000}"/>
    <cellStyle name="60% - Énfasis4 3" xfId="492" xr:uid="{00000000-0005-0000-0000-00002F000000}"/>
    <cellStyle name="60% - Énfasis5" xfId="151" builtinId="48" customBuiltin="1"/>
    <cellStyle name="60% - Énfasis5 2" xfId="325" xr:uid="{00000000-0005-0000-0000-000031000000}"/>
    <cellStyle name="60% - Énfasis5 3" xfId="495" xr:uid="{00000000-0005-0000-0000-000032000000}"/>
    <cellStyle name="60% - Énfasis6" xfId="155" builtinId="52" customBuiltin="1"/>
    <cellStyle name="60% - Énfasis6 2" xfId="328" xr:uid="{00000000-0005-0000-0000-000034000000}"/>
    <cellStyle name="60% - Énfasis6 3" xfId="498" xr:uid="{00000000-0005-0000-0000-000035000000}"/>
    <cellStyle name="Bueno" xfId="121" builtinId="26" customBuiltin="1"/>
    <cellStyle name="Cálculo" xfId="126" builtinId="22" customBuiltin="1"/>
    <cellStyle name="Celda de comprobación" xfId="128" builtinId="23" customBuiltin="1"/>
    <cellStyle name="Celda vinculada" xfId="127" builtinId="24" customBuiltin="1"/>
    <cellStyle name="Encabezado 1" xfId="117" builtinId="16" customBuiltin="1"/>
    <cellStyle name="Encabezado 4" xfId="120" builtinId="19" customBuiltin="1"/>
    <cellStyle name="Énfasis1" xfId="132" builtinId="29" customBuiltin="1"/>
    <cellStyle name="Énfasis2" xfId="136" builtinId="33" customBuiltin="1"/>
    <cellStyle name="Énfasis3" xfId="140" builtinId="37" customBuiltin="1"/>
    <cellStyle name="Énfasis4" xfId="144" builtinId="41" customBuiltin="1"/>
    <cellStyle name="Énfasis5" xfId="148" builtinId="45" customBuiltin="1"/>
    <cellStyle name="Énfasis6" xfId="152" builtinId="49" customBuiltin="1"/>
    <cellStyle name="Entrada" xfId="124" builtinId="20" customBuiltin="1"/>
    <cellStyle name="Incorrecto" xfId="122" builtinId="27" customBuiltin="1"/>
    <cellStyle name="Millares" xfId="1" builtinId="3"/>
    <cellStyle name="Millares [0]" xfId="11" builtinId="6"/>
    <cellStyle name="Millares [0] 2" xfId="61" xr:uid="{00000000-0005-0000-0000-000046000000}"/>
    <cellStyle name="Millares [0] 2 2" xfId="255" xr:uid="{00000000-0005-0000-0000-000047000000}"/>
    <cellStyle name="Millares [0] 2 3" xfId="424" xr:uid="{00000000-0005-0000-0000-000048000000}"/>
    <cellStyle name="Millares [0] 3" xfId="15" xr:uid="{00000000-0005-0000-0000-000049000000}"/>
    <cellStyle name="Millares [0] 3 2" xfId="65" xr:uid="{00000000-0005-0000-0000-00004A000000}"/>
    <cellStyle name="Millares [0] 3 2 2" xfId="259" xr:uid="{00000000-0005-0000-0000-00004B000000}"/>
    <cellStyle name="Millares [0] 3 2 3" xfId="428" xr:uid="{00000000-0005-0000-0000-00004C000000}"/>
    <cellStyle name="Millares [0] 3 3" xfId="213" xr:uid="{00000000-0005-0000-0000-00004D000000}"/>
    <cellStyle name="Millares [0] 3 4" xfId="382" xr:uid="{00000000-0005-0000-0000-00004E000000}"/>
    <cellStyle name="Millares [0] 4" xfId="209" xr:uid="{00000000-0005-0000-0000-00004F000000}"/>
    <cellStyle name="Millares [0] 5" xfId="378" xr:uid="{00000000-0005-0000-0000-000050000000}"/>
    <cellStyle name="Millares 10" xfId="30" xr:uid="{00000000-0005-0000-0000-000051000000}"/>
    <cellStyle name="Millares 10 2" xfId="77" xr:uid="{00000000-0005-0000-0000-000052000000}"/>
    <cellStyle name="Millares 10 2 2" xfId="271" xr:uid="{00000000-0005-0000-0000-000053000000}"/>
    <cellStyle name="Millares 10 2 3" xfId="440" xr:uid="{00000000-0005-0000-0000-000054000000}"/>
    <cellStyle name="Millares 10 3" xfId="225" xr:uid="{00000000-0005-0000-0000-000055000000}"/>
    <cellStyle name="Millares 10 4" xfId="394" xr:uid="{00000000-0005-0000-0000-000056000000}"/>
    <cellStyle name="Millares 11" xfId="34" xr:uid="{00000000-0005-0000-0000-000057000000}"/>
    <cellStyle name="Millares 11 2" xfId="81" xr:uid="{00000000-0005-0000-0000-000058000000}"/>
    <cellStyle name="Millares 11 2 2" xfId="275" xr:uid="{00000000-0005-0000-0000-000059000000}"/>
    <cellStyle name="Millares 11 2 3" xfId="444" xr:uid="{00000000-0005-0000-0000-00005A000000}"/>
    <cellStyle name="Millares 11 3" xfId="229" xr:uid="{00000000-0005-0000-0000-00005B000000}"/>
    <cellStyle name="Millares 11 4" xfId="398" xr:uid="{00000000-0005-0000-0000-00005C000000}"/>
    <cellStyle name="Millares 11 5" xfId="549" xr:uid="{00000000-0005-0000-0000-00005D000000}"/>
    <cellStyle name="Millares 12" xfId="38" xr:uid="{00000000-0005-0000-0000-00005E000000}"/>
    <cellStyle name="Millares 12 2" xfId="85" xr:uid="{00000000-0005-0000-0000-00005F000000}"/>
    <cellStyle name="Millares 12 2 2" xfId="279" xr:uid="{00000000-0005-0000-0000-000060000000}"/>
    <cellStyle name="Millares 12 2 3" xfId="448" xr:uid="{00000000-0005-0000-0000-000061000000}"/>
    <cellStyle name="Millares 12 3" xfId="233" xr:uid="{00000000-0005-0000-0000-000062000000}"/>
    <cellStyle name="Millares 12 4" xfId="402" xr:uid="{00000000-0005-0000-0000-000063000000}"/>
    <cellStyle name="Millares 13" xfId="42" xr:uid="{00000000-0005-0000-0000-000064000000}"/>
    <cellStyle name="Millares 13 2" xfId="237" xr:uid="{00000000-0005-0000-0000-000065000000}"/>
    <cellStyle name="Millares 13 3" xfId="406" xr:uid="{00000000-0005-0000-0000-000066000000}"/>
    <cellStyle name="Millares 14" xfId="46" xr:uid="{00000000-0005-0000-0000-000067000000}"/>
    <cellStyle name="Millares 14 2" xfId="241" xr:uid="{00000000-0005-0000-0000-000068000000}"/>
    <cellStyle name="Millares 14 3" xfId="410" xr:uid="{00000000-0005-0000-0000-000069000000}"/>
    <cellStyle name="Millares 15" xfId="50" xr:uid="{00000000-0005-0000-0000-00006A000000}"/>
    <cellStyle name="Millares 15 2" xfId="245" xr:uid="{00000000-0005-0000-0000-00006B000000}"/>
    <cellStyle name="Millares 15 3" xfId="414" xr:uid="{00000000-0005-0000-0000-00006C000000}"/>
    <cellStyle name="Millares 16" xfId="56" xr:uid="{00000000-0005-0000-0000-00006D000000}"/>
    <cellStyle name="Millares 16 2" xfId="250" xr:uid="{00000000-0005-0000-0000-00006E000000}"/>
    <cellStyle name="Millares 16 3" xfId="419" xr:uid="{00000000-0005-0000-0000-00006F000000}"/>
    <cellStyle name="Millares 17" xfId="58" xr:uid="{00000000-0005-0000-0000-000070000000}"/>
    <cellStyle name="Millares 17 2" xfId="252" xr:uid="{00000000-0005-0000-0000-000071000000}"/>
    <cellStyle name="Millares 17 3" xfId="421" xr:uid="{00000000-0005-0000-0000-000072000000}"/>
    <cellStyle name="Millares 18" xfId="87" xr:uid="{00000000-0005-0000-0000-000073000000}"/>
    <cellStyle name="Millares 18 2" xfId="281" xr:uid="{00000000-0005-0000-0000-000074000000}"/>
    <cellStyle name="Millares 18 3" xfId="450" xr:uid="{00000000-0005-0000-0000-000075000000}"/>
    <cellStyle name="Millares 19" xfId="88" xr:uid="{00000000-0005-0000-0000-000076000000}"/>
    <cellStyle name="Millares 19 2" xfId="282" xr:uid="{00000000-0005-0000-0000-000077000000}"/>
    <cellStyle name="Millares 19 3" xfId="451" xr:uid="{00000000-0005-0000-0000-000078000000}"/>
    <cellStyle name="Millares 2" xfId="9" xr:uid="{00000000-0005-0000-0000-000079000000}"/>
    <cellStyle name="Millares 2 2" xfId="166" xr:uid="{00000000-0005-0000-0000-00007A000000}"/>
    <cellStyle name="Millares 2 2 2" xfId="336" xr:uid="{00000000-0005-0000-0000-00007B000000}"/>
    <cellStyle name="Millares 2 2 3" xfId="506" xr:uid="{00000000-0005-0000-0000-00007C000000}"/>
    <cellStyle name="Millares 2 2 4" xfId="572" xr:uid="{2EC1FBAB-D393-4C66-A9FF-7419E3A9808E}"/>
    <cellStyle name="Millares 2 3" xfId="158" xr:uid="{00000000-0005-0000-0000-00007D000000}"/>
    <cellStyle name="Millares 2 3 2" xfId="331" xr:uid="{00000000-0005-0000-0000-00007E000000}"/>
    <cellStyle name="Millares 2 3 3" xfId="501" xr:uid="{00000000-0005-0000-0000-00007F000000}"/>
    <cellStyle name="Millares 20" xfId="89" xr:uid="{00000000-0005-0000-0000-000080000000}"/>
    <cellStyle name="Millares 20 2" xfId="283" xr:uid="{00000000-0005-0000-0000-000081000000}"/>
    <cellStyle name="Millares 20 3" xfId="452" xr:uid="{00000000-0005-0000-0000-000082000000}"/>
    <cellStyle name="Millares 21" xfId="90" xr:uid="{00000000-0005-0000-0000-000083000000}"/>
    <cellStyle name="Millares 21 2" xfId="284" xr:uid="{00000000-0005-0000-0000-000084000000}"/>
    <cellStyle name="Millares 21 3" xfId="453" xr:uid="{00000000-0005-0000-0000-000085000000}"/>
    <cellStyle name="Millares 22" xfId="91" xr:uid="{00000000-0005-0000-0000-000086000000}"/>
    <cellStyle name="Millares 22 2" xfId="285" xr:uid="{00000000-0005-0000-0000-000087000000}"/>
    <cellStyle name="Millares 22 3" xfId="454" xr:uid="{00000000-0005-0000-0000-000088000000}"/>
    <cellStyle name="Millares 23" xfId="94" xr:uid="{00000000-0005-0000-0000-000089000000}"/>
    <cellStyle name="Millares 23 2" xfId="288" xr:uid="{00000000-0005-0000-0000-00008A000000}"/>
    <cellStyle name="Millares 23 3" xfId="457" xr:uid="{00000000-0005-0000-0000-00008B000000}"/>
    <cellStyle name="Millares 24" xfId="98" xr:uid="{00000000-0005-0000-0000-00008C000000}"/>
    <cellStyle name="Millares 24 2" xfId="292" xr:uid="{00000000-0005-0000-0000-00008D000000}"/>
    <cellStyle name="Millares 24 3" xfId="461" xr:uid="{00000000-0005-0000-0000-00008E000000}"/>
    <cellStyle name="Millares 25" xfId="102" xr:uid="{00000000-0005-0000-0000-00008F000000}"/>
    <cellStyle name="Millares 25 2" xfId="296" xr:uid="{00000000-0005-0000-0000-000090000000}"/>
    <cellStyle name="Millares 25 3" xfId="465" xr:uid="{00000000-0005-0000-0000-000091000000}"/>
    <cellStyle name="Millares 26" xfId="106" xr:uid="{00000000-0005-0000-0000-000092000000}"/>
    <cellStyle name="Millares 26 2" xfId="300" xr:uid="{00000000-0005-0000-0000-000093000000}"/>
    <cellStyle name="Millares 26 3" xfId="469" xr:uid="{00000000-0005-0000-0000-000094000000}"/>
    <cellStyle name="Millares 27" xfId="110" xr:uid="{00000000-0005-0000-0000-000095000000}"/>
    <cellStyle name="Millares 27 2" xfId="304" xr:uid="{00000000-0005-0000-0000-000096000000}"/>
    <cellStyle name="Millares 27 3" xfId="473" xr:uid="{00000000-0005-0000-0000-000097000000}"/>
    <cellStyle name="Millares 28" xfId="114" xr:uid="{00000000-0005-0000-0000-000098000000}"/>
    <cellStyle name="Millares 28 2" xfId="308" xr:uid="{00000000-0005-0000-0000-000099000000}"/>
    <cellStyle name="Millares 28 3" xfId="477" xr:uid="{00000000-0005-0000-0000-00009A000000}"/>
    <cellStyle name="Millares 28 4" xfId="551" xr:uid="{00000000-0005-0000-0000-00009B000000}"/>
    <cellStyle name="Millares 29" xfId="163" xr:uid="{00000000-0005-0000-0000-00009C000000}"/>
    <cellStyle name="Millares 29 2" xfId="334" xr:uid="{00000000-0005-0000-0000-00009D000000}"/>
    <cellStyle name="Millares 29 3" xfId="504" xr:uid="{00000000-0005-0000-0000-00009E000000}"/>
    <cellStyle name="Millares 3" xfId="14" xr:uid="{00000000-0005-0000-0000-00009F000000}"/>
    <cellStyle name="Millares 3 2" xfId="64" xr:uid="{00000000-0005-0000-0000-0000A0000000}"/>
    <cellStyle name="Millares 3 2 2" xfId="258" xr:uid="{00000000-0005-0000-0000-0000A1000000}"/>
    <cellStyle name="Millares 3 2 3" xfId="427" xr:uid="{00000000-0005-0000-0000-0000A2000000}"/>
    <cellStyle name="Millares 3 3" xfId="170" xr:uid="{00000000-0005-0000-0000-0000A3000000}"/>
    <cellStyle name="Millares 3 3 2" xfId="340" xr:uid="{00000000-0005-0000-0000-0000A4000000}"/>
    <cellStyle name="Millares 3 3 3" xfId="510" xr:uid="{00000000-0005-0000-0000-0000A5000000}"/>
    <cellStyle name="Millares 3 4" xfId="212" xr:uid="{00000000-0005-0000-0000-0000A6000000}"/>
    <cellStyle name="Millares 3 5" xfId="381" xr:uid="{00000000-0005-0000-0000-0000A7000000}"/>
    <cellStyle name="Millares 30" xfId="164" xr:uid="{00000000-0005-0000-0000-0000A8000000}"/>
    <cellStyle name="Millares 30 2" xfId="335" xr:uid="{00000000-0005-0000-0000-0000A9000000}"/>
    <cellStyle name="Millares 30 3" xfId="505" xr:uid="{00000000-0005-0000-0000-0000AA000000}"/>
    <cellStyle name="Millares 31" xfId="157" xr:uid="{00000000-0005-0000-0000-0000AB000000}"/>
    <cellStyle name="Millares 31 2" xfId="330" xr:uid="{00000000-0005-0000-0000-0000AC000000}"/>
    <cellStyle name="Millares 31 3" xfId="500" xr:uid="{00000000-0005-0000-0000-0000AD000000}"/>
    <cellStyle name="Millares 32" xfId="159" xr:uid="{00000000-0005-0000-0000-0000AE000000}"/>
    <cellStyle name="Millares 32 2" xfId="332" xr:uid="{00000000-0005-0000-0000-0000AF000000}"/>
    <cellStyle name="Millares 32 3" xfId="502" xr:uid="{00000000-0005-0000-0000-0000B0000000}"/>
    <cellStyle name="Millares 33" xfId="169" xr:uid="{00000000-0005-0000-0000-0000B1000000}"/>
    <cellStyle name="Millares 33 2" xfId="339" xr:uid="{00000000-0005-0000-0000-0000B2000000}"/>
    <cellStyle name="Millares 33 3" xfId="509" xr:uid="{00000000-0005-0000-0000-0000B3000000}"/>
    <cellStyle name="Millares 34" xfId="168" xr:uid="{00000000-0005-0000-0000-0000B4000000}"/>
    <cellStyle name="Millares 34 2" xfId="338" xr:uid="{00000000-0005-0000-0000-0000B5000000}"/>
    <cellStyle name="Millares 34 3" xfId="508" xr:uid="{00000000-0005-0000-0000-0000B6000000}"/>
    <cellStyle name="Millares 35" xfId="173" xr:uid="{00000000-0005-0000-0000-0000B7000000}"/>
    <cellStyle name="Millares 35 2" xfId="343" xr:uid="{00000000-0005-0000-0000-0000B8000000}"/>
    <cellStyle name="Millares 35 3" xfId="513" xr:uid="{00000000-0005-0000-0000-0000B9000000}"/>
    <cellStyle name="Millares 36" xfId="177" xr:uid="{00000000-0005-0000-0000-0000BA000000}"/>
    <cellStyle name="Millares 36 2" xfId="347" xr:uid="{00000000-0005-0000-0000-0000BB000000}"/>
    <cellStyle name="Millares 36 3" xfId="517" xr:uid="{00000000-0005-0000-0000-0000BC000000}"/>
    <cellStyle name="Millares 37" xfId="181" xr:uid="{00000000-0005-0000-0000-0000BD000000}"/>
    <cellStyle name="Millares 37 2" xfId="351" xr:uid="{00000000-0005-0000-0000-0000BE000000}"/>
    <cellStyle name="Millares 37 3" xfId="521" xr:uid="{00000000-0005-0000-0000-0000BF000000}"/>
    <cellStyle name="Millares 38" xfId="185" xr:uid="{00000000-0005-0000-0000-0000C0000000}"/>
    <cellStyle name="Millares 38 2" xfId="355" xr:uid="{00000000-0005-0000-0000-0000C1000000}"/>
    <cellStyle name="Millares 38 3" xfId="525" xr:uid="{00000000-0005-0000-0000-0000C2000000}"/>
    <cellStyle name="Millares 39" xfId="189" xr:uid="{00000000-0005-0000-0000-0000C3000000}"/>
    <cellStyle name="Millares 39 2" xfId="359" xr:uid="{00000000-0005-0000-0000-0000C4000000}"/>
    <cellStyle name="Millares 39 3" xfId="529" xr:uid="{00000000-0005-0000-0000-0000C5000000}"/>
    <cellStyle name="Millares 4" xfId="17" xr:uid="{00000000-0005-0000-0000-0000C6000000}"/>
    <cellStyle name="Millares 4 2" xfId="66" xr:uid="{00000000-0005-0000-0000-0000C7000000}"/>
    <cellStyle name="Millares 4 2 2" xfId="260" xr:uid="{00000000-0005-0000-0000-0000C8000000}"/>
    <cellStyle name="Millares 4 2 3" xfId="429" xr:uid="{00000000-0005-0000-0000-0000C9000000}"/>
    <cellStyle name="Millares 4 3" xfId="214" xr:uid="{00000000-0005-0000-0000-0000CA000000}"/>
    <cellStyle name="Millares 4 4" xfId="383" xr:uid="{00000000-0005-0000-0000-0000CB000000}"/>
    <cellStyle name="Millares 40" xfId="192" xr:uid="{00000000-0005-0000-0000-0000CC000000}"/>
    <cellStyle name="Millares 41" xfId="196" xr:uid="{00000000-0005-0000-0000-0000CD000000}"/>
    <cellStyle name="Millares 41 2" xfId="364" xr:uid="{00000000-0005-0000-0000-0000CE000000}"/>
    <cellStyle name="Millares 41 3" xfId="533" xr:uid="{00000000-0005-0000-0000-0000CF000000}"/>
    <cellStyle name="Millares 42" xfId="200" xr:uid="{00000000-0005-0000-0000-0000D0000000}"/>
    <cellStyle name="Millares 42 2" xfId="368" xr:uid="{00000000-0005-0000-0000-0000D1000000}"/>
    <cellStyle name="Millares 42 3" xfId="537" xr:uid="{00000000-0005-0000-0000-0000D2000000}"/>
    <cellStyle name="Millares 43" xfId="204" xr:uid="{00000000-0005-0000-0000-0000D3000000}"/>
    <cellStyle name="Millares 43 2" xfId="372" xr:uid="{00000000-0005-0000-0000-0000D4000000}"/>
    <cellStyle name="Millares 43 3" xfId="541" xr:uid="{00000000-0005-0000-0000-0000D5000000}"/>
    <cellStyle name="Millares 43 4" xfId="555" xr:uid="{00000000-0005-0000-0000-0000D6000000}"/>
    <cellStyle name="Millares 44" xfId="206" xr:uid="{00000000-0005-0000-0000-0000D7000000}"/>
    <cellStyle name="Millares 45" xfId="310" xr:uid="{00000000-0005-0000-0000-0000D8000000}"/>
    <cellStyle name="Millares 46" xfId="374" xr:uid="{00000000-0005-0000-0000-0000D9000000}"/>
    <cellStyle name="Millares 47" xfId="375" xr:uid="{00000000-0005-0000-0000-0000DA000000}"/>
    <cellStyle name="Millares 48" xfId="479" xr:uid="{00000000-0005-0000-0000-0000DB000000}"/>
    <cellStyle name="Millares 49" xfId="544" xr:uid="{00000000-0005-0000-0000-0000DC000000}"/>
    <cellStyle name="Millares 5" xfId="18" xr:uid="{00000000-0005-0000-0000-0000DD000000}"/>
    <cellStyle name="Millares 5 2" xfId="67" xr:uid="{00000000-0005-0000-0000-0000DE000000}"/>
    <cellStyle name="Millares 5 2 2" xfId="261" xr:uid="{00000000-0005-0000-0000-0000DF000000}"/>
    <cellStyle name="Millares 5 2 3" xfId="430" xr:uid="{00000000-0005-0000-0000-0000E0000000}"/>
    <cellStyle name="Millares 5 3" xfId="215" xr:uid="{00000000-0005-0000-0000-0000E1000000}"/>
    <cellStyle name="Millares 5 4" xfId="384" xr:uid="{00000000-0005-0000-0000-0000E2000000}"/>
    <cellStyle name="Millares 50" xfId="480" xr:uid="{00000000-0005-0000-0000-0000E3000000}"/>
    <cellStyle name="Millares 51" xfId="546" xr:uid="{00000000-0005-0000-0000-0000E4000000}"/>
    <cellStyle name="Millares 52" xfId="545" xr:uid="{00000000-0005-0000-0000-0000E5000000}"/>
    <cellStyle name="Millares 53" xfId="543" xr:uid="{00000000-0005-0000-0000-0000E6000000}"/>
    <cellStyle name="Millares 54" xfId="559" xr:uid="{00000000-0005-0000-0000-0000E7000000}"/>
    <cellStyle name="Millares 55" xfId="563" xr:uid="{00000000-0005-0000-0000-0000E8000000}"/>
    <cellStyle name="Millares 56" xfId="567" xr:uid="{00000000-0005-0000-0000-0000E9000000}"/>
    <cellStyle name="Millares 57" xfId="571" xr:uid="{2F301D31-2663-4870-A4D5-9EA93951B00A}"/>
    <cellStyle name="Millares 58" xfId="573" xr:uid="{85450941-8109-4124-B8D6-8E17FB982CB9}"/>
    <cellStyle name="Millares 6" xfId="19" xr:uid="{00000000-0005-0000-0000-0000EA000000}"/>
    <cellStyle name="Millares 6 2" xfId="68" xr:uid="{00000000-0005-0000-0000-0000EB000000}"/>
    <cellStyle name="Millares 6 2 2" xfId="262" xr:uid="{00000000-0005-0000-0000-0000EC000000}"/>
    <cellStyle name="Millares 6 2 3" xfId="431" xr:uid="{00000000-0005-0000-0000-0000ED000000}"/>
    <cellStyle name="Millares 6 3" xfId="216" xr:uid="{00000000-0005-0000-0000-0000EE000000}"/>
    <cellStyle name="Millares 6 4" xfId="385" xr:uid="{00000000-0005-0000-0000-0000EF000000}"/>
    <cellStyle name="Millares 7" xfId="20" xr:uid="{00000000-0005-0000-0000-0000F0000000}"/>
    <cellStyle name="Millares 7 2" xfId="69" xr:uid="{00000000-0005-0000-0000-0000F1000000}"/>
    <cellStyle name="Millares 7 2 2" xfId="263" xr:uid="{00000000-0005-0000-0000-0000F2000000}"/>
    <cellStyle name="Millares 7 2 3" xfId="432" xr:uid="{00000000-0005-0000-0000-0000F3000000}"/>
    <cellStyle name="Millares 7 3" xfId="217" xr:uid="{00000000-0005-0000-0000-0000F4000000}"/>
    <cellStyle name="Millares 7 4" xfId="386" xr:uid="{00000000-0005-0000-0000-0000F5000000}"/>
    <cellStyle name="Millares 8" xfId="21" xr:uid="{00000000-0005-0000-0000-0000F6000000}"/>
    <cellStyle name="Millares 8 2" xfId="70" xr:uid="{00000000-0005-0000-0000-0000F7000000}"/>
    <cellStyle name="Millares 8 2 2" xfId="264" xr:uid="{00000000-0005-0000-0000-0000F8000000}"/>
    <cellStyle name="Millares 8 2 3" xfId="433" xr:uid="{00000000-0005-0000-0000-0000F9000000}"/>
    <cellStyle name="Millares 8 3" xfId="218" xr:uid="{00000000-0005-0000-0000-0000FA000000}"/>
    <cellStyle name="Millares 8 4" xfId="387" xr:uid="{00000000-0005-0000-0000-0000FB000000}"/>
    <cellStyle name="Millares 9" xfId="22" xr:uid="{00000000-0005-0000-0000-0000FC000000}"/>
    <cellStyle name="Millares 9 2" xfId="71" xr:uid="{00000000-0005-0000-0000-0000FD000000}"/>
    <cellStyle name="Millares 9 2 2" xfId="265" xr:uid="{00000000-0005-0000-0000-0000FE000000}"/>
    <cellStyle name="Millares 9 2 3" xfId="434" xr:uid="{00000000-0005-0000-0000-0000FF000000}"/>
    <cellStyle name="Millares 9 3" xfId="219" xr:uid="{00000000-0005-0000-0000-000000010000}"/>
    <cellStyle name="Millares 9 4" xfId="388" xr:uid="{00000000-0005-0000-0000-000001010000}"/>
    <cellStyle name="Moneda" xfId="52" builtinId="4"/>
    <cellStyle name="Moneda [0]" xfId="26" builtinId="7"/>
    <cellStyle name="Moneda [0] 10" xfId="93" xr:uid="{00000000-0005-0000-0000-000004010000}"/>
    <cellStyle name="Moneda [0] 10 2" xfId="287" xr:uid="{00000000-0005-0000-0000-000005010000}"/>
    <cellStyle name="Moneda [0] 10 3" xfId="456" xr:uid="{00000000-0005-0000-0000-000006010000}"/>
    <cellStyle name="Moneda [0] 11" xfId="97" xr:uid="{00000000-0005-0000-0000-000007010000}"/>
    <cellStyle name="Moneda [0] 11 2" xfId="291" xr:uid="{00000000-0005-0000-0000-000008010000}"/>
    <cellStyle name="Moneda [0] 11 3" xfId="460" xr:uid="{00000000-0005-0000-0000-000009010000}"/>
    <cellStyle name="Moneda [0] 12" xfId="101" xr:uid="{00000000-0005-0000-0000-00000A010000}"/>
    <cellStyle name="Moneda [0] 12 2" xfId="295" xr:uid="{00000000-0005-0000-0000-00000B010000}"/>
    <cellStyle name="Moneda [0] 12 3" xfId="464" xr:uid="{00000000-0005-0000-0000-00000C010000}"/>
    <cellStyle name="Moneda [0] 13" xfId="105" xr:uid="{00000000-0005-0000-0000-00000D010000}"/>
    <cellStyle name="Moneda [0] 13 2" xfId="299" xr:uid="{00000000-0005-0000-0000-00000E010000}"/>
    <cellStyle name="Moneda [0] 13 3" xfId="468" xr:uid="{00000000-0005-0000-0000-00000F010000}"/>
    <cellStyle name="Moneda [0] 14" xfId="109" xr:uid="{00000000-0005-0000-0000-000010010000}"/>
    <cellStyle name="Moneda [0] 14 2" xfId="303" xr:uid="{00000000-0005-0000-0000-000011010000}"/>
    <cellStyle name="Moneda [0] 14 3" xfId="472" xr:uid="{00000000-0005-0000-0000-000012010000}"/>
    <cellStyle name="Moneda [0] 15" xfId="113" xr:uid="{00000000-0005-0000-0000-000013010000}"/>
    <cellStyle name="Moneda [0] 15 2" xfId="307" xr:uid="{00000000-0005-0000-0000-000014010000}"/>
    <cellStyle name="Moneda [0] 15 3" xfId="476" xr:uid="{00000000-0005-0000-0000-000015010000}"/>
    <cellStyle name="Moneda [0] 16" xfId="162" xr:uid="{00000000-0005-0000-0000-000016010000}"/>
    <cellStyle name="Moneda [0] 16 2" xfId="333" xr:uid="{00000000-0005-0000-0000-000017010000}"/>
    <cellStyle name="Moneda [0] 16 3" xfId="503" xr:uid="{00000000-0005-0000-0000-000018010000}"/>
    <cellStyle name="Moneda [0] 17" xfId="172" xr:uid="{00000000-0005-0000-0000-000019010000}"/>
    <cellStyle name="Moneda [0] 17 2" xfId="342" xr:uid="{00000000-0005-0000-0000-00001A010000}"/>
    <cellStyle name="Moneda [0] 17 3" xfId="512" xr:uid="{00000000-0005-0000-0000-00001B010000}"/>
    <cellStyle name="Moneda [0] 18" xfId="176" xr:uid="{00000000-0005-0000-0000-00001C010000}"/>
    <cellStyle name="Moneda [0] 18 2" xfId="346" xr:uid="{00000000-0005-0000-0000-00001D010000}"/>
    <cellStyle name="Moneda [0] 18 3" xfId="516" xr:uid="{00000000-0005-0000-0000-00001E010000}"/>
    <cellStyle name="Moneda [0] 19" xfId="180" xr:uid="{00000000-0005-0000-0000-00001F010000}"/>
    <cellStyle name="Moneda [0] 19 2" xfId="350" xr:uid="{00000000-0005-0000-0000-000020010000}"/>
    <cellStyle name="Moneda [0] 19 3" xfId="520" xr:uid="{00000000-0005-0000-0000-000021010000}"/>
    <cellStyle name="Moneda [0] 2" xfId="24" xr:uid="{00000000-0005-0000-0000-000022010000}"/>
    <cellStyle name="Moneda [0] 2 2" xfId="73" xr:uid="{00000000-0005-0000-0000-000023010000}"/>
    <cellStyle name="Moneda [0] 2 2 2" xfId="267" xr:uid="{00000000-0005-0000-0000-000024010000}"/>
    <cellStyle name="Moneda [0] 2 2 3" xfId="436" xr:uid="{00000000-0005-0000-0000-000025010000}"/>
    <cellStyle name="Moneda [0] 2 3" xfId="221" xr:uid="{00000000-0005-0000-0000-000026010000}"/>
    <cellStyle name="Moneda [0] 2 4" xfId="390" xr:uid="{00000000-0005-0000-0000-000027010000}"/>
    <cellStyle name="Moneda [0] 20" xfId="184" xr:uid="{00000000-0005-0000-0000-000028010000}"/>
    <cellStyle name="Moneda [0] 20 2" xfId="354" xr:uid="{00000000-0005-0000-0000-000029010000}"/>
    <cellStyle name="Moneda [0] 20 3" xfId="524" xr:uid="{00000000-0005-0000-0000-00002A010000}"/>
    <cellStyle name="Moneda [0] 21" xfId="188" xr:uid="{00000000-0005-0000-0000-00002B010000}"/>
    <cellStyle name="Moneda [0] 21 2" xfId="358" xr:uid="{00000000-0005-0000-0000-00002C010000}"/>
    <cellStyle name="Moneda [0] 21 3" xfId="528" xr:uid="{00000000-0005-0000-0000-00002D010000}"/>
    <cellStyle name="Moneda [0] 22" xfId="193" xr:uid="{00000000-0005-0000-0000-00002E010000}"/>
    <cellStyle name="Moneda [0] 23" xfId="195" xr:uid="{00000000-0005-0000-0000-00002F010000}"/>
    <cellStyle name="Moneda [0] 23 2" xfId="363" xr:uid="{00000000-0005-0000-0000-000030010000}"/>
    <cellStyle name="Moneda [0] 23 3" xfId="532" xr:uid="{00000000-0005-0000-0000-000031010000}"/>
    <cellStyle name="Moneda [0] 24" xfId="199" xr:uid="{00000000-0005-0000-0000-000032010000}"/>
    <cellStyle name="Moneda [0] 24 2" xfId="367" xr:uid="{00000000-0005-0000-0000-000033010000}"/>
    <cellStyle name="Moneda [0] 24 3" xfId="536" xr:uid="{00000000-0005-0000-0000-000034010000}"/>
    <cellStyle name="Moneda [0] 25" xfId="203" xr:uid="{00000000-0005-0000-0000-000035010000}"/>
    <cellStyle name="Moneda [0] 25 2" xfId="371" xr:uid="{00000000-0005-0000-0000-000036010000}"/>
    <cellStyle name="Moneda [0] 25 3" xfId="540" xr:uid="{00000000-0005-0000-0000-000037010000}"/>
    <cellStyle name="Moneda [0] 25 4" xfId="554" xr:uid="{00000000-0005-0000-0000-000038010000}"/>
    <cellStyle name="Moneda [0] 26" xfId="558" xr:uid="{00000000-0005-0000-0000-000039010000}"/>
    <cellStyle name="Moneda [0] 27" xfId="562" xr:uid="{00000000-0005-0000-0000-00003A010000}"/>
    <cellStyle name="Moneda [0] 28" xfId="566" xr:uid="{00000000-0005-0000-0000-00003B010000}"/>
    <cellStyle name="Moneda [0] 29" xfId="570" xr:uid="{09CAF182-FC3E-4D28-ACAC-6F91CCC2ED38}"/>
    <cellStyle name="Moneda [0] 3" xfId="29" xr:uid="{00000000-0005-0000-0000-00003C010000}"/>
    <cellStyle name="Moneda [0] 3 2" xfId="76" xr:uid="{00000000-0005-0000-0000-00003D010000}"/>
    <cellStyle name="Moneda [0] 3 2 2" xfId="270" xr:uid="{00000000-0005-0000-0000-00003E010000}"/>
    <cellStyle name="Moneda [0] 3 2 3" xfId="439" xr:uid="{00000000-0005-0000-0000-00003F010000}"/>
    <cellStyle name="Moneda [0] 3 3" xfId="224" xr:uid="{00000000-0005-0000-0000-000040010000}"/>
    <cellStyle name="Moneda [0] 3 4" xfId="393" xr:uid="{00000000-0005-0000-0000-000041010000}"/>
    <cellStyle name="Moneda [0] 4" xfId="33" xr:uid="{00000000-0005-0000-0000-000042010000}"/>
    <cellStyle name="Moneda [0] 4 2" xfId="80" xr:uid="{00000000-0005-0000-0000-000043010000}"/>
    <cellStyle name="Moneda [0] 4 2 2" xfId="274" xr:uid="{00000000-0005-0000-0000-000044010000}"/>
    <cellStyle name="Moneda [0] 4 2 3" xfId="443" xr:uid="{00000000-0005-0000-0000-000045010000}"/>
    <cellStyle name="Moneda [0] 4 3" xfId="228" xr:uid="{00000000-0005-0000-0000-000046010000}"/>
    <cellStyle name="Moneda [0] 4 4" xfId="397" xr:uid="{00000000-0005-0000-0000-000047010000}"/>
    <cellStyle name="Moneda [0] 4 5" xfId="548" xr:uid="{00000000-0005-0000-0000-000048010000}"/>
    <cellStyle name="Moneda [0] 5" xfId="37" xr:uid="{00000000-0005-0000-0000-000049010000}"/>
    <cellStyle name="Moneda [0] 5 2" xfId="84" xr:uid="{00000000-0005-0000-0000-00004A010000}"/>
    <cellStyle name="Moneda [0] 5 2 2" xfId="278" xr:uid="{00000000-0005-0000-0000-00004B010000}"/>
    <cellStyle name="Moneda [0] 5 2 3" xfId="447" xr:uid="{00000000-0005-0000-0000-00004C010000}"/>
    <cellStyle name="Moneda [0] 5 3" xfId="232" xr:uid="{00000000-0005-0000-0000-00004D010000}"/>
    <cellStyle name="Moneda [0] 5 4" xfId="401" xr:uid="{00000000-0005-0000-0000-00004E010000}"/>
    <cellStyle name="Moneda [0] 6" xfId="41" xr:uid="{00000000-0005-0000-0000-00004F010000}"/>
    <cellStyle name="Moneda [0] 6 2" xfId="236" xr:uid="{00000000-0005-0000-0000-000050010000}"/>
    <cellStyle name="Moneda [0] 6 3" xfId="405" xr:uid="{00000000-0005-0000-0000-000051010000}"/>
    <cellStyle name="Moneda [0] 7" xfId="45" xr:uid="{00000000-0005-0000-0000-000052010000}"/>
    <cellStyle name="Moneda [0] 7 2" xfId="240" xr:uid="{00000000-0005-0000-0000-000053010000}"/>
    <cellStyle name="Moneda [0] 7 3" xfId="409" xr:uid="{00000000-0005-0000-0000-000054010000}"/>
    <cellStyle name="Moneda [0] 8" xfId="49" xr:uid="{00000000-0005-0000-0000-000055010000}"/>
    <cellStyle name="Moneda [0] 8 2" xfId="244" xr:uid="{00000000-0005-0000-0000-000056010000}"/>
    <cellStyle name="Moneda [0] 8 3" xfId="413" xr:uid="{00000000-0005-0000-0000-000057010000}"/>
    <cellStyle name="Moneda [0] 9" xfId="55" xr:uid="{00000000-0005-0000-0000-000058010000}"/>
    <cellStyle name="Moneda [0] 9 2" xfId="249" xr:uid="{00000000-0005-0000-0000-000059010000}"/>
    <cellStyle name="Moneda [0] 9 3" xfId="418" xr:uid="{00000000-0005-0000-0000-00005A010000}"/>
    <cellStyle name="Moneda 2" xfId="576" xr:uid="{8012B0AC-9ED9-43C7-A2E4-1203B98104FA}"/>
    <cellStyle name="Neutral" xfId="123" builtinId="28" customBuiltin="1"/>
    <cellStyle name="Nivel 1,2.3,5,6,9" xfId="160" xr:uid="{00000000-0005-0000-0000-00005C010000}"/>
    <cellStyle name="Nivel 4" xfId="161" xr:uid="{00000000-0005-0000-0000-00005D010000}"/>
    <cellStyle name="Normal" xfId="0" builtinId="0"/>
    <cellStyle name="Normal 10" xfId="32" xr:uid="{00000000-0005-0000-0000-00005F010000}"/>
    <cellStyle name="Normal 10 2" xfId="79" xr:uid="{00000000-0005-0000-0000-000060010000}"/>
    <cellStyle name="Normal 10 2 2" xfId="273" xr:uid="{00000000-0005-0000-0000-000061010000}"/>
    <cellStyle name="Normal 10 2 3" xfId="442" xr:uid="{00000000-0005-0000-0000-000062010000}"/>
    <cellStyle name="Normal 10 3" xfId="227" xr:uid="{00000000-0005-0000-0000-000063010000}"/>
    <cellStyle name="Normal 10 4" xfId="396" xr:uid="{00000000-0005-0000-0000-000064010000}"/>
    <cellStyle name="Normal 10 5" xfId="547" xr:uid="{00000000-0005-0000-0000-000065010000}"/>
    <cellStyle name="Normal 11" xfId="36" xr:uid="{00000000-0005-0000-0000-000066010000}"/>
    <cellStyle name="Normal 11 2" xfId="83" xr:uid="{00000000-0005-0000-0000-000067010000}"/>
    <cellStyle name="Normal 11 2 2" xfId="277" xr:uid="{00000000-0005-0000-0000-000068010000}"/>
    <cellStyle name="Normal 11 2 3" xfId="446" xr:uid="{00000000-0005-0000-0000-000069010000}"/>
    <cellStyle name="Normal 11 3" xfId="231" xr:uid="{00000000-0005-0000-0000-00006A010000}"/>
    <cellStyle name="Normal 11 4" xfId="400" xr:uid="{00000000-0005-0000-0000-00006B010000}"/>
    <cellStyle name="Normal 12" xfId="40" xr:uid="{00000000-0005-0000-0000-00006C010000}"/>
    <cellStyle name="Normal 12 2" xfId="235" xr:uid="{00000000-0005-0000-0000-00006D010000}"/>
    <cellStyle name="Normal 12 3" xfId="404" xr:uid="{00000000-0005-0000-0000-00006E010000}"/>
    <cellStyle name="Normal 13" xfId="44" xr:uid="{00000000-0005-0000-0000-00006F010000}"/>
    <cellStyle name="Normal 13 2" xfId="239" xr:uid="{00000000-0005-0000-0000-000070010000}"/>
    <cellStyle name="Normal 13 3" xfId="408" xr:uid="{00000000-0005-0000-0000-000071010000}"/>
    <cellStyle name="Normal 14" xfId="48" xr:uid="{00000000-0005-0000-0000-000072010000}"/>
    <cellStyle name="Normal 14 2" xfId="243" xr:uid="{00000000-0005-0000-0000-000073010000}"/>
    <cellStyle name="Normal 14 3" xfId="412" xr:uid="{00000000-0005-0000-0000-000074010000}"/>
    <cellStyle name="Normal 15" xfId="53" xr:uid="{00000000-0005-0000-0000-000075010000}"/>
    <cellStyle name="Normal 15 2" xfId="247" xr:uid="{00000000-0005-0000-0000-000076010000}"/>
    <cellStyle name="Normal 15 3" xfId="416" xr:uid="{00000000-0005-0000-0000-000077010000}"/>
    <cellStyle name="Normal 16" xfId="54" xr:uid="{00000000-0005-0000-0000-000078010000}"/>
    <cellStyle name="Normal 16 2" xfId="248" xr:uid="{00000000-0005-0000-0000-000079010000}"/>
    <cellStyle name="Normal 16 3" xfId="417" xr:uid="{00000000-0005-0000-0000-00007A010000}"/>
    <cellStyle name="Normal 17" xfId="92" xr:uid="{00000000-0005-0000-0000-00007B010000}"/>
    <cellStyle name="Normal 17 2" xfId="286" xr:uid="{00000000-0005-0000-0000-00007C010000}"/>
    <cellStyle name="Normal 17 3" xfId="455" xr:uid="{00000000-0005-0000-0000-00007D010000}"/>
    <cellStyle name="Normal 18" xfId="96" xr:uid="{00000000-0005-0000-0000-00007E010000}"/>
    <cellStyle name="Normal 18 2" xfId="290" xr:uid="{00000000-0005-0000-0000-00007F010000}"/>
    <cellStyle name="Normal 18 3" xfId="459" xr:uid="{00000000-0005-0000-0000-000080010000}"/>
    <cellStyle name="Normal 19" xfId="100" xr:uid="{00000000-0005-0000-0000-000081010000}"/>
    <cellStyle name="Normal 19 2" xfId="294" xr:uid="{00000000-0005-0000-0000-000082010000}"/>
    <cellStyle name="Normal 19 3" xfId="463" xr:uid="{00000000-0005-0000-0000-000083010000}"/>
    <cellStyle name="Normal 2" xfId="4" xr:uid="{00000000-0005-0000-0000-000084010000}"/>
    <cellStyle name="Normal 2 2" xfId="5" xr:uid="{00000000-0005-0000-0000-000085010000}"/>
    <cellStyle name="Normal 20" xfId="104" xr:uid="{00000000-0005-0000-0000-000086010000}"/>
    <cellStyle name="Normal 20 2" xfId="298" xr:uid="{00000000-0005-0000-0000-000087010000}"/>
    <cellStyle name="Normal 20 3" xfId="467" xr:uid="{00000000-0005-0000-0000-000088010000}"/>
    <cellStyle name="Normal 21" xfId="108" xr:uid="{00000000-0005-0000-0000-000089010000}"/>
    <cellStyle name="Normal 21 2" xfId="302" xr:uid="{00000000-0005-0000-0000-00008A010000}"/>
    <cellStyle name="Normal 21 3" xfId="471" xr:uid="{00000000-0005-0000-0000-00008B010000}"/>
    <cellStyle name="Normal 22" xfId="112" xr:uid="{00000000-0005-0000-0000-00008C010000}"/>
    <cellStyle name="Normal 22 2" xfId="306" xr:uid="{00000000-0005-0000-0000-00008D010000}"/>
    <cellStyle name="Normal 22 3" xfId="475" xr:uid="{00000000-0005-0000-0000-00008E010000}"/>
    <cellStyle name="Normal 23" xfId="156" xr:uid="{00000000-0005-0000-0000-00008F010000}"/>
    <cellStyle name="Normal 23 2" xfId="329" xr:uid="{00000000-0005-0000-0000-000090010000}"/>
    <cellStyle name="Normal 23 3" xfId="499" xr:uid="{00000000-0005-0000-0000-000091010000}"/>
    <cellStyle name="Normal 24" xfId="171" xr:uid="{00000000-0005-0000-0000-000092010000}"/>
    <cellStyle name="Normal 24 2" xfId="341" xr:uid="{00000000-0005-0000-0000-000093010000}"/>
    <cellStyle name="Normal 24 3" xfId="511" xr:uid="{00000000-0005-0000-0000-000094010000}"/>
    <cellStyle name="Normal 25" xfId="175" xr:uid="{00000000-0005-0000-0000-000095010000}"/>
    <cellStyle name="Normal 25 2" xfId="345" xr:uid="{00000000-0005-0000-0000-000096010000}"/>
    <cellStyle name="Normal 25 3" xfId="515" xr:uid="{00000000-0005-0000-0000-000097010000}"/>
    <cellStyle name="Normal 26" xfId="179" xr:uid="{00000000-0005-0000-0000-000098010000}"/>
    <cellStyle name="Normal 26 2" xfId="349" xr:uid="{00000000-0005-0000-0000-000099010000}"/>
    <cellStyle name="Normal 26 3" xfId="519" xr:uid="{00000000-0005-0000-0000-00009A010000}"/>
    <cellStyle name="Normal 27" xfId="183" xr:uid="{00000000-0005-0000-0000-00009B010000}"/>
    <cellStyle name="Normal 27 2" xfId="353" xr:uid="{00000000-0005-0000-0000-00009C010000}"/>
    <cellStyle name="Normal 27 3" xfId="523" xr:uid="{00000000-0005-0000-0000-00009D010000}"/>
    <cellStyle name="Normal 28" xfId="187" xr:uid="{00000000-0005-0000-0000-00009E010000}"/>
    <cellStyle name="Normal 28 2" xfId="357" xr:uid="{00000000-0005-0000-0000-00009F010000}"/>
    <cellStyle name="Normal 28 3" xfId="527" xr:uid="{00000000-0005-0000-0000-0000A0010000}"/>
    <cellStyle name="Normal 29" xfId="191" xr:uid="{00000000-0005-0000-0000-0000A1010000}"/>
    <cellStyle name="Normal 29 2" xfId="361" xr:uid="{00000000-0005-0000-0000-0000A2010000}"/>
    <cellStyle name="Normal 3" xfId="3" xr:uid="{00000000-0005-0000-0000-0000A3010000}"/>
    <cellStyle name="Normal 30" xfId="194" xr:uid="{00000000-0005-0000-0000-0000A4010000}"/>
    <cellStyle name="Normal 30 2" xfId="362" xr:uid="{00000000-0005-0000-0000-0000A5010000}"/>
    <cellStyle name="Normal 30 3" xfId="531" xr:uid="{00000000-0005-0000-0000-0000A6010000}"/>
    <cellStyle name="Normal 31" xfId="198" xr:uid="{00000000-0005-0000-0000-0000A7010000}"/>
    <cellStyle name="Normal 31 2" xfId="366" xr:uid="{00000000-0005-0000-0000-0000A8010000}"/>
    <cellStyle name="Normal 31 3" xfId="535" xr:uid="{00000000-0005-0000-0000-0000A9010000}"/>
    <cellStyle name="Normal 32" xfId="202" xr:uid="{00000000-0005-0000-0000-0000AA010000}"/>
    <cellStyle name="Normal 32 2" xfId="370" xr:uid="{00000000-0005-0000-0000-0000AB010000}"/>
    <cellStyle name="Normal 32 3" xfId="539" xr:uid="{00000000-0005-0000-0000-0000AC010000}"/>
    <cellStyle name="Normal 32 4" xfId="553" xr:uid="{00000000-0005-0000-0000-0000AD010000}"/>
    <cellStyle name="Normal 33" xfId="557" xr:uid="{00000000-0005-0000-0000-0000AE010000}"/>
    <cellStyle name="Normal 34" xfId="561" xr:uid="{00000000-0005-0000-0000-0000AF010000}"/>
    <cellStyle name="Normal 35" xfId="565" xr:uid="{00000000-0005-0000-0000-0000B0010000}"/>
    <cellStyle name="Normal 36" xfId="569" xr:uid="{F9AB1D9F-8D56-4910-882A-05EA33E09718}"/>
    <cellStyle name="Normal 37" xfId="574" xr:uid="{A2C38DB8-27A0-4D8D-8949-1D0F92DA96A2}"/>
    <cellStyle name="Normal 4" xfId="10" xr:uid="{00000000-0005-0000-0000-0000B1010000}"/>
    <cellStyle name="Normal 4 2" xfId="27" xr:uid="{00000000-0005-0000-0000-0000B2010000}"/>
    <cellStyle name="Normal 4 3" xfId="60" xr:uid="{00000000-0005-0000-0000-0000B3010000}"/>
    <cellStyle name="Normal 4 3 2" xfId="254" xr:uid="{00000000-0005-0000-0000-0000B4010000}"/>
    <cellStyle name="Normal 4 3 3" xfId="423" xr:uid="{00000000-0005-0000-0000-0000B5010000}"/>
    <cellStyle name="Normal 4 4" xfId="208" xr:uid="{00000000-0005-0000-0000-0000B6010000}"/>
    <cellStyle name="Normal 4 5" xfId="377" xr:uid="{00000000-0005-0000-0000-0000B7010000}"/>
    <cellStyle name="Normal 5" xfId="12" xr:uid="{00000000-0005-0000-0000-0000B8010000}"/>
    <cellStyle name="Normal 5 2" xfId="62" xr:uid="{00000000-0005-0000-0000-0000B9010000}"/>
    <cellStyle name="Normal 5 2 2" xfId="256" xr:uid="{00000000-0005-0000-0000-0000BA010000}"/>
    <cellStyle name="Normal 5 2 3" xfId="425" xr:uid="{00000000-0005-0000-0000-0000BB010000}"/>
    <cellStyle name="Normal 5 3" xfId="210" xr:uid="{00000000-0005-0000-0000-0000BC010000}"/>
    <cellStyle name="Normal 5 4" xfId="379" xr:uid="{00000000-0005-0000-0000-0000BD010000}"/>
    <cellStyle name="Normal 6" xfId="16" xr:uid="{00000000-0005-0000-0000-0000BE010000}"/>
    <cellStyle name="Normal 7" xfId="23" xr:uid="{00000000-0005-0000-0000-0000BF010000}"/>
    <cellStyle name="Normal 7 2" xfId="72" xr:uid="{00000000-0005-0000-0000-0000C0010000}"/>
    <cellStyle name="Normal 7 2 2" xfId="266" xr:uid="{00000000-0005-0000-0000-0000C1010000}"/>
    <cellStyle name="Normal 7 2 3" xfId="435" xr:uid="{00000000-0005-0000-0000-0000C2010000}"/>
    <cellStyle name="Normal 7 3" xfId="220" xr:uid="{00000000-0005-0000-0000-0000C3010000}"/>
    <cellStyle name="Normal 7 4" xfId="389" xr:uid="{00000000-0005-0000-0000-0000C4010000}"/>
    <cellStyle name="Normal 8" xfId="25" xr:uid="{00000000-0005-0000-0000-0000C5010000}"/>
    <cellStyle name="Normal 8 2" xfId="74" xr:uid="{00000000-0005-0000-0000-0000C6010000}"/>
    <cellStyle name="Normal 8 2 2" xfId="268" xr:uid="{00000000-0005-0000-0000-0000C7010000}"/>
    <cellStyle name="Normal 8 2 3" xfId="437" xr:uid="{00000000-0005-0000-0000-0000C8010000}"/>
    <cellStyle name="Normal 8 3" xfId="222" xr:uid="{00000000-0005-0000-0000-0000C9010000}"/>
    <cellStyle name="Normal 8 4" xfId="391" xr:uid="{00000000-0005-0000-0000-0000CA010000}"/>
    <cellStyle name="Normal 9" xfId="28" xr:uid="{00000000-0005-0000-0000-0000CB010000}"/>
    <cellStyle name="Normal 9 2" xfId="75" xr:uid="{00000000-0005-0000-0000-0000CC010000}"/>
    <cellStyle name="Normal 9 2 2" xfId="269" xr:uid="{00000000-0005-0000-0000-0000CD010000}"/>
    <cellStyle name="Normal 9 2 3" xfId="438" xr:uid="{00000000-0005-0000-0000-0000CE010000}"/>
    <cellStyle name="Normal 9 3" xfId="223" xr:uid="{00000000-0005-0000-0000-0000CF010000}"/>
    <cellStyle name="Normal 9 4" xfId="392" xr:uid="{00000000-0005-0000-0000-0000D0010000}"/>
    <cellStyle name="Notas 2" xfId="167" xr:uid="{00000000-0005-0000-0000-0000D1010000}"/>
    <cellStyle name="Notas 2 2" xfId="337" xr:uid="{00000000-0005-0000-0000-0000D2010000}"/>
    <cellStyle name="Notas 2 3" xfId="507" xr:uid="{00000000-0005-0000-0000-0000D3010000}"/>
    <cellStyle name="Porcentaje" xfId="2" builtinId="5"/>
    <cellStyle name="Porcentaje 10" xfId="51" xr:uid="{00000000-0005-0000-0000-0000D5010000}"/>
    <cellStyle name="Porcentaje 10 2" xfId="246" xr:uid="{00000000-0005-0000-0000-0000D6010000}"/>
    <cellStyle name="Porcentaje 10 3" xfId="415" xr:uid="{00000000-0005-0000-0000-0000D7010000}"/>
    <cellStyle name="Porcentaje 11" xfId="57" xr:uid="{00000000-0005-0000-0000-0000D8010000}"/>
    <cellStyle name="Porcentaje 11 2" xfId="251" xr:uid="{00000000-0005-0000-0000-0000D9010000}"/>
    <cellStyle name="Porcentaje 11 3" xfId="420" xr:uid="{00000000-0005-0000-0000-0000DA010000}"/>
    <cellStyle name="Porcentaje 12" xfId="95" xr:uid="{00000000-0005-0000-0000-0000DB010000}"/>
    <cellStyle name="Porcentaje 12 2" xfId="289" xr:uid="{00000000-0005-0000-0000-0000DC010000}"/>
    <cellStyle name="Porcentaje 12 3" xfId="458" xr:uid="{00000000-0005-0000-0000-0000DD010000}"/>
    <cellStyle name="Porcentaje 13" xfId="99" xr:uid="{00000000-0005-0000-0000-0000DE010000}"/>
    <cellStyle name="Porcentaje 13 2" xfId="293" xr:uid="{00000000-0005-0000-0000-0000DF010000}"/>
    <cellStyle name="Porcentaje 13 3" xfId="462" xr:uid="{00000000-0005-0000-0000-0000E0010000}"/>
    <cellStyle name="Porcentaje 14" xfId="103" xr:uid="{00000000-0005-0000-0000-0000E1010000}"/>
    <cellStyle name="Porcentaje 14 2" xfId="297" xr:uid="{00000000-0005-0000-0000-0000E2010000}"/>
    <cellStyle name="Porcentaje 14 3" xfId="466" xr:uid="{00000000-0005-0000-0000-0000E3010000}"/>
    <cellStyle name="Porcentaje 15" xfId="107" xr:uid="{00000000-0005-0000-0000-0000E4010000}"/>
    <cellStyle name="Porcentaje 15 2" xfId="301" xr:uid="{00000000-0005-0000-0000-0000E5010000}"/>
    <cellStyle name="Porcentaje 15 3" xfId="470" xr:uid="{00000000-0005-0000-0000-0000E6010000}"/>
    <cellStyle name="Porcentaje 16" xfId="111" xr:uid="{00000000-0005-0000-0000-0000E7010000}"/>
    <cellStyle name="Porcentaje 16 2" xfId="305" xr:uid="{00000000-0005-0000-0000-0000E8010000}"/>
    <cellStyle name="Porcentaje 16 3" xfId="474" xr:uid="{00000000-0005-0000-0000-0000E9010000}"/>
    <cellStyle name="Porcentaje 17" xfId="115" xr:uid="{00000000-0005-0000-0000-0000EA010000}"/>
    <cellStyle name="Porcentaje 17 2" xfId="309" xr:uid="{00000000-0005-0000-0000-0000EB010000}"/>
    <cellStyle name="Porcentaje 17 3" xfId="478" xr:uid="{00000000-0005-0000-0000-0000EC010000}"/>
    <cellStyle name="Porcentaje 17 4" xfId="552" xr:uid="{00000000-0005-0000-0000-0000ED010000}"/>
    <cellStyle name="Porcentaje 18" xfId="174" xr:uid="{00000000-0005-0000-0000-0000EE010000}"/>
    <cellStyle name="Porcentaje 18 2" xfId="344" xr:uid="{00000000-0005-0000-0000-0000EF010000}"/>
    <cellStyle name="Porcentaje 18 3" xfId="514" xr:uid="{00000000-0005-0000-0000-0000F0010000}"/>
    <cellStyle name="Porcentaje 19" xfId="178" xr:uid="{00000000-0005-0000-0000-0000F1010000}"/>
    <cellStyle name="Porcentaje 19 2" xfId="348" xr:uid="{00000000-0005-0000-0000-0000F2010000}"/>
    <cellStyle name="Porcentaje 19 3" xfId="518" xr:uid="{00000000-0005-0000-0000-0000F3010000}"/>
    <cellStyle name="Porcentaje 2" xfId="6" xr:uid="{00000000-0005-0000-0000-0000F4010000}"/>
    <cellStyle name="Porcentaje 2 2" xfId="59" xr:uid="{00000000-0005-0000-0000-0000F5010000}"/>
    <cellStyle name="Porcentaje 2 2 2" xfId="253" xr:uid="{00000000-0005-0000-0000-0000F6010000}"/>
    <cellStyle name="Porcentaje 2 2 3" xfId="422" xr:uid="{00000000-0005-0000-0000-0000F7010000}"/>
    <cellStyle name="Porcentaje 2 3" xfId="165" xr:uid="{00000000-0005-0000-0000-0000F8010000}"/>
    <cellStyle name="Porcentaje 2 4" xfId="207" xr:uid="{00000000-0005-0000-0000-0000F9010000}"/>
    <cellStyle name="Porcentaje 2 5" xfId="376" xr:uid="{00000000-0005-0000-0000-0000FA010000}"/>
    <cellStyle name="Porcentaje 2 6" xfId="577" xr:uid="{611D56AF-1908-42F9-AAD9-A85739C916C9}"/>
    <cellStyle name="Porcentaje 20" xfId="182" xr:uid="{00000000-0005-0000-0000-0000FB010000}"/>
    <cellStyle name="Porcentaje 20 2" xfId="352" xr:uid="{00000000-0005-0000-0000-0000FC010000}"/>
    <cellStyle name="Porcentaje 20 3" xfId="522" xr:uid="{00000000-0005-0000-0000-0000FD010000}"/>
    <cellStyle name="Porcentaje 21" xfId="186" xr:uid="{00000000-0005-0000-0000-0000FE010000}"/>
    <cellStyle name="Porcentaje 21 2" xfId="356" xr:uid="{00000000-0005-0000-0000-0000FF010000}"/>
    <cellStyle name="Porcentaje 21 3" xfId="526" xr:uid="{00000000-0005-0000-0000-000000020000}"/>
    <cellStyle name="Porcentaje 22" xfId="190" xr:uid="{00000000-0005-0000-0000-000001020000}"/>
    <cellStyle name="Porcentaje 22 2" xfId="360" xr:uid="{00000000-0005-0000-0000-000002020000}"/>
    <cellStyle name="Porcentaje 22 3" xfId="530" xr:uid="{00000000-0005-0000-0000-000003020000}"/>
    <cellStyle name="Porcentaje 23" xfId="197" xr:uid="{00000000-0005-0000-0000-000004020000}"/>
    <cellStyle name="Porcentaje 23 2" xfId="365" xr:uid="{00000000-0005-0000-0000-000005020000}"/>
    <cellStyle name="Porcentaje 23 3" xfId="534" xr:uid="{00000000-0005-0000-0000-000006020000}"/>
    <cellStyle name="Porcentaje 24" xfId="201" xr:uid="{00000000-0005-0000-0000-000007020000}"/>
    <cellStyle name="Porcentaje 24 2" xfId="369" xr:uid="{00000000-0005-0000-0000-000008020000}"/>
    <cellStyle name="Porcentaje 24 3" xfId="538" xr:uid="{00000000-0005-0000-0000-000009020000}"/>
    <cellStyle name="Porcentaje 25" xfId="205" xr:uid="{00000000-0005-0000-0000-00000A020000}"/>
    <cellStyle name="Porcentaje 25 2" xfId="373" xr:uid="{00000000-0005-0000-0000-00000B020000}"/>
    <cellStyle name="Porcentaje 25 3" xfId="542" xr:uid="{00000000-0005-0000-0000-00000C020000}"/>
    <cellStyle name="Porcentaje 25 4" xfId="556" xr:uid="{00000000-0005-0000-0000-00000D020000}"/>
    <cellStyle name="Porcentaje 26" xfId="560" xr:uid="{00000000-0005-0000-0000-00000E020000}"/>
    <cellStyle name="Porcentaje 27" xfId="564" xr:uid="{00000000-0005-0000-0000-00000F020000}"/>
    <cellStyle name="Porcentaje 28" xfId="568" xr:uid="{00000000-0005-0000-0000-000010020000}"/>
    <cellStyle name="Porcentaje 29" xfId="575" xr:uid="{A64D9156-FF52-43E9-8A58-688D49EDDB64}"/>
    <cellStyle name="Porcentaje 3" xfId="8" xr:uid="{00000000-0005-0000-0000-000011020000}"/>
    <cellStyle name="Porcentaje 4" xfId="13" xr:uid="{00000000-0005-0000-0000-000012020000}"/>
    <cellStyle name="Porcentaje 4 2" xfId="63" xr:uid="{00000000-0005-0000-0000-000013020000}"/>
    <cellStyle name="Porcentaje 4 2 2" xfId="257" xr:uid="{00000000-0005-0000-0000-000014020000}"/>
    <cellStyle name="Porcentaje 4 2 3" xfId="426" xr:uid="{00000000-0005-0000-0000-000015020000}"/>
    <cellStyle name="Porcentaje 4 3" xfId="211" xr:uid="{00000000-0005-0000-0000-000016020000}"/>
    <cellStyle name="Porcentaje 4 4" xfId="380" xr:uid="{00000000-0005-0000-0000-000017020000}"/>
    <cellStyle name="Porcentaje 5" xfId="31" xr:uid="{00000000-0005-0000-0000-000018020000}"/>
    <cellStyle name="Porcentaje 5 2" xfId="78" xr:uid="{00000000-0005-0000-0000-000019020000}"/>
    <cellStyle name="Porcentaje 5 2 2" xfId="272" xr:uid="{00000000-0005-0000-0000-00001A020000}"/>
    <cellStyle name="Porcentaje 5 2 3" xfId="441" xr:uid="{00000000-0005-0000-0000-00001B020000}"/>
    <cellStyle name="Porcentaje 5 3" xfId="226" xr:uid="{00000000-0005-0000-0000-00001C020000}"/>
    <cellStyle name="Porcentaje 5 4" xfId="395" xr:uid="{00000000-0005-0000-0000-00001D020000}"/>
    <cellStyle name="Porcentaje 6" xfId="35" xr:uid="{00000000-0005-0000-0000-00001E020000}"/>
    <cellStyle name="Porcentaje 6 2" xfId="82" xr:uid="{00000000-0005-0000-0000-00001F020000}"/>
    <cellStyle name="Porcentaje 6 2 2" xfId="276" xr:uid="{00000000-0005-0000-0000-000020020000}"/>
    <cellStyle name="Porcentaje 6 2 3" xfId="445" xr:uid="{00000000-0005-0000-0000-000021020000}"/>
    <cellStyle name="Porcentaje 6 3" xfId="230" xr:uid="{00000000-0005-0000-0000-000022020000}"/>
    <cellStyle name="Porcentaje 6 4" xfId="399" xr:uid="{00000000-0005-0000-0000-000023020000}"/>
    <cellStyle name="Porcentaje 6 5" xfId="550" xr:uid="{00000000-0005-0000-0000-000024020000}"/>
    <cellStyle name="Porcentaje 7" xfId="39" xr:uid="{00000000-0005-0000-0000-000025020000}"/>
    <cellStyle name="Porcentaje 7 2" xfId="86" xr:uid="{00000000-0005-0000-0000-000026020000}"/>
    <cellStyle name="Porcentaje 7 2 2" xfId="280" xr:uid="{00000000-0005-0000-0000-000027020000}"/>
    <cellStyle name="Porcentaje 7 2 3" xfId="449" xr:uid="{00000000-0005-0000-0000-000028020000}"/>
    <cellStyle name="Porcentaje 7 3" xfId="234" xr:uid="{00000000-0005-0000-0000-000029020000}"/>
    <cellStyle name="Porcentaje 7 4" xfId="403" xr:uid="{00000000-0005-0000-0000-00002A020000}"/>
    <cellStyle name="Porcentaje 8" xfId="43" xr:uid="{00000000-0005-0000-0000-00002B020000}"/>
    <cellStyle name="Porcentaje 8 2" xfId="238" xr:uid="{00000000-0005-0000-0000-00002C020000}"/>
    <cellStyle name="Porcentaje 8 3" xfId="407" xr:uid="{00000000-0005-0000-0000-00002D020000}"/>
    <cellStyle name="Porcentaje 9" xfId="47" xr:uid="{00000000-0005-0000-0000-00002E020000}"/>
    <cellStyle name="Porcentaje 9 2" xfId="242" xr:uid="{00000000-0005-0000-0000-00002F020000}"/>
    <cellStyle name="Porcentaje 9 3" xfId="411" xr:uid="{00000000-0005-0000-0000-000030020000}"/>
    <cellStyle name="Porcentual 2" xfId="7" xr:uid="{00000000-0005-0000-0000-000031020000}"/>
    <cellStyle name="Salida" xfId="125" builtinId="21" customBuiltin="1"/>
    <cellStyle name="Texto de advertencia" xfId="129" builtinId="11" customBuiltin="1"/>
    <cellStyle name="Texto explicativo" xfId="130" builtinId="53" customBuiltin="1"/>
    <cellStyle name="Título" xfId="116" builtinId="15" customBuiltin="1"/>
    <cellStyle name="Título 2" xfId="118" builtinId="17" customBuiltin="1"/>
    <cellStyle name="Título 3" xfId="119" builtinId="18" customBuiltin="1"/>
    <cellStyle name="Total" xfId="131" builtinId="25" customBuiltin="1"/>
  </cellStyles>
  <dxfs count="32">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patternType="solid">
          <fgColor rgb="FF8DB4E2"/>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42264045207284E-2"/>
          <c:y val="2.7295290692892028E-2"/>
          <c:w val="0.9071093444929722"/>
          <c:h val="0.77660416494483597"/>
        </c:manualLayout>
      </c:layout>
      <c:barChart>
        <c:barDir val="col"/>
        <c:grouping val="clustered"/>
        <c:varyColors val="0"/>
        <c:ser>
          <c:idx val="0"/>
          <c:order val="0"/>
          <c:tx>
            <c:strRef>
              <c:f>'ALERTAS DIRECCIONES'!$C$7</c:f>
              <c:strCache>
                <c:ptCount val="1"/>
                <c:pt idx="0">
                  <c:v>APROPIACIÓN VIGENTE</c:v>
                </c:pt>
              </c:strCache>
            </c:strRef>
          </c:tx>
          <c:spPr>
            <a:solidFill>
              <a:srgbClr val="C00000"/>
            </a:solidFill>
            <a:ln>
              <a:noFill/>
            </a:ln>
            <a:effectLst/>
          </c:spPr>
          <c:invertIfNegative val="0"/>
          <c:dLbls>
            <c:dLbl>
              <c:idx val="0"/>
              <c:layout>
                <c:manualLayout>
                  <c:x val="6.2500309304807697E-2"/>
                  <c:y val="6.237061846595767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C7-4452-9F84-61882F7AFD9F}"/>
                </c:ext>
              </c:extLst>
            </c:dLbl>
            <c:dLbl>
              <c:idx val="1"/>
              <c:layout>
                <c:manualLayout>
                  <c:x val="-4.2021723103161058E-17"/>
                  <c:y val="4.94337286373741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C7-4452-9F84-61882F7AFD9F}"/>
                </c:ext>
              </c:extLst>
            </c:dLbl>
            <c:dLbl>
              <c:idx val="2"/>
              <c:layout>
                <c:manualLayout>
                  <c:x val="2.2921204659104833E-3"/>
                  <c:y val="5.218004689500609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C7-4452-9F84-61882F7AFD9F}"/>
                </c:ext>
              </c:extLst>
            </c:dLbl>
            <c:dLbl>
              <c:idx val="3"/>
              <c:layout>
                <c:manualLayout>
                  <c:x val="1.1460602329551577E-3"/>
                  <c:y val="7.68969112136931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7C7-4452-9F84-61882F7AFD9F}"/>
                </c:ext>
              </c:extLst>
            </c:dLbl>
            <c:spPr>
              <a:solidFill>
                <a:srgbClr val="C0000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DIRECCIONES'!$A$8,'ALERTAS DIRECCIONES'!$A$9,'ALERTAS DIRECCIONES'!$A$10,'ALERTAS DIRECCIONES'!$A$11,'ALERTAS DIRECCIONES'!$A$13)</c:f>
              <c:strCache>
                <c:ptCount val="5"/>
                <c:pt idx="0">
                  <c:v>Dirección de Asuntos para Comunidades Negras, Afrocolombianas, Raizales y Palenqueras</c:v>
                </c:pt>
                <c:pt idx="1">
                  <c:v>Dirección de Asuntos Indígenas, ROM y Minorías</c:v>
                </c:pt>
                <c:pt idx="2">
                  <c:v>Dirección de Derechos Humanos</c:v>
                </c:pt>
                <c:pt idx="3">
                  <c:v>Dirección de la Autoridad Nacional de Consulta Previa</c:v>
                </c:pt>
                <c:pt idx="4">
                  <c:v>Diálogo Social</c:v>
                </c:pt>
              </c:strCache>
            </c:strRef>
          </c:cat>
          <c:val>
            <c:numRef>
              <c:f>('ALERTAS DIRECCIONES'!$C$8,'ALERTAS DIRECCIONES'!$C$9,'ALERTAS DIRECCIONES'!$C$10,'ALERTAS DIRECCIONES'!$C$11,'ALERTAS DIRECCIONES'!$C$13)</c:f>
              <c:numCache>
                <c:formatCode>"$"\ #,##0</c:formatCode>
                <c:ptCount val="5"/>
                <c:pt idx="0">
                  <c:v>79753.796608999997</c:v>
                </c:pt>
                <c:pt idx="1">
                  <c:v>234877.55766200001</c:v>
                </c:pt>
                <c:pt idx="2">
                  <c:v>92408.660040000002</c:v>
                </c:pt>
                <c:pt idx="3">
                  <c:v>72451.799999999988</c:v>
                </c:pt>
                <c:pt idx="4">
                  <c:v>74000</c:v>
                </c:pt>
              </c:numCache>
            </c:numRef>
          </c:val>
          <c:extLst>
            <c:ext xmlns:c16="http://schemas.microsoft.com/office/drawing/2014/chart" uri="{C3380CC4-5D6E-409C-BE32-E72D297353CC}">
              <c16:uniqueId val="{00000004-07C7-4452-9F84-61882F7AFD9F}"/>
            </c:ext>
          </c:extLst>
        </c:ser>
        <c:ser>
          <c:idx val="1"/>
          <c:order val="1"/>
          <c:tx>
            <c:strRef>
              <c:f>'ALERTAS DIRECCIONES'!$I$7</c:f>
              <c:strCache>
                <c:ptCount val="1"/>
                <c:pt idx="0">
                  <c:v>COMPROMISO</c:v>
                </c:pt>
              </c:strCache>
            </c:strRef>
          </c:tx>
          <c:spPr>
            <a:solidFill>
              <a:schemeClr val="bg1">
                <a:lumMod val="85000"/>
              </a:schemeClr>
            </a:solidFill>
            <a:ln>
              <a:noFill/>
            </a:ln>
            <a:effectLst/>
          </c:spPr>
          <c:invertIfNegative val="0"/>
          <c:dLbls>
            <c:dLbl>
              <c:idx val="0"/>
              <c:layout>
                <c:manualLayout>
                  <c:x val="6.2850736923122943E-2"/>
                  <c:y val="-7.102971676440109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7C7-4452-9F84-61882F7AFD9F}"/>
                </c:ext>
              </c:extLst>
            </c:dLbl>
            <c:dLbl>
              <c:idx val="1"/>
              <c:layout>
                <c:manualLayout>
                  <c:x val="-4.2021723103161058E-17"/>
                  <c:y val="7.96432294713250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7C7-4452-9F84-61882F7AFD9F}"/>
                </c:ext>
              </c:extLst>
            </c:dLbl>
            <c:dLbl>
              <c:idx val="2"/>
              <c:layout>
                <c:manualLayout>
                  <c:x val="5.1900757578792599E-3"/>
                  <c:y val="-1.303154937353426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7C7-4452-9F84-61882F7AFD9F}"/>
                </c:ext>
              </c:extLst>
            </c:dLbl>
            <c:dLbl>
              <c:idx val="3"/>
              <c:layout>
                <c:manualLayout>
                  <c:x val="5.6864952454254117E-2"/>
                  <c:y val="8.0149389464706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7C7-4452-9F84-61882F7AFD9F}"/>
                </c:ext>
              </c:extLst>
            </c:dLbl>
            <c:dLbl>
              <c:idx val="4"/>
              <c:layout>
                <c:manualLayout>
                  <c:x val="4.8134529784120153E-2"/>
                  <c:y val="-5.4926365152637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7C7-4452-9F84-61882F7AFD9F}"/>
                </c:ext>
              </c:extLst>
            </c:dLbl>
            <c:spPr>
              <a:solidFill>
                <a:schemeClr val="bg1">
                  <a:lumMod val="8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DIRECCIONES'!$A$8,'ALERTAS DIRECCIONES'!$A$9,'ALERTAS DIRECCIONES'!$A$10,'ALERTAS DIRECCIONES'!$A$11,'ALERTAS DIRECCIONES'!$A$13)</c:f>
              <c:strCache>
                <c:ptCount val="5"/>
                <c:pt idx="0">
                  <c:v>Dirección de Asuntos para Comunidades Negras, Afrocolombianas, Raizales y Palenqueras</c:v>
                </c:pt>
                <c:pt idx="1">
                  <c:v>Dirección de Asuntos Indígenas, ROM y Minorías</c:v>
                </c:pt>
                <c:pt idx="2">
                  <c:v>Dirección de Derechos Humanos</c:v>
                </c:pt>
                <c:pt idx="3">
                  <c:v>Dirección de la Autoridad Nacional de Consulta Previa</c:v>
                </c:pt>
                <c:pt idx="4">
                  <c:v>Diálogo Social</c:v>
                </c:pt>
              </c:strCache>
            </c:strRef>
          </c:cat>
          <c:val>
            <c:numRef>
              <c:f>('ALERTAS DIRECCIONES'!$I$8,'ALERTAS DIRECCIONES'!$I$9,'ALERTAS DIRECCIONES'!$I$10,'ALERTAS DIRECCIONES'!$I$11,'ALERTAS DIRECCIONES'!$I$13)</c:f>
              <c:numCache>
                <c:formatCode>"$"\ #,##0</c:formatCode>
                <c:ptCount val="5"/>
                <c:pt idx="0">
                  <c:v>6298.5056750000003</c:v>
                </c:pt>
                <c:pt idx="1">
                  <c:v>9993.3391657000011</c:v>
                </c:pt>
                <c:pt idx="2">
                  <c:v>13010.846199600001</c:v>
                </c:pt>
                <c:pt idx="3">
                  <c:v>17909.272072879998</c:v>
                </c:pt>
                <c:pt idx="4">
                  <c:v>2563.5565510000001</c:v>
                </c:pt>
              </c:numCache>
            </c:numRef>
          </c:val>
          <c:extLst>
            <c:ext xmlns:c16="http://schemas.microsoft.com/office/drawing/2014/chart" uri="{C3380CC4-5D6E-409C-BE32-E72D297353CC}">
              <c16:uniqueId val="{0000000A-07C7-4452-9F84-61882F7AFD9F}"/>
            </c:ext>
          </c:extLst>
        </c:ser>
        <c:ser>
          <c:idx val="2"/>
          <c:order val="2"/>
          <c:tx>
            <c:strRef>
              <c:f>'ALERTAS DIRECCIONES'!$O$7</c:f>
              <c:strCache>
                <c:ptCount val="1"/>
                <c:pt idx="0">
                  <c:v>OBLIGACIÓN</c:v>
                </c:pt>
              </c:strCache>
            </c:strRef>
          </c:tx>
          <c:spPr>
            <a:solidFill>
              <a:schemeClr val="bg1">
                <a:lumMod val="65000"/>
              </a:schemeClr>
            </a:solidFill>
            <a:ln>
              <a:noFill/>
            </a:ln>
            <a:effectLst/>
          </c:spPr>
          <c:invertIfNegative val="0"/>
          <c:dLbls>
            <c:dLbl>
              <c:idx val="0"/>
              <c:layout>
                <c:manualLayout>
                  <c:x val="3.4381806988657252E-3"/>
                  <c:y val="3.570213734921469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7C7-4452-9F84-61882F7AFD9F}"/>
                </c:ext>
              </c:extLst>
            </c:dLbl>
            <c:dLbl>
              <c:idx val="1"/>
              <c:layout>
                <c:manualLayout>
                  <c:x val="-4.2021723103161058E-17"/>
                  <c:y val="4.66874103797422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7C7-4452-9F84-61882F7AFD9F}"/>
                </c:ext>
              </c:extLst>
            </c:dLbl>
            <c:dLbl>
              <c:idx val="2"/>
              <c:layout>
                <c:manualLayout>
                  <c:x val="-5.1572710482985964E-2"/>
                  <c:y val="2.1970546061055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C7-4452-9F84-61882F7AFD9F}"/>
                </c:ext>
              </c:extLst>
            </c:dLbl>
            <c:dLbl>
              <c:idx val="3"/>
              <c:layout>
                <c:manualLayout>
                  <c:x val="-5.0426650250030555E-2"/>
                  <c:y val="3.844845560684659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7C7-4452-9F84-61882F7AFD9F}"/>
                </c:ext>
              </c:extLst>
            </c:dLbl>
            <c:dLbl>
              <c:idx val="4"/>
              <c:layout>
                <c:manualLayout>
                  <c:x val="-6.3033312812538295E-2"/>
                  <c:y val="8.238954772895799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7C7-4452-9F84-61882F7AFD9F}"/>
                </c:ext>
              </c:extLst>
            </c:dLbl>
            <c:spPr>
              <a:solidFill>
                <a:schemeClr val="bg1">
                  <a:lumMod val="6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DIRECCIONES'!$A$8,'ALERTAS DIRECCIONES'!$A$9,'ALERTAS DIRECCIONES'!$A$10,'ALERTAS DIRECCIONES'!$A$11,'ALERTAS DIRECCIONES'!$A$13)</c:f>
              <c:strCache>
                <c:ptCount val="5"/>
                <c:pt idx="0">
                  <c:v>Dirección de Asuntos para Comunidades Negras, Afrocolombianas, Raizales y Palenqueras</c:v>
                </c:pt>
                <c:pt idx="1">
                  <c:v>Dirección de Asuntos Indígenas, ROM y Minorías</c:v>
                </c:pt>
                <c:pt idx="2">
                  <c:v>Dirección de Derechos Humanos</c:v>
                </c:pt>
                <c:pt idx="3">
                  <c:v>Dirección de la Autoridad Nacional de Consulta Previa</c:v>
                </c:pt>
                <c:pt idx="4">
                  <c:v>Diálogo Social</c:v>
                </c:pt>
              </c:strCache>
            </c:strRef>
          </c:cat>
          <c:val>
            <c:numRef>
              <c:f>('ALERTAS DIRECCIONES'!$O$8,'ALERTAS DIRECCIONES'!$O$9,'ALERTAS DIRECCIONES'!$O$10,'ALERTAS DIRECCIONES'!$O$11,'ALERTAS DIRECCIONES'!$O$13)</c:f>
              <c:numCache>
                <c:formatCode>"$"\ #,##0</c:formatCode>
                <c:ptCount val="5"/>
                <c:pt idx="0">
                  <c:v>922.316371</c:v>
                </c:pt>
                <c:pt idx="1">
                  <c:v>1821.56699067</c:v>
                </c:pt>
                <c:pt idx="2">
                  <c:v>1821.727903</c:v>
                </c:pt>
                <c:pt idx="3">
                  <c:v>5925.5890190400005</c:v>
                </c:pt>
                <c:pt idx="4">
                  <c:v>424.53067399999998</c:v>
                </c:pt>
              </c:numCache>
            </c:numRef>
          </c:val>
          <c:extLst>
            <c:ext xmlns:c16="http://schemas.microsoft.com/office/drawing/2014/chart" uri="{C3380CC4-5D6E-409C-BE32-E72D297353CC}">
              <c16:uniqueId val="{00000010-07C7-4452-9F84-61882F7AFD9F}"/>
            </c:ext>
          </c:extLst>
        </c:ser>
        <c:dLbls>
          <c:dLblPos val="outEnd"/>
          <c:showLegendKey val="0"/>
          <c:showVal val="1"/>
          <c:showCatName val="0"/>
          <c:showSerName val="0"/>
          <c:showPercent val="0"/>
          <c:showBubbleSize val="0"/>
        </c:dLbls>
        <c:gapWidth val="219"/>
        <c:overlap val="100"/>
        <c:axId val="447834000"/>
        <c:axId val="2127132400"/>
      </c:barChart>
      <c:catAx>
        <c:axId val="44783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27132400"/>
        <c:crosses val="autoZero"/>
        <c:auto val="1"/>
        <c:lblAlgn val="ctr"/>
        <c:lblOffset val="100"/>
        <c:noMultiLvlLbl val="0"/>
      </c:catAx>
      <c:valAx>
        <c:axId val="2127132400"/>
        <c:scaling>
          <c:orientation val="minMax"/>
        </c:scaling>
        <c:delete val="0"/>
        <c:axPos val="l"/>
        <c:majorGridlines>
          <c:spPr>
            <a:ln w="9525" cap="flat" cmpd="sng" algn="ctr">
              <a:no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7834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088184509213981E-2"/>
          <c:y val="6.4754523239453993E-2"/>
          <c:w val="0.83100941329702216"/>
          <c:h val="0.67052763788441427"/>
        </c:manualLayout>
      </c:layout>
      <c:barChart>
        <c:barDir val="col"/>
        <c:grouping val="clustered"/>
        <c:varyColors val="0"/>
        <c:ser>
          <c:idx val="0"/>
          <c:order val="0"/>
          <c:tx>
            <c:strRef>
              <c:f>'ALERTAS DIRECCIONES'!$C$32</c:f>
              <c:strCache>
                <c:ptCount val="1"/>
                <c:pt idx="0">
                  <c:v>APROPIACIÓN VIGENTE</c:v>
                </c:pt>
              </c:strCache>
            </c:strRef>
          </c:tx>
          <c:spPr>
            <a:solidFill>
              <a:srgbClr val="C00000"/>
            </a:solidFill>
            <a:ln>
              <a:noFill/>
            </a:ln>
            <a:effectLst/>
          </c:spPr>
          <c:invertIfNegative val="0"/>
          <c:dLbls>
            <c:dLbl>
              <c:idx val="0"/>
              <c:layout>
                <c:manualLayout>
                  <c:x val="1.1460602329552208E-3"/>
                  <c:y val="5.4926365152637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FE-458B-82D5-F8886F38F70B}"/>
                </c:ext>
              </c:extLst>
            </c:dLbl>
            <c:dLbl>
              <c:idx val="1"/>
              <c:layout>
                <c:manualLayout>
                  <c:x val="-4.2021723103161058E-17"/>
                  <c:y val="4.94337286373741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FE-458B-82D5-F8886F38F70B}"/>
                </c:ext>
              </c:extLst>
            </c:dLbl>
            <c:dLbl>
              <c:idx val="2"/>
              <c:layout>
                <c:manualLayout>
                  <c:x val="2.2921204659104833E-3"/>
                  <c:y val="5.218004689500609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FE-458B-82D5-F8886F38F70B}"/>
                </c:ext>
              </c:extLst>
            </c:dLbl>
            <c:dLbl>
              <c:idx val="3"/>
              <c:layout>
                <c:manualLayout>
                  <c:x val="1.1460602329551577E-3"/>
                  <c:y val="7.68969112136931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FE-458B-82D5-F8886F38F70B}"/>
                </c:ext>
              </c:extLst>
            </c:dLbl>
            <c:spPr>
              <a:solidFill>
                <a:srgbClr val="C0000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DIRECCIONES'!$A$33:$A$37</c:f>
              <c:strCache>
                <c:ptCount val="5"/>
                <c:pt idx="0">
                  <c:v>Oficina de Información Pública del Interior</c:v>
                </c:pt>
                <c:pt idx="1">
                  <c:v>Grupo de Paz</c:v>
                </c:pt>
                <c:pt idx="2">
                  <c:v>Oficina Asesora de Planeación </c:v>
                </c:pt>
                <c:pt idx="3">
                  <c:v>Grupo de Articulación Interna para la Política de Víctimas</c:v>
                </c:pt>
                <c:pt idx="4">
                  <c:v>Oficina Asesora Jurídica</c:v>
                </c:pt>
              </c:strCache>
            </c:strRef>
          </c:cat>
          <c:val>
            <c:numRef>
              <c:f>'ALERTAS DIRECCIONES'!$C$33:$C$37</c:f>
              <c:numCache>
                <c:formatCode>"$"\ #,##0</c:formatCode>
                <c:ptCount val="5"/>
                <c:pt idx="0">
                  <c:v>13845.493998</c:v>
                </c:pt>
                <c:pt idx="1">
                  <c:v>10010.239439000001</c:v>
                </c:pt>
                <c:pt idx="2">
                  <c:v>6152.953305</c:v>
                </c:pt>
                <c:pt idx="3">
                  <c:v>10674.472636999999</c:v>
                </c:pt>
                <c:pt idx="4">
                  <c:v>4500</c:v>
                </c:pt>
              </c:numCache>
            </c:numRef>
          </c:val>
          <c:extLst>
            <c:ext xmlns:c16="http://schemas.microsoft.com/office/drawing/2014/chart" uri="{C3380CC4-5D6E-409C-BE32-E72D297353CC}">
              <c16:uniqueId val="{00000004-22FE-458B-82D5-F8886F38F70B}"/>
            </c:ext>
          </c:extLst>
        </c:ser>
        <c:ser>
          <c:idx val="1"/>
          <c:order val="1"/>
          <c:tx>
            <c:strRef>
              <c:f>'ALERTAS DIRECCIONES'!$I$32</c:f>
              <c:strCache>
                <c:ptCount val="1"/>
                <c:pt idx="0">
                  <c:v>COMPROMISO</c:v>
                </c:pt>
              </c:strCache>
            </c:strRef>
          </c:tx>
          <c:spPr>
            <a:solidFill>
              <a:sysClr val="window" lastClr="FFFFFF">
                <a:lumMod val="75000"/>
              </a:sysClr>
            </a:solidFill>
            <a:ln>
              <a:noFill/>
            </a:ln>
            <a:effectLst/>
          </c:spPr>
          <c:invertIfNegative val="0"/>
          <c:dLbls>
            <c:dLbl>
              <c:idx val="0"/>
              <c:layout>
                <c:manualLayout>
                  <c:x val="1.2604592083472329E-2"/>
                  <c:y val="0.1141131331186341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2FE-458B-82D5-F8886F38F70B}"/>
                </c:ext>
              </c:extLst>
            </c:dLbl>
            <c:dLbl>
              <c:idx val="1"/>
              <c:layout>
                <c:manualLayout>
                  <c:x val="5.1211262270000245E-2"/>
                  <c:y val="7.93900523579910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2FE-458B-82D5-F8886F38F70B}"/>
                </c:ext>
              </c:extLst>
            </c:dLbl>
            <c:dLbl>
              <c:idx val="2"/>
              <c:layout>
                <c:manualLayout>
                  <c:x val="-5.836139857147133E-2"/>
                  <c:y val="5.64028674735638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2FE-458B-82D5-F8886F38F70B}"/>
                </c:ext>
              </c:extLst>
            </c:dLbl>
            <c:dLbl>
              <c:idx val="3"/>
              <c:layout>
                <c:manualLayout>
                  <c:x val="6.7340075274774605E-2"/>
                  <c:y val="-3.269981878245484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2FE-458B-82D5-F8886F38F70B}"/>
                </c:ext>
              </c:extLst>
            </c:dLbl>
            <c:spPr>
              <a:solidFill>
                <a:sysClr val="window" lastClr="FFFFFF">
                  <a:lumMod val="75000"/>
                </a:sys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DIRECCIONES'!$A$33:$A$37</c:f>
              <c:strCache>
                <c:ptCount val="5"/>
                <c:pt idx="0">
                  <c:v>Oficina de Información Pública del Interior</c:v>
                </c:pt>
                <c:pt idx="1">
                  <c:v>Grupo de Paz</c:v>
                </c:pt>
                <c:pt idx="2">
                  <c:v>Oficina Asesora de Planeación </c:v>
                </c:pt>
                <c:pt idx="3">
                  <c:v>Grupo de Articulación Interna para la Política de Víctimas</c:v>
                </c:pt>
                <c:pt idx="4">
                  <c:v>Oficina Asesora Jurídica</c:v>
                </c:pt>
              </c:strCache>
            </c:strRef>
          </c:cat>
          <c:val>
            <c:numRef>
              <c:f>'ALERTAS DIRECCIONES'!$I$33:$I$37</c:f>
              <c:numCache>
                <c:formatCode>"$"\ #,##0</c:formatCode>
                <c:ptCount val="5"/>
                <c:pt idx="0">
                  <c:v>5582.3169327300002</c:v>
                </c:pt>
                <c:pt idx="1">
                  <c:v>1529.9275109999999</c:v>
                </c:pt>
                <c:pt idx="2">
                  <c:v>4231.1575892000001</c:v>
                </c:pt>
                <c:pt idx="3">
                  <c:v>1446.272062</c:v>
                </c:pt>
                <c:pt idx="4">
                  <c:v>0</c:v>
                </c:pt>
              </c:numCache>
            </c:numRef>
          </c:val>
          <c:extLst>
            <c:ext xmlns:c16="http://schemas.microsoft.com/office/drawing/2014/chart" uri="{C3380CC4-5D6E-409C-BE32-E72D297353CC}">
              <c16:uniqueId val="{00000011-22FE-458B-82D5-F8886F38F70B}"/>
            </c:ext>
          </c:extLst>
        </c:ser>
        <c:ser>
          <c:idx val="2"/>
          <c:order val="2"/>
          <c:tx>
            <c:strRef>
              <c:f>'ALERTAS DIRECCIONES'!$O$32</c:f>
              <c:strCache>
                <c:ptCount val="1"/>
                <c:pt idx="0">
                  <c:v>OBLIGACIÓN</c:v>
                </c:pt>
              </c:strCache>
            </c:strRef>
          </c:tx>
          <c:spPr>
            <a:solidFill>
              <a:sysClr val="window" lastClr="FFFFFF">
                <a:lumMod val="50000"/>
              </a:sysClr>
            </a:solidFill>
            <a:ln>
              <a:noFill/>
            </a:ln>
            <a:effectLst/>
          </c:spPr>
          <c:invertIfNegative val="0"/>
          <c:dLbls>
            <c:dLbl>
              <c:idx val="0"/>
              <c:layout>
                <c:manualLayout>
                  <c:x val="0"/>
                  <c:y val="0.1627671541057367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2FE-458B-82D5-F8886F38F70B}"/>
                </c:ext>
              </c:extLst>
            </c:dLbl>
            <c:dLbl>
              <c:idx val="1"/>
              <c:layout>
                <c:manualLayout>
                  <c:x val="-5.8937666980211065E-2"/>
                  <c:y val="7.07397325430088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2FE-458B-82D5-F8886F38F70B}"/>
                </c:ext>
              </c:extLst>
            </c:dLbl>
            <c:dLbl>
              <c:idx val="2"/>
              <c:layout>
                <c:manualLayout>
                  <c:x val="-4.4893383516516408E-3"/>
                  <c:y val="8.86330774584576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2FE-458B-82D5-F8886F38F70B}"/>
                </c:ext>
              </c:extLst>
            </c:dLbl>
            <c:dLbl>
              <c:idx val="3"/>
              <c:layout>
                <c:manualLayout>
                  <c:x val="-8.8290320915815484E-2"/>
                  <c:y val="2.68585083207447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2FE-458B-82D5-F8886F38F70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DIRECCIONES'!$A$33:$A$37</c:f>
              <c:strCache>
                <c:ptCount val="5"/>
                <c:pt idx="0">
                  <c:v>Oficina de Información Pública del Interior</c:v>
                </c:pt>
                <c:pt idx="1">
                  <c:v>Grupo de Paz</c:v>
                </c:pt>
                <c:pt idx="2">
                  <c:v>Oficina Asesora de Planeación </c:v>
                </c:pt>
                <c:pt idx="3">
                  <c:v>Grupo de Articulación Interna para la Política de Víctimas</c:v>
                </c:pt>
                <c:pt idx="4">
                  <c:v>Oficina Asesora Jurídica</c:v>
                </c:pt>
              </c:strCache>
            </c:strRef>
          </c:cat>
          <c:val>
            <c:numRef>
              <c:f>'ALERTAS DIRECCIONES'!$O$33:$O$37</c:f>
              <c:numCache>
                <c:formatCode>"$"\ #,##0</c:formatCode>
                <c:ptCount val="5"/>
                <c:pt idx="0">
                  <c:v>741.72911673999999</c:v>
                </c:pt>
                <c:pt idx="1">
                  <c:v>281.47280617000001</c:v>
                </c:pt>
                <c:pt idx="2">
                  <c:v>927.42401633000009</c:v>
                </c:pt>
                <c:pt idx="3">
                  <c:v>225.00094300000001</c:v>
                </c:pt>
                <c:pt idx="4">
                  <c:v>0</c:v>
                </c:pt>
              </c:numCache>
            </c:numRef>
          </c:val>
          <c:extLst>
            <c:ext xmlns:c16="http://schemas.microsoft.com/office/drawing/2014/chart" uri="{C3380CC4-5D6E-409C-BE32-E72D297353CC}">
              <c16:uniqueId val="{00000012-22FE-458B-82D5-F8886F38F70B}"/>
            </c:ext>
          </c:extLst>
        </c:ser>
        <c:dLbls>
          <c:dLblPos val="outEnd"/>
          <c:showLegendKey val="0"/>
          <c:showVal val="1"/>
          <c:showCatName val="0"/>
          <c:showSerName val="0"/>
          <c:showPercent val="0"/>
          <c:showBubbleSize val="0"/>
        </c:dLbls>
        <c:gapWidth val="219"/>
        <c:overlap val="100"/>
        <c:axId val="447834000"/>
        <c:axId val="2127132400"/>
      </c:barChart>
      <c:catAx>
        <c:axId val="44783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27132400"/>
        <c:crosses val="autoZero"/>
        <c:auto val="1"/>
        <c:lblAlgn val="ctr"/>
        <c:lblOffset val="100"/>
        <c:noMultiLvlLbl val="0"/>
      </c:catAx>
      <c:valAx>
        <c:axId val="2127132400"/>
        <c:scaling>
          <c:orientation val="minMax"/>
        </c:scaling>
        <c:delete val="0"/>
        <c:axPos val="l"/>
        <c:majorGridlines>
          <c:spPr>
            <a:ln w="9525" cap="flat" cmpd="sng" algn="ctr">
              <a:no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7834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05932552959396E-2"/>
          <c:y val="8.1400273683738256E-2"/>
          <c:w val="0.85557174021601146"/>
          <c:h val="0.6740353593957501"/>
        </c:manualLayout>
      </c:layout>
      <c:barChart>
        <c:barDir val="col"/>
        <c:grouping val="clustered"/>
        <c:varyColors val="0"/>
        <c:ser>
          <c:idx val="0"/>
          <c:order val="0"/>
          <c:tx>
            <c:strRef>
              <c:f>'ALERTAS DIRECCIONES'!$C$42</c:f>
              <c:strCache>
                <c:ptCount val="1"/>
                <c:pt idx="0">
                  <c:v>APROPIACIÓN VIGENTE</c:v>
                </c:pt>
              </c:strCache>
            </c:strRef>
          </c:tx>
          <c:spPr>
            <a:solidFill>
              <a:srgbClr val="C00000"/>
            </a:solidFill>
            <a:ln>
              <a:noFill/>
            </a:ln>
            <a:effectLst/>
          </c:spPr>
          <c:invertIfNegative val="0"/>
          <c:dLbls>
            <c:dLbl>
              <c:idx val="0"/>
              <c:layout>
                <c:manualLayout>
                  <c:x val="5.6353568505535792E-3"/>
                  <c:y val="-3.2363868073545042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362888890407592E-2"/>
                      <c:h val="9.7617354233905468E-2"/>
                    </c:manualLayout>
                  </c15:layout>
                </c:ext>
                <c:ext xmlns:c16="http://schemas.microsoft.com/office/drawing/2014/chart" uri="{C3380CC4-5D6E-409C-BE32-E72D297353CC}">
                  <c16:uniqueId val="{00000000-DB77-4193-A3E7-4136607B0BF0}"/>
                </c:ext>
              </c:extLst>
            </c:dLbl>
            <c:dLbl>
              <c:idx val="1"/>
              <c:layout>
                <c:manualLayout>
                  <c:x val="-4.2021723103161058E-17"/>
                  <c:y val="4.94337286373741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77-4193-A3E7-4136607B0BF0}"/>
                </c:ext>
              </c:extLst>
            </c:dLbl>
            <c:dLbl>
              <c:idx val="2"/>
              <c:layout>
                <c:manualLayout>
                  <c:x val="2.2921204659104833E-3"/>
                  <c:y val="5.218004689500609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77-4193-A3E7-4136607B0BF0}"/>
                </c:ext>
              </c:extLst>
            </c:dLbl>
            <c:dLbl>
              <c:idx val="3"/>
              <c:layout>
                <c:manualLayout>
                  <c:x val="1.1460602329551577E-3"/>
                  <c:y val="7.68969112136931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77-4193-A3E7-4136607B0BF0}"/>
                </c:ext>
              </c:extLst>
            </c:dLbl>
            <c:spPr>
              <a:solidFill>
                <a:srgbClr val="C0000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DIRECCIONES'!$A$43:$A$45</c:f>
              <c:strCache>
                <c:ptCount val="3"/>
                <c:pt idx="0">
                  <c:v>Secretaría General </c:v>
                </c:pt>
                <c:pt idx="1">
                  <c:v>Subdirección Administrativa y Financiera</c:v>
                </c:pt>
                <c:pt idx="2">
                  <c:v>Subdirección de Gestión Humana</c:v>
                </c:pt>
              </c:strCache>
            </c:strRef>
          </c:cat>
          <c:val>
            <c:numRef>
              <c:f>'ALERTAS DIRECCIONES'!$C$43:$C$45</c:f>
              <c:numCache>
                <c:formatCode>"$"\ #,##0</c:formatCode>
                <c:ptCount val="3"/>
                <c:pt idx="0">
                  <c:v>451</c:v>
                </c:pt>
                <c:pt idx="1">
                  <c:v>36439.515568999996</c:v>
                </c:pt>
                <c:pt idx="2">
                  <c:v>47157.641624000004</c:v>
                </c:pt>
              </c:numCache>
            </c:numRef>
          </c:val>
          <c:extLst>
            <c:ext xmlns:c16="http://schemas.microsoft.com/office/drawing/2014/chart" uri="{C3380CC4-5D6E-409C-BE32-E72D297353CC}">
              <c16:uniqueId val="{00000004-DB77-4193-A3E7-4136607B0BF0}"/>
            </c:ext>
          </c:extLst>
        </c:ser>
        <c:ser>
          <c:idx val="1"/>
          <c:order val="1"/>
          <c:tx>
            <c:strRef>
              <c:f>'ALERTAS DIRECCIONES'!$I$42</c:f>
              <c:strCache>
                <c:ptCount val="1"/>
                <c:pt idx="0">
                  <c:v>COMPROMISO</c:v>
                </c:pt>
              </c:strCache>
            </c:strRef>
          </c:tx>
          <c:spPr>
            <a:solidFill>
              <a:sysClr val="window" lastClr="FFFFFF">
                <a:lumMod val="65000"/>
              </a:sysClr>
            </a:solidFill>
            <a:ln>
              <a:noFill/>
            </a:ln>
            <a:effectLst/>
          </c:spPr>
          <c:invertIfNegative val="0"/>
          <c:dLbls>
            <c:dLbl>
              <c:idx val="0"/>
              <c:layout>
                <c:manualLayout>
                  <c:x val="9.3527882326075784E-2"/>
                  <c:y val="-4.5659569887424881E-2"/>
                </c:manualLayout>
              </c:layout>
              <c:spPr>
                <a:solidFill>
                  <a:sysClr val="window" lastClr="FFFFFF">
                    <a:lumMod val="75000"/>
                  </a:sysClr>
                </a:solid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7751539041807876E-2"/>
                      <c:h val="6.442023794946497E-2"/>
                    </c:manualLayout>
                  </c15:layout>
                </c:ext>
                <c:ext xmlns:c16="http://schemas.microsoft.com/office/drawing/2014/chart" uri="{C3380CC4-5D6E-409C-BE32-E72D297353CC}">
                  <c16:uniqueId val="{00000014-DB77-4193-A3E7-4136607B0BF0}"/>
                </c:ext>
              </c:extLst>
            </c:dLbl>
            <c:dLbl>
              <c:idx val="1"/>
              <c:layout>
                <c:manualLayout>
                  <c:x val="0"/>
                  <c:y val="8.05755249622340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B77-4193-A3E7-4136607B0BF0}"/>
                </c:ext>
              </c:extLst>
            </c:dLbl>
            <c:dLbl>
              <c:idx val="2"/>
              <c:layout>
                <c:manualLayout>
                  <c:x val="8.2433397804319741E-2"/>
                  <c:y val="5.2336406667115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B77-4193-A3E7-4136607B0BF0}"/>
                </c:ext>
              </c:extLst>
            </c:dLbl>
            <c:spPr>
              <a:solidFill>
                <a:sysClr val="window" lastClr="FFFFFF">
                  <a:lumMod val="75000"/>
                </a:sys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DIRECCIONES'!$A$43:$A$45</c:f>
              <c:strCache>
                <c:ptCount val="3"/>
                <c:pt idx="0">
                  <c:v>Secretaría General </c:v>
                </c:pt>
                <c:pt idx="1">
                  <c:v>Subdirección Administrativa y Financiera</c:v>
                </c:pt>
                <c:pt idx="2">
                  <c:v>Subdirección de Gestión Humana</c:v>
                </c:pt>
              </c:strCache>
            </c:strRef>
          </c:cat>
          <c:val>
            <c:numRef>
              <c:f>'ALERTAS DIRECCIONES'!$I$43:$I$45</c:f>
              <c:numCache>
                <c:formatCode>"$"\ #,##0</c:formatCode>
                <c:ptCount val="3"/>
                <c:pt idx="0">
                  <c:v>385.39938599999999</c:v>
                </c:pt>
                <c:pt idx="1">
                  <c:v>23679.266687989999</c:v>
                </c:pt>
                <c:pt idx="2">
                  <c:v>11889.099091</c:v>
                </c:pt>
              </c:numCache>
            </c:numRef>
          </c:val>
          <c:extLst>
            <c:ext xmlns:c16="http://schemas.microsoft.com/office/drawing/2014/chart" uri="{C3380CC4-5D6E-409C-BE32-E72D297353CC}">
              <c16:uniqueId val="{00000011-DB77-4193-A3E7-4136607B0BF0}"/>
            </c:ext>
          </c:extLst>
        </c:ser>
        <c:ser>
          <c:idx val="2"/>
          <c:order val="2"/>
          <c:tx>
            <c:strRef>
              <c:f>'ALERTAS DIRECCIONES'!$O$42</c:f>
              <c:strCache>
                <c:ptCount val="1"/>
                <c:pt idx="0">
                  <c:v>OBLIGACIÓN</c:v>
                </c:pt>
              </c:strCache>
            </c:strRef>
          </c:tx>
          <c:spPr>
            <a:solidFill>
              <a:sysClr val="window" lastClr="FFFFFF">
                <a:lumMod val="50000"/>
              </a:sysClr>
            </a:solidFill>
            <a:ln>
              <a:noFill/>
            </a:ln>
            <a:effectLst/>
          </c:spPr>
          <c:invertIfNegative val="0"/>
          <c:dLbls>
            <c:dLbl>
              <c:idx val="0"/>
              <c:layout>
                <c:manualLayout>
                  <c:x val="-7.7066975036686511E-2"/>
                  <c:y val="-2.4172446004352772E-2"/>
                </c:manualLayout>
              </c:layout>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1765754572939022E-2"/>
                      <c:h val="3.2190027964571301E-2"/>
                    </c:manualLayout>
                  </c15:layout>
                </c:ext>
                <c:ext xmlns:c16="http://schemas.microsoft.com/office/drawing/2014/chart" uri="{C3380CC4-5D6E-409C-BE32-E72D297353CC}">
                  <c16:uniqueId val="{00000013-DB77-4193-A3E7-4136607B0BF0}"/>
                </c:ext>
              </c:extLst>
            </c:dLbl>
            <c:dLbl>
              <c:idx val="1"/>
              <c:layout>
                <c:manualLayout>
                  <c:x val="-8.0714008537058596E-2"/>
                  <c:y val="9.43311573232833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B77-4193-A3E7-4136607B0BF0}"/>
                </c:ext>
              </c:extLst>
            </c:dLbl>
            <c:dLbl>
              <c:idx val="2"/>
              <c:layout>
                <c:manualLayout>
                  <c:x val="-4.4893383516517501E-3"/>
                  <c:y val="0.1020623316188299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B77-4193-A3E7-4136607B0BF0}"/>
                </c:ext>
              </c:extLst>
            </c:dLbl>
            <c:spPr>
              <a:solidFill>
                <a:sysClr val="window" lastClr="FFFFFF">
                  <a:lumMod val="50000"/>
                </a:sys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DIRECCIONES'!$A$43:$A$45</c:f>
              <c:strCache>
                <c:ptCount val="3"/>
                <c:pt idx="0">
                  <c:v>Secretaría General </c:v>
                </c:pt>
                <c:pt idx="1">
                  <c:v>Subdirección Administrativa y Financiera</c:v>
                </c:pt>
                <c:pt idx="2">
                  <c:v>Subdirección de Gestión Humana</c:v>
                </c:pt>
              </c:strCache>
            </c:strRef>
          </c:cat>
          <c:val>
            <c:numRef>
              <c:f>'ALERTAS DIRECCIONES'!$O$43:$O$45</c:f>
              <c:numCache>
                <c:formatCode>"$"#,##0_);[Red]\("$"#,##0\)</c:formatCode>
                <c:ptCount val="3"/>
                <c:pt idx="0">
                  <c:v>111.050704</c:v>
                </c:pt>
                <c:pt idx="1">
                  <c:v>8016.9316945</c:v>
                </c:pt>
                <c:pt idx="2">
                  <c:v>11621.94175</c:v>
                </c:pt>
              </c:numCache>
            </c:numRef>
          </c:val>
          <c:extLst>
            <c:ext xmlns:c16="http://schemas.microsoft.com/office/drawing/2014/chart" uri="{C3380CC4-5D6E-409C-BE32-E72D297353CC}">
              <c16:uniqueId val="{00000012-DB77-4193-A3E7-4136607B0BF0}"/>
            </c:ext>
          </c:extLst>
        </c:ser>
        <c:dLbls>
          <c:dLblPos val="outEnd"/>
          <c:showLegendKey val="0"/>
          <c:showVal val="1"/>
          <c:showCatName val="0"/>
          <c:showSerName val="0"/>
          <c:showPercent val="0"/>
          <c:showBubbleSize val="0"/>
        </c:dLbls>
        <c:gapWidth val="219"/>
        <c:overlap val="100"/>
        <c:axId val="447834000"/>
        <c:axId val="2127132400"/>
      </c:barChart>
      <c:catAx>
        <c:axId val="44783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27132400"/>
        <c:crosses val="autoZero"/>
        <c:auto val="1"/>
        <c:lblAlgn val="ctr"/>
        <c:lblOffset val="100"/>
        <c:noMultiLvlLbl val="0"/>
      </c:catAx>
      <c:valAx>
        <c:axId val="2127132400"/>
        <c:scaling>
          <c:orientation val="minMax"/>
        </c:scaling>
        <c:delete val="0"/>
        <c:axPos val="l"/>
        <c:majorGridlines>
          <c:spPr>
            <a:ln w="9525" cap="flat" cmpd="sng" algn="ctr">
              <a:no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7834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7294394817807938E-2"/>
          <c:y val="0.15475554740633771"/>
          <c:w val="0.91395498441428069"/>
          <c:h val="0.68600911210234894"/>
        </c:manualLayout>
      </c:layout>
      <c:barChart>
        <c:barDir val="col"/>
        <c:grouping val="clustered"/>
        <c:varyColors val="0"/>
        <c:ser>
          <c:idx val="0"/>
          <c:order val="0"/>
          <c:tx>
            <c:strRef>
              <c:f>'ALERTAS DIRECCIONES'!$C$22</c:f>
              <c:strCache>
                <c:ptCount val="1"/>
                <c:pt idx="0">
                  <c:v>APROPIACIÓN VIGENTE</c:v>
                </c:pt>
              </c:strCache>
            </c:strRef>
          </c:tx>
          <c:spPr>
            <a:solidFill>
              <a:srgbClr val="C00000"/>
            </a:solidFill>
            <a:ln>
              <a:noFill/>
            </a:ln>
            <a:effectLst/>
          </c:spPr>
          <c:invertIfNegative val="0"/>
          <c:dLbls>
            <c:dLbl>
              <c:idx val="0"/>
              <c:layout>
                <c:manualLayout>
                  <c:x val="-2.2883810604934435E-3"/>
                  <c:y val="0.1210416108166465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9B-46D8-AE63-A6794466F798}"/>
                </c:ext>
              </c:extLst>
            </c:dLbl>
            <c:dLbl>
              <c:idx val="1"/>
              <c:layout>
                <c:manualLayout>
                  <c:x val="4.5767621209868445E-3"/>
                  <c:y val="7.983595607055404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9B-46D8-AE63-A6794466F798}"/>
                </c:ext>
              </c:extLst>
            </c:dLbl>
            <c:dLbl>
              <c:idx val="2"/>
              <c:layout>
                <c:manualLayout>
                  <c:x val="0"/>
                  <c:y val="-2.5613612404732991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bg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8972102185694365E-2"/>
                      <c:h val="3.1261514780970334E-2"/>
                    </c:manualLayout>
                  </c15:layout>
                </c:ext>
                <c:ext xmlns:c16="http://schemas.microsoft.com/office/drawing/2014/chart" uri="{C3380CC4-5D6E-409C-BE32-E72D297353CC}">
                  <c16:uniqueId val="{00000011-AF9B-46D8-AE63-A6794466F798}"/>
                </c:ext>
              </c:extLst>
            </c:dLbl>
            <c:dLbl>
              <c:idx val="3"/>
              <c:layout>
                <c:manualLayout>
                  <c:x val="-1.6945780813293673E-16"/>
                  <c:y val="-5.37885860499392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F9B-46D8-AE63-A6794466F798}"/>
                </c:ext>
              </c:extLst>
            </c:dLbl>
            <c:dLbl>
              <c:idx val="4"/>
              <c:layout>
                <c:manualLayout>
                  <c:x val="0"/>
                  <c:y val="-5.63499472904126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AF9B-46D8-AE63-A6794466F798}"/>
                </c:ext>
              </c:extLst>
            </c:dLbl>
            <c:spPr>
              <a:solidFill>
                <a:srgbClr val="C00000"/>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DIRECCIONES'!$A$23:$A$27</c:f>
              <c:strCache>
                <c:ptCount val="5"/>
                <c:pt idx="0">
                  <c:v>Subdirección de Proyectos para la Seguridad y Convivencia Ciudadana </c:v>
                </c:pt>
                <c:pt idx="1">
                  <c:v>Dirección para la Democracia, la participación Ciudadana y la Acción Comunal</c:v>
                </c:pt>
                <c:pt idx="2">
                  <c:v>Dirección de Seguridad, Convivencia Ciudadana y Gobierno  </c:v>
                </c:pt>
                <c:pt idx="3">
                  <c:v>Subdirección de Gobierno, Gestión Territorial y Lucha contra la Trata </c:v>
                </c:pt>
                <c:pt idx="4">
                  <c:v>Dirección de Asuntos Legislativos</c:v>
                </c:pt>
              </c:strCache>
            </c:strRef>
          </c:cat>
          <c:val>
            <c:numRef>
              <c:f>'ALERTAS DIRECCIONES'!$C$23:$C$27</c:f>
              <c:numCache>
                <c:formatCode>"$"\ #,##0</c:formatCode>
                <c:ptCount val="5"/>
                <c:pt idx="0">
                  <c:v>527031.22673600004</c:v>
                </c:pt>
                <c:pt idx="1">
                  <c:v>134274.9</c:v>
                </c:pt>
                <c:pt idx="2">
                  <c:v>42800</c:v>
                </c:pt>
                <c:pt idx="3">
                  <c:v>45785.8</c:v>
                </c:pt>
                <c:pt idx="4">
                  <c:v>4500</c:v>
                </c:pt>
              </c:numCache>
            </c:numRef>
          </c:val>
          <c:extLst>
            <c:ext xmlns:c16="http://schemas.microsoft.com/office/drawing/2014/chart" uri="{C3380CC4-5D6E-409C-BE32-E72D297353CC}">
              <c16:uniqueId val="{00000002-AF9B-46D8-AE63-A6794466F798}"/>
            </c:ext>
          </c:extLst>
        </c:ser>
        <c:ser>
          <c:idx val="1"/>
          <c:order val="1"/>
          <c:tx>
            <c:strRef>
              <c:f>'ALERTAS DIRECCIONES'!$I$22</c:f>
              <c:strCache>
                <c:ptCount val="1"/>
                <c:pt idx="0">
                  <c:v>COMPROMISO</c:v>
                </c:pt>
              </c:strCache>
            </c:strRef>
          </c:tx>
          <c:spPr>
            <a:solidFill>
              <a:sysClr val="window" lastClr="FFFFFF">
                <a:lumMod val="65000"/>
              </a:sysClr>
            </a:solidFill>
            <a:ln>
              <a:noFill/>
            </a:ln>
            <a:effectLst/>
          </c:spPr>
          <c:invertIfNegative val="0"/>
          <c:dPt>
            <c:idx val="0"/>
            <c:invertIfNegative val="0"/>
            <c:bubble3D val="0"/>
            <c:spPr>
              <a:solidFill>
                <a:sysClr val="window" lastClr="FFFFFF">
                  <a:lumMod val="75000"/>
                </a:sysClr>
              </a:solidFill>
              <a:ln>
                <a:noFill/>
              </a:ln>
              <a:effectLst/>
            </c:spPr>
            <c:extLst>
              <c:ext xmlns:c16="http://schemas.microsoft.com/office/drawing/2014/chart" uri="{C3380CC4-5D6E-409C-BE32-E72D297353CC}">
                <c16:uniqueId val="{0000001A-AF9B-46D8-AE63-A6794466F798}"/>
              </c:ext>
            </c:extLst>
          </c:dPt>
          <c:dLbls>
            <c:dLbl>
              <c:idx val="0"/>
              <c:layout>
                <c:manualLayout>
                  <c:x val="8.171603677221629E-3"/>
                  <c:y val="0.1280561327135796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F9B-46D8-AE63-A6794466F798}"/>
                </c:ext>
              </c:extLst>
            </c:dLbl>
            <c:dLbl>
              <c:idx val="1"/>
              <c:layout>
                <c:manualLayout>
                  <c:x val="1.8183408141188712E-2"/>
                  <c:y val="-7.028010387590440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AF9B-46D8-AE63-A6794466F798}"/>
                </c:ext>
              </c:extLst>
            </c:dLbl>
            <c:dLbl>
              <c:idx val="2"/>
              <c:layout>
                <c:manualLayout>
                  <c:x val="-3.2597406427363074E-3"/>
                  <c:y val="3.04486686965629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F9B-46D8-AE63-A6794466F798}"/>
                </c:ext>
              </c:extLst>
            </c:dLbl>
            <c:spPr>
              <a:solidFill>
                <a:sysClr val="window" lastClr="FFFFFF">
                  <a:lumMod val="85000"/>
                </a:sys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DIRECCIONES'!$A$23:$A$27</c:f>
              <c:strCache>
                <c:ptCount val="5"/>
                <c:pt idx="0">
                  <c:v>Subdirección de Proyectos para la Seguridad y Convivencia Ciudadana </c:v>
                </c:pt>
                <c:pt idx="1">
                  <c:v>Dirección para la Democracia, la participación Ciudadana y la Acción Comunal</c:v>
                </c:pt>
                <c:pt idx="2">
                  <c:v>Dirección de Seguridad, Convivencia Ciudadana y Gobierno  </c:v>
                </c:pt>
                <c:pt idx="3">
                  <c:v>Subdirección de Gobierno, Gestión Territorial y Lucha contra la Trata </c:v>
                </c:pt>
                <c:pt idx="4">
                  <c:v>Dirección de Asuntos Legislativos</c:v>
                </c:pt>
              </c:strCache>
            </c:strRef>
          </c:cat>
          <c:val>
            <c:numRef>
              <c:f>'ALERTAS DIRECCIONES'!$I$23:$I$27</c:f>
              <c:numCache>
                <c:formatCode>"$"\ #,##0</c:formatCode>
                <c:ptCount val="5"/>
                <c:pt idx="0">
                  <c:v>252541.86215116002</c:v>
                </c:pt>
                <c:pt idx="1">
                  <c:v>77502.130869000001</c:v>
                </c:pt>
                <c:pt idx="2">
                  <c:v>6494.464476000001</c:v>
                </c:pt>
                <c:pt idx="3">
                  <c:v>7784.1321929999995</c:v>
                </c:pt>
                <c:pt idx="4">
                  <c:v>2239.9350783</c:v>
                </c:pt>
              </c:numCache>
            </c:numRef>
          </c:val>
          <c:extLst>
            <c:ext xmlns:c16="http://schemas.microsoft.com/office/drawing/2014/chart" uri="{C3380CC4-5D6E-409C-BE32-E72D297353CC}">
              <c16:uniqueId val="{0000000F-AF9B-46D8-AE63-A6794466F798}"/>
            </c:ext>
          </c:extLst>
        </c:ser>
        <c:ser>
          <c:idx val="2"/>
          <c:order val="2"/>
          <c:tx>
            <c:strRef>
              <c:f>'ALERTAS DIRECCIONES'!$O$22</c:f>
              <c:strCache>
                <c:ptCount val="1"/>
                <c:pt idx="0">
                  <c:v>OBLIGACIÓN</c:v>
                </c:pt>
              </c:strCache>
            </c:strRef>
          </c:tx>
          <c:spPr>
            <a:solidFill>
              <a:sysClr val="window" lastClr="FFFFFF">
                <a:lumMod val="50000"/>
              </a:sysClr>
            </a:solidFill>
            <a:ln>
              <a:noFill/>
            </a:ln>
            <a:effectLst/>
          </c:spPr>
          <c:invertIfNegative val="0"/>
          <c:dLbls>
            <c:dLbl>
              <c:idx val="0"/>
              <c:layout>
                <c:manualLayout>
                  <c:x val="-2.1182226016617091E-17"/>
                  <c:y val="5.89113085308858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AF9B-46D8-AE63-A6794466F798}"/>
                </c:ext>
              </c:extLst>
            </c:dLbl>
            <c:dLbl>
              <c:idx val="1"/>
              <c:layout>
                <c:manualLayout>
                  <c:x val="-8.8782650891825451E-2"/>
                  <c:y val="-1.965543209624517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F9B-46D8-AE63-A6794466F798}"/>
                </c:ext>
              </c:extLst>
            </c:dLbl>
            <c:dLbl>
              <c:idx val="2"/>
              <c:layout>
                <c:manualLayout>
                  <c:x val="-9.6016267305476327E-2"/>
                  <c:y val="-1.1669929600601633E-2"/>
                </c:manualLayout>
              </c:layout>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5576744173576857E-2"/>
                      <c:h val="2.7273712289681288E-2"/>
                    </c:manualLayout>
                  </c15:layout>
                </c:ext>
                <c:ext xmlns:c16="http://schemas.microsoft.com/office/drawing/2014/chart" uri="{C3380CC4-5D6E-409C-BE32-E72D297353CC}">
                  <c16:uniqueId val="{00000012-AF9B-46D8-AE63-A6794466F798}"/>
                </c:ext>
              </c:extLst>
            </c:dLbl>
            <c:dLbl>
              <c:idx val="3"/>
              <c:layout>
                <c:manualLayout>
                  <c:x val="-7.2271936385888427E-2"/>
                  <c:y val="-5.958230916892429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F9B-46D8-AE63-A6794466F798}"/>
                </c:ext>
              </c:extLst>
            </c:dLbl>
            <c:dLbl>
              <c:idx val="4"/>
              <c:layout>
                <c:manualLayout>
                  <c:x val="-6.7611280459197037E-2"/>
                  <c:y val="-8.5470104643674827E-3"/>
                </c:manualLayout>
              </c:layout>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350712208645121E-2"/>
                      <c:h val="6.6557072674692394E-2"/>
                    </c:manualLayout>
                  </c15:layout>
                </c:ext>
                <c:ext xmlns:c16="http://schemas.microsoft.com/office/drawing/2014/chart" uri="{C3380CC4-5D6E-409C-BE32-E72D297353CC}">
                  <c16:uniqueId val="{00000016-AF9B-46D8-AE63-A6794466F798}"/>
                </c:ext>
              </c:extLst>
            </c:dLbl>
            <c:spPr>
              <a:solidFill>
                <a:sysClr val="window" lastClr="FFFFFF">
                  <a:lumMod val="50000"/>
                </a:sys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DIRECCIONES'!$A$23:$A$27</c:f>
              <c:strCache>
                <c:ptCount val="5"/>
                <c:pt idx="0">
                  <c:v>Subdirección de Proyectos para la Seguridad y Convivencia Ciudadana </c:v>
                </c:pt>
                <c:pt idx="1">
                  <c:v>Dirección para la Democracia, la participación Ciudadana y la Acción Comunal</c:v>
                </c:pt>
                <c:pt idx="2">
                  <c:v>Dirección de Seguridad, Convivencia Ciudadana y Gobierno  </c:v>
                </c:pt>
                <c:pt idx="3">
                  <c:v>Subdirección de Gobierno, Gestión Territorial y Lucha contra la Trata </c:v>
                </c:pt>
                <c:pt idx="4">
                  <c:v>Dirección de Asuntos Legislativos</c:v>
                </c:pt>
              </c:strCache>
            </c:strRef>
          </c:cat>
          <c:val>
            <c:numRef>
              <c:f>'ALERTAS DIRECCIONES'!$O$23:$O$27</c:f>
              <c:numCache>
                <c:formatCode>"$"\ #,##0</c:formatCode>
                <c:ptCount val="5"/>
                <c:pt idx="0">
                  <c:v>14491.634322149999</c:v>
                </c:pt>
                <c:pt idx="1">
                  <c:v>2021.661284</c:v>
                </c:pt>
                <c:pt idx="2">
                  <c:v>957.58304900000007</c:v>
                </c:pt>
                <c:pt idx="3">
                  <c:v>1442.5456999999999</c:v>
                </c:pt>
                <c:pt idx="4">
                  <c:v>487.95002547000001</c:v>
                </c:pt>
              </c:numCache>
            </c:numRef>
          </c:val>
          <c:extLst>
            <c:ext xmlns:c16="http://schemas.microsoft.com/office/drawing/2014/chart" uri="{C3380CC4-5D6E-409C-BE32-E72D297353CC}">
              <c16:uniqueId val="{00000010-AF9B-46D8-AE63-A6794466F798}"/>
            </c:ext>
          </c:extLst>
        </c:ser>
        <c:dLbls>
          <c:dLblPos val="outEnd"/>
          <c:showLegendKey val="0"/>
          <c:showVal val="1"/>
          <c:showCatName val="0"/>
          <c:showSerName val="0"/>
          <c:showPercent val="0"/>
          <c:showBubbleSize val="0"/>
        </c:dLbls>
        <c:gapWidth val="219"/>
        <c:overlap val="100"/>
        <c:axId val="49186384"/>
        <c:axId val="108156544"/>
      </c:barChart>
      <c:catAx>
        <c:axId val="49186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8156544"/>
        <c:crosses val="autoZero"/>
        <c:auto val="1"/>
        <c:lblAlgn val="ctr"/>
        <c:lblOffset val="100"/>
        <c:noMultiLvlLbl val="0"/>
      </c:catAx>
      <c:valAx>
        <c:axId val="108156544"/>
        <c:scaling>
          <c:orientation val="minMax"/>
        </c:scaling>
        <c:delete val="0"/>
        <c:axPos val="l"/>
        <c:majorGridlines>
          <c:spPr>
            <a:ln w="9525" cap="flat" cmpd="sng" algn="ctr">
              <a:no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186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withinLinear" id="16">
  <a:schemeClr val="accent3"/>
</cs:colorStyle>
</file>

<file path=xl/charts/colors8.xml><?xml version="1.0" encoding="utf-8"?>
<cs:colorStyle xmlns:cs="http://schemas.microsoft.com/office/drawing/2012/chartStyle" xmlns:a="http://schemas.openxmlformats.org/drawingml/2006/main" meth="withinLinear" id="16">
  <a:schemeClr val="accent3"/>
</cs:colorStyle>
</file>

<file path=xl/charts/colors9.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2</xdr:col>
      <xdr:colOff>704850</xdr:colOff>
      <xdr:row>0</xdr:row>
      <xdr:rowOff>47625</xdr:rowOff>
    </xdr:from>
    <xdr:to>
      <xdr:col>5</xdr:col>
      <xdr:colOff>400050</xdr:colOff>
      <xdr:row>6</xdr:row>
      <xdr:rowOff>57150</xdr:rowOff>
    </xdr:to>
    <xdr:pic>
      <xdr:nvPicPr>
        <xdr:cNvPr id="4" name="Imagen 3">
          <a:extLst>
            <a:ext uri="{FF2B5EF4-FFF2-40B4-BE49-F238E27FC236}">
              <a16:creationId xmlns:a16="http://schemas.microsoft.com/office/drawing/2014/main" id="{D3A73714-2C4F-4D8A-8451-B04655373ECE}"/>
            </a:ext>
          </a:extLst>
        </xdr:cNvPr>
        <xdr:cNvPicPr/>
      </xdr:nvPicPr>
      <xdr:blipFill rotWithShape="1">
        <a:blip xmlns:r="http://schemas.openxmlformats.org/officeDocument/2006/relationships" r:embed="rId1"/>
        <a:srcRect l="11227" t="20346" r="60761" b="574"/>
        <a:stretch/>
      </xdr:blipFill>
      <xdr:spPr bwMode="auto">
        <a:xfrm>
          <a:off x="1371600" y="47625"/>
          <a:ext cx="3962400" cy="14097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102658</xdr:colOff>
      <xdr:row>1</xdr:row>
      <xdr:rowOff>41274</xdr:rowOff>
    </xdr:from>
    <xdr:to>
      <xdr:col>1</xdr:col>
      <xdr:colOff>115661</xdr:colOff>
      <xdr:row>3</xdr:row>
      <xdr:rowOff>371475</xdr:rowOff>
    </xdr:to>
    <xdr:pic>
      <xdr:nvPicPr>
        <xdr:cNvPr id="4" name="Imagen 3">
          <a:extLst>
            <a:ext uri="{FF2B5EF4-FFF2-40B4-BE49-F238E27FC236}">
              <a16:creationId xmlns:a16="http://schemas.microsoft.com/office/drawing/2014/main" id="{00000000-0008-0000-0C00-000004000000}"/>
            </a:ext>
          </a:extLst>
        </xdr:cNvPr>
        <xdr:cNvPicPr/>
      </xdr:nvPicPr>
      <xdr:blipFill rotWithShape="1">
        <a:blip xmlns:r="http://schemas.openxmlformats.org/officeDocument/2006/relationships" r:embed="rId1"/>
        <a:srcRect l="11227" t="20346" r="60761" b="574"/>
        <a:stretch/>
      </xdr:blipFill>
      <xdr:spPr bwMode="auto">
        <a:xfrm>
          <a:off x="102658" y="231774"/>
          <a:ext cx="2421467" cy="103777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12</xdr:col>
      <xdr:colOff>1053040</xdr:colOff>
      <xdr:row>1</xdr:row>
      <xdr:rowOff>161924</xdr:rowOff>
    </xdr:from>
    <xdr:to>
      <xdr:col>15</xdr:col>
      <xdr:colOff>934810</xdr:colOff>
      <xdr:row>4</xdr:row>
      <xdr:rowOff>28574</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14854765" y="352424"/>
          <a:ext cx="2023535" cy="96202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84666</xdr:colOff>
      <xdr:row>0</xdr:row>
      <xdr:rowOff>74085</xdr:rowOff>
    </xdr:from>
    <xdr:to>
      <xdr:col>1</xdr:col>
      <xdr:colOff>903181</xdr:colOff>
      <xdr:row>4</xdr:row>
      <xdr:rowOff>10848</xdr:rowOff>
    </xdr:to>
    <xdr:pic>
      <xdr:nvPicPr>
        <xdr:cNvPr id="3" name="Imagen 2">
          <a:extLst>
            <a:ext uri="{FF2B5EF4-FFF2-40B4-BE49-F238E27FC236}">
              <a16:creationId xmlns:a16="http://schemas.microsoft.com/office/drawing/2014/main" id="{00000000-0008-0000-0F00-000003000000}"/>
            </a:ext>
          </a:extLst>
        </xdr:cNvPr>
        <xdr:cNvPicPr/>
      </xdr:nvPicPr>
      <xdr:blipFill rotWithShape="1">
        <a:blip xmlns:r="http://schemas.openxmlformats.org/officeDocument/2006/relationships" r:embed="rId1"/>
        <a:srcRect l="11227" t="20346" r="60761" b="574"/>
        <a:stretch/>
      </xdr:blipFill>
      <xdr:spPr bwMode="auto">
        <a:xfrm>
          <a:off x="84666" y="74085"/>
          <a:ext cx="3051598" cy="111151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14</xdr:col>
      <xdr:colOff>264583</xdr:colOff>
      <xdr:row>0</xdr:row>
      <xdr:rowOff>137585</xdr:rowOff>
    </xdr:from>
    <xdr:to>
      <xdr:col>17</xdr:col>
      <xdr:colOff>752243</xdr:colOff>
      <xdr:row>4</xdr:row>
      <xdr:rowOff>34396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20288250" y="137585"/>
          <a:ext cx="2500367" cy="1071561"/>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21</xdr:col>
      <xdr:colOff>400051</xdr:colOff>
      <xdr:row>3</xdr:row>
      <xdr:rowOff>266700</xdr:rowOff>
    </xdr:from>
    <xdr:to>
      <xdr:col>35</xdr:col>
      <xdr:colOff>352425</xdr:colOff>
      <xdr:row>13</xdr:row>
      <xdr:rowOff>85724</xdr:rowOff>
    </xdr:to>
    <xdr:graphicFrame macro="">
      <xdr:nvGraphicFramePr>
        <xdr:cNvPr id="9" name="Gráfico 8">
          <a:extLst>
            <a:ext uri="{FF2B5EF4-FFF2-40B4-BE49-F238E27FC236}">
              <a16:creationId xmlns:a16="http://schemas.microsoft.com/office/drawing/2014/main"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73314</xdr:colOff>
      <xdr:row>0</xdr:row>
      <xdr:rowOff>0</xdr:rowOff>
    </xdr:from>
    <xdr:to>
      <xdr:col>0</xdr:col>
      <xdr:colOff>2415117</xdr:colOff>
      <xdr:row>3</xdr:row>
      <xdr:rowOff>326157</xdr:rowOff>
    </xdr:to>
    <xdr:pic>
      <xdr:nvPicPr>
        <xdr:cNvPr id="7" name="Imagen 6">
          <a:extLst>
            <a:ext uri="{FF2B5EF4-FFF2-40B4-BE49-F238E27FC236}">
              <a16:creationId xmlns:a16="http://schemas.microsoft.com/office/drawing/2014/main" id="{00000000-0008-0000-0D00-000007000000}"/>
            </a:ext>
          </a:extLst>
        </xdr:cNvPr>
        <xdr:cNvPicPr/>
      </xdr:nvPicPr>
      <xdr:blipFill rotWithShape="1">
        <a:blip xmlns:r="http://schemas.openxmlformats.org/officeDocument/2006/relationships" r:embed="rId2"/>
        <a:srcRect l="11227" t="20346" r="60761" b="574"/>
        <a:stretch/>
      </xdr:blipFill>
      <xdr:spPr bwMode="auto">
        <a:xfrm>
          <a:off x="73314" y="0"/>
          <a:ext cx="2341803" cy="106910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16</xdr:col>
      <xdr:colOff>771155</xdr:colOff>
      <xdr:row>0</xdr:row>
      <xdr:rowOff>0</xdr:rowOff>
    </xdr:from>
    <xdr:to>
      <xdr:col>18</xdr:col>
      <xdr:colOff>693472</xdr:colOff>
      <xdr:row>3</xdr:row>
      <xdr:rowOff>228600</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72898" t="18933" r="12636" b="-21"/>
        <a:stretch/>
      </xdr:blipFill>
      <xdr:spPr bwMode="auto">
        <a:xfrm>
          <a:off x="16664298" y="0"/>
          <a:ext cx="1963388" cy="976993"/>
        </a:xfrm>
        <a:prstGeom prst="rect">
          <a:avLst/>
        </a:prstGeom>
        <a:ln>
          <a:noFill/>
        </a:ln>
        <a:extLst>
          <a:ext uri="{53640926-AAD7-44D8-BBD7-CCE9431645EC}">
            <a14:shadowObscured xmlns:a14="http://schemas.microsoft.com/office/drawing/2010/main"/>
          </a:ext>
        </a:extLst>
      </xdr:spPr>
    </xdr:pic>
    <xdr:clientData/>
  </xdr:twoCellAnchor>
  <xdr:twoCellAnchor>
    <xdr:from>
      <xdr:col>21</xdr:col>
      <xdr:colOff>581026</xdr:colOff>
      <xdr:row>30</xdr:row>
      <xdr:rowOff>257176</xdr:rowOff>
    </xdr:from>
    <xdr:to>
      <xdr:col>33</xdr:col>
      <xdr:colOff>561975</xdr:colOff>
      <xdr:row>37</xdr:row>
      <xdr:rowOff>295275</xdr:rowOff>
    </xdr:to>
    <xdr:graphicFrame macro="">
      <xdr:nvGraphicFramePr>
        <xdr:cNvPr id="17" name="Gráfico 16">
          <a:extLst>
            <a:ext uri="{FF2B5EF4-FFF2-40B4-BE49-F238E27FC236}">
              <a16:creationId xmlns:a16="http://schemas.microsoft.com/office/drawing/2014/main" id="{9C89B9A3-F69D-49CD-97E9-D9CE6C54E6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361950</xdr:colOff>
      <xdr:row>42</xdr:row>
      <xdr:rowOff>276225</xdr:rowOff>
    </xdr:from>
    <xdr:to>
      <xdr:col>34</xdr:col>
      <xdr:colOff>9525</xdr:colOff>
      <xdr:row>49</xdr:row>
      <xdr:rowOff>47625</xdr:rowOff>
    </xdr:to>
    <xdr:graphicFrame macro="">
      <xdr:nvGraphicFramePr>
        <xdr:cNvPr id="18" name="Gráfico 17">
          <a:extLst>
            <a:ext uri="{FF2B5EF4-FFF2-40B4-BE49-F238E27FC236}">
              <a16:creationId xmlns:a16="http://schemas.microsoft.com/office/drawing/2014/main" id="{5877D4B2-4C9C-4113-A48E-C1B078E36B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314325</xdr:colOff>
      <xdr:row>22</xdr:row>
      <xdr:rowOff>523875</xdr:rowOff>
    </xdr:from>
    <xdr:to>
      <xdr:col>36</xdr:col>
      <xdr:colOff>250031</xdr:colOff>
      <xdr:row>27</xdr:row>
      <xdr:rowOff>428625</xdr:rowOff>
    </xdr:to>
    <xdr:graphicFrame macro="">
      <xdr:nvGraphicFramePr>
        <xdr:cNvPr id="19" name="Gráfico 18">
          <a:extLst>
            <a:ext uri="{FF2B5EF4-FFF2-40B4-BE49-F238E27FC236}">
              <a16:creationId xmlns:a16="http://schemas.microsoft.com/office/drawing/2014/main" id="{1B55291D-AA7D-4B48-97CD-7B7615D350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0.40292</cdr:x>
      <cdr:y>0.04918</cdr:y>
    </cdr:from>
    <cdr:to>
      <cdr:x>0.72615</cdr:x>
      <cdr:y>0.13378</cdr:y>
    </cdr:to>
    <cdr:sp macro="" textlink="">
      <cdr:nvSpPr>
        <cdr:cNvPr id="2" name="Rectángulo 1">
          <a:extLst xmlns:a="http://schemas.openxmlformats.org/drawingml/2006/main">
            <a:ext uri="{FF2B5EF4-FFF2-40B4-BE49-F238E27FC236}">
              <a16:creationId xmlns:a16="http://schemas.microsoft.com/office/drawing/2014/main" id="{91442208-005C-4847-B139-47F961A969F2}"/>
            </a:ext>
          </a:extLst>
        </cdr:cNvPr>
        <cdr:cNvSpPr/>
      </cdr:nvSpPr>
      <cdr:spPr>
        <a:xfrm xmlns:a="http://schemas.openxmlformats.org/drawingml/2006/main">
          <a:off x="3419475" y="164611"/>
          <a:ext cx="2743200" cy="283201"/>
        </a:xfrm>
        <a:prstGeom xmlns:a="http://schemas.openxmlformats.org/drawingml/2006/main" prst="rect">
          <a:avLst/>
        </a:prstGeom>
        <a:solidFill xmlns:a="http://schemas.openxmlformats.org/drawingml/2006/main">
          <a:schemeClr val="bg1"/>
        </a:solidFill>
        <a:ln xmlns:a="http://schemas.openxmlformats.org/drawingml/2006/main">
          <a:solidFill>
            <a:schemeClr val="bg1"/>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pPr rtl="0"/>
          <a:r>
            <a:rPr lang="es-CO" sz="1100" b="0" i="0" baseline="0">
              <a:solidFill>
                <a:sysClr val="windowText" lastClr="000000"/>
              </a:solidFill>
              <a:effectLst/>
              <a:latin typeface="+mn-lt"/>
              <a:ea typeface="+mn-ea"/>
              <a:cs typeface="+mn-cs"/>
            </a:rPr>
            <a:t>DESPACHO</a:t>
          </a:r>
          <a:r>
            <a:rPr lang="es-CO" sz="1100" b="0" i="0" baseline="0">
              <a:solidFill>
                <a:schemeClr val="lt1"/>
              </a:solidFill>
              <a:effectLst/>
              <a:latin typeface="+mn-lt"/>
              <a:ea typeface="+mn-ea"/>
              <a:cs typeface="+mn-cs"/>
            </a:rPr>
            <a:t> </a:t>
          </a:r>
          <a:r>
            <a:rPr lang="es-CO" sz="1100" b="0" i="0" baseline="0">
              <a:solidFill>
                <a:sysClr val="windowText" lastClr="000000"/>
              </a:solidFill>
              <a:effectLst/>
              <a:latin typeface="+mn-lt"/>
              <a:ea typeface="+mn-ea"/>
              <a:cs typeface="+mn-cs"/>
            </a:rPr>
            <a:t>DEL MINISTRO</a:t>
          </a:r>
          <a:endParaRPr lang="es-CO">
            <a:solidFill>
              <a:sysClr val="windowText" lastClr="000000"/>
            </a:solidFill>
            <a:effectLst/>
          </a:endParaRP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0\01.%20Ejecuci&#243;n%20Presupuestal\1.0.%20Regalias\ejeuci&#243;n%20a%20julio%2027%20de%202020%20regal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TSRV-11x\OAP\gpgp\VIGENCIA%202020\01.%20Ejecuci&#243;n%20Presupuestal\1.0.%20Regalias\ejeuci&#243;n%20a%20mayo%208%20de%202020%20regali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sheetData sheetId="4"/>
      <sheetData sheetId="5"/>
      <sheetData sheetId="6"/>
      <sheetData sheetId="7"/>
      <sheetData sheetId="8"/>
      <sheetData sheetId="9">
        <row r="5">
          <cell r="G5" t="str">
            <v>A</v>
          </cell>
          <cell r="H5" t="str">
            <v>01</v>
          </cell>
          <cell r="I5" t="str">
            <v>01</v>
          </cell>
          <cell r="J5" t="str">
            <v>01</v>
          </cell>
          <cell r="K5"/>
          <cell r="L5"/>
          <cell r="M5"/>
          <cell r="N5"/>
          <cell r="O5"/>
          <cell r="P5" t="str">
            <v>Nación</v>
          </cell>
          <cell r="Q5" t="str">
            <v>10</v>
          </cell>
          <cell r="R5" t="str">
            <v>CSF</v>
          </cell>
          <cell r="S5" t="str">
            <v>SALARIO</v>
          </cell>
          <cell r="T5">
            <v>21478100000</v>
          </cell>
          <cell r="U5">
            <v>0</v>
          </cell>
          <cell r="V5">
            <v>245459864</v>
          </cell>
          <cell r="W5">
            <v>21232640136</v>
          </cell>
          <cell r="X5">
            <v>0</v>
          </cell>
          <cell r="Y5">
            <v>11251664332.9</v>
          </cell>
          <cell r="Z5">
            <v>9980975803.1000004</v>
          </cell>
          <cell r="AA5">
            <v>1541959922</v>
          </cell>
          <cell r="AB5">
            <v>1541959922</v>
          </cell>
          <cell r="AC5">
            <v>1541959922</v>
          </cell>
          <cell r="AD5">
            <v>1533240417</v>
          </cell>
        </row>
        <row r="6">
          <cell r="G6" t="str">
            <v>A</v>
          </cell>
          <cell r="H6" t="str">
            <v>01</v>
          </cell>
          <cell r="I6" t="str">
            <v>01</v>
          </cell>
          <cell r="J6" t="str">
            <v>02</v>
          </cell>
          <cell r="K6"/>
          <cell r="L6"/>
          <cell r="M6"/>
          <cell r="N6"/>
          <cell r="O6"/>
          <cell r="P6" t="str">
            <v>Nación</v>
          </cell>
          <cell r="Q6" t="str">
            <v>10</v>
          </cell>
          <cell r="R6" t="str">
            <v>CSF</v>
          </cell>
          <cell r="S6" t="str">
            <v>CONTRIBUCIONES INHERENTES A LA NÓMINA</v>
          </cell>
          <cell r="T6">
            <v>7523200000</v>
          </cell>
          <cell r="U6">
            <v>0</v>
          </cell>
          <cell r="V6">
            <v>79957883</v>
          </cell>
          <cell r="W6">
            <v>7443242117</v>
          </cell>
          <cell r="X6">
            <v>0</v>
          </cell>
          <cell r="Y6">
            <v>398324526.10000002</v>
          </cell>
          <cell r="Z6">
            <v>7044917590.8999996</v>
          </cell>
          <cell r="AA6">
            <v>10524700</v>
          </cell>
          <cell r="AB6">
            <v>10524700</v>
          </cell>
          <cell r="AC6">
            <v>10524700</v>
          </cell>
          <cell r="AD6">
            <v>10524700</v>
          </cell>
        </row>
        <row r="7">
          <cell r="G7" t="str">
            <v>A</v>
          </cell>
          <cell r="H7" t="str">
            <v>01</v>
          </cell>
          <cell r="I7" t="str">
            <v>01</v>
          </cell>
          <cell r="J7" t="str">
            <v>03</v>
          </cell>
          <cell r="K7"/>
          <cell r="L7"/>
          <cell r="M7"/>
          <cell r="N7"/>
          <cell r="O7"/>
          <cell r="P7" t="str">
            <v>Nación</v>
          </cell>
          <cell r="Q7" t="str">
            <v>10</v>
          </cell>
          <cell r="R7" t="str">
            <v>CSF</v>
          </cell>
          <cell r="S7" t="str">
            <v>REMUNERACIONES NO CONSTITUTIVAS DE FACTOR SALARIAL</v>
          </cell>
          <cell r="T7">
            <v>3098000000</v>
          </cell>
          <cell r="U7">
            <v>0</v>
          </cell>
          <cell r="V7">
            <v>140119082</v>
          </cell>
          <cell r="W7">
            <v>2957880918</v>
          </cell>
          <cell r="X7">
            <v>0</v>
          </cell>
          <cell r="Y7">
            <v>1544492283</v>
          </cell>
          <cell r="Z7">
            <v>1413388635</v>
          </cell>
          <cell r="AA7">
            <v>200425862</v>
          </cell>
          <cell r="AB7">
            <v>200425862</v>
          </cell>
          <cell r="AC7">
            <v>200425862</v>
          </cell>
          <cell r="AD7">
            <v>192480251</v>
          </cell>
        </row>
        <row r="8">
          <cell r="G8" t="str">
            <v>A</v>
          </cell>
          <cell r="H8" t="str">
            <v>02</v>
          </cell>
          <cell r="I8" t="str">
            <v>01</v>
          </cell>
          <cell r="J8"/>
          <cell r="K8"/>
          <cell r="L8"/>
          <cell r="M8"/>
          <cell r="N8"/>
          <cell r="O8"/>
          <cell r="P8" t="str">
            <v>Nación</v>
          </cell>
          <cell r="Q8" t="str">
            <v>10</v>
          </cell>
          <cell r="R8" t="str">
            <v>CSF</v>
          </cell>
          <cell r="S8" t="str">
            <v>ADQUISICIÓN DE ACTIVOS NO FINANCIEROS</v>
          </cell>
          <cell r="T8">
            <v>33000000</v>
          </cell>
          <cell r="U8">
            <v>0</v>
          </cell>
          <cell r="V8">
            <v>0</v>
          </cell>
          <cell r="W8">
            <v>33000000</v>
          </cell>
          <cell r="X8">
            <v>0</v>
          </cell>
          <cell r="Y8">
            <v>15000000</v>
          </cell>
          <cell r="Z8">
            <v>18000000</v>
          </cell>
          <cell r="AA8">
            <v>0</v>
          </cell>
          <cell r="AB8">
            <v>0</v>
          </cell>
          <cell r="AC8">
            <v>0</v>
          </cell>
          <cell r="AD8">
            <v>0</v>
          </cell>
        </row>
        <row r="9">
          <cell r="G9" t="str">
            <v>A</v>
          </cell>
          <cell r="H9" t="str">
            <v>02</v>
          </cell>
          <cell r="I9" t="str">
            <v>02</v>
          </cell>
          <cell r="J9"/>
          <cell r="K9"/>
          <cell r="L9"/>
          <cell r="M9"/>
          <cell r="N9"/>
          <cell r="O9"/>
          <cell r="P9" t="str">
            <v>Nación</v>
          </cell>
          <cell r="Q9" t="str">
            <v>10</v>
          </cell>
          <cell r="R9" t="str">
            <v>CSF</v>
          </cell>
          <cell r="S9" t="str">
            <v>ADQUISICIONES DIFERENTES DE ACTIVOS</v>
          </cell>
          <cell r="T9">
            <v>7322600000</v>
          </cell>
          <cell r="U9">
            <v>100000000</v>
          </cell>
          <cell r="V9">
            <v>0</v>
          </cell>
          <cell r="W9">
            <v>7422600000</v>
          </cell>
          <cell r="X9">
            <v>0</v>
          </cell>
          <cell r="Y9">
            <v>5194900613.4399996</v>
          </cell>
          <cell r="Z9">
            <v>2227699386.5599999</v>
          </cell>
          <cell r="AA9">
            <v>2235553904.4400001</v>
          </cell>
          <cell r="AB9">
            <v>123407133</v>
          </cell>
          <cell r="AC9">
            <v>123407133</v>
          </cell>
          <cell r="AD9">
            <v>123407133</v>
          </cell>
        </row>
        <row r="10">
          <cell r="G10" t="str">
            <v>A</v>
          </cell>
          <cell r="H10" t="str">
            <v>03</v>
          </cell>
          <cell r="I10" t="str">
            <v>03</v>
          </cell>
          <cell r="J10" t="str">
            <v>01</v>
          </cell>
          <cell r="K10" t="str">
            <v>009</v>
          </cell>
          <cell r="L10"/>
          <cell r="M10"/>
          <cell r="N10"/>
          <cell r="O10"/>
          <cell r="P10" t="str">
            <v>Nación</v>
          </cell>
          <cell r="Q10" t="str">
            <v>10</v>
          </cell>
          <cell r="R10" t="str">
            <v>CSF</v>
          </cell>
          <cell r="S10" t="str">
            <v>PROGRAMA DE PROTECCION A PERSONAS QUE SE ENCUENTRAN EN SITUACION DE RIESGO CONTRA SU VIDA, INTEGRIDAD, SEGURIDAD O LIBERTAD, POR CAUSAS RELACIONADAS CON LA VIOLENCIA EN COLOMBIA</v>
          </cell>
          <cell r="T10">
            <v>3000000000</v>
          </cell>
          <cell r="U10">
            <v>0</v>
          </cell>
          <cell r="V10">
            <v>0</v>
          </cell>
          <cell r="W10">
            <v>3000000000</v>
          </cell>
          <cell r="X10">
            <v>0</v>
          </cell>
          <cell r="Y10">
            <v>1058099101</v>
          </cell>
          <cell r="Z10">
            <v>1941900899</v>
          </cell>
          <cell r="AA10">
            <v>444065831.67000002</v>
          </cell>
          <cell r="AB10">
            <v>0</v>
          </cell>
          <cell r="AC10">
            <v>0</v>
          </cell>
          <cell r="AD10">
            <v>0</v>
          </cell>
        </row>
        <row r="11">
          <cell r="G11" t="str">
            <v>A</v>
          </cell>
          <cell r="H11" t="str">
            <v>03</v>
          </cell>
          <cell r="I11" t="str">
            <v>03</v>
          </cell>
          <cell r="J11" t="str">
            <v>01</v>
          </cell>
          <cell r="K11" t="str">
            <v>031</v>
          </cell>
          <cell r="L11"/>
          <cell r="M11"/>
          <cell r="N11"/>
          <cell r="O11"/>
          <cell r="P11" t="str">
            <v>Nación</v>
          </cell>
          <cell r="Q11" t="str">
            <v>10</v>
          </cell>
          <cell r="R11" t="str">
            <v>CSF</v>
          </cell>
          <cell r="S11" t="str">
            <v>APOYO COMITÉ INTERINSTITUCIONAL DE ALERTAS TEMPRANAS CIAT SENTENCIA T-025 DE 2004.</v>
          </cell>
          <cell r="T11">
            <v>280000000</v>
          </cell>
          <cell r="U11">
            <v>0</v>
          </cell>
          <cell r="V11">
            <v>0</v>
          </cell>
          <cell r="W11">
            <v>280000000</v>
          </cell>
          <cell r="X11">
            <v>0</v>
          </cell>
          <cell r="Y11">
            <v>277700000</v>
          </cell>
          <cell r="Z11">
            <v>2300000</v>
          </cell>
          <cell r="AA11">
            <v>6024712</v>
          </cell>
          <cell r="AB11">
            <v>737551</v>
          </cell>
          <cell r="AC11">
            <v>737551</v>
          </cell>
          <cell r="AD11">
            <v>737551</v>
          </cell>
        </row>
        <row r="12">
          <cell r="G12" t="str">
            <v>A</v>
          </cell>
          <cell r="H12" t="str">
            <v>03</v>
          </cell>
          <cell r="I12" t="str">
            <v>03</v>
          </cell>
          <cell r="J12" t="str">
            <v>01</v>
          </cell>
          <cell r="K12" t="str">
            <v>031</v>
          </cell>
          <cell r="L12"/>
          <cell r="M12"/>
          <cell r="N12"/>
          <cell r="O12"/>
          <cell r="P12" t="str">
            <v>Nación</v>
          </cell>
          <cell r="Q12" t="str">
            <v>16</v>
          </cell>
          <cell r="R12" t="str">
            <v>CSF</v>
          </cell>
          <cell r="S12" t="str">
            <v>APOYO COMITÉ INTERINSTITUCIONAL DE ALERTAS TEMPRANAS CIAT SENTENCIA T-025 DE 2004.</v>
          </cell>
          <cell r="T12">
            <v>257900000</v>
          </cell>
          <cell r="U12">
            <v>0</v>
          </cell>
          <cell r="V12">
            <v>0</v>
          </cell>
          <cell r="W12">
            <v>257900000</v>
          </cell>
          <cell r="X12">
            <v>0</v>
          </cell>
          <cell r="Y12">
            <v>212847943</v>
          </cell>
          <cell r="Z12">
            <v>45052057</v>
          </cell>
          <cell r="AA12">
            <v>7162943</v>
          </cell>
          <cell r="AB12">
            <v>0</v>
          </cell>
          <cell r="AC12">
            <v>0</v>
          </cell>
          <cell r="AD12">
            <v>0</v>
          </cell>
        </row>
        <row r="13">
          <cell r="G13" t="str">
            <v>A</v>
          </cell>
          <cell r="H13" t="str">
            <v>03</v>
          </cell>
          <cell r="I13" t="str">
            <v>03</v>
          </cell>
          <cell r="J13" t="str">
            <v>01</v>
          </cell>
          <cell r="K13" t="str">
            <v>032</v>
          </cell>
          <cell r="L13"/>
          <cell r="M13"/>
          <cell r="N13"/>
          <cell r="O13"/>
          <cell r="P13" t="str">
            <v>Nación</v>
          </cell>
          <cell r="Q13" t="str">
            <v>16</v>
          </cell>
          <cell r="R13" t="str">
            <v>CSF</v>
          </cell>
          <cell r="S13" t="str">
            <v>FONDO NACIONAL DE SEGURIDAD Y CONVIVENCIA CIUDADANA -FONSECON</v>
          </cell>
          <cell r="T13">
            <v>250000000000</v>
          </cell>
          <cell r="U13">
            <v>0</v>
          </cell>
          <cell r="V13">
            <v>0</v>
          </cell>
          <cell r="W13">
            <v>250000000000</v>
          </cell>
          <cell r="X13">
            <v>0</v>
          </cell>
          <cell r="Y13">
            <v>155379869554</v>
          </cell>
          <cell r="Z13">
            <v>94620130446</v>
          </cell>
          <cell r="AA13">
            <v>153160595983.79999</v>
          </cell>
          <cell r="AB13">
            <v>374842212.80000001</v>
          </cell>
          <cell r="AC13">
            <v>374842212.80000001</v>
          </cell>
          <cell r="AD13">
            <v>287820000</v>
          </cell>
        </row>
        <row r="14">
          <cell r="G14" t="str">
            <v>A</v>
          </cell>
          <cell r="H14" t="str">
            <v>03</v>
          </cell>
          <cell r="I14" t="str">
            <v>03</v>
          </cell>
          <cell r="J14" t="str">
            <v>01</v>
          </cell>
          <cell r="K14" t="str">
            <v>033</v>
          </cell>
          <cell r="L14"/>
          <cell r="M14"/>
          <cell r="N14"/>
          <cell r="O14"/>
          <cell r="P14" t="str">
            <v>Nación</v>
          </cell>
          <cell r="Q14" t="str">
            <v>10</v>
          </cell>
          <cell r="R14" t="str">
            <v>CSF</v>
          </cell>
          <cell r="S14" t="str">
            <v>FONDO NACIONAL PARA LA LUCHA CONTRA LA TRATA DE PERSONAS. LEY 985 DE 2005 Y DECRETO 4319 DE 2006</v>
          </cell>
          <cell r="T14">
            <v>123900000</v>
          </cell>
          <cell r="U14">
            <v>0</v>
          </cell>
          <cell r="V14">
            <v>0</v>
          </cell>
          <cell r="W14">
            <v>123900000</v>
          </cell>
          <cell r="X14">
            <v>0</v>
          </cell>
          <cell r="Y14">
            <v>123900000</v>
          </cell>
          <cell r="Z14">
            <v>0</v>
          </cell>
          <cell r="AA14">
            <v>0</v>
          </cell>
          <cell r="AB14">
            <v>0</v>
          </cell>
          <cell r="AC14">
            <v>0</v>
          </cell>
          <cell r="AD14">
            <v>0</v>
          </cell>
        </row>
        <row r="15">
          <cell r="G15" t="str">
            <v>A</v>
          </cell>
          <cell r="H15" t="str">
            <v>03</v>
          </cell>
          <cell r="I15" t="str">
            <v>03</v>
          </cell>
          <cell r="J15" t="str">
            <v>01</v>
          </cell>
          <cell r="K15" t="str">
            <v>034</v>
          </cell>
          <cell r="L15"/>
          <cell r="M15"/>
          <cell r="N15"/>
          <cell r="O15"/>
          <cell r="P15" t="str">
            <v>Nación</v>
          </cell>
          <cell r="Q15" t="str">
            <v>10</v>
          </cell>
          <cell r="R15" t="str">
            <v>CSF</v>
          </cell>
          <cell r="S15" t="str">
            <v>FORTALECIMIENTO A LA CONSULTA PREVIA. CONVENIO 169 OIT, LEY 21 DE 1991, LEY 70 DE 1993</v>
          </cell>
          <cell r="T15">
            <v>6800000000</v>
          </cell>
          <cell r="U15">
            <v>0</v>
          </cell>
          <cell r="V15">
            <v>6800000000</v>
          </cell>
          <cell r="W15">
            <v>0</v>
          </cell>
          <cell r="X15">
            <v>0</v>
          </cell>
          <cell r="Y15">
            <v>0</v>
          </cell>
          <cell r="Z15">
            <v>0</v>
          </cell>
          <cell r="AA15">
            <v>0</v>
          </cell>
          <cell r="AB15">
            <v>0</v>
          </cell>
          <cell r="AC15">
            <v>0</v>
          </cell>
          <cell r="AD15">
            <v>0</v>
          </cell>
        </row>
        <row r="16">
          <cell r="G16" t="str">
            <v>A</v>
          </cell>
          <cell r="H16" t="str">
            <v>03</v>
          </cell>
          <cell r="I16" t="str">
            <v>03</v>
          </cell>
          <cell r="J16" t="str">
            <v>01</v>
          </cell>
          <cell r="K16" t="str">
            <v>034</v>
          </cell>
          <cell r="L16"/>
          <cell r="M16"/>
          <cell r="N16"/>
          <cell r="O16"/>
          <cell r="P16" t="str">
            <v>Nación</v>
          </cell>
          <cell r="Q16" t="str">
            <v>16</v>
          </cell>
          <cell r="R16" t="str">
            <v>CSF</v>
          </cell>
          <cell r="S16" t="str">
            <v>FORTALECIMIENTO A LA CONSULTA PREVIA. CONVENIO 169 OIT, LEY 21 DE 1991, LEY 70 DE 1993</v>
          </cell>
          <cell r="T16">
            <v>9682100000</v>
          </cell>
          <cell r="U16">
            <v>0</v>
          </cell>
          <cell r="V16">
            <v>9682100000</v>
          </cell>
          <cell r="W16">
            <v>0</v>
          </cell>
          <cell r="X16">
            <v>0</v>
          </cell>
          <cell r="Y16">
            <v>0</v>
          </cell>
          <cell r="Z16">
            <v>0</v>
          </cell>
          <cell r="AA16">
            <v>0</v>
          </cell>
          <cell r="AB16">
            <v>0</v>
          </cell>
          <cell r="AC16">
            <v>0</v>
          </cell>
          <cell r="AD16">
            <v>0</v>
          </cell>
        </row>
        <row r="17">
          <cell r="G17" t="str">
            <v>A</v>
          </cell>
          <cell r="H17" t="str">
            <v>03</v>
          </cell>
          <cell r="I17" t="str">
            <v>03</v>
          </cell>
          <cell r="J17" t="str">
            <v>01</v>
          </cell>
          <cell r="K17" t="str">
            <v>035</v>
          </cell>
          <cell r="L17"/>
          <cell r="M17"/>
          <cell r="N17"/>
          <cell r="O17"/>
          <cell r="P17" t="str">
            <v>Nación</v>
          </cell>
          <cell r="Q17" t="str">
            <v>10</v>
          </cell>
          <cell r="R17" t="str">
            <v>CSF</v>
          </cell>
          <cell r="S17" t="str">
            <v>FORTALECIMIENTO A LA GESTION TERRITORIAL Y BUEN GOBIERNO LOCAL</v>
          </cell>
          <cell r="T17">
            <v>2878400000</v>
          </cell>
          <cell r="U17">
            <v>0</v>
          </cell>
          <cell r="V17">
            <v>0</v>
          </cell>
          <cell r="W17">
            <v>2878400000</v>
          </cell>
          <cell r="X17">
            <v>0</v>
          </cell>
          <cell r="Y17">
            <v>2554691678</v>
          </cell>
          <cell r="Z17">
            <v>323708322</v>
          </cell>
          <cell r="AA17">
            <v>1274515924</v>
          </cell>
          <cell r="AB17">
            <v>0</v>
          </cell>
          <cell r="AC17">
            <v>0</v>
          </cell>
          <cell r="AD17">
            <v>0</v>
          </cell>
        </row>
        <row r="18">
          <cell r="G18" t="str">
            <v>A</v>
          </cell>
          <cell r="H18" t="str">
            <v>03</v>
          </cell>
          <cell r="I18" t="str">
            <v>03</v>
          </cell>
          <cell r="J18" t="str">
            <v>01</v>
          </cell>
          <cell r="K18" t="str">
            <v>035</v>
          </cell>
          <cell r="L18"/>
          <cell r="M18"/>
          <cell r="N18"/>
          <cell r="O18"/>
          <cell r="P18" t="str">
            <v>Nación</v>
          </cell>
          <cell r="Q18" t="str">
            <v>16</v>
          </cell>
          <cell r="R18" t="str">
            <v>CSF</v>
          </cell>
          <cell r="S18" t="str">
            <v>FORTALECIMIENTO A LA GESTION TERRITORIAL Y BUEN GOBIERNO LOCAL</v>
          </cell>
          <cell r="T18">
            <v>3533600000</v>
          </cell>
          <cell r="U18">
            <v>0</v>
          </cell>
          <cell r="V18">
            <v>0</v>
          </cell>
          <cell r="W18">
            <v>3533600000</v>
          </cell>
          <cell r="X18">
            <v>0</v>
          </cell>
          <cell r="Y18">
            <v>1421214204</v>
          </cell>
          <cell r="Z18">
            <v>2112385796</v>
          </cell>
          <cell r="AA18">
            <v>194008554</v>
          </cell>
          <cell r="AB18">
            <v>2566157</v>
          </cell>
          <cell r="AC18">
            <v>2566157</v>
          </cell>
          <cell r="AD18">
            <v>0</v>
          </cell>
        </row>
        <row r="19">
          <cell r="G19" t="str">
            <v>A</v>
          </cell>
          <cell r="H19" t="str">
            <v>03</v>
          </cell>
          <cell r="I19" t="str">
            <v>03</v>
          </cell>
          <cell r="J19" t="str">
            <v>01</v>
          </cell>
          <cell r="K19" t="str">
            <v>039</v>
          </cell>
          <cell r="L19"/>
          <cell r="M19"/>
          <cell r="N19"/>
          <cell r="O19"/>
          <cell r="P19" t="str">
            <v>Nación</v>
          </cell>
          <cell r="Q19" t="str">
            <v>10</v>
          </cell>
          <cell r="R19" t="str">
            <v>CSF</v>
          </cell>
          <cell r="S19" t="str">
            <v>IMPLEMENTACION LEY 985/05 SOBRE TRATA DE PERSONAS</v>
          </cell>
          <cell r="T19">
            <v>2324600000</v>
          </cell>
          <cell r="U19">
            <v>0</v>
          </cell>
          <cell r="V19">
            <v>0</v>
          </cell>
          <cell r="W19">
            <v>2324600000</v>
          </cell>
          <cell r="X19">
            <v>0</v>
          </cell>
          <cell r="Y19">
            <v>681743723</v>
          </cell>
          <cell r="Z19">
            <v>1642856277</v>
          </cell>
          <cell r="AA19">
            <v>79831456</v>
          </cell>
          <cell r="AB19">
            <v>0</v>
          </cell>
          <cell r="AC19">
            <v>0</v>
          </cell>
          <cell r="AD19">
            <v>0</v>
          </cell>
        </row>
        <row r="20">
          <cell r="G20" t="str">
            <v>A</v>
          </cell>
          <cell r="H20" t="str">
            <v>03</v>
          </cell>
          <cell r="I20" t="str">
            <v>03</v>
          </cell>
          <cell r="J20" t="str">
            <v>01</v>
          </cell>
          <cell r="K20" t="str">
            <v>053</v>
          </cell>
          <cell r="L20"/>
          <cell r="M20"/>
          <cell r="N20"/>
          <cell r="O20"/>
          <cell r="P20" t="str">
            <v>Nación</v>
          </cell>
          <cell r="Q20" t="str">
            <v>10</v>
          </cell>
          <cell r="R20" t="str">
            <v>CSF</v>
          </cell>
          <cell r="S20" t="str">
            <v>FONDO DE PROTECCIÓN DE JUSTICIA. DECRETO 1890/99 Y DECRETO 200/03</v>
          </cell>
          <cell r="T20">
            <v>176800000</v>
          </cell>
          <cell r="U20">
            <v>0</v>
          </cell>
          <cell r="V20">
            <v>0</v>
          </cell>
          <cell r="W20">
            <v>176800000</v>
          </cell>
          <cell r="X20">
            <v>0</v>
          </cell>
          <cell r="Y20">
            <v>0</v>
          </cell>
          <cell r="Z20">
            <v>176800000</v>
          </cell>
          <cell r="AA20">
            <v>0</v>
          </cell>
          <cell r="AB20">
            <v>0</v>
          </cell>
          <cell r="AC20">
            <v>0</v>
          </cell>
          <cell r="AD20">
            <v>0</v>
          </cell>
        </row>
        <row r="21">
          <cell r="G21" t="str">
            <v>A</v>
          </cell>
          <cell r="H21" t="str">
            <v>03</v>
          </cell>
          <cell r="I21" t="str">
            <v>03</v>
          </cell>
          <cell r="J21" t="str">
            <v>01</v>
          </cell>
          <cell r="K21" t="str">
            <v>999</v>
          </cell>
          <cell r="L21"/>
          <cell r="M21"/>
          <cell r="N21"/>
          <cell r="O21"/>
          <cell r="P21" t="str">
            <v>Nación</v>
          </cell>
          <cell r="Q21" t="str">
            <v>10</v>
          </cell>
          <cell r="R21" t="str">
            <v>CSF</v>
          </cell>
          <cell r="S21" t="str">
            <v>OTRAS TRANSFERENCIAS - DISTRIBUCIÓN PREVIO CONCEPTO DGPPN</v>
          </cell>
          <cell r="T21">
            <v>2000000000</v>
          </cell>
          <cell r="U21">
            <v>0</v>
          </cell>
          <cell r="V21">
            <v>0</v>
          </cell>
          <cell r="W21">
            <v>2000000000</v>
          </cell>
          <cell r="X21">
            <v>2000000000</v>
          </cell>
          <cell r="Y21">
            <v>0</v>
          </cell>
          <cell r="Z21">
            <v>0</v>
          </cell>
          <cell r="AA21">
            <v>0</v>
          </cell>
          <cell r="AB21">
            <v>0</v>
          </cell>
          <cell r="AC21">
            <v>0</v>
          </cell>
          <cell r="AD21">
            <v>0</v>
          </cell>
        </row>
        <row r="22">
          <cell r="G22" t="str">
            <v>A</v>
          </cell>
          <cell r="H22" t="str">
            <v>03</v>
          </cell>
          <cell r="I22" t="str">
            <v>03</v>
          </cell>
          <cell r="J22" t="str">
            <v>01</v>
          </cell>
          <cell r="K22" t="str">
            <v>999</v>
          </cell>
          <cell r="L22"/>
          <cell r="M22"/>
          <cell r="N22"/>
          <cell r="O22"/>
          <cell r="P22" t="str">
            <v>Nación</v>
          </cell>
          <cell r="Q22" t="str">
            <v>16</v>
          </cell>
          <cell r="R22" t="str">
            <v>CSF</v>
          </cell>
          <cell r="S22" t="str">
            <v>OTRAS TRANSFERENCIAS - DISTRIBUCIÓN PREVIO CONCEPTO DGPPN</v>
          </cell>
          <cell r="T22">
            <v>35602423429</v>
          </cell>
          <cell r="U22">
            <v>0</v>
          </cell>
          <cell r="V22">
            <v>0</v>
          </cell>
          <cell r="W22">
            <v>35602423429</v>
          </cell>
          <cell r="X22">
            <v>35602423429</v>
          </cell>
          <cell r="Y22">
            <v>0</v>
          </cell>
          <cell r="Z22">
            <v>0</v>
          </cell>
          <cell r="AA22">
            <v>0</v>
          </cell>
          <cell r="AB22">
            <v>0</v>
          </cell>
          <cell r="AC22">
            <v>0</v>
          </cell>
          <cell r="AD22">
            <v>0</v>
          </cell>
        </row>
        <row r="23">
          <cell r="G23" t="str">
            <v>A</v>
          </cell>
          <cell r="H23" t="str">
            <v>03</v>
          </cell>
          <cell r="I23" t="str">
            <v>03</v>
          </cell>
          <cell r="J23" t="str">
            <v>02</v>
          </cell>
          <cell r="K23" t="str">
            <v>014</v>
          </cell>
          <cell r="L23"/>
          <cell r="M23"/>
          <cell r="N23"/>
          <cell r="O23"/>
          <cell r="P23" t="str">
            <v>Nación</v>
          </cell>
          <cell r="Q23" t="str">
            <v>10</v>
          </cell>
          <cell r="R23" t="str">
            <v>CSF</v>
          </cell>
          <cell r="S23" t="str">
            <v>PUEBLO NUKAK MAKU (ARTÍCULO 35 DECRETO 1953 DE 2014)</v>
          </cell>
          <cell r="T23">
            <v>5568800000</v>
          </cell>
          <cell r="U23">
            <v>0</v>
          </cell>
          <cell r="V23">
            <v>0</v>
          </cell>
          <cell r="W23">
            <v>5568800000</v>
          </cell>
          <cell r="X23">
            <v>0</v>
          </cell>
          <cell r="Y23">
            <v>0</v>
          </cell>
          <cell r="Z23">
            <v>5568800000</v>
          </cell>
          <cell r="AA23">
            <v>0</v>
          </cell>
          <cell r="AB23">
            <v>0</v>
          </cell>
          <cell r="AC23">
            <v>0</v>
          </cell>
          <cell r="AD23">
            <v>0</v>
          </cell>
        </row>
        <row r="24">
          <cell r="G24" t="str">
            <v>A</v>
          </cell>
          <cell r="H24" t="str">
            <v>03</v>
          </cell>
          <cell r="I24" t="str">
            <v>03</v>
          </cell>
          <cell r="J24" t="str">
            <v>02</v>
          </cell>
          <cell r="K24" t="str">
            <v>024</v>
          </cell>
          <cell r="L24"/>
          <cell r="M24"/>
          <cell r="N24"/>
          <cell r="O24"/>
          <cell r="P24" t="str">
            <v>Nación</v>
          </cell>
          <cell r="Q24" t="str">
            <v>10</v>
          </cell>
          <cell r="R24" t="str">
            <v>CSF</v>
          </cell>
          <cell r="S24" t="str">
            <v>ORGANIZACIÓN Y FUNCIONAMIENTO DEPARTAMENTO DEL AMAZONAS</v>
          </cell>
          <cell r="T24">
            <v>3963200000</v>
          </cell>
          <cell r="U24">
            <v>0</v>
          </cell>
          <cell r="V24">
            <v>0</v>
          </cell>
          <cell r="W24">
            <v>3963200000</v>
          </cell>
          <cell r="X24">
            <v>0</v>
          </cell>
          <cell r="Y24">
            <v>0</v>
          </cell>
          <cell r="Z24">
            <v>3963200000</v>
          </cell>
          <cell r="AA24">
            <v>0</v>
          </cell>
          <cell r="AB24">
            <v>0</v>
          </cell>
          <cell r="AC24">
            <v>0</v>
          </cell>
          <cell r="AD24">
            <v>0</v>
          </cell>
        </row>
        <row r="25">
          <cell r="G25" t="str">
            <v>A</v>
          </cell>
          <cell r="H25" t="str">
            <v>03</v>
          </cell>
          <cell r="I25" t="str">
            <v>03</v>
          </cell>
          <cell r="J25" t="str">
            <v>02</v>
          </cell>
          <cell r="K25" t="str">
            <v>025</v>
          </cell>
          <cell r="L25"/>
          <cell r="M25"/>
          <cell r="N25"/>
          <cell r="O25"/>
          <cell r="P25" t="str">
            <v>Nación</v>
          </cell>
          <cell r="Q25" t="str">
            <v>10</v>
          </cell>
          <cell r="R25" t="str">
            <v>CSF</v>
          </cell>
          <cell r="S25" t="str">
            <v>ORGANIZACIÓN Y FUNCIONAMIENTO DEPARTAMENTO DEL GUAINÍA</v>
          </cell>
          <cell r="T25">
            <v>2815900000</v>
          </cell>
          <cell r="U25">
            <v>0</v>
          </cell>
          <cell r="V25">
            <v>0</v>
          </cell>
          <cell r="W25">
            <v>2815900000</v>
          </cell>
          <cell r="X25">
            <v>0</v>
          </cell>
          <cell r="Y25">
            <v>0</v>
          </cell>
          <cell r="Z25">
            <v>2815900000</v>
          </cell>
          <cell r="AA25">
            <v>0</v>
          </cell>
          <cell r="AB25">
            <v>0</v>
          </cell>
          <cell r="AC25">
            <v>0</v>
          </cell>
          <cell r="AD25">
            <v>0</v>
          </cell>
        </row>
        <row r="26">
          <cell r="G26" t="str">
            <v>A</v>
          </cell>
          <cell r="H26" t="str">
            <v>03</v>
          </cell>
          <cell r="I26" t="str">
            <v>03</v>
          </cell>
          <cell r="J26" t="str">
            <v>02</v>
          </cell>
          <cell r="K26" t="str">
            <v>026</v>
          </cell>
          <cell r="L26"/>
          <cell r="M26"/>
          <cell r="N26"/>
          <cell r="O26"/>
          <cell r="P26" t="str">
            <v>Nación</v>
          </cell>
          <cell r="Q26" t="str">
            <v>10</v>
          </cell>
          <cell r="R26" t="str">
            <v>CSF</v>
          </cell>
          <cell r="S26" t="str">
            <v>ORGANIZACIÓN Y FUNCIONAMIENTO DEPARTAMENTO DEL GUAVIARE</v>
          </cell>
          <cell r="T26">
            <v>2192000000</v>
          </cell>
          <cell r="U26">
            <v>0</v>
          </cell>
          <cell r="V26">
            <v>0</v>
          </cell>
          <cell r="W26">
            <v>2192000000</v>
          </cell>
          <cell r="X26">
            <v>0</v>
          </cell>
          <cell r="Y26">
            <v>0</v>
          </cell>
          <cell r="Z26">
            <v>2192000000</v>
          </cell>
          <cell r="AA26">
            <v>0</v>
          </cell>
          <cell r="AB26">
            <v>0</v>
          </cell>
          <cell r="AC26">
            <v>0</v>
          </cell>
          <cell r="AD26">
            <v>0</v>
          </cell>
        </row>
        <row r="27">
          <cell r="G27" t="str">
            <v>A</v>
          </cell>
          <cell r="H27" t="str">
            <v>03</v>
          </cell>
          <cell r="I27" t="str">
            <v>03</v>
          </cell>
          <cell r="J27" t="str">
            <v>02</v>
          </cell>
          <cell r="K27" t="str">
            <v>027</v>
          </cell>
          <cell r="L27"/>
          <cell r="M27"/>
          <cell r="N27"/>
          <cell r="O27"/>
          <cell r="P27" t="str">
            <v>Nación</v>
          </cell>
          <cell r="Q27" t="str">
            <v>10</v>
          </cell>
          <cell r="R27" t="str">
            <v>CSF</v>
          </cell>
          <cell r="S27" t="str">
            <v>ORGANIZACIÓN Y FUNCIONAMIENTO DEPARTAMENTO DEL VAUPÉS</v>
          </cell>
          <cell r="T27">
            <v>2812600000</v>
          </cell>
          <cell r="U27">
            <v>0</v>
          </cell>
          <cell r="V27">
            <v>0</v>
          </cell>
          <cell r="W27">
            <v>2812600000</v>
          </cell>
          <cell r="X27">
            <v>0</v>
          </cell>
          <cell r="Y27">
            <v>0</v>
          </cell>
          <cell r="Z27">
            <v>2812600000</v>
          </cell>
          <cell r="AA27">
            <v>0</v>
          </cell>
          <cell r="AB27">
            <v>0</v>
          </cell>
          <cell r="AC27">
            <v>0</v>
          </cell>
          <cell r="AD27">
            <v>0</v>
          </cell>
        </row>
        <row r="28">
          <cell r="G28" t="str">
            <v>A</v>
          </cell>
          <cell r="H28" t="str">
            <v>03</v>
          </cell>
          <cell r="I28" t="str">
            <v>03</v>
          </cell>
          <cell r="J28" t="str">
            <v>02</v>
          </cell>
          <cell r="K28" t="str">
            <v>028</v>
          </cell>
          <cell r="L28"/>
          <cell r="M28"/>
          <cell r="N28"/>
          <cell r="O28"/>
          <cell r="P28" t="str">
            <v>Nación</v>
          </cell>
          <cell r="Q28" t="str">
            <v>10</v>
          </cell>
          <cell r="R28" t="str">
            <v>CSF</v>
          </cell>
          <cell r="S28" t="str">
            <v>ORGANIZACIÓN Y FUNCIONAMIENTO DEPARTAMENTO DEL VICHADA</v>
          </cell>
          <cell r="T28">
            <v>4451700000</v>
          </cell>
          <cell r="U28">
            <v>0</v>
          </cell>
          <cell r="V28">
            <v>0</v>
          </cell>
          <cell r="W28">
            <v>4451700000</v>
          </cell>
          <cell r="X28">
            <v>0</v>
          </cell>
          <cell r="Y28">
            <v>0</v>
          </cell>
          <cell r="Z28">
            <v>4451700000</v>
          </cell>
          <cell r="AA28">
            <v>0</v>
          </cell>
          <cell r="AB28">
            <v>0</v>
          </cell>
          <cell r="AC28">
            <v>0</v>
          </cell>
          <cell r="AD28">
            <v>0</v>
          </cell>
        </row>
        <row r="29">
          <cell r="G29" t="str">
            <v>A</v>
          </cell>
          <cell r="H29" t="str">
            <v>03</v>
          </cell>
          <cell r="I29" t="str">
            <v>03</v>
          </cell>
          <cell r="J29" t="str">
            <v>04</v>
          </cell>
          <cell r="K29" t="str">
            <v>035</v>
          </cell>
          <cell r="L29"/>
          <cell r="M29"/>
          <cell r="N29"/>
          <cell r="O29"/>
          <cell r="P29" t="str">
            <v>Nación</v>
          </cell>
          <cell r="Q29" t="str">
            <v>10</v>
          </cell>
          <cell r="R29" t="str">
            <v>CSF</v>
          </cell>
          <cell r="S29" t="str">
            <v>FONDO PARA LA PARTICIPACION CIUDADANA Y EL FORTALECIMIENTO DE LA DEMOCRACIA. ARTICULO 96 LEY 1757 DE 2015</v>
          </cell>
          <cell r="T29">
            <v>15155100000</v>
          </cell>
          <cell r="U29">
            <v>0</v>
          </cell>
          <cell r="V29">
            <v>0</v>
          </cell>
          <cell r="W29">
            <v>15155100000</v>
          </cell>
          <cell r="X29">
            <v>0</v>
          </cell>
          <cell r="Y29">
            <v>5009449642</v>
          </cell>
          <cell r="Z29">
            <v>10145650358</v>
          </cell>
          <cell r="AA29">
            <v>2402593699.8699999</v>
          </cell>
          <cell r="AB29">
            <v>16815301</v>
          </cell>
          <cell r="AC29">
            <v>9740481</v>
          </cell>
          <cell r="AD29">
            <v>5369735</v>
          </cell>
        </row>
        <row r="30">
          <cell r="G30" t="str">
            <v>A</v>
          </cell>
          <cell r="H30" t="str">
            <v>03</v>
          </cell>
          <cell r="I30" t="str">
            <v>04</v>
          </cell>
          <cell r="J30" t="str">
            <v>01</v>
          </cell>
          <cell r="K30" t="str">
            <v>012</v>
          </cell>
          <cell r="L30"/>
          <cell r="M30"/>
          <cell r="N30"/>
          <cell r="O30"/>
          <cell r="P30" t="str">
            <v>Nación</v>
          </cell>
          <cell r="Q30" t="str">
            <v>10</v>
          </cell>
          <cell r="R30" t="str">
            <v>CSF</v>
          </cell>
          <cell r="S30" t="str">
            <v>ATENCION INTEGRAL A LA POBLACION DESPLAZADA EN CUMPLIMIENTO DE LA SENTENCIA T-025 DE 2004 (NO DE PENSIONES)</v>
          </cell>
          <cell r="T30">
            <v>24420400000</v>
          </cell>
          <cell r="U30">
            <v>0</v>
          </cell>
          <cell r="V30">
            <v>0</v>
          </cell>
          <cell r="W30">
            <v>24420400000</v>
          </cell>
          <cell r="X30">
            <v>0</v>
          </cell>
          <cell r="Y30">
            <v>1517749007</v>
          </cell>
          <cell r="Z30">
            <v>22902650993</v>
          </cell>
          <cell r="AA30">
            <v>560121045</v>
          </cell>
          <cell r="AB30">
            <v>0</v>
          </cell>
          <cell r="AC30">
            <v>0</v>
          </cell>
          <cell r="AD30">
            <v>0</v>
          </cell>
        </row>
        <row r="31">
          <cell r="G31" t="str">
            <v>A</v>
          </cell>
          <cell r="H31" t="str">
            <v>03</v>
          </cell>
          <cell r="I31" t="str">
            <v>06</v>
          </cell>
          <cell r="J31" t="str">
            <v>01</v>
          </cell>
          <cell r="K31" t="str">
            <v>001</v>
          </cell>
          <cell r="L31"/>
          <cell r="M31"/>
          <cell r="N31"/>
          <cell r="O31"/>
          <cell r="P31" t="str">
            <v>Nación</v>
          </cell>
          <cell r="Q31" t="str">
            <v>10</v>
          </cell>
          <cell r="R31" t="str">
            <v>CSF</v>
          </cell>
          <cell r="S31" t="str">
            <v>FORTALECIMIENTO DE LAS ASOCIACIONES Y LIGAS DE CONSUMIDORES (LEY 73 DE 1981 Y DECRETO 1320 DE 1982)</v>
          </cell>
          <cell r="T31">
            <v>912900000</v>
          </cell>
          <cell r="U31">
            <v>0</v>
          </cell>
          <cell r="V31">
            <v>0</v>
          </cell>
          <cell r="W31">
            <v>912900000</v>
          </cell>
          <cell r="X31">
            <v>0</v>
          </cell>
          <cell r="Y31">
            <v>0</v>
          </cell>
          <cell r="Z31">
            <v>912900000</v>
          </cell>
          <cell r="AA31">
            <v>0</v>
          </cell>
          <cell r="AB31">
            <v>0</v>
          </cell>
          <cell r="AC31">
            <v>0</v>
          </cell>
          <cell r="AD31">
            <v>0</v>
          </cell>
        </row>
        <row r="32">
          <cell r="G32" t="str">
            <v>A</v>
          </cell>
          <cell r="H32" t="str">
            <v>03</v>
          </cell>
          <cell r="I32" t="str">
            <v>06</v>
          </cell>
          <cell r="J32" t="str">
            <v>01</v>
          </cell>
          <cell r="K32" t="str">
            <v>012</v>
          </cell>
          <cell r="L32"/>
          <cell r="M32"/>
          <cell r="N32"/>
          <cell r="O32"/>
          <cell r="P32" t="str">
            <v>Nación</v>
          </cell>
          <cell r="Q32" t="str">
            <v>10</v>
          </cell>
          <cell r="R32" t="str">
            <v>CSF</v>
          </cell>
          <cell r="S32" t="str">
            <v>FORTALECIMIENTO A LOS PROCESOS ORGANIZATIVOS Y DE CONCERTACION DE LAS COMUNIDADES NEGRAS, AFROCOLOMBIANAS, RAIZALES Y PALENQUERAS</v>
          </cell>
          <cell r="T32">
            <v>6050000000</v>
          </cell>
          <cell r="U32">
            <v>0</v>
          </cell>
          <cell r="V32">
            <v>0</v>
          </cell>
          <cell r="W32">
            <v>6050000000</v>
          </cell>
          <cell r="X32">
            <v>0</v>
          </cell>
          <cell r="Y32">
            <v>3172099025</v>
          </cell>
          <cell r="Z32">
            <v>2877900975</v>
          </cell>
          <cell r="AA32">
            <v>1477380818.77</v>
          </cell>
          <cell r="AB32">
            <v>7489270</v>
          </cell>
          <cell r="AC32">
            <v>7489270</v>
          </cell>
          <cell r="AD32">
            <v>1015860</v>
          </cell>
        </row>
        <row r="33">
          <cell r="G33" t="str">
            <v>A</v>
          </cell>
          <cell r="H33" t="str">
            <v>03</v>
          </cell>
          <cell r="I33" t="str">
            <v>06</v>
          </cell>
          <cell r="J33" t="str">
            <v>01</v>
          </cell>
          <cell r="K33" t="str">
            <v>012</v>
          </cell>
          <cell r="L33"/>
          <cell r="M33"/>
          <cell r="N33"/>
          <cell r="O33"/>
          <cell r="P33" t="str">
            <v>Nación</v>
          </cell>
          <cell r="Q33" t="str">
            <v>16</v>
          </cell>
          <cell r="R33" t="str">
            <v>CSF</v>
          </cell>
          <cell r="S33" t="str">
            <v>FORTALECIMIENTO A LOS PROCESOS ORGANIZATIVOS Y DE CONCERTACION DE LAS COMUNIDADES NEGRAS, AFROCOLOMBIANAS, RAIZALES Y PALENQUERAS</v>
          </cell>
          <cell r="T33">
            <v>9026400000</v>
          </cell>
          <cell r="U33">
            <v>0</v>
          </cell>
          <cell r="V33">
            <v>0</v>
          </cell>
          <cell r="W33">
            <v>9026400000</v>
          </cell>
          <cell r="X33">
            <v>0</v>
          </cell>
          <cell r="Y33">
            <v>7500000000</v>
          </cell>
          <cell r="Z33">
            <v>1526400000</v>
          </cell>
          <cell r="AA33">
            <v>0</v>
          </cell>
          <cell r="AB33">
            <v>0</v>
          </cell>
          <cell r="AC33">
            <v>0</v>
          </cell>
          <cell r="AD33">
            <v>0</v>
          </cell>
        </row>
        <row r="34">
          <cell r="G34" t="str">
            <v>A</v>
          </cell>
          <cell r="H34" t="str">
            <v>03</v>
          </cell>
          <cell r="I34" t="str">
            <v>06</v>
          </cell>
          <cell r="J34" t="str">
            <v>01</v>
          </cell>
          <cell r="K34" t="str">
            <v>013</v>
          </cell>
          <cell r="L34"/>
          <cell r="M34"/>
          <cell r="N34"/>
          <cell r="O34"/>
          <cell r="P34" t="str">
            <v>Nación</v>
          </cell>
          <cell r="Q34" t="str">
            <v>10</v>
          </cell>
          <cell r="R34" t="str">
            <v>CSF</v>
          </cell>
          <cell r="S34" t="str">
            <v>FORTALECIMIENTO A LOS PROCESOS ORGANIZATIVOS Y DE CONCERTACION DE LAS COMUNIDADES INDIGENAS, MINORIAS Y ROM</v>
          </cell>
          <cell r="T34">
            <v>21150000000</v>
          </cell>
          <cell r="U34">
            <v>0</v>
          </cell>
          <cell r="V34">
            <v>0</v>
          </cell>
          <cell r="W34">
            <v>21150000000</v>
          </cell>
          <cell r="X34">
            <v>0</v>
          </cell>
          <cell r="Y34">
            <v>3799322860</v>
          </cell>
          <cell r="Z34">
            <v>17350677140</v>
          </cell>
          <cell r="AA34">
            <v>1496278276.5</v>
          </cell>
          <cell r="AB34">
            <v>12096298</v>
          </cell>
          <cell r="AC34">
            <v>12096298</v>
          </cell>
          <cell r="AD34">
            <v>1549794</v>
          </cell>
        </row>
        <row r="35">
          <cell r="G35" t="str">
            <v>A</v>
          </cell>
          <cell r="H35" t="str">
            <v>03</v>
          </cell>
          <cell r="I35" t="str">
            <v>06</v>
          </cell>
          <cell r="J35" t="str">
            <v>01</v>
          </cell>
          <cell r="K35" t="str">
            <v>013</v>
          </cell>
          <cell r="L35"/>
          <cell r="M35"/>
          <cell r="N35"/>
          <cell r="O35"/>
          <cell r="P35" t="str">
            <v>Nación</v>
          </cell>
          <cell r="Q35" t="str">
            <v>16</v>
          </cell>
          <cell r="R35" t="str">
            <v>CSF</v>
          </cell>
          <cell r="S35" t="str">
            <v>FORTALECIMIENTO A LOS PROCESOS ORGANIZATIVOS Y DE CONCERTACION DE LAS COMUNIDADES INDIGENAS, MINORIAS Y ROM</v>
          </cell>
          <cell r="T35">
            <v>21210000000</v>
          </cell>
          <cell r="U35">
            <v>0</v>
          </cell>
          <cell r="V35">
            <v>0</v>
          </cell>
          <cell r="W35">
            <v>21210000000</v>
          </cell>
          <cell r="X35">
            <v>0</v>
          </cell>
          <cell r="Y35">
            <v>15463159732</v>
          </cell>
          <cell r="Z35">
            <v>5746840268</v>
          </cell>
          <cell r="AA35">
            <v>463159732</v>
          </cell>
          <cell r="AB35">
            <v>0</v>
          </cell>
          <cell r="AC35">
            <v>0</v>
          </cell>
          <cell r="AD35">
            <v>0</v>
          </cell>
        </row>
        <row r="36">
          <cell r="G36" t="str">
            <v>A</v>
          </cell>
          <cell r="H36" t="str">
            <v>03</v>
          </cell>
          <cell r="I36" t="str">
            <v>06</v>
          </cell>
          <cell r="J36" t="str">
            <v>01</v>
          </cell>
          <cell r="K36" t="str">
            <v>014</v>
          </cell>
          <cell r="L36"/>
          <cell r="M36"/>
          <cell r="N36"/>
          <cell r="O36"/>
          <cell r="P36" t="str">
            <v>Nación</v>
          </cell>
          <cell r="Q36" t="str">
            <v>10</v>
          </cell>
          <cell r="R36" t="str">
            <v>CSF</v>
          </cell>
          <cell r="S36" t="str">
            <v>FORTALECIMIENTO INSTITUCIONAL DE LA MESA PERMANENTE DE CONCERTACION CON LOS PUEBLOS Y ORGANIZACIONES INDIGENAS - DECRETO 1397 DE 1996</v>
          </cell>
          <cell r="T36">
            <v>7292400000</v>
          </cell>
          <cell r="U36">
            <v>0</v>
          </cell>
          <cell r="V36">
            <v>0</v>
          </cell>
          <cell r="W36">
            <v>7292400000</v>
          </cell>
          <cell r="X36">
            <v>0</v>
          </cell>
          <cell r="Y36">
            <v>0</v>
          </cell>
          <cell r="Z36">
            <v>7292400000</v>
          </cell>
          <cell r="AA36">
            <v>0</v>
          </cell>
          <cell r="AB36">
            <v>0</v>
          </cell>
          <cell r="AC36">
            <v>0</v>
          </cell>
          <cell r="AD36">
            <v>0</v>
          </cell>
        </row>
        <row r="37">
          <cell r="G37" t="str">
            <v>A</v>
          </cell>
          <cell r="H37" t="str">
            <v>03</v>
          </cell>
          <cell r="I37" t="str">
            <v>10</v>
          </cell>
          <cell r="J37" t="str">
            <v>01</v>
          </cell>
          <cell r="K37" t="str">
            <v>001</v>
          </cell>
          <cell r="L37"/>
          <cell r="M37"/>
          <cell r="N37"/>
          <cell r="O37"/>
          <cell r="P37" t="str">
            <v>Nación</v>
          </cell>
          <cell r="Q37" t="str">
            <v>10</v>
          </cell>
          <cell r="R37" t="str">
            <v>CSF</v>
          </cell>
          <cell r="S37" t="str">
            <v>SENTENCIAS</v>
          </cell>
          <cell r="T37">
            <v>4691100000</v>
          </cell>
          <cell r="U37">
            <v>0</v>
          </cell>
          <cell r="V37">
            <v>0</v>
          </cell>
          <cell r="W37">
            <v>4691100000</v>
          </cell>
          <cell r="X37">
            <v>0</v>
          </cell>
          <cell r="Y37">
            <v>0</v>
          </cell>
          <cell r="Z37">
            <v>4691100000</v>
          </cell>
          <cell r="AA37">
            <v>0</v>
          </cell>
          <cell r="AB37">
            <v>0</v>
          </cell>
          <cell r="AC37">
            <v>0</v>
          </cell>
          <cell r="AD37">
            <v>0</v>
          </cell>
        </row>
        <row r="38">
          <cell r="G38" t="str">
            <v>A</v>
          </cell>
          <cell r="H38" t="str">
            <v>03</v>
          </cell>
          <cell r="I38" t="str">
            <v>10</v>
          </cell>
          <cell r="J38" t="str">
            <v>01</v>
          </cell>
          <cell r="K38" t="str">
            <v>002</v>
          </cell>
          <cell r="L38"/>
          <cell r="M38"/>
          <cell r="N38"/>
          <cell r="O38"/>
          <cell r="P38" t="str">
            <v>Nación</v>
          </cell>
          <cell r="Q38" t="str">
            <v>10</v>
          </cell>
          <cell r="R38" t="str">
            <v>CSF</v>
          </cell>
          <cell r="S38" t="str">
            <v>CONCILIACIONES</v>
          </cell>
          <cell r="T38">
            <v>321200000</v>
          </cell>
          <cell r="U38">
            <v>0</v>
          </cell>
          <cell r="V38">
            <v>0</v>
          </cell>
          <cell r="W38">
            <v>321200000</v>
          </cell>
          <cell r="X38">
            <v>0</v>
          </cell>
          <cell r="Y38">
            <v>0</v>
          </cell>
          <cell r="Z38">
            <v>321200000</v>
          </cell>
          <cell r="AA38">
            <v>0</v>
          </cell>
          <cell r="AB38">
            <v>0</v>
          </cell>
          <cell r="AC38">
            <v>0</v>
          </cell>
          <cell r="AD38">
            <v>0</v>
          </cell>
        </row>
        <row r="39">
          <cell r="G39" t="str">
            <v>A</v>
          </cell>
          <cell r="H39" t="str">
            <v>03</v>
          </cell>
          <cell r="I39" t="str">
            <v>11</v>
          </cell>
          <cell r="J39" t="str">
            <v>08</v>
          </cell>
          <cell r="K39" t="str">
            <v>001</v>
          </cell>
          <cell r="L39"/>
          <cell r="M39"/>
          <cell r="N39"/>
          <cell r="O39"/>
          <cell r="P39" t="str">
            <v>Nación</v>
          </cell>
          <cell r="Q39" t="str">
            <v>10</v>
          </cell>
          <cell r="R39" t="str">
            <v>CSF</v>
          </cell>
          <cell r="S39" t="str">
            <v>FORTALECIMIENTO ORGANIZACIONAL DE LAS ENTIDADES RELIGIOSAS Y LAS ORGANIZACIONES BASADAS EN LA FE COMO ACTORES SOCIALES TRASCENDENTES EN EL MARCO DE LA LEY 133 DE 1994</v>
          </cell>
          <cell r="T39">
            <v>750000000</v>
          </cell>
          <cell r="U39">
            <v>0</v>
          </cell>
          <cell r="V39">
            <v>0</v>
          </cell>
          <cell r="W39">
            <v>750000000</v>
          </cell>
          <cell r="X39">
            <v>0</v>
          </cell>
          <cell r="Y39">
            <v>553997987</v>
          </cell>
          <cell r="Z39">
            <v>196002013</v>
          </cell>
          <cell r="AA39">
            <v>225063939.56999999</v>
          </cell>
          <cell r="AB39">
            <v>9181288</v>
          </cell>
          <cell r="AC39">
            <v>9181288</v>
          </cell>
          <cell r="AD39">
            <v>0</v>
          </cell>
        </row>
        <row r="40">
          <cell r="G40" t="str">
            <v>A</v>
          </cell>
          <cell r="H40" t="str">
            <v>08</v>
          </cell>
          <cell r="I40" t="str">
            <v>01</v>
          </cell>
          <cell r="J40"/>
          <cell r="K40"/>
          <cell r="L40"/>
          <cell r="M40"/>
          <cell r="N40"/>
          <cell r="O40"/>
          <cell r="P40" t="str">
            <v>Nación</v>
          </cell>
          <cell r="Q40" t="str">
            <v>10</v>
          </cell>
          <cell r="R40" t="str">
            <v>CSF</v>
          </cell>
          <cell r="S40" t="str">
            <v>IMPUESTOS</v>
          </cell>
          <cell r="T40">
            <v>128300000</v>
          </cell>
          <cell r="U40">
            <v>0</v>
          </cell>
          <cell r="V40">
            <v>0</v>
          </cell>
          <cell r="W40">
            <v>128300000</v>
          </cell>
          <cell r="X40">
            <v>0</v>
          </cell>
          <cell r="Y40">
            <v>128300000</v>
          </cell>
          <cell r="Z40">
            <v>0</v>
          </cell>
          <cell r="AA40">
            <v>125413000</v>
          </cell>
          <cell r="AB40">
            <v>125413000</v>
          </cell>
          <cell r="AC40">
            <v>125413000</v>
          </cell>
          <cell r="AD40">
            <v>125413000</v>
          </cell>
        </row>
        <row r="41">
          <cell r="G41" t="str">
            <v>A</v>
          </cell>
          <cell r="H41" t="str">
            <v>08</v>
          </cell>
          <cell r="I41" t="str">
            <v>04</v>
          </cell>
          <cell r="J41" t="str">
            <v>01</v>
          </cell>
          <cell r="K41"/>
          <cell r="L41"/>
          <cell r="M41"/>
          <cell r="N41"/>
          <cell r="O41"/>
          <cell r="P41" t="str">
            <v>Nación</v>
          </cell>
          <cell r="Q41" t="str">
            <v>11</v>
          </cell>
          <cell r="R41" t="str">
            <v>SSF</v>
          </cell>
          <cell r="S41" t="str">
            <v>CUOTA DE FISCALIZACIÓN Y AUDITAJE</v>
          </cell>
          <cell r="T41">
            <v>800000000</v>
          </cell>
          <cell r="U41">
            <v>0</v>
          </cell>
          <cell r="V41">
            <v>0</v>
          </cell>
          <cell r="W41">
            <v>800000000</v>
          </cell>
          <cell r="X41">
            <v>0</v>
          </cell>
          <cell r="Y41">
            <v>0</v>
          </cell>
          <cell r="Z41">
            <v>800000000</v>
          </cell>
          <cell r="AA41">
            <v>0</v>
          </cell>
          <cell r="AB41">
            <v>0</v>
          </cell>
          <cell r="AC41">
            <v>0</v>
          </cell>
          <cell r="AD41">
            <v>0</v>
          </cell>
        </row>
        <row r="42">
          <cell r="G42" t="str">
            <v>C</v>
          </cell>
          <cell r="H42" t="str">
            <v>3701</v>
          </cell>
          <cell r="I42" t="str">
            <v>1000</v>
          </cell>
          <cell r="J42" t="str">
            <v>14</v>
          </cell>
          <cell r="K42"/>
          <cell r="L42"/>
          <cell r="M42"/>
          <cell r="N42"/>
          <cell r="O42"/>
          <cell r="P42" t="str">
            <v>Nación</v>
          </cell>
          <cell r="Q42" t="str">
            <v>10</v>
          </cell>
          <cell r="R42" t="str">
            <v>CSF</v>
          </cell>
          <cell r="S42" t="str">
            <v>FORTALECIMIENTO DE MEDIDAS DE PREVENCIÓN Y PROTECCIÓN DE LOS DERECHOS HUMANOS DE LOS PUEBLOS INDÍGENAS A NIVEL  NACIONAL</v>
          </cell>
          <cell r="T42">
            <v>40000000</v>
          </cell>
          <cell r="U42">
            <v>0</v>
          </cell>
          <cell r="V42">
            <v>0</v>
          </cell>
          <cell r="W42">
            <v>40000000</v>
          </cell>
          <cell r="X42">
            <v>0</v>
          </cell>
          <cell r="Y42">
            <v>0</v>
          </cell>
          <cell r="Z42">
            <v>40000000</v>
          </cell>
          <cell r="AA42">
            <v>0</v>
          </cell>
          <cell r="AB42">
            <v>0</v>
          </cell>
          <cell r="AC42">
            <v>0</v>
          </cell>
          <cell r="AD42">
            <v>0</v>
          </cell>
        </row>
        <row r="43">
          <cell r="G43" t="str">
            <v>C</v>
          </cell>
          <cell r="H43" t="str">
            <v>3701</v>
          </cell>
          <cell r="I43" t="str">
            <v>1000</v>
          </cell>
          <cell r="J43" t="str">
            <v>14</v>
          </cell>
          <cell r="K43"/>
          <cell r="L43"/>
          <cell r="M43"/>
          <cell r="N43"/>
          <cell r="O43"/>
          <cell r="P43" t="str">
            <v>Nación</v>
          </cell>
          <cell r="Q43" t="str">
            <v>11</v>
          </cell>
          <cell r="R43" t="str">
            <v>CSF</v>
          </cell>
          <cell r="S43" t="str">
            <v>FORTALECIMIENTO DE MEDIDAS DE PREVENCIÓN Y PROTECCIÓN DE LOS DERECHOS HUMANOS DE LOS PUEBLOS INDÍGENAS A NIVEL  NACIONAL</v>
          </cell>
          <cell r="T43">
            <v>160000000</v>
          </cell>
          <cell r="U43">
            <v>0</v>
          </cell>
          <cell r="V43">
            <v>0</v>
          </cell>
          <cell r="W43">
            <v>160000000</v>
          </cell>
          <cell r="X43">
            <v>0</v>
          </cell>
          <cell r="Y43">
            <v>20000000</v>
          </cell>
          <cell r="Z43">
            <v>140000000</v>
          </cell>
          <cell r="AA43">
            <v>20000000</v>
          </cell>
          <cell r="AB43">
            <v>0</v>
          </cell>
          <cell r="AC43">
            <v>0</v>
          </cell>
          <cell r="AD43">
            <v>0</v>
          </cell>
        </row>
        <row r="44">
          <cell r="G44" t="str">
            <v>C</v>
          </cell>
          <cell r="H44" t="str">
            <v>3701</v>
          </cell>
          <cell r="I44" t="str">
            <v>1000</v>
          </cell>
          <cell r="J44" t="str">
            <v>15</v>
          </cell>
          <cell r="K44"/>
          <cell r="L44"/>
          <cell r="M44"/>
          <cell r="N44"/>
          <cell r="O44"/>
          <cell r="P44" t="str">
            <v>Nación</v>
          </cell>
          <cell r="Q44" t="str">
            <v>10</v>
          </cell>
          <cell r="R44" t="str">
            <v>CSF</v>
          </cell>
          <cell r="S44" t="str">
            <v>FORTALECIMIENTO A LA GESTIÓN DE LOS CEMENTERIOS COMO RESTITUCIÓN DE DERECHOS DE VÍCTIMAS DE DESAPARICIÓN A NIVEL  NACIONAL</v>
          </cell>
          <cell r="T44">
            <v>140000000</v>
          </cell>
          <cell r="U44">
            <v>0</v>
          </cell>
          <cell r="V44">
            <v>0</v>
          </cell>
          <cell r="W44">
            <v>140000000</v>
          </cell>
          <cell r="X44">
            <v>0</v>
          </cell>
          <cell r="Y44">
            <v>140000000</v>
          </cell>
          <cell r="Z44">
            <v>0</v>
          </cell>
          <cell r="AA44">
            <v>35949400</v>
          </cell>
          <cell r="AB44">
            <v>0</v>
          </cell>
          <cell r="AC44">
            <v>0</v>
          </cell>
          <cell r="AD44">
            <v>0</v>
          </cell>
        </row>
        <row r="45">
          <cell r="G45" t="str">
            <v>C</v>
          </cell>
          <cell r="H45" t="str">
            <v>3701</v>
          </cell>
          <cell r="I45" t="str">
            <v>1000</v>
          </cell>
          <cell r="J45" t="str">
            <v>15</v>
          </cell>
          <cell r="K45"/>
          <cell r="L45"/>
          <cell r="M45"/>
          <cell r="N45"/>
          <cell r="O45"/>
          <cell r="P45" t="str">
            <v>Nación</v>
          </cell>
          <cell r="Q45" t="str">
            <v>11</v>
          </cell>
          <cell r="R45" t="str">
            <v>CSF</v>
          </cell>
          <cell r="S45" t="str">
            <v>FORTALECIMIENTO A LA GESTIÓN DE LOS CEMENTERIOS COMO RESTITUCIÓN DE DERECHOS DE VÍCTIMAS DE DESAPARICIÓN A NIVEL  NACIONAL</v>
          </cell>
          <cell r="T45">
            <v>560000000</v>
          </cell>
          <cell r="U45">
            <v>0</v>
          </cell>
          <cell r="V45">
            <v>0</v>
          </cell>
          <cell r="W45">
            <v>560000000</v>
          </cell>
          <cell r="X45">
            <v>0</v>
          </cell>
          <cell r="Y45">
            <v>0</v>
          </cell>
          <cell r="Z45">
            <v>560000000</v>
          </cell>
          <cell r="AA45">
            <v>0</v>
          </cell>
          <cell r="AB45">
            <v>0</v>
          </cell>
          <cell r="AC45">
            <v>0</v>
          </cell>
          <cell r="AD45">
            <v>0</v>
          </cell>
        </row>
        <row r="46">
          <cell r="G46" t="str">
            <v>C</v>
          </cell>
          <cell r="H46" t="str">
            <v>3701</v>
          </cell>
          <cell r="I46" t="str">
            <v>1000</v>
          </cell>
          <cell r="J46" t="str">
            <v>16</v>
          </cell>
          <cell r="K46"/>
          <cell r="L46"/>
          <cell r="M46"/>
          <cell r="N46"/>
          <cell r="O46"/>
          <cell r="P46" t="str">
            <v>Nación</v>
          </cell>
          <cell r="Q46" t="str">
            <v>10</v>
          </cell>
          <cell r="R46" t="str">
            <v>CSF</v>
          </cell>
          <cell r="S46" t="str">
            <v>FORTALECIMIENTO A LA IMPLEMENTACIÓN DE LA GESTIÓN PREVENTIVA DEL RIESGO DE VIOLACIONES A LOS DERECHOS HUMANOS EN EL TERRITORIO  NACIONAL</v>
          </cell>
          <cell r="T46">
            <v>1000000000</v>
          </cell>
          <cell r="U46">
            <v>0</v>
          </cell>
          <cell r="V46">
            <v>0</v>
          </cell>
          <cell r="W46">
            <v>1000000000</v>
          </cell>
          <cell r="X46">
            <v>0</v>
          </cell>
          <cell r="Y46">
            <v>0</v>
          </cell>
          <cell r="Z46">
            <v>1000000000</v>
          </cell>
          <cell r="AA46">
            <v>0</v>
          </cell>
          <cell r="AB46">
            <v>0</v>
          </cell>
          <cell r="AC46">
            <v>0</v>
          </cell>
          <cell r="AD46">
            <v>0</v>
          </cell>
        </row>
        <row r="47">
          <cell r="G47" t="str">
            <v>C</v>
          </cell>
          <cell r="H47" t="str">
            <v>3701</v>
          </cell>
          <cell r="I47" t="str">
            <v>1000</v>
          </cell>
          <cell r="J47" t="str">
            <v>16</v>
          </cell>
          <cell r="K47"/>
          <cell r="L47"/>
          <cell r="M47"/>
          <cell r="N47"/>
          <cell r="O47"/>
          <cell r="P47" t="str">
            <v>Nación</v>
          </cell>
          <cell r="Q47" t="str">
            <v>11</v>
          </cell>
          <cell r="R47" t="str">
            <v>CSF</v>
          </cell>
          <cell r="S47" t="str">
            <v>FORTALECIMIENTO A LA IMPLEMENTACIÓN DE LA GESTIÓN PREVENTIVA DEL RIESGO DE VIOLACIONES A LOS DERECHOS HUMANOS EN EL TERRITORIO  NACIONAL</v>
          </cell>
          <cell r="T47">
            <v>4000000000</v>
          </cell>
          <cell r="U47">
            <v>0</v>
          </cell>
          <cell r="V47">
            <v>0</v>
          </cell>
          <cell r="W47">
            <v>4000000000</v>
          </cell>
          <cell r="X47">
            <v>0</v>
          </cell>
          <cell r="Y47">
            <v>910252832</v>
          </cell>
          <cell r="Z47">
            <v>3089747168</v>
          </cell>
          <cell r="AA47">
            <v>22984221</v>
          </cell>
          <cell r="AB47">
            <v>0</v>
          </cell>
          <cell r="AC47">
            <v>0</v>
          </cell>
          <cell r="AD47">
            <v>0</v>
          </cell>
        </row>
        <row r="48">
          <cell r="G48" t="str">
            <v>C</v>
          </cell>
          <cell r="H48" t="str">
            <v>3701</v>
          </cell>
          <cell r="I48" t="str">
            <v>1000</v>
          </cell>
          <cell r="J48" t="str">
            <v>18</v>
          </cell>
          <cell r="K48"/>
          <cell r="L48"/>
          <cell r="M48"/>
          <cell r="N48"/>
          <cell r="O48"/>
          <cell r="P48" t="str">
            <v>Nación</v>
          </cell>
          <cell r="Q48" t="str">
            <v>10</v>
          </cell>
          <cell r="R48" t="str">
            <v>CSF</v>
          </cell>
          <cell r="S48" t="str">
            <v>FORTALECIMIENTO DE LA CAPACIDAD ORGANIZATIVA DE LOS PUEBLOS INDÍGENAS EN EL TERRITORIO  NACIONAL</v>
          </cell>
          <cell r="T48">
            <v>9821045822</v>
          </cell>
          <cell r="U48">
            <v>0</v>
          </cell>
          <cell r="V48">
            <v>0</v>
          </cell>
          <cell r="W48">
            <v>9821045822</v>
          </cell>
          <cell r="X48">
            <v>0</v>
          </cell>
          <cell r="Y48">
            <v>0</v>
          </cell>
          <cell r="Z48">
            <v>9821045822</v>
          </cell>
          <cell r="AA48">
            <v>0</v>
          </cell>
          <cell r="AB48">
            <v>0</v>
          </cell>
          <cell r="AC48">
            <v>0</v>
          </cell>
          <cell r="AD48">
            <v>0</v>
          </cell>
        </row>
        <row r="49">
          <cell r="G49" t="str">
            <v>C</v>
          </cell>
          <cell r="H49" t="str">
            <v>3701</v>
          </cell>
          <cell r="I49" t="str">
            <v>1000</v>
          </cell>
          <cell r="J49" t="str">
            <v>18</v>
          </cell>
          <cell r="K49"/>
          <cell r="L49"/>
          <cell r="M49"/>
          <cell r="N49"/>
          <cell r="O49"/>
          <cell r="P49" t="str">
            <v>Nación</v>
          </cell>
          <cell r="Q49" t="str">
            <v>11</v>
          </cell>
          <cell r="R49" t="str">
            <v>CSF</v>
          </cell>
          <cell r="S49" t="str">
            <v>FORTALECIMIENTO DE LA CAPACIDAD ORGANIZATIVA DE LOS PUEBLOS INDÍGENAS EN EL TERRITORIO  NACIONAL</v>
          </cell>
          <cell r="T49">
            <v>39284183286</v>
          </cell>
          <cell r="U49">
            <v>0</v>
          </cell>
          <cell r="V49">
            <v>0</v>
          </cell>
          <cell r="W49">
            <v>39284183286</v>
          </cell>
          <cell r="X49">
            <v>0</v>
          </cell>
          <cell r="Y49">
            <v>0</v>
          </cell>
          <cell r="Z49">
            <v>39284183286</v>
          </cell>
          <cell r="AA49">
            <v>0</v>
          </cell>
          <cell r="AB49">
            <v>0</v>
          </cell>
          <cell r="AC49">
            <v>0</v>
          </cell>
          <cell r="AD49">
            <v>0</v>
          </cell>
        </row>
        <row r="50">
          <cell r="G50" t="str">
            <v>C</v>
          </cell>
          <cell r="H50" t="str">
            <v>3701</v>
          </cell>
          <cell r="I50" t="str">
            <v>1000</v>
          </cell>
          <cell r="J50" t="str">
            <v>18</v>
          </cell>
          <cell r="K50"/>
          <cell r="L50"/>
          <cell r="M50"/>
          <cell r="N50"/>
          <cell r="O50"/>
          <cell r="P50" t="str">
            <v>Nación</v>
          </cell>
          <cell r="Q50" t="str">
            <v>16</v>
          </cell>
          <cell r="R50" t="str">
            <v>CSF</v>
          </cell>
          <cell r="S50" t="str">
            <v>FORTALECIMIENTO DE LA CAPACIDAD ORGANIZATIVA DE LOS PUEBLOS INDÍGENAS EN EL TERRITORIO  NACIONAL</v>
          </cell>
          <cell r="T50">
            <v>2743007154</v>
          </cell>
          <cell r="U50">
            <v>0</v>
          </cell>
          <cell r="V50">
            <v>0</v>
          </cell>
          <cell r="W50">
            <v>2743007154</v>
          </cell>
          <cell r="X50">
            <v>0</v>
          </cell>
          <cell r="Y50">
            <v>0</v>
          </cell>
          <cell r="Z50">
            <v>2743007154</v>
          </cell>
          <cell r="AA50">
            <v>0</v>
          </cell>
          <cell r="AB50">
            <v>0</v>
          </cell>
          <cell r="AC50">
            <v>0</v>
          </cell>
          <cell r="AD50">
            <v>0</v>
          </cell>
        </row>
        <row r="51">
          <cell r="G51" t="str">
            <v>C</v>
          </cell>
          <cell r="H51" t="str">
            <v>3701</v>
          </cell>
          <cell r="I51" t="str">
            <v>1000</v>
          </cell>
          <cell r="J51" t="str">
            <v>20</v>
          </cell>
          <cell r="K51"/>
          <cell r="L51"/>
          <cell r="M51"/>
          <cell r="N51"/>
          <cell r="O51"/>
          <cell r="P51" t="str">
            <v>Nación</v>
          </cell>
          <cell r="Q51" t="str">
            <v>10</v>
          </cell>
          <cell r="R51" t="str">
            <v>CSF</v>
          </cell>
          <cell r="S51" t="str">
            <v>FORTALECIMIENTO DE LA GESTIÓN TERRITORIAL EN LA GARANTÍA, PROMOCIÓN Y GOCE DE LOS DERECHOS HUMANOS  A NIVEL  NACIONAL</v>
          </cell>
          <cell r="T51">
            <v>320000000</v>
          </cell>
          <cell r="U51">
            <v>0</v>
          </cell>
          <cell r="V51">
            <v>0</v>
          </cell>
          <cell r="W51">
            <v>320000000</v>
          </cell>
          <cell r="X51">
            <v>0</v>
          </cell>
          <cell r="Y51">
            <v>183200000</v>
          </cell>
          <cell r="Z51">
            <v>136800000</v>
          </cell>
          <cell r="AA51">
            <v>0</v>
          </cell>
          <cell r="AB51">
            <v>0</v>
          </cell>
          <cell r="AC51">
            <v>0</v>
          </cell>
          <cell r="AD51">
            <v>0</v>
          </cell>
        </row>
        <row r="52">
          <cell r="G52" t="str">
            <v>C</v>
          </cell>
          <cell r="H52" t="str">
            <v>3701</v>
          </cell>
          <cell r="I52" t="str">
            <v>1000</v>
          </cell>
          <cell r="J52" t="str">
            <v>20</v>
          </cell>
          <cell r="K52"/>
          <cell r="L52"/>
          <cell r="M52"/>
          <cell r="N52"/>
          <cell r="O52"/>
          <cell r="P52" t="str">
            <v>Nación</v>
          </cell>
          <cell r="Q52" t="str">
            <v>11</v>
          </cell>
          <cell r="R52" t="str">
            <v>CSF</v>
          </cell>
          <cell r="S52" t="str">
            <v>FORTALECIMIENTO DE LA GESTIÓN TERRITORIAL EN LA GARANTÍA, PROMOCIÓN Y GOCE DE LOS DERECHOS HUMANOS  A NIVEL  NACIONAL</v>
          </cell>
          <cell r="T52">
            <v>1280000000</v>
          </cell>
          <cell r="U52">
            <v>0</v>
          </cell>
          <cell r="V52">
            <v>0</v>
          </cell>
          <cell r="W52">
            <v>1280000000</v>
          </cell>
          <cell r="X52">
            <v>0</v>
          </cell>
          <cell r="Y52">
            <v>334326300</v>
          </cell>
          <cell r="Z52">
            <v>945673700</v>
          </cell>
          <cell r="AA52">
            <v>104630400</v>
          </cell>
          <cell r="AB52">
            <v>0</v>
          </cell>
          <cell r="AC52">
            <v>0</v>
          </cell>
          <cell r="AD52">
            <v>0</v>
          </cell>
        </row>
        <row r="53">
          <cell r="G53" t="str">
            <v>C</v>
          </cell>
          <cell r="H53" t="str">
            <v>3701</v>
          </cell>
          <cell r="I53" t="str">
            <v>1000</v>
          </cell>
          <cell r="J53" t="str">
            <v>23</v>
          </cell>
          <cell r="K53"/>
          <cell r="L53"/>
          <cell r="M53"/>
          <cell r="N53"/>
          <cell r="O53"/>
          <cell r="P53" t="str">
            <v>Nación</v>
          </cell>
          <cell r="Q53" t="str">
            <v>10</v>
          </cell>
          <cell r="R53" t="str">
            <v>CSF</v>
          </cell>
          <cell r="S53" t="str">
            <v>FORTALECIMIENTO PARA CONSEJOS COMUNITARIOS Y EXPRESIONES ORGANIZATIVAS EN LAS ÁREAS RURALES Y URBANAS DE LA COMUNIDAD NARP  NACIONAL-[PREVIO CONCEPTO DNP]</v>
          </cell>
          <cell r="T53">
            <v>5000000000</v>
          </cell>
          <cell r="U53">
            <v>0</v>
          </cell>
          <cell r="V53">
            <v>0</v>
          </cell>
          <cell r="W53">
            <v>5000000000</v>
          </cell>
          <cell r="X53">
            <v>5000000000</v>
          </cell>
          <cell r="Y53">
            <v>0</v>
          </cell>
          <cell r="Z53">
            <v>0</v>
          </cell>
          <cell r="AA53">
            <v>0</v>
          </cell>
          <cell r="AB53">
            <v>0</v>
          </cell>
          <cell r="AC53">
            <v>0</v>
          </cell>
          <cell r="AD53">
            <v>0</v>
          </cell>
        </row>
        <row r="54">
          <cell r="G54" t="str">
            <v>C</v>
          </cell>
          <cell r="H54" t="str">
            <v>3701</v>
          </cell>
          <cell r="I54" t="str">
            <v>1000</v>
          </cell>
          <cell r="J54" t="str">
            <v>23</v>
          </cell>
          <cell r="K54"/>
          <cell r="L54"/>
          <cell r="M54"/>
          <cell r="N54"/>
          <cell r="O54"/>
          <cell r="P54" t="str">
            <v>Nación</v>
          </cell>
          <cell r="Q54" t="str">
            <v>11</v>
          </cell>
          <cell r="R54" t="str">
            <v>CSF</v>
          </cell>
          <cell r="S54" t="str">
            <v>FORTALECIMIENTO PARA CONSEJOS COMUNITARIOS Y EXPRESIONES ORGANIZATIVAS EN LAS ÁREAS RURALES Y URBANAS DE LA COMUNIDAD NARP  NACIONAL-[PREVIO CONCEPTO DNP]</v>
          </cell>
          <cell r="T54">
            <v>20000000000</v>
          </cell>
          <cell r="U54">
            <v>0</v>
          </cell>
          <cell r="V54">
            <v>0</v>
          </cell>
          <cell r="W54">
            <v>20000000000</v>
          </cell>
          <cell r="X54">
            <v>20000000000</v>
          </cell>
          <cell r="Y54">
            <v>0</v>
          </cell>
          <cell r="Z54">
            <v>0</v>
          </cell>
          <cell r="AA54">
            <v>0</v>
          </cell>
          <cell r="AB54">
            <v>0</v>
          </cell>
          <cell r="AC54">
            <v>0</v>
          </cell>
          <cell r="AD54">
            <v>0</v>
          </cell>
        </row>
        <row r="55">
          <cell r="G55" t="str">
            <v>C</v>
          </cell>
          <cell r="H55" t="str">
            <v>3701</v>
          </cell>
          <cell r="I55" t="str">
            <v>1000</v>
          </cell>
          <cell r="J55" t="str">
            <v>24</v>
          </cell>
          <cell r="K55"/>
          <cell r="L55"/>
          <cell r="M55"/>
          <cell r="N55"/>
          <cell r="O55"/>
          <cell r="P55" t="str">
            <v>Nación</v>
          </cell>
          <cell r="Q55" t="str">
            <v>10</v>
          </cell>
          <cell r="R55" t="str">
            <v>CSF</v>
          </cell>
          <cell r="S55" t="str">
            <v>FORTALECIMIENTO DEL MARCO LEGAL Y ORGANIZATIVO DE LAS KUMPANIAS RROM A NIVEL   NACIONAL</v>
          </cell>
          <cell r="T55">
            <v>50000000</v>
          </cell>
          <cell r="U55">
            <v>0</v>
          </cell>
          <cell r="V55">
            <v>0</v>
          </cell>
          <cell r="W55">
            <v>50000000</v>
          </cell>
          <cell r="X55">
            <v>0</v>
          </cell>
          <cell r="Y55">
            <v>0</v>
          </cell>
          <cell r="Z55">
            <v>50000000</v>
          </cell>
          <cell r="AA55">
            <v>0</v>
          </cell>
          <cell r="AB55">
            <v>0</v>
          </cell>
          <cell r="AC55">
            <v>0</v>
          </cell>
          <cell r="AD55">
            <v>0</v>
          </cell>
        </row>
        <row r="56">
          <cell r="G56" t="str">
            <v>C</v>
          </cell>
          <cell r="H56" t="str">
            <v>3701</v>
          </cell>
          <cell r="I56" t="str">
            <v>1000</v>
          </cell>
          <cell r="J56" t="str">
            <v>24</v>
          </cell>
          <cell r="K56"/>
          <cell r="L56"/>
          <cell r="M56"/>
          <cell r="N56"/>
          <cell r="O56"/>
          <cell r="P56" t="str">
            <v>Nación</v>
          </cell>
          <cell r="Q56" t="str">
            <v>11</v>
          </cell>
          <cell r="R56" t="str">
            <v>CSF</v>
          </cell>
          <cell r="S56" t="str">
            <v>FORTALECIMIENTO DEL MARCO LEGAL Y ORGANIZATIVO DE LAS KUMPANIAS RROM A NIVEL   NACIONAL</v>
          </cell>
          <cell r="T56">
            <v>200000000</v>
          </cell>
          <cell r="U56">
            <v>0</v>
          </cell>
          <cell r="V56">
            <v>0</v>
          </cell>
          <cell r="W56">
            <v>200000000</v>
          </cell>
          <cell r="X56">
            <v>0</v>
          </cell>
          <cell r="Y56">
            <v>0</v>
          </cell>
          <cell r="Z56">
            <v>200000000</v>
          </cell>
          <cell r="AA56">
            <v>0</v>
          </cell>
          <cell r="AB56">
            <v>0</v>
          </cell>
          <cell r="AC56">
            <v>0</v>
          </cell>
          <cell r="AD56">
            <v>0</v>
          </cell>
        </row>
        <row r="57">
          <cell r="G57" t="str">
            <v>C</v>
          </cell>
          <cell r="H57" t="str">
            <v>3701</v>
          </cell>
          <cell r="I57" t="str">
            <v>1000</v>
          </cell>
          <cell r="J57" t="str">
            <v>25</v>
          </cell>
          <cell r="K57"/>
          <cell r="L57"/>
          <cell r="M57"/>
          <cell r="N57"/>
          <cell r="O57"/>
          <cell r="P57" t="str">
            <v>Nación</v>
          </cell>
          <cell r="Q57" t="str">
            <v>16</v>
          </cell>
          <cell r="R57" t="str">
            <v>CSF</v>
          </cell>
          <cell r="S57" t="str">
            <v>FORTALECIMIENTO A LA GARANTÍA DE LA LABOR DE DEFENSA DE LOS DERECHOS HUMANOS A NIVEL  NACIONAL</v>
          </cell>
          <cell r="T57">
            <v>5000000000</v>
          </cell>
          <cell r="U57">
            <v>0</v>
          </cell>
          <cell r="V57">
            <v>0</v>
          </cell>
          <cell r="W57">
            <v>5000000000</v>
          </cell>
          <cell r="X57">
            <v>0</v>
          </cell>
          <cell r="Y57">
            <v>900020693</v>
          </cell>
          <cell r="Z57">
            <v>4099979307</v>
          </cell>
          <cell r="AA57">
            <v>423693913</v>
          </cell>
          <cell r="AB57">
            <v>0</v>
          </cell>
          <cell r="AC57">
            <v>0</v>
          </cell>
          <cell r="AD57">
            <v>0</v>
          </cell>
        </row>
        <row r="58">
          <cell r="G58" t="str">
            <v>C</v>
          </cell>
          <cell r="H58" t="str">
            <v>3702</v>
          </cell>
          <cell r="I58" t="str">
            <v>1000</v>
          </cell>
          <cell r="J58" t="str">
            <v>8</v>
          </cell>
          <cell r="K58"/>
          <cell r="L58"/>
          <cell r="M58"/>
          <cell r="N58"/>
          <cell r="O58"/>
          <cell r="P58" t="str">
            <v>Nación</v>
          </cell>
          <cell r="Q58" t="str">
            <v>16</v>
          </cell>
          <cell r="R58" t="str">
            <v>CSF</v>
          </cell>
          <cell r="S58" t="str">
            <v>FORTALECIMIENTO DE LOS SISTEMAS INTEGRADOS DE EMERGENCIA Y SEGURIDAD SIES A NIVEL  NACIONAL</v>
          </cell>
          <cell r="T58">
            <v>20000000000</v>
          </cell>
          <cell r="U58">
            <v>0</v>
          </cell>
          <cell r="V58">
            <v>0</v>
          </cell>
          <cell r="W58">
            <v>20000000000</v>
          </cell>
          <cell r="X58">
            <v>0</v>
          </cell>
          <cell r="Y58">
            <v>290143828</v>
          </cell>
          <cell r="Z58">
            <v>19709856172</v>
          </cell>
          <cell r="AA58">
            <v>65661212</v>
          </cell>
          <cell r="AB58">
            <v>0</v>
          </cell>
          <cell r="AC58">
            <v>0</v>
          </cell>
          <cell r="AD58">
            <v>0</v>
          </cell>
        </row>
        <row r="59">
          <cell r="G59" t="str">
            <v>C</v>
          </cell>
          <cell r="H59" t="str">
            <v>3702</v>
          </cell>
          <cell r="I59" t="str">
            <v>1000</v>
          </cell>
          <cell r="J59" t="str">
            <v>9</v>
          </cell>
          <cell r="K59"/>
          <cell r="L59"/>
          <cell r="M59"/>
          <cell r="N59"/>
          <cell r="O59"/>
          <cell r="P59" t="str">
            <v>Nación</v>
          </cell>
          <cell r="Q59" t="str">
            <v>16</v>
          </cell>
          <cell r="R59" t="str">
            <v>CSF</v>
          </cell>
          <cell r="S59" t="str">
            <v>MEJORAMIENTO EN LA IMPLEMENTACIÓN DE POLÍTICAS PUBLICAS EN MATERIA DE TRATA DE PERSONAS A NIVEL  NACIONAL</v>
          </cell>
          <cell r="T59">
            <v>742140000</v>
          </cell>
          <cell r="U59">
            <v>0</v>
          </cell>
          <cell r="V59">
            <v>0</v>
          </cell>
          <cell r="W59">
            <v>742140000</v>
          </cell>
          <cell r="X59">
            <v>0</v>
          </cell>
          <cell r="Y59">
            <v>80000000</v>
          </cell>
          <cell r="Z59">
            <v>662140000</v>
          </cell>
          <cell r="AA59">
            <v>0</v>
          </cell>
          <cell r="AB59">
            <v>0</v>
          </cell>
          <cell r="AC59">
            <v>0</v>
          </cell>
          <cell r="AD59">
            <v>0</v>
          </cell>
        </row>
        <row r="60">
          <cell r="G60" t="str">
            <v>C</v>
          </cell>
          <cell r="H60" t="str">
            <v>3702</v>
          </cell>
          <cell r="I60" t="str">
            <v>1000</v>
          </cell>
          <cell r="J60" t="str">
            <v>10</v>
          </cell>
          <cell r="K60"/>
          <cell r="L60"/>
          <cell r="M60"/>
          <cell r="N60"/>
          <cell r="O60"/>
          <cell r="P60" t="str">
            <v>Nación</v>
          </cell>
          <cell r="Q60" t="str">
            <v>16</v>
          </cell>
          <cell r="R60" t="str">
            <v>CSF</v>
          </cell>
          <cell r="S60" t="str">
            <v>FORTALECIMIENTO DE LAS CAPACIDADES INSTITUCIONALES EN MATERIA DE SEGURIDAD, CONVIVENCIA CIUDADANA Y ORDEN PÚBLICO A NIVEL  NACIONAL</v>
          </cell>
          <cell r="T60">
            <v>4000000000</v>
          </cell>
          <cell r="U60">
            <v>0</v>
          </cell>
          <cell r="V60">
            <v>0</v>
          </cell>
          <cell r="W60">
            <v>4000000000</v>
          </cell>
          <cell r="X60">
            <v>0</v>
          </cell>
          <cell r="Y60">
            <v>2427511265</v>
          </cell>
          <cell r="Z60">
            <v>1572488735</v>
          </cell>
          <cell r="AA60">
            <v>551045858</v>
          </cell>
          <cell r="AB60">
            <v>0</v>
          </cell>
          <cell r="AC60">
            <v>0</v>
          </cell>
          <cell r="AD60">
            <v>0</v>
          </cell>
        </row>
        <row r="61">
          <cell r="G61" t="str">
            <v>C</v>
          </cell>
          <cell r="H61" t="str">
            <v>3702</v>
          </cell>
          <cell r="I61" t="str">
            <v>1000</v>
          </cell>
          <cell r="J61" t="str">
            <v>11</v>
          </cell>
          <cell r="K61"/>
          <cell r="L61"/>
          <cell r="M61"/>
          <cell r="N61"/>
          <cell r="O61"/>
          <cell r="P61" t="str">
            <v>Nación</v>
          </cell>
          <cell r="Q61" t="str">
            <v>16</v>
          </cell>
          <cell r="R61" t="str">
            <v>CSF</v>
          </cell>
          <cell r="S61" t="str">
            <v>FORTALECIMIENTO INSTITUCIONAL EN DESCENTRALIZACIÓN Y ORDENAMIENTO TERRITORIAL A NIVEL  NACIONAL</v>
          </cell>
          <cell r="T61">
            <v>4000000000</v>
          </cell>
          <cell r="U61">
            <v>0</v>
          </cell>
          <cell r="V61">
            <v>0</v>
          </cell>
          <cell r="W61">
            <v>4000000000</v>
          </cell>
          <cell r="X61">
            <v>0</v>
          </cell>
          <cell r="Y61">
            <v>160000000</v>
          </cell>
          <cell r="Z61">
            <v>3840000000</v>
          </cell>
          <cell r="AA61">
            <v>0</v>
          </cell>
          <cell r="AB61">
            <v>0</v>
          </cell>
          <cell r="AC61">
            <v>0</v>
          </cell>
          <cell r="AD61">
            <v>0</v>
          </cell>
        </row>
        <row r="62">
          <cell r="G62" t="str">
            <v>C</v>
          </cell>
          <cell r="H62" t="str">
            <v>3702</v>
          </cell>
          <cell r="I62" t="str">
            <v>1000</v>
          </cell>
          <cell r="J62" t="str">
            <v>12</v>
          </cell>
          <cell r="K62"/>
          <cell r="L62"/>
          <cell r="M62"/>
          <cell r="N62"/>
          <cell r="O62"/>
          <cell r="P62" t="str">
            <v>Nación</v>
          </cell>
          <cell r="Q62" t="str">
            <v>16</v>
          </cell>
          <cell r="R62" t="str">
            <v>CSF</v>
          </cell>
          <cell r="S62" t="str">
            <v>FORTALECIMIENTO DE LAS ENTIDADES TERRITORIALES EN EL MANEJO DE VIOLENCIA CONTRA LA MUJER A NIVEL  NACIONAL</v>
          </cell>
          <cell r="T62">
            <v>1514852846</v>
          </cell>
          <cell r="U62">
            <v>0</v>
          </cell>
          <cell r="V62">
            <v>0</v>
          </cell>
          <cell r="W62">
            <v>1514852846</v>
          </cell>
          <cell r="X62">
            <v>0</v>
          </cell>
          <cell r="Y62">
            <v>682858430</v>
          </cell>
          <cell r="Z62">
            <v>831994416</v>
          </cell>
          <cell r="AA62">
            <v>0</v>
          </cell>
          <cell r="AB62">
            <v>0</v>
          </cell>
          <cell r="AC62">
            <v>0</v>
          </cell>
          <cell r="AD62">
            <v>0</v>
          </cell>
        </row>
        <row r="63">
          <cell r="G63" t="str">
            <v>C</v>
          </cell>
          <cell r="H63" t="str">
            <v>3703</v>
          </cell>
          <cell r="I63" t="str">
            <v>1000</v>
          </cell>
          <cell r="J63" t="str">
            <v>2</v>
          </cell>
          <cell r="K63"/>
          <cell r="L63"/>
          <cell r="M63"/>
          <cell r="N63"/>
          <cell r="O63"/>
          <cell r="P63" t="str">
            <v>Nación</v>
          </cell>
          <cell r="Q63" t="str">
            <v>10</v>
          </cell>
          <cell r="R63" t="str">
            <v>CSF</v>
          </cell>
          <cell r="S63" t="str">
            <v>FORTALECIMIENTO INSTITUCIONAL PARA LA IMPLEMENTACIÓN DE LA POLÍTICA PÚBLICA DE VÍCTIMAS A NIVEL  NACIONAL</v>
          </cell>
          <cell r="T63">
            <v>1100000000</v>
          </cell>
          <cell r="U63">
            <v>0</v>
          </cell>
          <cell r="V63">
            <v>0</v>
          </cell>
          <cell r="W63">
            <v>1100000000</v>
          </cell>
          <cell r="X63">
            <v>0</v>
          </cell>
          <cell r="Y63">
            <v>0</v>
          </cell>
          <cell r="Z63">
            <v>1100000000</v>
          </cell>
          <cell r="AA63">
            <v>0</v>
          </cell>
          <cell r="AB63">
            <v>0</v>
          </cell>
          <cell r="AC63">
            <v>0</v>
          </cell>
          <cell r="AD63">
            <v>0</v>
          </cell>
        </row>
        <row r="64">
          <cell r="G64" t="str">
            <v>C</v>
          </cell>
          <cell r="H64" t="str">
            <v>3703</v>
          </cell>
          <cell r="I64" t="str">
            <v>1000</v>
          </cell>
          <cell r="J64" t="str">
            <v>2</v>
          </cell>
          <cell r="K64"/>
          <cell r="L64"/>
          <cell r="M64"/>
          <cell r="N64"/>
          <cell r="O64"/>
          <cell r="P64" t="str">
            <v>Nación</v>
          </cell>
          <cell r="Q64" t="str">
            <v>11</v>
          </cell>
          <cell r="R64" t="str">
            <v>CSF</v>
          </cell>
          <cell r="S64" t="str">
            <v>FORTALECIMIENTO INSTITUCIONAL PARA LA IMPLEMENTACIÓN DE LA POLÍTICA PÚBLICA DE VÍCTIMAS A NIVEL  NACIONAL</v>
          </cell>
          <cell r="T64">
            <v>4400000000</v>
          </cell>
          <cell r="U64">
            <v>0</v>
          </cell>
          <cell r="V64">
            <v>0</v>
          </cell>
          <cell r="W64">
            <v>4400000000</v>
          </cell>
          <cell r="X64">
            <v>0</v>
          </cell>
          <cell r="Y64">
            <v>0</v>
          </cell>
          <cell r="Z64">
            <v>4400000000</v>
          </cell>
          <cell r="AA64">
            <v>0</v>
          </cell>
          <cell r="AB64">
            <v>0</v>
          </cell>
          <cell r="AC64">
            <v>0</v>
          </cell>
          <cell r="AD64">
            <v>0</v>
          </cell>
        </row>
        <row r="65">
          <cell r="G65" t="str">
            <v>C</v>
          </cell>
          <cell r="H65" t="str">
            <v>3704</v>
          </cell>
          <cell r="I65" t="str">
            <v>1000</v>
          </cell>
          <cell r="J65" t="str">
            <v>4</v>
          </cell>
          <cell r="K65"/>
          <cell r="L65"/>
          <cell r="M65"/>
          <cell r="N65"/>
          <cell r="O65"/>
          <cell r="P65" t="str">
            <v>Nación</v>
          </cell>
          <cell r="Q65" t="str">
            <v>10</v>
          </cell>
          <cell r="R65" t="str">
            <v>CSF</v>
          </cell>
          <cell r="S65" t="str">
            <v>CARACTERIZACIÓN DEL SECTOR RELIGIOSO EN EL MARCO DE LA POLÍTICA PÚBLICA DE LIBERTAD RELIGIOSA Y DE CULTOS  NACIONAL</v>
          </cell>
          <cell r="T65">
            <v>142400000</v>
          </cell>
          <cell r="U65">
            <v>0</v>
          </cell>
          <cell r="V65">
            <v>0</v>
          </cell>
          <cell r="W65">
            <v>142400000</v>
          </cell>
          <cell r="X65">
            <v>0</v>
          </cell>
          <cell r="Y65">
            <v>0</v>
          </cell>
          <cell r="Z65">
            <v>142400000</v>
          </cell>
          <cell r="AA65">
            <v>0</v>
          </cell>
          <cell r="AB65">
            <v>0</v>
          </cell>
          <cell r="AC65">
            <v>0</v>
          </cell>
          <cell r="AD65">
            <v>0</v>
          </cell>
        </row>
        <row r="66">
          <cell r="G66" t="str">
            <v>C</v>
          </cell>
          <cell r="H66" t="str">
            <v>3704</v>
          </cell>
          <cell r="I66" t="str">
            <v>1000</v>
          </cell>
          <cell r="J66" t="str">
            <v>4</v>
          </cell>
          <cell r="K66"/>
          <cell r="L66"/>
          <cell r="M66"/>
          <cell r="N66"/>
          <cell r="O66"/>
          <cell r="P66" t="str">
            <v>Nación</v>
          </cell>
          <cell r="Q66" t="str">
            <v>11</v>
          </cell>
          <cell r="R66" t="str">
            <v>CSF</v>
          </cell>
          <cell r="S66" t="str">
            <v>CARACTERIZACIÓN DEL SECTOR RELIGIOSO EN EL MARCO DE LA POLÍTICA PÚBLICA DE LIBERTAD RELIGIOSA Y DE CULTOS  NACIONAL</v>
          </cell>
          <cell r="T66">
            <v>569600000</v>
          </cell>
          <cell r="U66">
            <v>0</v>
          </cell>
          <cell r="V66">
            <v>0</v>
          </cell>
          <cell r="W66">
            <v>569600000</v>
          </cell>
          <cell r="X66">
            <v>0</v>
          </cell>
          <cell r="Y66">
            <v>120000000</v>
          </cell>
          <cell r="Z66">
            <v>449600000</v>
          </cell>
          <cell r="AA66">
            <v>0</v>
          </cell>
          <cell r="AB66">
            <v>0</v>
          </cell>
          <cell r="AC66">
            <v>0</v>
          </cell>
          <cell r="AD66">
            <v>0</v>
          </cell>
        </row>
        <row r="67">
          <cell r="G67" t="str">
            <v>C</v>
          </cell>
          <cell r="H67" t="str">
            <v>3704</v>
          </cell>
          <cell r="I67" t="str">
            <v>1000</v>
          </cell>
          <cell r="J67" t="str">
            <v>5</v>
          </cell>
          <cell r="K67"/>
          <cell r="L67"/>
          <cell r="M67"/>
          <cell r="N67"/>
          <cell r="O67"/>
          <cell r="P67" t="str">
            <v>Nación</v>
          </cell>
          <cell r="Q67" t="str">
            <v>16</v>
          </cell>
          <cell r="R67" t="str">
            <v>CSF</v>
          </cell>
          <cell r="S67" t="str">
            <v>FORTALECIMIENTO AL EJERCICIO DE LA ACCIÓN COMUNAL Y SUS ORGANIZACIONES PARA EL DESARROLLO DE SUS EJERCICIOS DE PARTICIPACIÓN CIUDADANA EN EL MARCO DEL CONPES 3955 DE 2018 A NIVEL   NACIONAL</v>
          </cell>
          <cell r="T67">
            <v>16000000000</v>
          </cell>
          <cell r="U67">
            <v>0</v>
          </cell>
          <cell r="V67">
            <v>0</v>
          </cell>
          <cell r="W67">
            <v>16000000000</v>
          </cell>
          <cell r="X67">
            <v>0</v>
          </cell>
          <cell r="Y67">
            <v>0</v>
          </cell>
          <cell r="Z67">
            <v>16000000000</v>
          </cell>
          <cell r="AA67">
            <v>0</v>
          </cell>
          <cell r="AB67">
            <v>0</v>
          </cell>
          <cell r="AC67">
            <v>0</v>
          </cell>
          <cell r="AD67">
            <v>0</v>
          </cell>
        </row>
        <row r="68">
          <cell r="G68" t="str">
            <v>C</v>
          </cell>
          <cell r="H68" t="str">
            <v>3799</v>
          </cell>
          <cell r="I68" t="str">
            <v>1000</v>
          </cell>
          <cell r="J68" t="str">
            <v>7</v>
          </cell>
          <cell r="K68"/>
          <cell r="L68"/>
          <cell r="M68"/>
          <cell r="N68"/>
          <cell r="O68"/>
          <cell r="P68" t="str">
            <v>Nación</v>
          </cell>
          <cell r="Q68" t="str">
            <v>10</v>
          </cell>
          <cell r="R68" t="str">
            <v>CSF</v>
          </cell>
          <cell r="S68" t="str">
            <v>MEJORAMIENTO DE LA INFRAESTRUCTURA TECNOLÓGICA E INTEGRACIÓN DE LOS SISTEMAS DE INFORMACIÓN DEL MINISTERIO DEL INTERIOR  BOGOTÁ</v>
          </cell>
          <cell r="T68">
            <v>300000000</v>
          </cell>
          <cell r="U68">
            <v>0</v>
          </cell>
          <cell r="V68">
            <v>0</v>
          </cell>
          <cell r="W68">
            <v>300000000</v>
          </cell>
          <cell r="X68">
            <v>0</v>
          </cell>
          <cell r="Y68">
            <v>265210867</v>
          </cell>
          <cell r="Z68">
            <v>34789133</v>
          </cell>
          <cell r="AA68">
            <v>107306877</v>
          </cell>
          <cell r="AB68">
            <v>0</v>
          </cell>
          <cell r="AC68">
            <v>0</v>
          </cell>
          <cell r="AD68">
            <v>0</v>
          </cell>
        </row>
        <row r="69">
          <cell r="G69" t="str">
            <v>C</v>
          </cell>
          <cell r="H69" t="str">
            <v>3799</v>
          </cell>
          <cell r="I69" t="str">
            <v>1000</v>
          </cell>
          <cell r="J69" t="str">
            <v>7</v>
          </cell>
          <cell r="K69"/>
          <cell r="L69"/>
          <cell r="M69"/>
          <cell r="N69"/>
          <cell r="O69"/>
          <cell r="P69" t="str">
            <v>Nación</v>
          </cell>
          <cell r="Q69" t="str">
            <v>11</v>
          </cell>
          <cell r="R69" t="str">
            <v>CSF</v>
          </cell>
          <cell r="S69" t="str">
            <v>MEJORAMIENTO DE LA INFRAESTRUCTURA TECNOLÓGICA E INTEGRACIÓN DE LOS SISTEMAS DE INFORMACIÓN DEL MINISTERIO DEL INTERIOR  BOGOTÁ</v>
          </cell>
          <cell r="T69">
            <v>1200000000</v>
          </cell>
          <cell r="U69">
            <v>0</v>
          </cell>
          <cell r="V69">
            <v>0</v>
          </cell>
          <cell r="W69">
            <v>1200000000</v>
          </cell>
          <cell r="X69">
            <v>0</v>
          </cell>
          <cell r="Y69">
            <v>665005519</v>
          </cell>
          <cell r="Z69">
            <v>534994481</v>
          </cell>
          <cell r="AA69">
            <v>83040000</v>
          </cell>
          <cell r="AB69">
            <v>0</v>
          </cell>
          <cell r="AC69">
            <v>0</v>
          </cell>
          <cell r="AD69">
            <v>0</v>
          </cell>
        </row>
        <row r="70">
          <cell r="G70" t="str">
            <v>C</v>
          </cell>
          <cell r="H70" t="str">
            <v>3799</v>
          </cell>
          <cell r="I70" t="str">
            <v>1000</v>
          </cell>
          <cell r="J70" t="str">
            <v>8</v>
          </cell>
          <cell r="K70"/>
          <cell r="L70"/>
          <cell r="M70"/>
          <cell r="N70"/>
          <cell r="O70"/>
          <cell r="P70" t="str">
            <v>Nación</v>
          </cell>
          <cell r="Q70" t="str">
            <v>10</v>
          </cell>
          <cell r="R70" t="str">
            <v>CSF</v>
          </cell>
          <cell r="S70" t="str">
            <v>FORTALECIMIENTO DE LA COMUNICACIÓN Y LOS CANALES DE ATENCION AL CIUDADANO EN EL MINISTERIO DEL INTERIOR A NIVEL  NACIONAL</v>
          </cell>
          <cell r="T70">
            <v>200000000</v>
          </cell>
          <cell r="U70">
            <v>0</v>
          </cell>
          <cell r="V70">
            <v>0</v>
          </cell>
          <cell r="W70">
            <v>200000000</v>
          </cell>
          <cell r="X70">
            <v>0</v>
          </cell>
          <cell r="Y70">
            <v>178686825</v>
          </cell>
          <cell r="Z70">
            <v>21313175</v>
          </cell>
          <cell r="AA70">
            <v>42820960</v>
          </cell>
          <cell r="AB70">
            <v>0</v>
          </cell>
          <cell r="AC70">
            <v>0</v>
          </cell>
          <cell r="AD70">
            <v>0</v>
          </cell>
        </row>
        <row r="71">
          <cell r="G71" t="str">
            <v>C</v>
          </cell>
          <cell r="H71" t="str">
            <v>3799</v>
          </cell>
          <cell r="I71" t="str">
            <v>1000</v>
          </cell>
          <cell r="J71" t="str">
            <v>8</v>
          </cell>
          <cell r="K71"/>
          <cell r="L71"/>
          <cell r="M71"/>
          <cell r="N71"/>
          <cell r="O71"/>
          <cell r="P71" t="str">
            <v>Nación</v>
          </cell>
          <cell r="Q71" t="str">
            <v>11</v>
          </cell>
          <cell r="R71" t="str">
            <v>CSF</v>
          </cell>
          <cell r="S71" t="str">
            <v>FORTALECIMIENTO DE LA COMUNICACIÓN Y LOS CANALES DE ATENCION AL CIUDADANO EN EL MINISTERIO DEL INTERIOR A NIVEL  NACIONAL</v>
          </cell>
          <cell r="T71">
            <v>800000000</v>
          </cell>
          <cell r="U71">
            <v>0</v>
          </cell>
          <cell r="V71">
            <v>0</v>
          </cell>
          <cell r="W71">
            <v>800000000</v>
          </cell>
          <cell r="X71">
            <v>0</v>
          </cell>
          <cell r="Y71">
            <v>783047267</v>
          </cell>
          <cell r="Z71">
            <v>16952733</v>
          </cell>
          <cell r="AA71">
            <v>314955909</v>
          </cell>
          <cell r="AB71">
            <v>0</v>
          </cell>
          <cell r="AC71">
            <v>0</v>
          </cell>
          <cell r="AD71">
            <v>0</v>
          </cell>
        </row>
        <row r="72">
          <cell r="G72" t="str">
            <v>C</v>
          </cell>
          <cell r="H72" t="str">
            <v>3799</v>
          </cell>
          <cell r="I72" t="str">
            <v>1000</v>
          </cell>
          <cell r="J72" t="str">
            <v>9</v>
          </cell>
          <cell r="K72"/>
          <cell r="L72"/>
          <cell r="M72"/>
          <cell r="N72"/>
          <cell r="O72"/>
          <cell r="P72" t="str">
            <v>Nación</v>
          </cell>
          <cell r="Q72" t="str">
            <v>10</v>
          </cell>
          <cell r="R72" t="str">
            <v>CSF</v>
          </cell>
          <cell r="S72" t="str">
            <v>FORTALECIMIENTO DEL SISTEMA INTEGRADO DE GESTIÓN DEL MINISTERIO DEL INTERIOR EN  BOGOTÁ</v>
          </cell>
          <cell r="T72">
            <v>440000000</v>
          </cell>
          <cell r="U72">
            <v>0</v>
          </cell>
          <cell r="V72">
            <v>0</v>
          </cell>
          <cell r="W72">
            <v>440000000</v>
          </cell>
          <cell r="X72">
            <v>0</v>
          </cell>
          <cell r="Y72">
            <v>423516000</v>
          </cell>
          <cell r="Z72">
            <v>16484000</v>
          </cell>
          <cell r="AA72">
            <v>401671400</v>
          </cell>
          <cell r="AB72">
            <v>0</v>
          </cell>
          <cell r="AC72">
            <v>0</v>
          </cell>
          <cell r="AD72">
            <v>0</v>
          </cell>
        </row>
        <row r="73">
          <cell r="G73" t="str">
            <v>C</v>
          </cell>
          <cell r="H73" t="str">
            <v>3799</v>
          </cell>
          <cell r="I73" t="str">
            <v>1000</v>
          </cell>
          <cell r="J73" t="str">
            <v>9</v>
          </cell>
          <cell r="K73"/>
          <cell r="L73"/>
          <cell r="M73"/>
          <cell r="N73"/>
          <cell r="O73"/>
          <cell r="P73" t="str">
            <v>Nación</v>
          </cell>
          <cell r="Q73" t="str">
            <v>11</v>
          </cell>
          <cell r="R73" t="str">
            <v>CSF</v>
          </cell>
          <cell r="S73" t="str">
            <v>FORTALECIMIENTO DEL SISTEMA INTEGRADO DE GESTIÓN DEL MINISTERIO DEL INTERIOR EN  BOGOTÁ</v>
          </cell>
          <cell r="T73">
            <v>1760000000</v>
          </cell>
          <cell r="U73">
            <v>0</v>
          </cell>
          <cell r="V73">
            <v>0</v>
          </cell>
          <cell r="W73">
            <v>1760000000</v>
          </cell>
          <cell r="X73">
            <v>0</v>
          </cell>
          <cell r="Y73">
            <v>928868655</v>
          </cell>
          <cell r="Z73">
            <v>831131345</v>
          </cell>
          <cell r="AA73">
            <v>903331028</v>
          </cell>
          <cell r="AB73">
            <v>0</v>
          </cell>
          <cell r="AC73">
            <v>0</v>
          </cell>
          <cell r="AD73">
            <v>0</v>
          </cell>
        </row>
        <row r="74">
          <cell r="G74" t="str">
            <v>C</v>
          </cell>
          <cell r="H74" t="str">
            <v>3799</v>
          </cell>
          <cell r="I74" t="str">
            <v>1000</v>
          </cell>
          <cell r="J74" t="str">
            <v>11</v>
          </cell>
          <cell r="K74"/>
          <cell r="L74"/>
          <cell r="M74"/>
          <cell r="N74"/>
          <cell r="O74"/>
          <cell r="P74" t="str">
            <v>Nación</v>
          </cell>
          <cell r="Q74" t="str">
            <v>10</v>
          </cell>
          <cell r="R74" t="str">
            <v>CSF</v>
          </cell>
          <cell r="S74" t="str">
            <v>IMPLEMENTACIÓN DE UNA RED DE GESTIÓN DEL CONOCIMIENTO EN EL MINISTERIO DEL INTERIOR-  NACIONAL</v>
          </cell>
          <cell r="T74">
            <v>354910000</v>
          </cell>
          <cell r="U74">
            <v>0</v>
          </cell>
          <cell r="V74">
            <v>0</v>
          </cell>
          <cell r="W74">
            <v>354910000</v>
          </cell>
          <cell r="X74">
            <v>0</v>
          </cell>
          <cell r="Y74">
            <v>354910000</v>
          </cell>
          <cell r="Z74">
            <v>0</v>
          </cell>
          <cell r="AA74">
            <v>0</v>
          </cell>
          <cell r="AB74">
            <v>0</v>
          </cell>
          <cell r="AC74">
            <v>0</v>
          </cell>
          <cell r="AD74">
            <v>0</v>
          </cell>
        </row>
        <row r="75">
          <cell r="G75" t="str">
            <v>C</v>
          </cell>
          <cell r="H75" t="str">
            <v>3799</v>
          </cell>
          <cell r="I75" t="str">
            <v>1000</v>
          </cell>
          <cell r="J75" t="str">
            <v>11</v>
          </cell>
          <cell r="K75"/>
          <cell r="L75"/>
          <cell r="M75"/>
          <cell r="N75"/>
          <cell r="O75"/>
          <cell r="P75" t="str">
            <v>Nación</v>
          </cell>
          <cell r="Q75" t="str">
            <v>11</v>
          </cell>
          <cell r="R75" t="str">
            <v>CSF</v>
          </cell>
          <cell r="S75" t="str">
            <v>IMPLEMENTACIÓN DE UNA RED DE GESTIÓN DEL CONOCIMIENTO EN EL MINISTERIO DEL INTERIOR-  NACIONAL</v>
          </cell>
          <cell r="T75">
            <v>1419640000</v>
          </cell>
          <cell r="U75">
            <v>0</v>
          </cell>
          <cell r="V75">
            <v>0</v>
          </cell>
          <cell r="W75">
            <v>1419640000</v>
          </cell>
          <cell r="X75">
            <v>0</v>
          </cell>
          <cell r="Y75">
            <v>240310000</v>
          </cell>
          <cell r="Z75">
            <v>1179330000</v>
          </cell>
          <cell r="AA75">
            <v>93513333</v>
          </cell>
          <cell r="AB75">
            <v>0</v>
          </cell>
          <cell r="AC75">
            <v>0</v>
          </cell>
          <cell r="AD75">
            <v>0</v>
          </cell>
        </row>
        <row r="76">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v>638368402537</v>
          </cell>
          <cell r="U76">
            <v>100000000</v>
          </cell>
          <cell r="V76">
            <v>16947636829</v>
          </cell>
          <cell r="W76">
            <v>621520765708</v>
          </cell>
          <cell r="X76">
            <v>62602423429</v>
          </cell>
          <cell r="Y76">
            <v>227346394692.44</v>
          </cell>
          <cell r="Z76">
            <v>331571947586.56</v>
          </cell>
          <cell r="AA76">
            <v>169075284815.62</v>
          </cell>
          <cell r="AB76">
            <v>2425458694.8000002</v>
          </cell>
          <cell r="AC76">
            <v>2418383874.8000002</v>
          </cell>
          <cell r="AD76">
            <v>2281558441</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row r="10">
          <cell r="E10">
            <v>19655392846</v>
          </cell>
          <cell r="F10">
            <v>8622467243</v>
          </cell>
          <cell r="H10">
            <v>11032925603</v>
          </cell>
          <cell r="I10">
            <v>2112589447</v>
          </cell>
          <cell r="L10">
            <v>8920336156</v>
          </cell>
          <cell r="M10">
            <v>3303708</v>
          </cell>
        </row>
      </sheetData>
      <sheetData sheetId="4">
        <row r="10">
          <cell r="E10">
            <v>9500000000</v>
          </cell>
          <cell r="F10">
            <v>1046346307</v>
          </cell>
          <cell r="H10">
            <v>8453653693</v>
          </cell>
          <cell r="I10">
            <v>471787712</v>
          </cell>
          <cell r="L10">
            <v>7981865981</v>
          </cell>
          <cell r="M10">
            <v>0</v>
          </cell>
        </row>
      </sheetData>
      <sheetData sheetId="5">
        <row r="10">
          <cell r="E10">
            <v>375519136600</v>
          </cell>
          <cell r="F10">
            <v>178042250270.44</v>
          </cell>
          <cell r="H10">
            <v>159874462900.56</v>
          </cell>
          <cell r="I10">
            <v>159286774091.23999</v>
          </cell>
          <cell r="L10">
            <v>587688809.32001114</v>
          </cell>
          <cell r="M10">
            <v>2376572829.8000002</v>
          </cell>
        </row>
      </sheetData>
      <sheetData sheetId="6"/>
      <sheetData sheetId="7"/>
      <sheetData sheetId="8"/>
      <sheetData sheetId="9">
        <row r="66">
          <cell r="X66">
            <v>0</v>
          </cell>
        </row>
        <row r="76">
          <cell r="V76">
            <v>16947636829</v>
          </cell>
          <cell r="W76">
            <v>621520765708</v>
          </cell>
          <cell r="X76">
            <v>62602423429</v>
          </cell>
          <cell r="Y76">
            <v>227346394692.44</v>
          </cell>
          <cell r="Z76">
            <v>331571947586.56</v>
          </cell>
          <cell r="AA76">
            <v>169075284815.62</v>
          </cell>
          <cell r="AB76">
            <v>2425458694.8000002</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94E5F-3340-4386-817A-A6D115F56D2D}">
  <sheetPr>
    <tabColor theme="9" tint="-0.249977111117893"/>
  </sheetPr>
  <dimension ref="A1:BQ60"/>
  <sheetViews>
    <sheetView topLeftCell="G1" workbookViewId="0">
      <selection activeCell="U2" sqref="U2"/>
    </sheetView>
  </sheetViews>
  <sheetFormatPr baseColWidth="10" defaultColWidth="9.140625" defaultRowHeight="15"/>
  <cols>
    <col min="1" max="6" width="0" hidden="1" customWidth="1"/>
    <col min="7" max="7" width="23.7109375" customWidth="1"/>
    <col min="8" max="9" width="9.140625" hidden="1" customWidth="1"/>
    <col min="10" max="10" width="62.140625" customWidth="1"/>
    <col min="11" max="11" width="10.42578125" customWidth="1"/>
    <col min="12" max="12" width="17.42578125" customWidth="1"/>
    <col min="13" max="17" width="21" hidden="1" customWidth="1"/>
    <col min="18" max="18" width="15" hidden="1" customWidth="1"/>
    <col min="19" max="19" width="19.140625" customWidth="1"/>
    <col min="20" max="20" width="15.85546875" customWidth="1"/>
    <col min="21" max="21" width="18.140625" customWidth="1"/>
    <col min="22" max="22" width="16.85546875" customWidth="1"/>
    <col min="23" max="23" width="17.140625" customWidth="1"/>
    <col min="24" max="24" width="18.85546875" customWidth="1"/>
  </cols>
  <sheetData>
    <row r="1" spans="1:24" ht="69.75">
      <c r="A1" s="18" t="s">
        <v>281</v>
      </c>
      <c r="B1" s="19" t="s">
        <v>282</v>
      </c>
      <c r="C1" s="19" t="s">
        <v>283</v>
      </c>
      <c r="D1" s="19" t="s">
        <v>284</v>
      </c>
      <c r="E1" s="19" t="s">
        <v>285</v>
      </c>
      <c r="F1" s="19" t="s">
        <v>286</v>
      </c>
      <c r="G1" s="19" t="s">
        <v>287</v>
      </c>
      <c r="H1" s="19" t="s">
        <v>288</v>
      </c>
      <c r="I1" s="19" t="s">
        <v>289</v>
      </c>
      <c r="J1" s="20" t="s">
        <v>290</v>
      </c>
      <c r="K1" s="73" t="s">
        <v>291</v>
      </c>
      <c r="L1" s="73" t="s">
        <v>765</v>
      </c>
      <c r="M1" s="73"/>
      <c r="N1" s="73"/>
      <c r="O1" s="73"/>
      <c r="P1" s="73"/>
      <c r="Q1" s="73"/>
      <c r="R1" s="21" t="s">
        <v>427</v>
      </c>
      <c r="S1" s="21" t="s">
        <v>426</v>
      </c>
      <c r="T1" s="178" t="s">
        <v>24</v>
      </c>
      <c r="U1" s="178" t="s">
        <v>292</v>
      </c>
      <c r="V1" s="178" t="s">
        <v>89</v>
      </c>
      <c r="W1" s="21" t="s">
        <v>195</v>
      </c>
    </row>
    <row r="2" spans="1:24" s="282" customFormat="1">
      <c r="A2" s="489" t="s">
        <v>29</v>
      </c>
      <c r="B2" s="489" t="s">
        <v>215</v>
      </c>
      <c r="C2" s="489"/>
      <c r="D2" s="489"/>
      <c r="E2" s="489"/>
      <c r="F2" s="489"/>
      <c r="G2" s="488">
        <v>1000000</v>
      </c>
      <c r="H2" s="489" t="s">
        <v>32</v>
      </c>
      <c r="I2" s="489" t="s">
        <v>243</v>
      </c>
      <c r="J2" s="490" t="s">
        <v>188</v>
      </c>
      <c r="K2" s="491">
        <v>1000000</v>
      </c>
      <c r="L2" s="502">
        <f>SUM(L3:L42)</f>
        <v>8778.1</v>
      </c>
      <c r="M2" s="502"/>
      <c r="N2" s="502">
        <f>SUM(N3:N41)</f>
        <v>0</v>
      </c>
      <c r="O2" s="502"/>
      <c r="P2" s="502"/>
      <c r="Q2" s="502"/>
      <c r="R2" s="502">
        <f t="shared" ref="R2:W2" si="0">SUM(R3:R41)</f>
        <v>0</v>
      </c>
      <c r="S2" s="502">
        <f>SUM(S3:S42)</f>
        <v>8778.1</v>
      </c>
      <c r="T2" s="1212">
        <f>SUM(T3:T42)</f>
        <v>7350.0397239900012</v>
      </c>
      <c r="U2" s="1212">
        <f>(SUM(U3:U42))</f>
        <v>4150.453312319999</v>
      </c>
      <c r="V2" s="1212">
        <f>SUM(V3:V42)</f>
        <v>1708.4111144999999</v>
      </c>
      <c r="W2" s="503">
        <f t="shared" si="0"/>
        <v>0</v>
      </c>
    </row>
    <row r="3" spans="1:24" s="282" customFormat="1">
      <c r="A3" s="492" t="s">
        <v>29</v>
      </c>
      <c r="B3" s="492" t="s">
        <v>215</v>
      </c>
      <c r="C3" s="492" t="s">
        <v>214</v>
      </c>
      <c r="D3" s="492" t="s">
        <v>214</v>
      </c>
      <c r="E3" s="492" t="s">
        <v>295</v>
      </c>
      <c r="F3" s="492" t="s">
        <v>296</v>
      </c>
      <c r="G3" s="515" t="s">
        <v>297</v>
      </c>
      <c r="H3" s="492" t="s">
        <v>32</v>
      </c>
      <c r="I3" s="493" t="s">
        <v>33</v>
      </c>
      <c r="J3" s="939" t="s">
        <v>298</v>
      </c>
      <c r="K3" s="516" t="s">
        <v>279</v>
      </c>
      <c r="L3" s="491">
        <v>0</v>
      </c>
      <c r="M3" s="498"/>
      <c r="N3" s="498"/>
      <c r="O3" s="498"/>
      <c r="P3" s="498"/>
      <c r="Q3" s="498"/>
      <c r="R3" s="498"/>
      <c r="S3" s="499">
        <f t="shared" ref="S3:S42" si="1">SUM(L3:R3)</f>
        <v>0</v>
      </c>
      <c r="T3" s="527">
        <v>0</v>
      </c>
      <c r="U3" s="527">
        <v>0</v>
      </c>
      <c r="V3" s="527">
        <v>0</v>
      </c>
      <c r="W3" s="491"/>
      <c r="X3" s="523"/>
    </row>
    <row r="4" spans="1:24" s="282" customFormat="1">
      <c r="A4" s="504" t="s">
        <v>29</v>
      </c>
      <c r="B4" s="492" t="s">
        <v>215</v>
      </c>
      <c r="C4" s="492" t="s">
        <v>215</v>
      </c>
      <c r="D4" s="492" t="s">
        <v>214</v>
      </c>
      <c r="E4" s="492" t="s">
        <v>237</v>
      </c>
      <c r="F4" s="492" t="s">
        <v>296</v>
      </c>
      <c r="G4" s="515" t="s">
        <v>404</v>
      </c>
      <c r="H4" s="492">
        <v>10</v>
      </c>
      <c r="I4" s="493" t="s">
        <v>33</v>
      </c>
      <c r="J4" s="939" t="s">
        <v>399</v>
      </c>
      <c r="K4" s="516" t="s">
        <v>279</v>
      </c>
      <c r="L4" s="491">
        <v>0.43636000000000003</v>
      </c>
      <c r="M4" s="498"/>
      <c r="N4" s="498"/>
      <c r="O4" s="498"/>
      <c r="P4" s="498"/>
      <c r="Q4" s="498"/>
      <c r="R4" s="498"/>
      <c r="S4" s="499">
        <f t="shared" si="1"/>
        <v>0.43636000000000003</v>
      </c>
      <c r="T4" s="527">
        <v>0.43636000000000003</v>
      </c>
      <c r="U4" s="527">
        <v>0</v>
      </c>
      <c r="V4" s="527">
        <v>0</v>
      </c>
      <c r="W4" s="491"/>
      <c r="X4" s="505"/>
    </row>
    <row r="5" spans="1:24" s="282" customFormat="1">
      <c r="A5" s="492" t="s">
        <v>29</v>
      </c>
      <c r="B5" s="492" t="s">
        <v>215</v>
      </c>
      <c r="C5" s="492" t="s">
        <v>215</v>
      </c>
      <c r="D5" s="492" t="s">
        <v>214</v>
      </c>
      <c r="E5" s="492" t="s">
        <v>240</v>
      </c>
      <c r="F5" s="492" t="s">
        <v>294</v>
      </c>
      <c r="G5" s="496" t="s">
        <v>299</v>
      </c>
      <c r="H5" s="492" t="s">
        <v>32</v>
      </c>
      <c r="I5" s="493" t="s">
        <v>33</v>
      </c>
      <c r="J5" s="497" t="s">
        <v>300</v>
      </c>
      <c r="K5" s="497" t="s">
        <v>196</v>
      </c>
      <c r="L5" s="491">
        <v>110.496263</v>
      </c>
      <c r="M5" s="498"/>
      <c r="N5" s="498"/>
      <c r="O5" s="498"/>
      <c r="P5" s="498"/>
      <c r="Q5" s="498"/>
      <c r="R5" s="498"/>
      <c r="S5" s="499">
        <f t="shared" si="1"/>
        <v>110.496263</v>
      </c>
      <c r="T5" s="527">
        <v>110.496263</v>
      </c>
      <c r="U5" s="527">
        <v>0</v>
      </c>
      <c r="V5" s="527">
        <v>0</v>
      </c>
      <c r="W5" s="491"/>
    </row>
    <row r="6" spans="1:24" s="282" customFormat="1">
      <c r="A6" s="492"/>
      <c r="B6" s="492"/>
      <c r="C6" s="492"/>
      <c r="D6" s="492"/>
      <c r="E6" s="492"/>
      <c r="F6" s="492"/>
      <c r="G6" s="515" t="s">
        <v>762</v>
      </c>
      <c r="H6" s="516"/>
      <c r="I6" s="516"/>
      <c r="J6" s="939" t="s">
        <v>763</v>
      </c>
      <c r="K6" s="516" t="s">
        <v>279</v>
      </c>
      <c r="L6" s="865">
        <v>15</v>
      </c>
      <c r="M6" s="498"/>
      <c r="N6" s="498"/>
      <c r="O6" s="498"/>
      <c r="P6" s="498"/>
      <c r="Q6" s="498"/>
      <c r="R6" s="498"/>
      <c r="S6" s="499">
        <f t="shared" si="1"/>
        <v>15</v>
      </c>
      <c r="T6" s="527">
        <v>0</v>
      </c>
      <c r="U6" s="527">
        <v>0</v>
      </c>
      <c r="V6" s="527">
        <v>0</v>
      </c>
      <c r="W6" s="491"/>
    </row>
    <row r="7" spans="1:24" s="282" customFormat="1">
      <c r="A7" s="492" t="s">
        <v>29</v>
      </c>
      <c r="B7" s="492" t="s">
        <v>215</v>
      </c>
      <c r="C7" s="492" t="s">
        <v>215</v>
      </c>
      <c r="D7" s="492" t="s">
        <v>214</v>
      </c>
      <c r="E7" s="492" t="s">
        <v>293</v>
      </c>
      <c r="F7" s="492" t="s">
        <v>293</v>
      </c>
      <c r="G7" s="515" t="s">
        <v>301</v>
      </c>
      <c r="H7" s="492" t="s">
        <v>32</v>
      </c>
      <c r="I7" s="493" t="s">
        <v>33</v>
      </c>
      <c r="J7" s="939" t="s">
        <v>764</v>
      </c>
      <c r="K7" s="516" t="s">
        <v>279</v>
      </c>
      <c r="L7" s="491">
        <v>335.31491999999997</v>
      </c>
      <c r="M7" s="498"/>
      <c r="N7" s="498"/>
      <c r="O7" s="498"/>
      <c r="P7" s="498"/>
      <c r="Q7" s="498"/>
      <c r="R7" s="498"/>
      <c r="S7" s="499">
        <f t="shared" si="1"/>
        <v>335.31491999999997</v>
      </c>
      <c r="T7" s="527">
        <v>243.11685</v>
      </c>
      <c r="U7" s="527">
        <v>235.15244999999999</v>
      </c>
      <c r="V7" s="527">
        <v>58.985627019999995</v>
      </c>
      <c r="W7" s="491"/>
    </row>
    <row r="8" spans="1:24" s="282" customFormat="1">
      <c r="A8" s="492" t="s">
        <v>29</v>
      </c>
      <c r="B8" s="492" t="s">
        <v>215</v>
      </c>
      <c r="C8" s="492" t="s">
        <v>215</v>
      </c>
      <c r="D8" s="492" t="s">
        <v>214</v>
      </c>
      <c r="E8" s="492" t="s">
        <v>293</v>
      </c>
      <c r="F8" s="492" t="s">
        <v>296</v>
      </c>
      <c r="G8" s="515" t="s">
        <v>302</v>
      </c>
      <c r="H8" s="492" t="s">
        <v>32</v>
      </c>
      <c r="I8" s="493" t="s">
        <v>33</v>
      </c>
      <c r="J8" s="939" t="s">
        <v>303</v>
      </c>
      <c r="K8" s="516" t="s">
        <v>279</v>
      </c>
      <c r="L8" s="491">
        <v>57.138739999999999</v>
      </c>
      <c r="M8" s="498"/>
      <c r="N8" s="498"/>
      <c r="O8" s="498"/>
      <c r="P8" s="498"/>
      <c r="Q8" s="498"/>
      <c r="R8" s="498"/>
      <c r="S8" s="499">
        <f t="shared" si="1"/>
        <v>57.138739999999999</v>
      </c>
      <c r="T8" s="527">
        <v>46.125311000000004</v>
      </c>
      <c r="U8" s="527">
        <v>0</v>
      </c>
      <c r="V8" s="527">
        <v>0</v>
      </c>
      <c r="W8" s="491"/>
    </row>
    <row r="9" spans="1:24" s="282" customFormat="1">
      <c r="A9" s="492" t="s">
        <v>29</v>
      </c>
      <c r="B9" s="492" t="s">
        <v>215</v>
      </c>
      <c r="C9" s="492" t="s">
        <v>215</v>
      </c>
      <c r="D9" s="492" t="s">
        <v>214</v>
      </c>
      <c r="E9" s="492" t="s">
        <v>293</v>
      </c>
      <c r="F9" s="492" t="s">
        <v>296</v>
      </c>
      <c r="G9" s="513" t="s">
        <v>302</v>
      </c>
      <c r="H9" s="492" t="s">
        <v>32</v>
      </c>
      <c r="I9" s="493" t="s">
        <v>33</v>
      </c>
      <c r="J9" s="514" t="s">
        <v>303</v>
      </c>
      <c r="K9" s="514" t="s">
        <v>208</v>
      </c>
      <c r="L9" s="491">
        <v>0</v>
      </c>
      <c r="M9" s="498"/>
      <c r="N9" s="498"/>
      <c r="O9" s="498"/>
      <c r="P9" s="498"/>
      <c r="Q9" s="498"/>
      <c r="R9" s="498"/>
      <c r="S9" s="499">
        <f t="shared" si="1"/>
        <v>0</v>
      </c>
      <c r="T9" s="527">
        <v>0</v>
      </c>
      <c r="U9" s="527">
        <v>0</v>
      </c>
      <c r="V9" s="527">
        <v>0</v>
      </c>
      <c r="W9" s="491"/>
    </row>
    <row r="10" spans="1:24" s="510" customFormat="1">
      <c r="A10" s="506" t="s">
        <v>29</v>
      </c>
      <c r="B10" s="506" t="s">
        <v>215</v>
      </c>
      <c r="C10" s="506" t="s">
        <v>215</v>
      </c>
      <c r="D10" s="506" t="s">
        <v>214</v>
      </c>
      <c r="E10" s="506" t="s">
        <v>293</v>
      </c>
      <c r="F10" s="506" t="s">
        <v>309</v>
      </c>
      <c r="G10" s="517" t="s">
        <v>405</v>
      </c>
      <c r="H10" s="506">
        <v>10</v>
      </c>
      <c r="I10" s="507" t="s">
        <v>33</v>
      </c>
      <c r="J10" s="940" t="s">
        <v>400</v>
      </c>
      <c r="K10" s="518" t="s">
        <v>279</v>
      </c>
      <c r="L10" s="491">
        <v>16.760190000000001</v>
      </c>
      <c r="M10" s="509"/>
      <c r="N10" s="509"/>
      <c r="O10" s="509"/>
      <c r="P10" s="509"/>
      <c r="Q10" s="509"/>
      <c r="R10" s="509"/>
      <c r="S10" s="499">
        <f t="shared" si="1"/>
        <v>16.760190000000001</v>
      </c>
      <c r="T10" s="527">
        <v>16.760190000000001</v>
      </c>
      <c r="U10" s="527">
        <v>0</v>
      </c>
      <c r="V10" s="527">
        <v>0</v>
      </c>
      <c r="W10" s="508"/>
      <c r="X10" s="511"/>
    </row>
    <row r="11" spans="1:24" s="282" customFormat="1">
      <c r="A11" s="492" t="s">
        <v>29</v>
      </c>
      <c r="B11" s="492" t="s">
        <v>215</v>
      </c>
      <c r="C11" s="492" t="s">
        <v>215</v>
      </c>
      <c r="D11" s="492" t="s">
        <v>214</v>
      </c>
      <c r="E11" s="492" t="s">
        <v>293</v>
      </c>
      <c r="F11" s="492" t="s">
        <v>306</v>
      </c>
      <c r="G11" s="515" t="s">
        <v>406</v>
      </c>
      <c r="H11" s="492">
        <v>10</v>
      </c>
      <c r="I11" s="493" t="s">
        <v>33</v>
      </c>
      <c r="J11" s="939" t="s">
        <v>401</v>
      </c>
      <c r="K11" s="516" t="s">
        <v>279</v>
      </c>
      <c r="L11" s="865">
        <v>15.925909000000001</v>
      </c>
      <c r="M11" s="498"/>
      <c r="N11" s="498"/>
      <c r="O11" s="498"/>
      <c r="P11" s="498"/>
      <c r="Q11" s="498"/>
      <c r="R11" s="498"/>
      <c r="S11" s="499">
        <f t="shared" si="1"/>
        <v>15.925909000000001</v>
      </c>
      <c r="T11" s="527">
        <v>15.925909000000001</v>
      </c>
      <c r="U11" s="527">
        <v>0</v>
      </c>
      <c r="V11" s="527">
        <v>0</v>
      </c>
      <c r="W11" s="491"/>
    </row>
    <row r="12" spans="1:24" s="282" customFormat="1">
      <c r="A12" s="492" t="s">
        <v>29</v>
      </c>
      <c r="B12" s="492" t="s">
        <v>215</v>
      </c>
      <c r="C12" s="492" t="s">
        <v>215</v>
      </c>
      <c r="D12" s="492" t="s">
        <v>214</v>
      </c>
      <c r="E12" s="492" t="s">
        <v>295</v>
      </c>
      <c r="F12" s="492" t="s">
        <v>240</v>
      </c>
      <c r="G12" s="515" t="s">
        <v>407</v>
      </c>
      <c r="H12" s="516">
        <v>10</v>
      </c>
      <c r="I12" s="516" t="s">
        <v>33</v>
      </c>
      <c r="J12" s="939" t="s">
        <v>402</v>
      </c>
      <c r="K12" s="516" t="s">
        <v>279</v>
      </c>
      <c r="L12" s="865">
        <v>25.099426999999999</v>
      </c>
      <c r="M12" s="498"/>
      <c r="N12" s="498"/>
      <c r="O12" s="498"/>
      <c r="P12" s="498"/>
      <c r="Q12" s="498"/>
      <c r="R12" s="498"/>
      <c r="S12" s="499">
        <f t="shared" si="1"/>
        <v>25.099426999999999</v>
      </c>
      <c r="T12" s="527">
        <v>25.099426999999999</v>
      </c>
      <c r="U12" s="527">
        <v>0</v>
      </c>
      <c r="V12" s="527">
        <v>0</v>
      </c>
      <c r="W12" s="491"/>
    </row>
    <row r="13" spans="1:24" s="282" customFormat="1">
      <c r="A13" s="492" t="s">
        <v>29</v>
      </c>
      <c r="B13" s="492" t="s">
        <v>215</v>
      </c>
      <c r="C13" s="492" t="s">
        <v>215</v>
      </c>
      <c r="D13" s="492" t="s">
        <v>214</v>
      </c>
      <c r="E13" s="492" t="s">
        <v>295</v>
      </c>
      <c r="F13" s="492" t="s">
        <v>293</v>
      </c>
      <c r="G13" s="515" t="s">
        <v>304</v>
      </c>
      <c r="H13" s="516" t="s">
        <v>32</v>
      </c>
      <c r="I13" s="516" t="s">
        <v>33</v>
      </c>
      <c r="J13" s="939" t="s">
        <v>305</v>
      </c>
      <c r="K13" s="516" t="s">
        <v>279</v>
      </c>
      <c r="L13" s="865">
        <v>3.138188</v>
      </c>
      <c r="M13" s="498"/>
      <c r="N13" s="498"/>
      <c r="O13" s="498"/>
      <c r="P13" s="498"/>
      <c r="Q13" s="498"/>
      <c r="R13" s="498"/>
      <c r="S13" s="499">
        <f t="shared" si="1"/>
        <v>3.138188</v>
      </c>
      <c r="T13" s="527">
        <v>3.138188</v>
      </c>
      <c r="U13" s="527">
        <v>0</v>
      </c>
      <c r="V13" s="527">
        <v>0</v>
      </c>
      <c r="W13" s="491"/>
    </row>
    <row r="14" spans="1:24" s="282" customFormat="1">
      <c r="A14" s="492" t="s">
        <v>29</v>
      </c>
      <c r="B14" s="492" t="s">
        <v>215</v>
      </c>
      <c r="C14" s="492" t="s">
        <v>215</v>
      </c>
      <c r="D14" s="492" t="s">
        <v>214</v>
      </c>
      <c r="E14" s="492" t="s">
        <v>295</v>
      </c>
      <c r="F14" s="492" t="s">
        <v>309</v>
      </c>
      <c r="G14" s="515" t="s">
        <v>408</v>
      </c>
      <c r="H14" s="492">
        <v>10</v>
      </c>
      <c r="I14" s="493" t="s">
        <v>33</v>
      </c>
      <c r="J14" s="939" t="s">
        <v>403</v>
      </c>
      <c r="K14" s="516" t="s">
        <v>279</v>
      </c>
      <c r="L14" s="865">
        <v>37.659348000000001</v>
      </c>
      <c r="M14" s="498"/>
      <c r="N14" s="498"/>
      <c r="O14" s="498"/>
      <c r="P14" s="498"/>
      <c r="Q14" s="498"/>
      <c r="R14" s="498"/>
      <c r="S14" s="499">
        <f t="shared" si="1"/>
        <v>37.659348000000001</v>
      </c>
      <c r="T14" s="527">
        <v>37.659348000000001</v>
      </c>
      <c r="U14" s="527">
        <v>0</v>
      </c>
      <c r="V14" s="527">
        <v>0</v>
      </c>
      <c r="W14" s="491"/>
    </row>
    <row r="15" spans="1:24" s="282" customFormat="1">
      <c r="A15" s="492" t="s">
        <v>29</v>
      </c>
      <c r="B15" s="492" t="s">
        <v>215</v>
      </c>
      <c r="C15" s="492" t="s">
        <v>215</v>
      </c>
      <c r="D15" s="492" t="s">
        <v>214</v>
      </c>
      <c r="E15" s="492" t="s">
        <v>295</v>
      </c>
      <c r="F15" s="492" t="s">
        <v>306</v>
      </c>
      <c r="G15" s="515" t="s">
        <v>307</v>
      </c>
      <c r="H15" s="516" t="s">
        <v>32</v>
      </c>
      <c r="I15" s="516" t="s">
        <v>33</v>
      </c>
      <c r="J15" s="939" t="s">
        <v>308</v>
      </c>
      <c r="K15" s="516" t="s">
        <v>279</v>
      </c>
      <c r="L15" s="865">
        <v>12.494999999999999</v>
      </c>
      <c r="M15" s="498"/>
      <c r="N15" s="498"/>
      <c r="O15" s="498"/>
      <c r="P15" s="498"/>
      <c r="Q15" s="498"/>
      <c r="R15" s="498"/>
      <c r="S15" s="499">
        <f t="shared" si="1"/>
        <v>12.494999999999999</v>
      </c>
      <c r="T15" s="527">
        <v>12.494999999999999</v>
      </c>
      <c r="U15" s="527">
        <v>0</v>
      </c>
      <c r="V15" s="527">
        <v>0</v>
      </c>
      <c r="W15" s="491"/>
    </row>
    <row r="16" spans="1:24" s="282" customFormat="1">
      <c r="A16" s="492"/>
      <c r="B16" s="492"/>
      <c r="C16" s="492"/>
      <c r="D16" s="492"/>
      <c r="E16" s="492"/>
      <c r="F16" s="492"/>
      <c r="G16" s="513" t="str">
        <f>+G15</f>
        <v>A-02-02-01-004-007</v>
      </c>
      <c r="H16" s="492"/>
      <c r="I16" s="493"/>
      <c r="J16" s="514" t="str">
        <f>+J15</f>
        <v>EQUIPO Y APARATOS DE RADIO, TELEVISIÓN Y COMUNICACIONES</v>
      </c>
      <c r="K16" s="514" t="s">
        <v>208</v>
      </c>
      <c r="L16" s="491">
        <v>137.38191</v>
      </c>
      <c r="M16" s="498"/>
      <c r="N16" s="498"/>
      <c r="O16" s="498"/>
      <c r="P16" s="498"/>
      <c r="Q16" s="498"/>
      <c r="R16" s="498"/>
      <c r="S16" s="499">
        <f t="shared" si="1"/>
        <v>137.38191</v>
      </c>
      <c r="T16" s="527">
        <v>129.38191</v>
      </c>
      <c r="U16" s="527">
        <v>126.3293115</v>
      </c>
      <c r="V16" s="527">
        <v>9.3652999999999995</v>
      </c>
      <c r="W16" s="491"/>
    </row>
    <row r="17" spans="1:69" s="282" customFormat="1">
      <c r="A17" s="492" t="s">
        <v>29</v>
      </c>
      <c r="B17" s="492" t="s">
        <v>215</v>
      </c>
      <c r="C17" s="492" t="s">
        <v>215</v>
      </c>
      <c r="D17" s="492" t="s">
        <v>215</v>
      </c>
      <c r="E17" s="492" t="s">
        <v>309</v>
      </c>
      <c r="F17" s="492" t="s">
        <v>293</v>
      </c>
      <c r="G17" s="515" t="s">
        <v>310</v>
      </c>
      <c r="H17" s="492" t="s">
        <v>32</v>
      </c>
      <c r="I17" s="493" t="s">
        <v>33</v>
      </c>
      <c r="J17" s="939" t="s">
        <v>311</v>
      </c>
      <c r="K17" s="516" t="s">
        <v>279</v>
      </c>
      <c r="L17" s="865">
        <v>159.51445899999999</v>
      </c>
      <c r="M17" s="498"/>
      <c r="N17" s="498"/>
      <c r="O17" s="498"/>
      <c r="P17" s="498"/>
      <c r="Q17" s="498"/>
      <c r="R17" s="498"/>
      <c r="S17" s="499">
        <f t="shared" si="1"/>
        <v>159.51445899999999</v>
      </c>
      <c r="T17" s="527">
        <v>0</v>
      </c>
      <c r="U17" s="527">
        <v>0</v>
      </c>
      <c r="V17" s="527">
        <v>0</v>
      </c>
      <c r="W17" s="491"/>
    </row>
    <row r="18" spans="1:69" s="282" customFormat="1">
      <c r="A18" s="492" t="s">
        <v>29</v>
      </c>
      <c r="B18" s="492" t="s">
        <v>215</v>
      </c>
      <c r="C18" s="492" t="s">
        <v>215</v>
      </c>
      <c r="D18" s="492" t="s">
        <v>215</v>
      </c>
      <c r="E18" s="492" t="s">
        <v>309</v>
      </c>
      <c r="F18" s="492" t="s">
        <v>295</v>
      </c>
      <c r="G18" s="515" t="s">
        <v>312</v>
      </c>
      <c r="H18" s="492" t="s">
        <v>32</v>
      </c>
      <c r="I18" s="493" t="s">
        <v>33</v>
      </c>
      <c r="J18" s="939" t="s">
        <v>313</v>
      </c>
      <c r="K18" s="516" t="s">
        <v>279</v>
      </c>
      <c r="L18" s="865">
        <v>24.710194000000001</v>
      </c>
      <c r="M18" s="498"/>
      <c r="N18" s="498"/>
      <c r="O18" s="498"/>
      <c r="P18" s="498"/>
      <c r="Q18" s="498"/>
      <c r="R18" s="498"/>
      <c r="S18" s="499">
        <f t="shared" si="1"/>
        <v>24.710194000000001</v>
      </c>
      <c r="T18" s="527">
        <v>0</v>
      </c>
      <c r="U18" s="527">
        <v>0</v>
      </c>
      <c r="V18" s="527">
        <v>0</v>
      </c>
      <c r="W18" s="491"/>
    </row>
    <row r="19" spans="1:69" s="282" customFormat="1">
      <c r="A19" s="492"/>
      <c r="B19" s="492"/>
      <c r="C19" s="492"/>
      <c r="D19" s="492"/>
      <c r="E19" s="492"/>
      <c r="F19" s="492"/>
      <c r="G19" s="513" t="str">
        <f>+G18</f>
        <v>A-02-02-02-006-004</v>
      </c>
      <c r="H19" s="514"/>
      <c r="I19" s="514"/>
      <c r="J19" s="513" t="str">
        <f>+J18</f>
        <v>SERVICIOS DE TRANSPORTE DE PASAJEROS</v>
      </c>
      <c r="K19" s="514" t="s">
        <v>208</v>
      </c>
      <c r="L19" s="865">
        <v>176.02774099999999</v>
      </c>
      <c r="M19" s="498"/>
      <c r="N19" s="498"/>
      <c r="O19" s="498"/>
      <c r="P19" s="498"/>
      <c r="Q19" s="498"/>
      <c r="R19" s="498"/>
      <c r="S19" s="499">
        <f t="shared" si="1"/>
        <v>176.02774099999999</v>
      </c>
      <c r="T19" s="527">
        <v>176.02774099999999</v>
      </c>
      <c r="U19" s="527">
        <v>0</v>
      </c>
      <c r="V19" s="527">
        <v>0</v>
      </c>
      <c r="W19" s="491"/>
    </row>
    <row r="20" spans="1:69" s="282" customFormat="1">
      <c r="A20" s="492" t="s">
        <v>29</v>
      </c>
      <c r="B20" s="492" t="s">
        <v>215</v>
      </c>
      <c r="C20" s="492" t="s">
        <v>215</v>
      </c>
      <c r="D20" s="492" t="s">
        <v>215</v>
      </c>
      <c r="E20" s="492" t="s">
        <v>309</v>
      </c>
      <c r="F20" s="492" t="s">
        <v>295</v>
      </c>
      <c r="G20" s="496" t="s">
        <v>312</v>
      </c>
      <c r="H20" s="492" t="s">
        <v>32</v>
      </c>
      <c r="I20" s="493" t="s">
        <v>33</v>
      </c>
      <c r="J20" s="497" t="s">
        <v>313</v>
      </c>
      <c r="K20" s="497" t="s">
        <v>196</v>
      </c>
      <c r="L20" s="491">
        <v>573.75667899999996</v>
      </c>
      <c r="M20" s="498"/>
      <c r="N20" s="498"/>
      <c r="O20" s="498"/>
      <c r="P20" s="498"/>
      <c r="Q20" s="498"/>
      <c r="R20" s="498"/>
      <c r="S20" s="499">
        <f t="shared" si="1"/>
        <v>573.75667899999996</v>
      </c>
      <c r="T20" s="527">
        <v>573.75667899999996</v>
      </c>
      <c r="U20" s="527">
        <v>86.2363</v>
      </c>
      <c r="V20" s="527">
        <v>85.857545000000002</v>
      </c>
      <c r="W20" s="491"/>
    </row>
    <row r="21" spans="1:69" s="282" customFormat="1">
      <c r="A21" s="492" t="s">
        <v>29</v>
      </c>
      <c r="B21" s="492" t="s">
        <v>215</v>
      </c>
      <c r="C21" s="492" t="s">
        <v>215</v>
      </c>
      <c r="D21" s="492" t="s">
        <v>215</v>
      </c>
      <c r="E21" s="492" t="s">
        <v>309</v>
      </c>
      <c r="F21" s="492" t="s">
        <v>294</v>
      </c>
      <c r="G21" s="515" t="s">
        <v>314</v>
      </c>
      <c r="H21" s="492" t="s">
        <v>32</v>
      </c>
      <c r="I21" s="493" t="s">
        <v>33</v>
      </c>
      <c r="J21" s="939" t="s">
        <v>315</v>
      </c>
      <c r="K21" s="516" t="s">
        <v>279</v>
      </c>
      <c r="L21" s="865">
        <v>7.9619949999999999</v>
      </c>
      <c r="M21" s="498"/>
      <c r="N21" s="498"/>
      <c r="O21" s="498"/>
      <c r="P21" s="498"/>
      <c r="Q21" s="498"/>
      <c r="R21" s="498"/>
      <c r="S21" s="499">
        <f t="shared" si="1"/>
        <v>7.9619949999999999</v>
      </c>
      <c r="T21" s="527">
        <v>4.9578439999999997</v>
      </c>
      <c r="U21" s="527">
        <v>4.9578439999999997</v>
      </c>
      <c r="V21" s="527">
        <v>0.4778</v>
      </c>
      <c r="W21" s="491"/>
    </row>
    <row r="22" spans="1:69" s="282" customFormat="1">
      <c r="A22" s="492" t="s">
        <v>29</v>
      </c>
      <c r="B22" s="492" t="s">
        <v>215</v>
      </c>
      <c r="C22" s="492" t="s">
        <v>215</v>
      </c>
      <c r="D22" s="492" t="s">
        <v>215</v>
      </c>
      <c r="E22" s="492" t="s">
        <v>309</v>
      </c>
      <c r="F22" s="492" t="s">
        <v>217</v>
      </c>
      <c r="G22" s="515" t="s">
        <v>316</v>
      </c>
      <c r="H22" s="492" t="s">
        <v>32</v>
      </c>
      <c r="I22" s="493" t="s">
        <v>33</v>
      </c>
      <c r="J22" s="939" t="s">
        <v>317</v>
      </c>
      <c r="K22" s="516" t="s">
        <v>279</v>
      </c>
      <c r="L22" s="865">
        <v>529.82607499999995</v>
      </c>
      <c r="M22" s="498"/>
      <c r="N22" s="498"/>
      <c r="O22" s="498"/>
      <c r="P22" s="498"/>
      <c r="Q22" s="498"/>
      <c r="R22" s="498"/>
      <c r="S22" s="499">
        <f t="shared" si="1"/>
        <v>529.82607499999995</v>
      </c>
      <c r="T22" s="527">
        <v>529.82607499999995</v>
      </c>
      <c r="U22" s="527">
        <v>144.28963999999999</v>
      </c>
      <c r="V22" s="527">
        <v>144.28963999999999</v>
      </c>
      <c r="W22" s="491"/>
    </row>
    <row r="23" spans="1:69" s="282" customFormat="1">
      <c r="A23" s="492" t="s">
        <v>29</v>
      </c>
      <c r="B23" s="492" t="s">
        <v>215</v>
      </c>
      <c r="C23" s="492" t="s">
        <v>215</v>
      </c>
      <c r="D23" s="492" t="s">
        <v>215</v>
      </c>
      <c r="E23" s="492" t="s">
        <v>306</v>
      </c>
      <c r="F23" s="492" t="s">
        <v>237</v>
      </c>
      <c r="G23" s="515" t="s">
        <v>318</v>
      </c>
      <c r="H23" s="492" t="s">
        <v>32</v>
      </c>
      <c r="I23" s="493" t="s">
        <v>33</v>
      </c>
      <c r="J23" s="939" t="s">
        <v>319</v>
      </c>
      <c r="K23" s="516" t="s">
        <v>279</v>
      </c>
      <c r="L23" s="865">
        <v>343.63350000000003</v>
      </c>
      <c r="M23" s="498"/>
      <c r="N23" s="498"/>
      <c r="O23" s="498"/>
      <c r="P23" s="498"/>
      <c r="Q23" s="498"/>
      <c r="R23" s="498"/>
      <c r="S23" s="499">
        <f t="shared" si="1"/>
        <v>343.63350000000003</v>
      </c>
      <c r="T23" s="527">
        <v>427.27</v>
      </c>
      <c r="U23" s="527">
        <v>0</v>
      </c>
      <c r="V23" s="527">
        <v>0</v>
      </c>
      <c r="W23" s="491"/>
    </row>
    <row r="24" spans="1:69" s="282" customFormat="1">
      <c r="A24" s="492" t="s">
        <v>29</v>
      </c>
      <c r="B24" s="492" t="s">
        <v>215</v>
      </c>
      <c r="C24" s="492" t="s">
        <v>215</v>
      </c>
      <c r="D24" s="492" t="s">
        <v>215</v>
      </c>
      <c r="E24" s="492" t="s">
        <v>306</v>
      </c>
      <c r="F24" s="492" t="s">
        <v>237</v>
      </c>
      <c r="G24" s="496" t="s">
        <v>318</v>
      </c>
      <c r="H24" s="492" t="s">
        <v>32</v>
      </c>
      <c r="I24" s="493" t="s">
        <v>33</v>
      </c>
      <c r="J24" s="497" t="s">
        <v>319</v>
      </c>
      <c r="K24" s="497" t="s">
        <v>196</v>
      </c>
      <c r="L24" s="491">
        <v>2.027704</v>
      </c>
      <c r="M24" s="498"/>
      <c r="N24" s="498"/>
      <c r="O24" s="498"/>
      <c r="P24" s="498"/>
      <c r="Q24" s="498"/>
      <c r="R24" s="498"/>
      <c r="S24" s="499">
        <f t="shared" si="1"/>
        <v>2.027704</v>
      </c>
      <c r="T24" s="527">
        <v>2.027704</v>
      </c>
      <c r="U24" s="527">
        <v>0.19719999999999999</v>
      </c>
      <c r="V24" s="527">
        <v>0.19719999999999999</v>
      </c>
      <c r="W24" s="491"/>
    </row>
    <row r="25" spans="1:69" s="282" customFormat="1">
      <c r="A25" s="492" t="s">
        <v>29</v>
      </c>
      <c r="B25" s="492" t="s">
        <v>215</v>
      </c>
      <c r="C25" s="492" t="s">
        <v>215</v>
      </c>
      <c r="D25" s="492" t="s">
        <v>215</v>
      </c>
      <c r="E25" s="492" t="s">
        <v>306</v>
      </c>
      <c r="F25" s="492" t="s">
        <v>240</v>
      </c>
      <c r="G25" s="515" t="s">
        <v>320</v>
      </c>
      <c r="H25" s="494" t="s">
        <v>32</v>
      </c>
      <c r="I25" s="495" t="s">
        <v>33</v>
      </c>
      <c r="J25" s="939" t="s">
        <v>321</v>
      </c>
      <c r="K25" s="516" t="s">
        <v>279</v>
      </c>
      <c r="L25" s="865">
        <v>608.63253699999996</v>
      </c>
      <c r="M25" s="498"/>
      <c r="N25" s="498"/>
      <c r="O25" s="498"/>
      <c r="P25" s="498"/>
      <c r="Q25" s="498"/>
      <c r="R25" s="498"/>
      <c r="S25" s="499">
        <f t="shared" si="1"/>
        <v>608.63253699999996</v>
      </c>
      <c r="T25" s="527">
        <v>608.63253699999996</v>
      </c>
      <c r="U25" s="527">
        <v>205.30623399999999</v>
      </c>
      <c r="V25" s="527">
        <v>181.06203400000001</v>
      </c>
      <c r="W25" s="491"/>
    </row>
    <row r="26" spans="1:69" s="282" customFormat="1">
      <c r="A26" s="492" t="s">
        <v>29</v>
      </c>
      <c r="B26" s="492" t="s">
        <v>215</v>
      </c>
      <c r="C26" s="492" t="s">
        <v>215</v>
      </c>
      <c r="D26" s="492" t="s">
        <v>215</v>
      </c>
      <c r="E26" s="492" t="s">
        <v>306</v>
      </c>
      <c r="F26" s="492" t="s">
        <v>240</v>
      </c>
      <c r="G26" s="513" t="s">
        <v>320</v>
      </c>
      <c r="H26" s="492" t="s">
        <v>32</v>
      </c>
      <c r="I26" s="493" t="s">
        <v>33</v>
      </c>
      <c r="J26" s="514" t="s">
        <v>321</v>
      </c>
      <c r="K26" s="514" t="s">
        <v>208</v>
      </c>
      <c r="L26" s="491">
        <v>122.12728889</v>
      </c>
      <c r="M26" s="498"/>
      <c r="N26" s="498"/>
      <c r="O26" s="498"/>
      <c r="P26" s="498"/>
      <c r="Q26" s="498"/>
      <c r="R26" s="498"/>
      <c r="S26" s="499">
        <f t="shared" si="1"/>
        <v>122.12728889</v>
      </c>
      <c r="T26" s="527">
        <v>0</v>
      </c>
      <c r="U26" s="527">
        <v>0</v>
      </c>
      <c r="V26" s="527">
        <v>0</v>
      </c>
      <c r="W26" s="491"/>
    </row>
    <row r="27" spans="1:69" s="282" customFormat="1">
      <c r="A27" s="492" t="s">
        <v>29</v>
      </c>
      <c r="B27" s="492" t="s">
        <v>215</v>
      </c>
      <c r="C27" s="492" t="s">
        <v>215</v>
      </c>
      <c r="D27" s="492" t="s">
        <v>215</v>
      </c>
      <c r="E27" s="492" t="s">
        <v>306</v>
      </c>
      <c r="F27" s="492" t="s">
        <v>293</v>
      </c>
      <c r="G27" s="515" t="s">
        <v>322</v>
      </c>
      <c r="H27" s="494" t="s">
        <v>32</v>
      </c>
      <c r="I27" s="495" t="s">
        <v>33</v>
      </c>
      <c r="J27" s="939" t="s">
        <v>323</v>
      </c>
      <c r="K27" s="516" t="s">
        <v>279</v>
      </c>
      <c r="L27" s="865">
        <v>26</v>
      </c>
      <c r="M27" s="498"/>
      <c r="N27" s="498"/>
      <c r="O27" s="498"/>
      <c r="P27" s="498"/>
      <c r="Q27" s="498"/>
      <c r="R27" s="498"/>
      <c r="S27" s="499">
        <f t="shared" si="1"/>
        <v>26</v>
      </c>
      <c r="T27" s="527">
        <v>26</v>
      </c>
      <c r="U27" s="527">
        <v>0</v>
      </c>
      <c r="V27" s="527">
        <v>0</v>
      </c>
      <c r="W27" s="491"/>
    </row>
    <row r="28" spans="1:69" s="282" customFormat="1">
      <c r="A28" s="492" t="s">
        <v>29</v>
      </c>
      <c r="B28" s="492" t="s">
        <v>215</v>
      </c>
      <c r="C28" s="492" t="s">
        <v>215</v>
      </c>
      <c r="D28" s="492" t="s">
        <v>215</v>
      </c>
      <c r="E28" s="492" t="s">
        <v>294</v>
      </c>
      <c r="F28" s="492" t="s">
        <v>293</v>
      </c>
      <c r="G28" s="500" t="s">
        <v>324</v>
      </c>
      <c r="H28" s="492" t="s">
        <v>32</v>
      </c>
      <c r="I28" s="493" t="s">
        <v>33</v>
      </c>
      <c r="J28" s="501" t="s">
        <v>325</v>
      </c>
      <c r="K28" s="501" t="s">
        <v>326</v>
      </c>
      <c r="L28" s="491">
        <v>451</v>
      </c>
      <c r="M28" s="498"/>
      <c r="N28" s="498"/>
      <c r="O28" s="498"/>
      <c r="P28" s="498"/>
      <c r="Q28" s="498"/>
      <c r="R28" s="498"/>
      <c r="S28" s="499">
        <f t="shared" si="1"/>
        <v>451</v>
      </c>
      <c r="T28" s="527">
        <v>385.39938599999999</v>
      </c>
      <c r="U28" s="527">
        <v>385.39938599999999</v>
      </c>
      <c r="V28" s="527">
        <v>111.050704</v>
      </c>
      <c r="W28" s="491"/>
    </row>
    <row r="29" spans="1:69" s="282" customFormat="1">
      <c r="A29" s="492" t="s">
        <v>29</v>
      </c>
      <c r="B29" s="492" t="s">
        <v>215</v>
      </c>
      <c r="C29" s="492" t="s">
        <v>215</v>
      </c>
      <c r="D29" s="492" t="s">
        <v>215</v>
      </c>
      <c r="E29" s="492" t="s">
        <v>294</v>
      </c>
      <c r="F29" s="492" t="s">
        <v>295</v>
      </c>
      <c r="G29" s="515" t="s">
        <v>327</v>
      </c>
      <c r="H29" s="492" t="s">
        <v>32</v>
      </c>
      <c r="I29" s="493" t="s">
        <v>33</v>
      </c>
      <c r="J29" s="939" t="s">
        <v>444</v>
      </c>
      <c r="K29" s="516" t="s">
        <v>279</v>
      </c>
      <c r="L29" s="865">
        <v>130.33369300000001</v>
      </c>
      <c r="M29" s="498"/>
      <c r="N29" s="498"/>
      <c r="O29" s="498"/>
      <c r="P29" s="498"/>
      <c r="Q29" s="498"/>
      <c r="R29" s="498"/>
      <c r="S29" s="499">
        <f t="shared" si="1"/>
        <v>130.33369300000001</v>
      </c>
      <c r="T29" s="527">
        <v>111.15342</v>
      </c>
      <c r="U29" s="527">
        <v>46.699990999999997</v>
      </c>
      <c r="V29" s="527">
        <v>40.759511000000003</v>
      </c>
      <c r="W29" s="508"/>
    </row>
    <row r="30" spans="1:69" s="282" customFormat="1">
      <c r="A30" s="492" t="s">
        <v>29</v>
      </c>
      <c r="B30" s="492" t="s">
        <v>215</v>
      </c>
      <c r="C30" s="492" t="s">
        <v>215</v>
      </c>
      <c r="D30" s="492" t="s">
        <v>215</v>
      </c>
      <c r="E30" s="492" t="s">
        <v>294</v>
      </c>
      <c r="F30" s="492" t="s">
        <v>295</v>
      </c>
      <c r="G30" s="513" t="s">
        <v>327</v>
      </c>
      <c r="H30" s="492" t="s">
        <v>32</v>
      </c>
      <c r="I30" s="493" t="s">
        <v>33</v>
      </c>
      <c r="J30" s="514" t="s">
        <v>328</v>
      </c>
      <c r="K30" s="514" t="s">
        <v>208</v>
      </c>
      <c r="L30" s="491">
        <v>121.39397094</v>
      </c>
      <c r="M30" s="498"/>
      <c r="N30" s="498"/>
      <c r="O30" s="498"/>
      <c r="P30" s="498"/>
      <c r="Q30" s="498"/>
      <c r="R30" s="498"/>
      <c r="S30" s="499">
        <f t="shared" si="1"/>
        <v>121.39397094</v>
      </c>
      <c r="T30" s="527">
        <v>86.393970940000003</v>
      </c>
      <c r="U30" s="527">
        <v>86.393970940000003</v>
      </c>
      <c r="V30" s="527">
        <v>23.561985</v>
      </c>
      <c r="W30" s="491"/>
    </row>
    <row r="31" spans="1:69" s="696" customFormat="1">
      <c r="A31" s="709" t="s">
        <v>29</v>
      </c>
      <c r="B31" s="709" t="s">
        <v>215</v>
      </c>
      <c r="C31" s="709" t="s">
        <v>215</v>
      </c>
      <c r="D31" s="709" t="s">
        <v>215</v>
      </c>
      <c r="E31" s="709" t="s">
        <v>294</v>
      </c>
      <c r="F31" s="709" t="s">
        <v>296</v>
      </c>
      <c r="G31" s="515" t="s">
        <v>329</v>
      </c>
      <c r="H31" s="516" t="s">
        <v>32</v>
      </c>
      <c r="I31" s="516" t="s">
        <v>33</v>
      </c>
      <c r="J31" s="939" t="s">
        <v>330</v>
      </c>
      <c r="K31" s="516" t="s">
        <v>279</v>
      </c>
      <c r="L31" s="865">
        <v>2727.0793020000001</v>
      </c>
      <c r="M31" s="866"/>
      <c r="N31" s="866"/>
      <c r="O31" s="866"/>
      <c r="P31" s="866"/>
      <c r="Q31" s="866"/>
      <c r="R31" s="866"/>
      <c r="S31" s="499">
        <f t="shared" si="1"/>
        <v>2727.0793020000001</v>
      </c>
      <c r="T31" s="527">
        <v>1840.4559314000001</v>
      </c>
      <c r="U31" s="527">
        <v>1840.4559314000001</v>
      </c>
      <c r="V31" s="527">
        <v>707.69585447999987</v>
      </c>
      <c r="W31" s="865"/>
      <c r="X31"/>
      <c r="Y31" t="s">
        <v>810</v>
      </c>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row>
    <row r="32" spans="1:69" s="282" customFormat="1">
      <c r="A32" s="492" t="s">
        <v>29</v>
      </c>
      <c r="B32" s="492" t="s">
        <v>215</v>
      </c>
      <c r="C32" s="492" t="s">
        <v>215</v>
      </c>
      <c r="D32" s="492" t="s">
        <v>215</v>
      </c>
      <c r="E32" s="492" t="s">
        <v>294</v>
      </c>
      <c r="F32" s="492" t="s">
        <v>296</v>
      </c>
      <c r="G32" s="496" t="s">
        <v>329</v>
      </c>
      <c r="H32" s="492" t="s">
        <v>32</v>
      </c>
      <c r="I32" s="493" t="s">
        <v>33</v>
      </c>
      <c r="J32" s="497" t="s">
        <v>330</v>
      </c>
      <c r="K32" s="497" t="s">
        <v>196</v>
      </c>
      <c r="L32" s="491">
        <v>8</v>
      </c>
      <c r="M32" s="498"/>
      <c r="N32" s="498"/>
      <c r="O32" s="498"/>
      <c r="P32" s="498"/>
      <c r="Q32" s="498"/>
      <c r="R32" s="498"/>
      <c r="S32" s="499">
        <f t="shared" si="1"/>
        <v>8</v>
      </c>
      <c r="T32" s="527">
        <v>0</v>
      </c>
      <c r="U32" s="527">
        <v>0</v>
      </c>
      <c r="V32" s="527">
        <v>0</v>
      </c>
      <c r="W32" s="491"/>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row>
    <row r="33" spans="1:69" s="282" customFormat="1">
      <c r="A33" s="492" t="s">
        <v>29</v>
      </c>
      <c r="B33" s="492" t="s">
        <v>215</v>
      </c>
      <c r="C33" s="492" t="s">
        <v>215</v>
      </c>
      <c r="D33" s="492" t="s">
        <v>215</v>
      </c>
      <c r="E33" s="492" t="s">
        <v>294</v>
      </c>
      <c r="F33" s="492" t="s">
        <v>306</v>
      </c>
      <c r="G33" s="515" t="s">
        <v>331</v>
      </c>
      <c r="H33" s="492" t="s">
        <v>32</v>
      </c>
      <c r="I33" s="493" t="s">
        <v>33</v>
      </c>
      <c r="J33" s="939" t="s">
        <v>332</v>
      </c>
      <c r="K33" s="516" t="s">
        <v>279</v>
      </c>
      <c r="L33" s="865">
        <v>556.20694200000003</v>
      </c>
      <c r="M33" s="498"/>
      <c r="N33" s="498"/>
      <c r="O33" s="498"/>
      <c r="P33" s="498"/>
      <c r="Q33" s="498"/>
      <c r="R33" s="498"/>
      <c r="S33" s="499">
        <f t="shared" si="1"/>
        <v>556.20694200000003</v>
      </c>
      <c r="T33" s="527">
        <v>543.51305058999992</v>
      </c>
      <c r="U33" s="527">
        <v>493.15043058999993</v>
      </c>
      <c r="V33" s="527">
        <v>4.5796489999999999</v>
      </c>
      <c r="W33" s="491"/>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row>
    <row r="34" spans="1:69" s="282" customFormat="1">
      <c r="A34" s="492" t="s">
        <v>29</v>
      </c>
      <c r="B34" s="492" t="s">
        <v>215</v>
      </c>
      <c r="C34" s="492" t="s">
        <v>215</v>
      </c>
      <c r="D34" s="492" t="s">
        <v>215</v>
      </c>
      <c r="E34" s="492" t="s">
        <v>294</v>
      </c>
      <c r="F34" s="492" t="s">
        <v>306</v>
      </c>
      <c r="G34" s="513" t="s">
        <v>331</v>
      </c>
      <c r="H34" s="492" t="s">
        <v>32</v>
      </c>
      <c r="I34" s="493" t="s">
        <v>33</v>
      </c>
      <c r="J34" s="514" t="s">
        <v>332</v>
      </c>
      <c r="K34" s="514" t="s">
        <v>208</v>
      </c>
      <c r="L34" s="491">
        <v>70</v>
      </c>
      <c r="M34" s="498"/>
      <c r="N34" s="498"/>
      <c r="O34" s="498"/>
      <c r="P34" s="498"/>
      <c r="Q34" s="498"/>
      <c r="R34" s="498"/>
      <c r="S34" s="499">
        <f t="shared" si="1"/>
        <v>70</v>
      </c>
      <c r="T34" s="527">
        <v>52.127288890000003</v>
      </c>
      <c r="U34" s="527">
        <v>52.127288890000003</v>
      </c>
      <c r="V34" s="527">
        <v>12.319998</v>
      </c>
      <c r="W34" s="491"/>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row>
    <row r="35" spans="1:69" s="282" customFormat="1">
      <c r="A35" s="492" t="s">
        <v>29</v>
      </c>
      <c r="B35" s="492" t="s">
        <v>215</v>
      </c>
      <c r="C35" s="492" t="s">
        <v>215</v>
      </c>
      <c r="D35" s="492" t="s">
        <v>215</v>
      </c>
      <c r="E35" s="492" t="s">
        <v>294</v>
      </c>
      <c r="F35" s="492" t="s">
        <v>217</v>
      </c>
      <c r="G35" s="515" t="s">
        <v>333</v>
      </c>
      <c r="H35" s="492" t="s">
        <v>32</v>
      </c>
      <c r="I35" s="493" t="s">
        <v>33</v>
      </c>
      <c r="J35" s="939" t="s">
        <v>334</v>
      </c>
      <c r="K35" s="516" t="s">
        <v>279</v>
      </c>
      <c r="L35" s="491">
        <v>9.1583240000000004</v>
      </c>
      <c r="M35" s="498"/>
      <c r="N35" s="498"/>
      <c r="O35" s="498"/>
      <c r="P35" s="498"/>
      <c r="Q35" s="498"/>
      <c r="R35" s="498"/>
      <c r="S35" s="499">
        <f t="shared" si="1"/>
        <v>9.1583240000000004</v>
      </c>
      <c r="T35" s="527">
        <v>0</v>
      </c>
      <c r="U35" s="527">
        <v>0</v>
      </c>
      <c r="V35" s="527">
        <v>0</v>
      </c>
      <c r="W35" s="491"/>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row>
    <row r="36" spans="1:69" s="282" customFormat="1">
      <c r="A36" s="492"/>
      <c r="B36" s="492"/>
      <c r="C36" s="492"/>
      <c r="D36" s="492"/>
      <c r="E36" s="492"/>
      <c r="F36" s="492"/>
      <c r="G36" s="496" t="s">
        <v>333</v>
      </c>
      <c r="H36" s="492" t="s">
        <v>32</v>
      </c>
      <c r="I36" s="493" t="s">
        <v>33</v>
      </c>
      <c r="J36" s="497" t="s">
        <v>334</v>
      </c>
      <c r="K36" s="497" t="s">
        <v>196</v>
      </c>
      <c r="L36" s="491">
        <v>2</v>
      </c>
      <c r="M36" s="498"/>
      <c r="N36" s="498"/>
      <c r="O36" s="498"/>
      <c r="P36" s="498"/>
      <c r="Q36" s="498"/>
      <c r="R36" s="498"/>
      <c r="S36" s="499">
        <f t="shared" si="1"/>
        <v>2</v>
      </c>
      <c r="T36" s="527">
        <v>0</v>
      </c>
      <c r="U36" s="527">
        <v>0</v>
      </c>
      <c r="V36" s="527">
        <v>0</v>
      </c>
      <c r="W36" s="491"/>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row>
    <row r="37" spans="1:69" s="282" customFormat="1">
      <c r="A37" s="492" t="s">
        <v>29</v>
      </c>
      <c r="B37" s="492" t="s">
        <v>215</v>
      </c>
      <c r="C37" s="492" t="s">
        <v>215</v>
      </c>
      <c r="D37" s="492" t="s">
        <v>215</v>
      </c>
      <c r="E37" s="492" t="s">
        <v>217</v>
      </c>
      <c r="F37" s="492" t="s">
        <v>240</v>
      </c>
      <c r="G37" s="496" t="s">
        <v>335</v>
      </c>
      <c r="H37" s="492" t="s">
        <v>32</v>
      </c>
      <c r="I37" s="493" t="s">
        <v>33</v>
      </c>
      <c r="J37" s="497" t="s">
        <v>336</v>
      </c>
      <c r="K37" s="497" t="s">
        <v>196</v>
      </c>
      <c r="L37" s="491">
        <v>127.54299399999999</v>
      </c>
      <c r="M37" s="512"/>
      <c r="N37" s="512"/>
      <c r="O37" s="512"/>
      <c r="P37" s="512"/>
      <c r="Q37" s="512"/>
      <c r="R37" s="498"/>
      <c r="S37" s="499">
        <f t="shared" si="1"/>
        <v>127.54299399999999</v>
      </c>
      <c r="T37" s="527">
        <v>127.54299399999999</v>
      </c>
      <c r="U37" s="527">
        <v>0</v>
      </c>
      <c r="V37" s="527">
        <v>0</v>
      </c>
      <c r="W37" s="491"/>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row>
    <row r="38" spans="1:69" s="282" customFormat="1">
      <c r="A38" s="492" t="s">
        <v>29</v>
      </c>
      <c r="B38" s="492" t="s">
        <v>215</v>
      </c>
      <c r="C38" s="492" t="s">
        <v>215</v>
      </c>
      <c r="D38" s="492" t="s">
        <v>215</v>
      </c>
      <c r="E38" s="492" t="s">
        <v>217</v>
      </c>
      <c r="F38" s="492" t="s">
        <v>293</v>
      </c>
      <c r="G38" s="496" t="s">
        <v>337</v>
      </c>
      <c r="H38" s="492" t="s">
        <v>32</v>
      </c>
      <c r="I38" s="493" t="s">
        <v>33</v>
      </c>
      <c r="J38" s="497" t="s">
        <v>338</v>
      </c>
      <c r="K38" s="497" t="s">
        <v>196</v>
      </c>
      <c r="L38" s="491">
        <v>174.56288000000001</v>
      </c>
      <c r="M38" s="498"/>
      <c r="N38" s="498"/>
      <c r="O38" s="498"/>
      <c r="P38" s="498"/>
      <c r="Q38" s="498"/>
      <c r="R38" s="498"/>
      <c r="S38" s="499">
        <f t="shared" si="1"/>
        <v>174.56288000000001</v>
      </c>
      <c r="T38" s="527">
        <v>154.56288000000001</v>
      </c>
      <c r="U38" s="527">
        <v>12.994300000000001</v>
      </c>
      <c r="V38" s="527">
        <v>0</v>
      </c>
      <c r="W38" s="491"/>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row>
    <row r="39" spans="1:69" s="282" customFormat="1">
      <c r="A39" s="492" t="s">
        <v>29</v>
      </c>
      <c r="B39" s="492" t="s">
        <v>215</v>
      </c>
      <c r="C39" s="492" t="s">
        <v>215</v>
      </c>
      <c r="D39" s="492" t="s">
        <v>215</v>
      </c>
      <c r="E39" s="492" t="s">
        <v>217</v>
      </c>
      <c r="F39" s="492" t="s">
        <v>295</v>
      </c>
      <c r="G39" s="515" t="s">
        <v>339</v>
      </c>
      <c r="H39" s="492" t="s">
        <v>32</v>
      </c>
      <c r="I39" s="493" t="s">
        <v>33</v>
      </c>
      <c r="J39" s="939" t="s">
        <v>340</v>
      </c>
      <c r="K39" s="516" t="s">
        <v>279</v>
      </c>
      <c r="L39" s="491">
        <v>40.332388000000002</v>
      </c>
      <c r="M39" s="498"/>
      <c r="N39" s="498"/>
      <c r="O39" s="498"/>
      <c r="P39" s="498"/>
      <c r="Q39" s="498"/>
      <c r="R39" s="498"/>
      <c r="S39" s="499">
        <f t="shared" si="1"/>
        <v>40.332388000000002</v>
      </c>
      <c r="T39" s="527">
        <v>40.332388000000002</v>
      </c>
      <c r="U39" s="527">
        <v>7.3489599999999999</v>
      </c>
      <c r="V39" s="527">
        <v>6.9825100000000004</v>
      </c>
      <c r="W39" s="491"/>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row>
    <row r="40" spans="1:69" s="282" customFormat="1">
      <c r="A40" s="492" t="s">
        <v>29</v>
      </c>
      <c r="B40" s="492" t="s">
        <v>215</v>
      </c>
      <c r="C40" s="492" t="s">
        <v>215</v>
      </c>
      <c r="D40" s="492" t="s">
        <v>215</v>
      </c>
      <c r="E40" s="492" t="s">
        <v>217</v>
      </c>
      <c r="F40" s="492" t="s">
        <v>309</v>
      </c>
      <c r="G40" s="496" t="s">
        <v>341</v>
      </c>
      <c r="H40" s="492" t="s">
        <v>32</v>
      </c>
      <c r="I40" s="493" t="s">
        <v>33</v>
      </c>
      <c r="J40" s="497" t="s">
        <v>342</v>
      </c>
      <c r="K40" s="497" t="s">
        <v>196</v>
      </c>
      <c r="L40" s="491">
        <v>379.93541399999998</v>
      </c>
      <c r="M40" s="498"/>
      <c r="N40" s="498"/>
      <c r="O40" s="498"/>
      <c r="P40" s="498"/>
      <c r="Q40" s="498"/>
      <c r="R40" s="498"/>
      <c r="S40" s="499">
        <f t="shared" si="1"/>
        <v>379.93541399999998</v>
      </c>
      <c r="T40" s="527">
        <v>379.93541399999998</v>
      </c>
      <c r="U40" s="527">
        <v>0</v>
      </c>
      <c r="V40" s="527">
        <v>0</v>
      </c>
      <c r="W40" s="491"/>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row>
    <row r="41" spans="1:69" s="282" customFormat="1">
      <c r="A41" s="492" t="s">
        <v>29</v>
      </c>
      <c r="B41" s="492" t="s">
        <v>215</v>
      </c>
      <c r="C41" s="492" t="s">
        <v>215</v>
      </c>
      <c r="D41" s="492" t="s">
        <v>215</v>
      </c>
      <c r="E41" s="492" t="s">
        <v>343</v>
      </c>
      <c r="F41" s="492"/>
      <c r="G41" s="496" t="s">
        <v>344</v>
      </c>
      <c r="H41" s="492" t="s">
        <v>32</v>
      </c>
      <c r="I41" s="493" t="s">
        <v>33</v>
      </c>
      <c r="J41" s="497" t="s">
        <v>345</v>
      </c>
      <c r="K41" s="497" t="s">
        <v>196</v>
      </c>
      <c r="L41" s="491">
        <v>568.81969000000004</v>
      </c>
      <c r="M41" s="498"/>
      <c r="N41" s="498"/>
      <c r="O41" s="498"/>
      <c r="P41" s="498"/>
      <c r="Q41" s="498"/>
      <c r="R41" s="498"/>
      <c r="S41" s="499">
        <f t="shared" si="1"/>
        <v>568.81969000000004</v>
      </c>
      <c r="T41" s="527">
        <v>568.81969000000004</v>
      </c>
      <c r="U41" s="527">
        <v>412.65532400000001</v>
      </c>
      <c r="V41" s="527">
        <v>310.46700700000002</v>
      </c>
      <c r="W41" s="49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row>
    <row r="42" spans="1:69" ht="19.5" customHeight="1">
      <c r="G42" s="513" t="str">
        <f>+G41</f>
        <v>A-02-02-02-010</v>
      </c>
      <c r="H42" s="492"/>
      <c r="I42" s="493"/>
      <c r="J42" s="514" t="str">
        <f>+J41</f>
        <v>VIÁTICOS DE LOS FUNCIONARIOS EN COMISIÓN</v>
      </c>
      <c r="K42" s="514" t="s">
        <v>208</v>
      </c>
      <c r="L42" s="491">
        <v>70.669974170000003</v>
      </c>
      <c r="M42" s="350"/>
      <c r="N42" s="350"/>
      <c r="O42" s="350"/>
      <c r="P42" s="350"/>
      <c r="Q42" s="350"/>
      <c r="R42" s="350"/>
      <c r="S42" s="499">
        <f t="shared" si="1"/>
        <v>70.669974170000003</v>
      </c>
      <c r="T42" s="527">
        <v>70.669974170000003</v>
      </c>
      <c r="U42" s="527">
        <v>10.758749999999999</v>
      </c>
      <c r="V42" s="527">
        <v>10.758749999999999</v>
      </c>
      <c r="W42" s="938"/>
    </row>
    <row r="43" spans="1:69">
      <c r="K43" s="23"/>
      <c r="R43" s="22"/>
      <c r="T43" s="22"/>
      <c r="U43" s="22"/>
      <c r="V43" s="22"/>
      <c r="W43" s="22"/>
    </row>
    <row r="44" spans="1:69" ht="15.75" thickBot="1">
      <c r="J44" s="470"/>
      <c r="K44" s="23"/>
      <c r="R44" s="22"/>
      <c r="T44" s="22"/>
      <c r="U44" s="22"/>
      <c r="V44" s="22"/>
      <c r="W44" s="22"/>
    </row>
    <row r="45" spans="1:69" ht="38.25">
      <c r="K45" s="412" t="s">
        <v>291</v>
      </c>
      <c r="L45" s="413" t="s">
        <v>572</v>
      </c>
      <c r="R45" s="413" t="s">
        <v>427</v>
      </c>
      <c r="S45" s="413" t="s">
        <v>426</v>
      </c>
      <c r="T45" s="414" t="s">
        <v>24</v>
      </c>
      <c r="U45" s="414" t="s">
        <v>292</v>
      </c>
      <c r="V45" s="414" t="s">
        <v>89</v>
      </c>
      <c r="W45" s="413" t="s">
        <v>195</v>
      </c>
    </row>
    <row r="46" spans="1:69" hidden="1">
      <c r="K46" s="516" t="s">
        <v>279</v>
      </c>
      <c r="L46" s="415">
        <f>L3</f>
        <v>0</v>
      </c>
      <c r="M46" s="415"/>
      <c r="N46" s="415"/>
      <c r="O46" s="415"/>
      <c r="P46" s="415"/>
      <c r="Q46" s="415"/>
      <c r="R46" s="415"/>
      <c r="S46" s="415">
        <f>S3</f>
        <v>0</v>
      </c>
      <c r="T46" s="415">
        <f>T3</f>
        <v>0</v>
      </c>
      <c r="U46" s="415">
        <f>U3</f>
        <v>0</v>
      </c>
      <c r="V46" s="415">
        <f>V3</f>
        <v>0</v>
      </c>
      <c r="W46" s="416">
        <f>+W3</f>
        <v>0</v>
      </c>
    </row>
    <row r="47" spans="1:69">
      <c r="K47" s="516" t="s">
        <v>279</v>
      </c>
      <c r="L47" s="349">
        <f>+L4+L6+L7+L8+L10+L11+L12+L13+L14+L15+L17+L18+L21+L22+L23+L25+L27+L29+L31+L33+L35+L39+L3</f>
        <v>5682.3574909999998</v>
      </c>
      <c r="M47" s="349"/>
      <c r="N47" s="349"/>
      <c r="O47" s="349"/>
      <c r="P47" s="349"/>
      <c r="Q47" s="349"/>
      <c r="R47" s="350">
        <f>+SUMIF(K5:K41,K47,R5:R41)</f>
        <v>0</v>
      </c>
      <c r="S47" s="349">
        <f>+S4+S6+S7+S8+S10+S11+S12+S13+S14+S15+S17+S18+S21+S22+S23+S25+S27+S29+S31+S33+S35+S39+S3</f>
        <v>5682.3574909999998</v>
      </c>
      <c r="T47" s="349">
        <f>+T4+T6+T7+T8+T10+T11+T12+T13+T14+T15+T17+T18+T21+T22+T23+T25+T27+T29+T31+T33+T35+T39+T3</f>
        <v>4532.8978289899997</v>
      </c>
      <c r="U47" s="349">
        <f>+U4+U6+U7+U8+U10+U11+U12+U13+U14+U15+U17+U18+U21+U22+U23+U25+U27+U29+U31+U33+U35+U39+U3</f>
        <v>2977.3614809899996</v>
      </c>
      <c r="V47" s="349">
        <f>+V4+V6+V7+V8+V10+V11+V12+V13+V14+V15+V17+V18+V21+V22+V23+V25+V27+V29+V31+V33+V35+V39+V3</f>
        <v>1144.8326254999999</v>
      </c>
      <c r="W47" s="417">
        <f>+SUMIF(K4:K41,K47,W4:W41)</f>
        <v>0</v>
      </c>
    </row>
    <row r="48" spans="1:69">
      <c r="K48" s="497" t="s">
        <v>196</v>
      </c>
      <c r="L48" s="349">
        <f>+L5+L20+L24+L32+L36+L37+L38+L40+L41</f>
        <v>1947.1416240000001</v>
      </c>
      <c r="M48" s="349"/>
      <c r="N48" s="349"/>
      <c r="O48" s="349"/>
      <c r="P48" s="349"/>
      <c r="Q48" s="349"/>
      <c r="R48" s="350">
        <f>+SUMIF(K5:K41,K48,R5:R41)</f>
        <v>0</v>
      </c>
      <c r="S48" s="350">
        <f>+S5+S20+S24+S32+S36+S37+S38+S40+S41</f>
        <v>1947.1416240000001</v>
      </c>
      <c r="T48" s="349">
        <f>+T5+T20+T24+T32+T36+T37+T38+T40+T41</f>
        <v>1917.1416240000001</v>
      </c>
      <c r="U48" s="349">
        <f>+U5+U20+U24+U32+U36+U37+U38+U40+U41</f>
        <v>512.083124</v>
      </c>
      <c r="V48" s="349">
        <f>+V5+V20+V24+V32+V36+V37+V38+V40+V41</f>
        <v>396.52175199999999</v>
      </c>
      <c r="W48" s="417">
        <f>+SUMIF(K5:K41,K48,W5:W41)</f>
        <v>0</v>
      </c>
    </row>
    <row r="49" spans="11:23">
      <c r="K49" s="514" t="s">
        <v>208</v>
      </c>
      <c r="L49" s="349">
        <f>+L16+L19+L26+L30+L34+L42+L9</f>
        <v>697.60088500000006</v>
      </c>
      <c r="M49" s="349"/>
      <c r="N49" s="349"/>
      <c r="O49" s="349"/>
      <c r="P49" s="349"/>
      <c r="Q49" s="349"/>
      <c r="R49" s="350">
        <f>+SUMIF(K5:K41,K49,R5:R41)</f>
        <v>0</v>
      </c>
      <c r="S49" s="350">
        <f>+S16+S19+S26+S30+S34+S42+S9</f>
        <v>697.60088500000006</v>
      </c>
      <c r="T49" s="349">
        <f>+T16+T19+T26+T30+T34+T42+T9</f>
        <v>514.60088499999995</v>
      </c>
      <c r="U49" s="349">
        <f>+U16+U19+U26+U30+U34+U42+U9</f>
        <v>275.60932133</v>
      </c>
      <c r="V49" s="349">
        <f>+V16+V19+V26+V30+V34+V42+V9</f>
        <v>56.006032999999995</v>
      </c>
      <c r="W49" s="417">
        <f>+SUMIF(K5:K41,K49,W5:W41)</f>
        <v>0</v>
      </c>
    </row>
    <row r="50" spans="11:23" ht="15.75" thickBot="1">
      <c r="K50" s="501" t="s">
        <v>326</v>
      </c>
      <c r="L50" s="418">
        <f>+L28</f>
        <v>451</v>
      </c>
      <c r="M50" s="418"/>
      <c r="N50" s="418"/>
      <c r="O50" s="418"/>
      <c r="P50" s="418"/>
      <c r="Q50" s="418"/>
      <c r="R50" s="419">
        <f>+SUMIF(K5:K41,K50,R5:R41)</f>
        <v>0</v>
      </c>
      <c r="S50" s="941">
        <f>+SUMIF(K5:K41,K50,S5:S41)</f>
        <v>451</v>
      </c>
      <c r="T50" s="418">
        <f>+T28</f>
        <v>385.39938599999999</v>
      </c>
      <c r="U50" s="418">
        <f>+U28</f>
        <v>385.39938599999999</v>
      </c>
      <c r="V50" s="418">
        <f>+V28</f>
        <v>111.050704</v>
      </c>
      <c r="W50" s="420">
        <f>+SUMIF(K5:K41,K50,W5:W41)</f>
        <v>0</v>
      </c>
    </row>
    <row r="51" spans="11:23" ht="15.75" thickBot="1">
      <c r="L51" s="422">
        <f>+L46+L47+L48+L49+L50</f>
        <v>8778.1</v>
      </c>
      <c r="M51" s="74"/>
      <c r="N51" s="74"/>
      <c r="O51" s="74"/>
      <c r="P51" s="74"/>
      <c r="Q51" s="74"/>
      <c r="R51" s="421">
        <f t="shared" ref="R51:W51" si="2">+R46+R47+R48+R49+R50</f>
        <v>0</v>
      </c>
      <c r="S51" s="422">
        <f t="shared" si="2"/>
        <v>8778.1</v>
      </c>
      <c r="T51" s="422">
        <f>+T47+T48+T49+T50</f>
        <v>7350.0397239899994</v>
      </c>
      <c r="U51" s="422">
        <f>+U46+U47+U48+U49+U50</f>
        <v>4150.4533123199999</v>
      </c>
      <c r="V51" s="422">
        <f>+V46+V47+V48+V49+V50</f>
        <v>1708.4111144999997</v>
      </c>
      <c r="W51" s="423">
        <f t="shared" si="2"/>
        <v>0</v>
      </c>
    </row>
    <row r="52" spans="11:23">
      <c r="R52" s="295"/>
      <c r="S52" s="151"/>
      <c r="T52" s="151">
        <f>+T51-T2</f>
        <v>0</v>
      </c>
      <c r="U52" s="942">
        <f t="shared" ref="U52:V52" si="3">+U51-U2</f>
        <v>0</v>
      </c>
      <c r="V52" s="942">
        <f t="shared" si="3"/>
        <v>0</v>
      </c>
      <c r="W52" s="151"/>
    </row>
    <row r="53" spans="11:23">
      <c r="S53" s="151"/>
    </row>
    <row r="54" spans="11:23">
      <c r="S54" s="151"/>
    </row>
    <row r="55" spans="11:23">
      <c r="L55" s="278"/>
      <c r="M55" s="278"/>
      <c r="N55" s="278"/>
      <c r="O55" s="278"/>
      <c r="P55" s="278"/>
      <c r="Q55" s="278"/>
    </row>
    <row r="56" spans="11:23">
      <c r="L56" s="278"/>
      <c r="M56" s="278"/>
      <c r="N56" s="278"/>
      <c r="O56" s="278"/>
      <c r="P56" s="278"/>
      <c r="Q56" s="278"/>
    </row>
    <row r="57" spans="11:23">
      <c r="L57" s="278"/>
      <c r="M57" s="278"/>
      <c r="N57" s="278"/>
      <c r="O57" s="278"/>
      <c r="P57" s="278"/>
      <c r="Q57" s="278"/>
    </row>
    <row r="58" spans="11:23">
      <c r="L58" s="278"/>
      <c r="M58" s="278"/>
      <c r="N58" s="278"/>
      <c r="O58" s="278"/>
      <c r="P58" s="278"/>
      <c r="Q58" s="278"/>
    </row>
    <row r="59" spans="11:23">
      <c r="L59" s="278"/>
      <c r="M59" s="278"/>
      <c r="N59" s="278"/>
      <c r="O59" s="278"/>
      <c r="P59" s="278"/>
      <c r="Q59" s="278"/>
    </row>
    <row r="60" spans="11:23">
      <c r="L60" s="278"/>
      <c r="M60" s="278"/>
      <c r="N60" s="278"/>
      <c r="O60" s="278"/>
      <c r="P60" s="278"/>
      <c r="Q60" s="278"/>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FF00"/>
  </sheetPr>
  <dimension ref="A2:V288"/>
  <sheetViews>
    <sheetView topLeftCell="D194" zoomScale="70" zoomScaleNormal="70" workbookViewId="0">
      <selection activeCell="M9" sqref="M9"/>
    </sheetView>
  </sheetViews>
  <sheetFormatPr baseColWidth="10" defaultColWidth="9.140625" defaultRowHeight="15"/>
  <cols>
    <col min="1" max="1" width="33.42578125" style="1115" customWidth="1"/>
    <col min="2" max="2" width="27.5703125" customWidth="1"/>
    <col min="3" max="3" width="44.28515625" style="1111" customWidth="1"/>
    <col min="4" max="4" width="33.42578125" style="1124" customWidth="1"/>
    <col min="5" max="5" width="17.42578125" style="72" customWidth="1"/>
    <col min="6" max="6" width="16.28515625" customWidth="1"/>
    <col min="7" max="7" width="12.140625" customWidth="1"/>
    <col min="8" max="8" width="18.7109375" customWidth="1"/>
    <col min="9" max="9" width="12.140625" hidden="1" customWidth="1"/>
    <col min="10" max="10" width="12.140625" style="352" hidden="1" customWidth="1"/>
    <col min="11" max="11" width="12.140625" hidden="1" customWidth="1"/>
    <col min="12" max="12" width="18.42578125" hidden="1" customWidth="1"/>
    <col min="13" max="13" width="14.85546875" style="1136" customWidth="1"/>
    <col min="14" max="14" width="16.28515625" style="288" customWidth="1"/>
    <col min="15" max="15" width="15.85546875" style="149" customWidth="1"/>
    <col min="16" max="16" width="14.42578125" style="288" customWidth="1"/>
    <col min="17" max="17" width="12.140625" style="149" hidden="1" customWidth="1"/>
    <col min="18" max="18" width="12.140625" customWidth="1"/>
    <col min="22" max="22" width="17.85546875" bestFit="1" customWidth="1"/>
  </cols>
  <sheetData>
    <row r="2" spans="1:17" ht="26.25" customHeight="1">
      <c r="A2" s="1479" t="s">
        <v>280</v>
      </c>
      <c r="B2" s="1480"/>
      <c r="C2" s="1480"/>
      <c r="D2" s="1480"/>
      <c r="E2" s="1480"/>
      <c r="F2" s="1480"/>
      <c r="G2" s="1480"/>
      <c r="H2" s="1480"/>
      <c r="I2" s="1480"/>
      <c r="J2" s="1480"/>
      <c r="K2" s="1480"/>
      <c r="L2" s="1480"/>
      <c r="M2" s="1481"/>
      <c r="N2" s="1480"/>
      <c r="O2" s="1480"/>
      <c r="P2" s="1480"/>
      <c r="Q2" s="1480"/>
    </row>
    <row r="3" spans="1:17" ht="21.75" customHeight="1">
      <c r="A3" s="944"/>
      <c r="B3" s="974"/>
      <c r="C3" s="881"/>
      <c r="D3" s="1116"/>
      <c r="E3" s="975"/>
      <c r="F3" s="974"/>
      <c r="G3" s="974"/>
      <c r="H3" s="974"/>
      <c r="I3" s="974"/>
      <c r="J3" s="974"/>
      <c r="K3" s="974"/>
      <c r="L3" s="974"/>
      <c r="M3" s="1129"/>
      <c r="N3" s="974"/>
      <c r="O3" s="976"/>
      <c r="P3" s="974"/>
      <c r="Q3" s="976"/>
    </row>
    <row r="4" spans="1:17" ht="29.25" customHeight="1">
      <c r="A4" s="1482" t="s">
        <v>813</v>
      </c>
      <c r="B4" s="1483"/>
      <c r="C4" s="1483"/>
      <c r="D4" s="1483"/>
      <c r="E4" s="1483"/>
      <c r="F4" s="1483"/>
      <c r="G4" s="1483"/>
      <c r="H4" s="1483"/>
      <c r="I4" s="1483"/>
      <c r="J4" s="1483"/>
      <c r="K4" s="1483"/>
      <c r="L4" s="1483"/>
      <c r="M4" s="1484"/>
      <c r="N4" s="1483"/>
      <c r="O4" s="1483"/>
      <c r="P4" s="1483"/>
      <c r="Q4" s="1483"/>
    </row>
    <row r="5" spans="1:17" ht="14.25" customHeight="1" thickBot="1">
      <c r="A5" s="1485"/>
      <c r="B5" s="1486"/>
      <c r="C5" s="1486"/>
      <c r="D5" s="1486"/>
      <c r="E5" s="1486"/>
      <c r="F5" s="1486"/>
      <c r="G5" s="1486"/>
      <c r="H5" s="1486"/>
      <c r="I5" s="1486"/>
      <c r="J5" s="1486"/>
      <c r="K5" s="1486"/>
      <c r="L5" s="1486"/>
      <c r="M5" s="1487"/>
      <c r="N5" s="1486"/>
      <c r="O5" s="1486"/>
      <c r="P5" s="1486"/>
      <c r="Q5" s="1486"/>
    </row>
    <row r="6" spans="1:17" s="288" customFormat="1" ht="68.25" customHeight="1" thickBot="1">
      <c r="A6" s="878" t="s">
        <v>6</v>
      </c>
      <c r="B6" s="912" t="s">
        <v>7</v>
      </c>
      <c r="C6" s="877" t="s">
        <v>735</v>
      </c>
      <c r="D6" s="879" t="s">
        <v>194</v>
      </c>
      <c r="E6" s="909" t="s">
        <v>104</v>
      </c>
      <c r="F6" s="879" t="s">
        <v>193</v>
      </c>
      <c r="G6" s="879" t="s">
        <v>108</v>
      </c>
      <c r="H6" s="879" t="s">
        <v>547</v>
      </c>
      <c r="I6" s="879" t="s">
        <v>24</v>
      </c>
      <c r="J6" s="880" t="s">
        <v>510</v>
      </c>
      <c r="K6" s="879" t="s">
        <v>204</v>
      </c>
      <c r="L6" s="879" t="s">
        <v>195</v>
      </c>
      <c r="M6" s="879" t="s">
        <v>25</v>
      </c>
      <c r="N6" s="879" t="s">
        <v>45</v>
      </c>
      <c r="O6" s="879" t="s">
        <v>89</v>
      </c>
      <c r="P6" s="913" t="s">
        <v>423</v>
      </c>
      <c r="Q6" s="879" t="s">
        <v>28</v>
      </c>
    </row>
    <row r="7" spans="1:17" ht="91.5" customHeight="1">
      <c r="A7" s="1489" t="s">
        <v>462</v>
      </c>
      <c r="B7" s="977" t="s">
        <v>147</v>
      </c>
      <c r="C7" s="1095" t="s">
        <v>450</v>
      </c>
      <c r="D7" s="65" t="s">
        <v>450</v>
      </c>
      <c r="E7" s="978">
        <v>28659</v>
      </c>
      <c r="F7" s="979">
        <v>28659</v>
      </c>
      <c r="G7" s="979">
        <v>0</v>
      </c>
      <c r="H7" s="979">
        <v>28659</v>
      </c>
      <c r="I7" s="979">
        <v>22779.1394057</v>
      </c>
      <c r="J7" s="980">
        <v>0.79483371386649915</v>
      </c>
      <c r="K7" s="979">
        <v>16819.995541700002</v>
      </c>
      <c r="L7" s="978">
        <v>5879.8605943000002</v>
      </c>
      <c r="M7" s="978">
        <v>5959.1438639999997</v>
      </c>
      <c r="N7" s="980">
        <v>0.20793272144875954</v>
      </c>
      <c r="O7" s="979">
        <v>879.60221200000001</v>
      </c>
      <c r="P7" s="980">
        <v>3.0692006420321716E-2</v>
      </c>
      <c r="Q7" s="978">
        <v>766.17863699999998</v>
      </c>
    </row>
    <row r="8" spans="1:17" ht="74.25" customHeight="1">
      <c r="A8" s="1490"/>
      <c r="B8" s="977" t="s">
        <v>144</v>
      </c>
      <c r="C8" s="1095" t="s">
        <v>449</v>
      </c>
      <c r="D8" s="65" t="s">
        <v>449</v>
      </c>
      <c r="E8" s="978">
        <v>7094.796609</v>
      </c>
      <c r="F8" s="978">
        <v>7094.796609</v>
      </c>
      <c r="G8" s="979">
        <v>0</v>
      </c>
      <c r="H8" s="979">
        <v>7094.796609</v>
      </c>
      <c r="I8" s="979">
        <v>6868.046609</v>
      </c>
      <c r="J8" s="981">
        <v>0.96803995766244244</v>
      </c>
      <c r="K8" s="979">
        <v>6762.0896949999997</v>
      </c>
      <c r="L8" s="979">
        <v>226.75</v>
      </c>
      <c r="M8" s="979">
        <v>105.956914</v>
      </c>
      <c r="N8" s="980">
        <v>1.493445405687739E-2</v>
      </c>
      <c r="O8" s="978">
        <v>10.656914</v>
      </c>
      <c r="P8" s="980">
        <v>1.5020746312137164E-3</v>
      </c>
      <c r="Q8" s="979">
        <v>10.656914</v>
      </c>
    </row>
    <row r="9" spans="1:17" ht="24.75" customHeight="1">
      <c r="A9" s="1490"/>
      <c r="B9" s="1432" t="s">
        <v>49</v>
      </c>
      <c r="C9" s="1433"/>
      <c r="D9" s="1434"/>
      <c r="E9" s="984">
        <v>35753.796608999997</v>
      </c>
      <c r="F9" s="985">
        <v>35753.796608999997</v>
      </c>
      <c r="G9" s="985">
        <v>0</v>
      </c>
      <c r="H9" s="985">
        <v>35753.796608999997</v>
      </c>
      <c r="I9" s="985">
        <v>29647.186014700001</v>
      </c>
      <c r="J9" s="986">
        <v>0.8292038559965732</v>
      </c>
      <c r="K9" s="985">
        <v>23582.085236700001</v>
      </c>
      <c r="L9" s="984">
        <v>6106.6105942999966</v>
      </c>
      <c r="M9" s="984">
        <v>6065.100778</v>
      </c>
      <c r="N9" s="986">
        <v>0.16963515355662354</v>
      </c>
      <c r="O9" s="985">
        <v>890.25912600000004</v>
      </c>
      <c r="P9" s="986">
        <v>2.4899708854301161E-2</v>
      </c>
      <c r="Q9" s="985">
        <v>776.83555100000001</v>
      </c>
    </row>
    <row r="10" spans="1:17" ht="95.25" customHeight="1">
      <c r="A10" s="1490"/>
      <c r="B10" s="982" t="s">
        <v>609</v>
      </c>
      <c r="C10" s="1095" t="s">
        <v>774</v>
      </c>
      <c r="D10" s="65" t="s">
        <v>608</v>
      </c>
      <c r="E10" s="978">
        <v>44000</v>
      </c>
      <c r="F10" s="979">
        <v>44000</v>
      </c>
      <c r="G10" s="979">
        <v>0</v>
      </c>
      <c r="H10" s="979">
        <v>44000</v>
      </c>
      <c r="I10" s="979">
        <v>35118.404897</v>
      </c>
      <c r="J10" s="980">
        <v>0.79814556584090912</v>
      </c>
      <c r="K10" s="979">
        <v>34885</v>
      </c>
      <c r="L10" s="978">
        <v>8881.5951029999997</v>
      </c>
      <c r="M10" s="978">
        <v>233.40489700000001</v>
      </c>
      <c r="N10" s="981">
        <v>5.3046567500000001E-3</v>
      </c>
      <c r="O10" s="979">
        <v>32.057245000000002</v>
      </c>
      <c r="P10" s="981">
        <v>7.2857375000000009E-4</v>
      </c>
      <c r="Q10" s="979">
        <v>24.057245000000002</v>
      </c>
    </row>
    <row r="11" spans="1:17" ht="19.5">
      <c r="A11" s="1490"/>
      <c r="B11" s="1438" t="s">
        <v>91</v>
      </c>
      <c r="C11" s="1439"/>
      <c r="D11" s="1440"/>
      <c r="E11" s="984">
        <v>44000</v>
      </c>
      <c r="F11" s="985">
        <v>44000</v>
      </c>
      <c r="G11" s="985">
        <v>0</v>
      </c>
      <c r="H11" s="985">
        <v>44000</v>
      </c>
      <c r="I11" s="985">
        <v>35118.404897</v>
      </c>
      <c r="J11" s="986">
        <v>0.79814556584090912</v>
      </c>
      <c r="K11" s="985">
        <v>34885</v>
      </c>
      <c r="L11" s="984">
        <v>8881.5951029999997</v>
      </c>
      <c r="M11" s="984">
        <v>233.40489700000001</v>
      </c>
      <c r="N11" s="986">
        <v>5.3046567500000001E-3</v>
      </c>
      <c r="O11" s="985">
        <v>32.057245000000002</v>
      </c>
      <c r="P11" s="986">
        <v>7.2857375000000009E-4</v>
      </c>
      <c r="Q11" s="1167">
        <v>24.057245000000002</v>
      </c>
    </row>
    <row r="12" spans="1:17" ht="24" customHeight="1">
      <c r="A12" s="1490"/>
      <c r="B12" s="1435" t="s">
        <v>412</v>
      </c>
      <c r="C12" s="1436"/>
      <c r="D12" s="1437"/>
      <c r="E12" s="984">
        <v>79753.796608999997</v>
      </c>
      <c r="F12" s="985">
        <v>79753.796608999997</v>
      </c>
      <c r="G12" s="985">
        <v>0</v>
      </c>
      <c r="H12" s="985">
        <v>79753.796608999997</v>
      </c>
      <c r="I12" s="985">
        <v>64765.590911699997</v>
      </c>
      <c r="J12" s="986">
        <v>0.81206906336031881</v>
      </c>
      <c r="K12" s="985">
        <v>58467.085236700004</v>
      </c>
      <c r="L12" s="984">
        <v>14988.2056973</v>
      </c>
      <c r="M12" s="984">
        <v>6298.5056750000003</v>
      </c>
      <c r="N12" s="986">
        <v>7.8974367902245185E-2</v>
      </c>
      <c r="O12" s="985">
        <v>922.316371</v>
      </c>
      <c r="P12" s="986">
        <v>1.156454501497574E-2</v>
      </c>
      <c r="Q12" s="1167">
        <v>800.89279599999998</v>
      </c>
    </row>
    <row r="13" spans="1:17" ht="30.75" customHeight="1">
      <c r="A13" s="1490"/>
      <c r="B13" s="1441" t="s">
        <v>396</v>
      </c>
      <c r="C13" s="1442"/>
      <c r="D13" s="1443"/>
      <c r="E13" s="984">
        <v>25.854268019999999</v>
      </c>
      <c r="F13" s="985">
        <v>25.854268019999999</v>
      </c>
      <c r="G13" s="985">
        <v>0</v>
      </c>
      <c r="H13" s="985">
        <v>25.854268019999999</v>
      </c>
      <c r="I13" s="985">
        <v>25.854268019999999</v>
      </c>
      <c r="J13" s="986">
        <v>1</v>
      </c>
      <c r="K13" s="985">
        <v>0</v>
      </c>
      <c r="L13" s="984">
        <v>0</v>
      </c>
      <c r="M13" s="984">
        <v>25.854268019999999</v>
      </c>
      <c r="N13" s="986">
        <v>1</v>
      </c>
      <c r="O13" s="985">
        <v>0</v>
      </c>
      <c r="P13" s="986">
        <v>0</v>
      </c>
      <c r="Q13" s="1167">
        <v>0</v>
      </c>
    </row>
    <row r="14" spans="1:17" ht="40.5" customHeight="1" thickBot="1">
      <c r="A14" s="1491"/>
      <c r="B14" s="1469" t="s">
        <v>79</v>
      </c>
      <c r="C14" s="1470"/>
      <c r="D14" s="1471"/>
      <c r="E14" s="987">
        <v>79779.650877020002</v>
      </c>
      <c r="F14" s="988">
        <v>79779.650877020002</v>
      </c>
      <c r="G14" s="988">
        <v>0</v>
      </c>
      <c r="H14" s="988">
        <v>79779.650877020002</v>
      </c>
      <c r="I14" s="988">
        <v>64791.445179719994</v>
      </c>
      <c r="J14" s="989">
        <v>0.8121299663193029</v>
      </c>
      <c r="K14" s="988">
        <v>58467.085236700004</v>
      </c>
      <c r="L14" s="987">
        <v>14988.205697300007</v>
      </c>
      <c r="M14" s="987">
        <v>6324.3599430200002</v>
      </c>
      <c r="N14" s="989">
        <v>7.9272845562698369E-2</v>
      </c>
      <c r="O14" s="988">
        <v>922.316371</v>
      </c>
      <c r="P14" s="989">
        <v>1.1560797281774858E-2</v>
      </c>
      <c r="Q14" s="987">
        <v>800.89279599999998</v>
      </c>
    </row>
    <row r="15" spans="1:17" ht="21" customHeight="1" thickBot="1">
      <c r="A15" s="1460" t="s">
        <v>812</v>
      </c>
      <c r="B15" s="1460"/>
      <c r="C15" s="1460"/>
      <c r="D15" s="1460"/>
      <c r="E15" s="1460"/>
      <c r="F15" s="1460"/>
      <c r="G15" s="1460"/>
      <c r="H15" s="1460"/>
      <c r="I15" s="1460"/>
      <c r="J15" s="1460"/>
      <c r="K15" s="1460"/>
      <c r="L15" s="1460"/>
      <c r="M15" s="1460"/>
      <c r="N15" s="1460"/>
      <c r="O15" s="1460"/>
      <c r="P15" s="1460"/>
    </row>
    <row r="16" spans="1:17" s="288" customFormat="1" ht="68.25" customHeight="1">
      <c r="A16" s="878" t="s">
        <v>6</v>
      </c>
      <c r="B16" s="912" t="s">
        <v>7</v>
      </c>
      <c r="C16" s="877" t="s">
        <v>735</v>
      </c>
      <c r="D16" s="879" t="s">
        <v>194</v>
      </c>
      <c r="E16" s="909" t="s">
        <v>104</v>
      </c>
      <c r="F16" s="879" t="s">
        <v>193</v>
      </c>
      <c r="G16" s="879" t="s">
        <v>108</v>
      </c>
      <c r="H16" s="879" t="s">
        <v>547</v>
      </c>
      <c r="I16" s="879" t="s">
        <v>24</v>
      </c>
      <c r="J16" s="880" t="s">
        <v>510</v>
      </c>
      <c r="K16" s="879" t="s">
        <v>204</v>
      </c>
      <c r="L16" s="879" t="s">
        <v>195</v>
      </c>
      <c r="M16" s="909" t="s">
        <v>25</v>
      </c>
      <c r="N16" s="879" t="s">
        <v>45</v>
      </c>
      <c r="O16" s="909" t="s">
        <v>89</v>
      </c>
      <c r="P16" s="1159" t="s">
        <v>423</v>
      </c>
      <c r="Q16" s="909" t="s">
        <v>28</v>
      </c>
    </row>
    <row r="17" spans="1:17" ht="30">
      <c r="A17" s="1488" t="s">
        <v>463</v>
      </c>
      <c r="B17" s="990" t="s">
        <v>131</v>
      </c>
      <c r="C17" s="1098" t="s">
        <v>132</v>
      </c>
      <c r="D17" s="66" t="s">
        <v>132</v>
      </c>
      <c r="E17" s="991">
        <v>7011.1</v>
      </c>
      <c r="F17" s="992">
        <v>7011.1</v>
      </c>
      <c r="G17" s="992">
        <v>0</v>
      </c>
      <c r="H17" s="992">
        <v>7011.1</v>
      </c>
      <c r="I17" s="992">
        <v>0</v>
      </c>
      <c r="J17" s="993">
        <v>0</v>
      </c>
      <c r="K17" s="992">
        <v>0</v>
      </c>
      <c r="L17" s="991">
        <v>7011.1</v>
      </c>
      <c r="M17" s="991">
        <v>0</v>
      </c>
      <c r="N17" s="993">
        <v>0</v>
      </c>
      <c r="O17" s="991">
        <v>0</v>
      </c>
      <c r="P17" s="980">
        <v>0</v>
      </c>
      <c r="Q17" s="1168">
        <v>0</v>
      </c>
    </row>
    <row r="18" spans="1:17" ht="72.75" customHeight="1">
      <c r="A18" s="1468"/>
      <c r="B18" s="977" t="s">
        <v>149</v>
      </c>
      <c r="C18" s="1095" t="s">
        <v>451</v>
      </c>
      <c r="D18" s="65" t="s">
        <v>451</v>
      </c>
      <c r="E18" s="978">
        <v>102041</v>
      </c>
      <c r="F18" s="979">
        <v>102041</v>
      </c>
      <c r="G18" s="979">
        <v>0</v>
      </c>
      <c r="H18" s="979">
        <v>102041</v>
      </c>
      <c r="I18" s="979">
        <v>45973.753068999999</v>
      </c>
      <c r="J18" s="980">
        <v>0.45054196910065558</v>
      </c>
      <c r="K18" s="979">
        <v>35980.413903299996</v>
      </c>
      <c r="L18" s="978">
        <v>56067.246931000001</v>
      </c>
      <c r="M18" s="978">
        <v>9993.3391657000011</v>
      </c>
      <c r="N18" s="980">
        <v>9.7934547541674438E-2</v>
      </c>
      <c r="O18" s="978">
        <v>1821.56699067</v>
      </c>
      <c r="P18" s="980">
        <v>1.7851324376182122E-2</v>
      </c>
      <c r="Q18" s="1169">
        <v>1606.7269356700001</v>
      </c>
    </row>
    <row r="19" spans="1:17" ht="72.75" customHeight="1">
      <c r="A19" s="1468"/>
      <c r="B19" s="977" t="s">
        <v>150</v>
      </c>
      <c r="C19" s="1095" t="s">
        <v>452</v>
      </c>
      <c r="D19" s="65" t="s">
        <v>452</v>
      </c>
      <c r="E19" s="978">
        <v>8562.2999999999993</v>
      </c>
      <c r="F19" s="979">
        <v>8562.2999999999993</v>
      </c>
      <c r="G19" s="979">
        <v>0</v>
      </c>
      <c r="H19" s="979">
        <v>8562.2999999999993</v>
      </c>
      <c r="I19" s="979">
        <v>0</v>
      </c>
      <c r="J19" s="980">
        <v>0</v>
      </c>
      <c r="K19" s="979">
        <v>0</v>
      </c>
      <c r="L19" s="978">
        <v>8562.2999999999993</v>
      </c>
      <c r="M19" s="978">
        <v>0</v>
      </c>
      <c r="N19" s="980">
        <v>0</v>
      </c>
      <c r="O19" s="978">
        <v>0</v>
      </c>
      <c r="P19" s="980">
        <v>0</v>
      </c>
      <c r="Q19" s="1169">
        <v>0</v>
      </c>
    </row>
    <row r="20" spans="1:17" ht="69.75" customHeight="1">
      <c r="A20" s="1468"/>
      <c r="B20" s="977" t="s">
        <v>144</v>
      </c>
      <c r="C20" s="1095" t="s">
        <v>449</v>
      </c>
      <c r="D20" s="65" t="s">
        <v>449</v>
      </c>
      <c r="E20" s="978">
        <v>10263.157662</v>
      </c>
      <c r="F20" s="979">
        <v>10263.157662</v>
      </c>
      <c r="G20" s="979">
        <v>0</v>
      </c>
      <c r="H20" s="979">
        <v>10263.157662</v>
      </c>
      <c r="I20" s="979">
        <v>1800</v>
      </c>
      <c r="J20" s="980">
        <v>0.17538461936179892</v>
      </c>
      <c r="K20" s="979">
        <v>1800</v>
      </c>
      <c r="L20" s="978">
        <v>8463.1576619999996</v>
      </c>
      <c r="M20" s="978">
        <v>0</v>
      </c>
      <c r="N20" s="980">
        <v>0</v>
      </c>
      <c r="O20" s="978">
        <v>0</v>
      </c>
      <c r="P20" s="980">
        <v>0</v>
      </c>
      <c r="Q20" s="1169">
        <v>0</v>
      </c>
    </row>
    <row r="21" spans="1:17" ht="37.5" customHeight="1">
      <c r="A21" s="1468"/>
      <c r="B21" s="1432" t="s">
        <v>49</v>
      </c>
      <c r="C21" s="1433"/>
      <c r="D21" s="1434"/>
      <c r="E21" s="984">
        <v>127877.55766200001</v>
      </c>
      <c r="F21" s="985">
        <v>127877.55766200001</v>
      </c>
      <c r="G21" s="985">
        <v>0</v>
      </c>
      <c r="H21" s="985">
        <v>127877.55766200001</v>
      </c>
      <c r="I21" s="985">
        <v>47773.753068999999</v>
      </c>
      <c r="J21" s="986">
        <v>0.37358981468252117</v>
      </c>
      <c r="K21" s="985">
        <v>37780.413903299996</v>
      </c>
      <c r="L21" s="984">
        <v>80103.804592999993</v>
      </c>
      <c r="M21" s="984">
        <v>9993.3391657000011</v>
      </c>
      <c r="N21" s="986">
        <v>7.8147716834832959E-2</v>
      </c>
      <c r="O21" s="984">
        <v>1821.56699067</v>
      </c>
      <c r="P21" s="986">
        <v>1.4244618242433758E-2</v>
      </c>
      <c r="Q21" s="1170">
        <v>1606.7269356700001</v>
      </c>
    </row>
    <row r="22" spans="1:17" ht="60">
      <c r="A22" s="1468"/>
      <c r="B22" s="977" t="s">
        <v>606</v>
      </c>
      <c r="C22" s="1095" t="s">
        <v>775</v>
      </c>
      <c r="D22" s="65" t="s">
        <v>608</v>
      </c>
      <c r="E22" s="978">
        <v>40500</v>
      </c>
      <c r="F22" s="979">
        <v>40500</v>
      </c>
      <c r="G22" s="979">
        <v>0</v>
      </c>
      <c r="H22" s="979">
        <v>40500</v>
      </c>
      <c r="I22" s="979">
        <v>2000</v>
      </c>
      <c r="J22" s="980">
        <v>4.9382716049382713E-2</v>
      </c>
      <c r="K22" s="979">
        <v>2000</v>
      </c>
      <c r="L22" s="978">
        <v>38500</v>
      </c>
      <c r="M22" s="978">
        <v>0</v>
      </c>
      <c r="N22" s="980">
        <v>0</v>
      </c>
      <c r="O22" s="978">
        <v>0</v>
      </c>
      <c r="P22" s="980">
        <v>0</v>
      </c>
      <c r="Q22" s="1169">
        <v>0</v>
      </c>
    </row>
    <row r="23" spans="1:17" ht="79.5" customHeight="1">
      <c r="A23" s="1468"/>
      <c r="B23" s="977" t="s">
        <v>611</v>
      </c>
      <c r="C23" s="1095" t="s">
        <v>776</v>
      </c>
      <c r="D23" s="65" t="s">
        <v>608</v>
      </c>
      <c r="E23" s="978">
        <v>45700</v>
      </c>
      <c r="F23" s="979">
        <v>45700</v>
      </c>
      <c r="G23" s="979">
        <v>0</v>
      </c>
      <c r="H23" s="979">
        <v>45700</v>
      </c>
      <c r="I23" s="979">
        <v>19650</v>
      </c>
      <c r="J23" s="980">
        <v>0.4299781181619256</v>
      </c>
      <c r="K23" s="979">
        <v>19650</v>
      </c>
      <c r="L23" s="978">
        <v>26050</v>
      </c>
      <c r="M23" s="978">
        <v>0</v>
      </c>
      <c r="N23" s="980">
        <v>0</v>
      </c>
      <c r="O23" s="978">
        <v>0</v>
      </c>
      <c r="P23" s="980">
        <v>0</v>
      </c>
      <c r="Q23" s="1169">
        <v>0</v>
      </c>
    </row>
    <row r="24" spans="1:17" ht="75" customHeight="1">
      <c r="A24" s="1468"/>
      <c r="B24" s="977" t="s">
        <v>613</v>
      </c>
      <c r="C24" s="1095" t="s">
        <v>777</v>
      </c>
      <c r="D24" s="65" t="s">
        <v>608</v>
      </c>
      <c r="E24" s="978">
        <v>800</v>
      </c>
      <c r="F24" s="979">
        <v>800</v>
      </c>
      <c r="G24" s="979">
        <v>0</v>
      </c>
      <c r="H24" s="979">
        <v>800</v>
      </c>
      <c r="I24" s="979">
        <v>800</v>
      </c>
      <c r="J24" s="980">
        <v>1</v>
      </c>
      <c r="K24" s="979">
        <v>800</v>
      </c>
      <c r="L24" s="978">
        <v>0</v>
      </c>
      <c r="M24" s="978">
        <v>0</v>
      </c>
      <c r="N24" s="980">
        <v>0</v>
      </c>
      <c r="O24" s="978">
        <v>0</v>
      </c>
      <c r="P24" s="980">
        <v>0</v>
      </c>
      <c r="Q24" s="1169">
        <v>0</v>
      </c>
    </row>
    <row r="25" spans="1:17" ht="59.25" customHeight="1">
      <c r="A25" s="1468"/>
      <c r="B25" s="977" t="s">
        <v>615</v>
      </c>
      <c r="C25" s="1095" t="s">
        <v>778</v>
      </c>
      <c r="D25" s="65" t="s">
        <v>608</v>
      </c>
      <c r="E25" s="978">
        <v>20000</v>
      </c>
      <c r="F25" s="979">
        <v>20000</v>
      </c>
      <c r="G25" s="979">
        <v>0</v>
      </c>
      <c r="H25" s="979">
        <v>20000</v>
      </c>
      <c r="I25" s="979">
        <v>0</v>
      </c>
      <c r="J25" s="980">
        <v>0</v>
      </c>
      <c r="K25" s="979">
        <v>0</v>
      </c>
      <c r="L25" s="978">
        <v>20000</v>
      </c>
      <c r="M25" s="978">
        <v>0</v>
      </c>
      <c r="N25" s="980">
        <v>0</v>
      </c>
      <c r="O25" s="978">
        <v>0</v>
      </c>
      <c r="P25" s="980">
        <v>0</v>
      </c>
      <c r="Q25" s="1169">
        <v>0</v>
      </c>
    </row>
    <row r="26" spans="1:17" ht="24.75" customHeight="1">
      <c r="A26" s="1468"/>
      <c r="B26" s="1473" t="s">
        <v>91</v>
      </c>
      <c r="C26" s="1474"/>
      <c r="D26" s="1475"/>
      <c r="E26" s="996">
        <v>107000</v>
      </c>
      <c r="F26" s="997">
        <v>107000</v>
      </c>
      <c r="G26" s="997">
        <v>0</v>
      </c>
      <c r="H26" s="997">
        <v>107000</v>
      </c>
      <c r="I26" s="997">
        <v>22450</v>
      </c>
      <c r="J26" s="998">
        <v>0.20981308411214952</v>
      </c>
      <c r="K26" s="997">
        <v>22450</v>
      </c>
      <c r="L26" s="997">
        <v>84550</v>
      </c>
      <c r="M26" s="996">
        <v>0</v>
      </c>
      <c r="N26" s="998">
        <v>0</v>
      </c>
      <c r="O26" s="996">
        <v>0</v>
      </c>
      <c r="P26" s="998">
        <v>0</v>
      </c>
      <c r="Q26" s="1171">
        <v>0</v>
      </c>
    </row>
    <row r="27" spans="1:17" ht="24.75" customHeight="1">
      <c r="A27" s="1468"/>
      <c r="B27" s="1473" t="s">
        <v>412</v>
      </c>
      <c r="C27" s="1474"/>
      <c r="D27" s="1475"/>
      <c r="E27" s="996">
        <v>234877.55766200001</v>
      </c>
      <c r="F27" s="997">
        <v>234877.55766200001</v>
      </c>
      <c r="G27" s="997">
        <v>0</v>
      </c>
      <c r="H27" s="997">
        <v>234877.55766200001</v>
      </c>
      <c r="I27" s="997">
        <v>70223.753068999999</v>
      </c>
      <c r="J27" s="998">
        <v>0.29898025919553933</v>
      </c>
      <c r="K27" s="997">
        <v>60230.413903299996</v>
      </c>
      <c r="L27" s="996">
        <v>164653.80459300001</v>
      </c>
      <c r="M27" s="996">
        <v>9993.3391657000011</v>
      </c>
      <c r="N27" s="998">
        <v>4.2547015837421522E-2</v>
      </c>
      <c r="O27" s="996">
        <v>1821.56699067</v>
      </c>
      <c r="P27" s="998">
        <v>7.7553896966662166E-3</v>
      </c>
      <c r="Q27" s="1171">
        <v>1606.7269356700001</v>
      </c>
    </row>
    <row r="28" spans="1:17" ht="24" customHeight="1" thickBot="1">
      <c r="A28" s="1468"/>
      <c r="B28" s="1476" t="s">
        <v>396</v>
      </c>
      <c r="C28" s="1477"/>
      <c r="D28" s="1478"/>
      <c r="E28" s="1000">
        <v>1283.0473948899999</v>
      </c>
      <c r="F28" s="1001">
        <v>1283.0473948899999</v>
      </c>
      <c r="G28" s="1001">
        <v>0</v>
      </c>
      <c r="H28" s="1001">
        <v>1283.0473948899999</v>
      </c>
      <c r="I28" s="1001">
        <v>1067.0473948900001</v>
      </c>
      <c r="J28" s="1002">
        <v>0.83165080194210739</v>
      </c>
      <c r="K28" s="1001">
        <v>3.966668000000027</v>
      </c>
      <c r="L28" s="1000">
        <v>215.99999999999977</v>
      </c>
      <c r="M28" s="1000">
        <v>1063.0807268900001</v>
      </c>
      <c r="N28" s="1002">
        <v>0.82855920297561703</v>
      </c>
      <c r="O28" s="1000">
        <v>20.683333000000001</v>
      </c>
      <c r="P28" s="1002">
        <v>1.6120474646825696E-2</v>
      </c>
      <c r="Q28" s="1172">
        <v>0</v>
      </c>
    </row>
    <row r="29" spans="1:17" ht="25.5" customHeight="1" thickBot="1">
      <c r="A29" s="1491"/>
      <c r="B29" s="1412" t="s">
        <v>79</v>
      </c>
      <c r="C29" s="1413"/>
      <c r="D29" s="1414"/>
      <c r="E29" s="1004">
        <v>236160.60505689</v>
      </c>
      <c r="F29" s="1004">
        <v>236160.60505689</v>
      </c>
      <c r="G29" s="1004">
        <v>0</v>
      </c>
      <c r="H29" s="1004">
        <v>236160.60505689</v>
      </c>
      <c r="I29" s="1005">
        <v>71290.800463890002</v>
      </c>
      <c r="J29" s="1006">
        <v>0.3018742285433948</v>
      </c>
      <c r="K29" s="1005">
        <v>60234.380571299997</v>
      </c>
      <c r="L29" s="1004">
        <v>164869.80459300001</v>
      </c>
      <c r="M29" s="1004">
        <v>11056.419892590002</v>
      </c>
      <c r="N29" s="1006">
        <v>4.6817376208561801E-2</v>
      </c>
      <c r="O29" s="1005">
        <v>1842.2503236699999</v>
      </c>
      <c r="P29" s="1006">
        <v>7.8008367366191765E-3</v>
      </c>
      <c r="Q29" s="1173">
        <v>1606.7269356700001</v>
      </c>
    </row>
    <row r="30" spans="1:17" ht="20.25" customHeight="1" thickBot="1">
      <c r="A30" s="1460" t="s">
        <v>812</v>
      </c>
      <c r="B30" s="1460"/>
      <c r="C30" s="1460"/>
      <c r="D30" s="1460"/>
      <c r="E30" s="1460"/>
      <c r="F30" s="1460"/>
      <c r="G30" s="1460"/>
      <c r="H30" s="1460"/>
      <c r="I30" s="1460"/>
      <c r="J30" s="1460"/>
      <c r="K30" s="1460"/>
      <c r="L30" s="1460"/>
      <c r="M30" s="1460"/>
      <c r="N30" s="1460"/>
      <c r="O30" s="1460"/>
      <c r="P30" s="1460"/>
    </row>
    <row r="31" spans="1:17" s="288" customFormat="1" ht="68.25" customHeight="1" thickBot="1">
      <c r="A31" s="878" t="s">
        <v>6</v>
      </c>
      <c r="B31" s="912" t="s">
        <v>7</v>
      </c>
      <c r="C31" s="877" t="s">
        <v>735</v>
      </c>
      <c r="D31" s="879" t="s">
        <v>194</v>
      </c>
      <c r="E31" s="909" t="s">
        <v>104</v>
      </c>
      <c r="F31" s="879" t="s">
        <v>193</v>
      </c>
      <c r="G31" s="879" t="s">
        <v>108</v>
      </c>
      <c r="H31" s="879" t="s">
        <v>547</v>
      </c>
      <c r="I31" s="879" t="s">
        <v>24</v>
      </c>
      <c r="J31" s="880" t="s">
        <v>510</v>
      </c>
      <c r="K31" s="879" t="s">
        <v>204</v>
      </c>
      <c r="L31" s="879" t="s">
        <v>195</v>
      </c>
      <c r="M31" s="909" t="s">
        <v>25</v>
      </c>
      <c r="N31" s="879" t="s">
        <v>45</v>
      </c>
      <c r="O31" s="909" t="s">
        <v>89</v>
      </c>
      <c r="P31" s="1159" t="s">
        <v>423</v>
      </c>
      <c r="Q31" s="909" t="s">
        <v>28</v>
      </c>
    </row>
    <row r="32" spans="1:17" s="282" customFormat="1" ht="94.5" customHeight="1">
      <c r="A32" s="1492" t="s">
        <v>464</v>
      </c>
      <c r="B32" s="1008" t="s">
        <v>122</v>
      </c>
      <c r="C32" s="1099" t="s">
        <v>445</v>
      </c>
      <c r="D32" s="524" t="s">
        <v>445</v>
      </c>
      <c r="E32" s="1009">
        <v>7142.5</v>
      </c>
      <c r="F32" s="1010">
        <v>7142.5</v>
      </c>
      <c r="G32" s="1010">
        <v>0</v>
      </c>
      <c r="H32" s="1010">
        <v>7142.5</v>
      </c>
      <c r="I32" s="1011">
        <v>2215.106264</v>
      </c>
      <c r="J32" s="1012">
        <v>0.31013038347917399</v>
      </c>
      <c r="K32" s="1010">
        <v>168.82239499999991</v>
      </c>
      <c r="L32" s="1009">
        <v>4927.393736</v>
      </c>
      <c r="M32" s="1009">
        <v>2046.2838690000001</v>
      </c>
      <c r="N32" s="1012">
        <v>0.2864940663633182</v>
      </c>
      <c r="O32" s="1009">
        <v>490.79543799999999</v>
      </c>
      <c r="P32" s="1160">
        <v>6.8714797059852992E-2</v>
      </c>
      <c r="Q32" s="1010">
        <v>463.85053799999997</v>
      </c>
    </row>
    <row r="33" spans="1:17" ht="62.25" customHeight="1">
      <c r="A33" s="1492"/>
      <c r="B33" s="977" t="s">
        <v>144</v>
      </c>
      <c r="C33" s="1095" t="s">
        <v>449</v>
      </c>
      <c r="D33" s="446" t="s">
        <v>449</v>
      </c>
      <c r="E33" s="1014">
        <v>6544.5463980000004</v>
      </c>
      <c r="F33" s="1014">
        <v>6544.5463980000004</v>
      </c>
      <c r="G33" s="1015">
        <v>0</v>
      </c>
      <c r="H33" s="1015">
        <v>6544.5463980000004</v>
      </c>
      <c r="I33" s="992">
        <v>2829.3421960000001</v>
      </c>
      <c r="J33" s="1016">
        <v>0.432320595490719</v>
      </c>
      <c r="K33" s="1015">
        <v>1637.5673414000003</v>
      </c>
      <c r="L33" s="1015">
        <v>3715.2042020000004</v>
      </c>
      <c r="M33" s="1014">
        <v>1191.7748545999998</v>
      </c>
      <c r="N33" s="1016">
        <v>0.18210197959085503</v>
      </c>
      <c r="O33" s="1014">
        <v>195.583586</v>
      </c>
      <c r="P33" s="1160">
        <v>2.9884972021860818E-2</v>
      </c>
      <c r="Q33" s="1015">
        <v>174.54909599999999</v>
      </c>
    </row>
    <row r="34" spans="1:17" ht="19.5">
      <c r="A34" s="1445"/>
      <c r="B34" s="1473" t="s">
        <v>49</v>
      </c>
      <c r="C34" s="1474"/>
      <c r="D34" s="1475"/>
      <c r="E34" s="996">
        <v>13687.046398</v>
      </c>
      <c r="F34" s="997">
        <v>13687.046398</v>
      </c>
      <c r="G34" s="997">
        <v>0</v>
      </c>
      <c r="H34" s="997">
        <v>13687.046398</v>
      </c>
      <c r="I34" s="997">
        <v>5044.4484599999996</v>
      </c>
      <c r="J34" s="998">
        <v>0.36855639363779114</v>
      </c>
      <c r="K34" s="997">
        <v>1806.3897364000002</v>
      </c>
      <c r="L34" s="997">
        <v>8642.5979380000008</v>
      </c>
      <c r="M34" s="996">
        <v>3238.0587236000001</v>
      </c>
      <c r="N34" s="998">
        <v>0.23657834053029561</v>
      </c>
      <c r="O34" s="996">
        <v>686.37902399999996</v>
      </c>
      <c r="P34" s="998">
        <v>5.0148074613109814E-2</v>
      </c>
      <c r="Q34" s="997">
        <v>638.39963399999999</v>
      </c>
    </row>
    <row r="35" spans="1:17" ht="87" customHeight="1">
      <c r="A35" s="1492"/>
      <c r="B35" s="977" t="s">
        <v>603</v>
      </c>
      <c r="C35" s="1095" t="s">
        <v>779</v>
      </c>
      <c r="D35" s="65" t="s">
        <v>605</v>
      </c>
      <c r="E35" s="978">
        <v>40034.612917999999</v>
      </c>
      <c r="F35" s="979">
        <v>40034.612917999999</v>
      </c>
      <c r="G35" s="979">
        <v>0</v>
      </c>
      <c r="H35" s="979">
        <v>40034.612917999999</v>
      </c>
      <c r="I35" s="979">
        <v>12170.650023</v>
      </c>
      <c r="J35" s="980">
        <v>0.30400318963813294</v>
      </c>
      <c r="K35" s="979">
        <v>8807.0525010000001</v>
      </c>
      <c r="L35" s="978">
        <v>27863.962894999997</v>
      </c>
      <c r="M35" s="978">
        <v>3363.597522</v>
      </c>
      <c r="N35" s="980">
        <v>8.4017236007487159E-2</v>
      </c>
      <c r="O35" s="978">
        <v>463.90676400000001</v>
      </c>
      <c r="P35" s="980">
        <v>1.1587642047400001E-2</v>
      </c>
      <c r="Q35" s="979">
        <v>463.07713899999999</v>
      </c>
    </row>
    <row r="36" spans="1:17" ht="55.5" customHeight="1">
      <c r="A36" s="1492"/>
      <c r="B36" s="977" t="s">
        <v>617</v>
      </c>
      <c r="C36" s="1095" t="s">
        <v>780</v>
      </c>
      <c r="D36" s="65" t="s">
        <v>620</v>
      </c>
      <c r="E36" s="978">
        <v>6685.1378999999997</v>
      </c>
      <c r="F36" s="979">
        <v>6685.1378999999997</v>
      </c>
      <c r="G36" s="979">
        <v>0</v>
      </c>
      <c r="H36" s="979">
        <v>6685.1378999999997</v>
      </c>
      <c r="I36" s="979">
        <v>2734.2808620000001</v>
      </c>
      <c r="J36" s="980">
        <v>0.40900889449116679</v>
      </c>
      <c r="K36" s="979">
        <v>1849.4485880000002</v>
      </c>
      <c r="L36" s="978">
        <v>3950.8570379999996</v>
      </c>
      <c r="M36" s="978">
        <v>884.83227399999998</v>
      </c>
      <c r="N36" s="980">
        <v>0.13235811844659182</v>
      </c>
      <c r="O36" s="978">
        <v>124.452832</v>
      </c>
      <c r="P36" s="980">
        <v>1.8616344772783223E-2</v>
      </c>
      <c r="Q36" s="979">
        <v>124.452832</v>
      </c>
    </row>
    <row r="37" spans="1:17" ht="55.5" customHeight="1">
      <c r="A37" s="1492"/>
      <c r="B37" s="977" t="s">
        <v>621</v>
      </c>
      <c r="C37" s="1095" t="s">
        <v>781</v>
      </c>
      <c r="D37" s="65" t="s">
        <v>620</v>
      </c>
      <c r="E37" s="978">
        <v>12120.337176000001</v>
      </c>
      <c r="F37" s="979">
        <v>12120.337176000001</v>
      </c>
      <c r="G37" s="979">
        <v>0</v>
      </c>
      <c r="H37" s="979">
        <v>12120.337176000001</v>
      </c>
      <c r="I37" s="979">
        <v>6047.4715290000004</v>
      </c>
      <c r="J37" s="980">
        <v>0.49895241701483833</v>
      </c>
      <c r="K37" s="979">
        <v>4910.741059</v>
      </c>
      <c r="L37" s="978">
        <v>6072.8656470000005</v>
      </c>
      <c r="M37" s="978">
        <v>1136.73047</v>
      </c>
      <c r="N37" s="980">
        <v>9.3787033602570791E-2</v>
      </c>
      <c r="O37" s="978">
        <v>170.69090199999999</v>
      </c>
      <c r="P37" s="980">
        <v>1.4083015969060033E-2</v>
      </c>
      <c r="Q37" s="979">
        <v>170.69090199999999</v>
      </c>
    </row>
    <row r="38" spans="1:17" ht="79.5" customHeight="1">
      <c r="A38" s="1492"/>
      <c r="B38" s="977" t="s">
        <v>627</v>
      </c>
      <c r="C38" s="1095" t="s">
        <v>782</v>
      </c>
      <c r="D38" s="65" t="s">
        <v>630</v>
      </c>
      <c r="E38" s="978">
        <v>7000</v>
      </c>
      <c r="F38" s="979">
        <v>7000</v>
      </c>
      <c r="G38" s="979">
        <v>0</v>
      </c>
      <c r="H38" s="979">
        <v>7000</v>
      </c>
      <c r="I38" s="979">
        <v>4290.929795</v>
      </c>
      <c r="J38" s="980">
        <v>0.61298997071428574</v>
      </c>
      <c r="K38" s="979">
        <v>3964.5297949999999</v>
      </c>
      <c r="L38" s="978">
        <v>2709.070205</v>
      </c>
      <c r="M38" s="978">
        <v>326.39999999999998</v>
      </c>
      <c r="N38" s="980">
        <v>4.6628571428571422E-2</v>
      </c>
      <c r="O38" s="978">
        <v>0</v>
      </c>
      <c r="P38" s="980">
        <v>0</v>
      </c>
      <c r="Q38" s="979">
        <v>0</v>
      </c>
    </row>
    <row r="39" spans="1:17" ht="63.75" customHeight="1">
      <c r="A39" s="1492"/>
      <c r="B39" s="977" t="s">
        <v>631</v>
      </c>
      <c r="C39" s="1095" t="s">
        <v>783</v>
      </c>
      <c r="D39" s="65" t="s">
        <v>634</v>
      </c>
      <c r="E39" s="978">
        <v>4610.9585459999998</v>
      </c>
      <c r="F39" s="979">
        <v>4610.9585459999998</v>
      </c>
      <c r="G39" s="979">
        <v>0</v>
      </c>
      <c r="H39" s="979">
        <v>4610.9585459999998</v>
      </c>
      <c r="I39" s="979">
        <v>1889.736488</v>
      </c>
      <c r="J39" s="980">
        <v>0.40983593089106035</v>
      </c>
      <c r="K39" s="979">
        <v>1044.7181</v>
      </c>
      <c r="L39" s="978">
        <v>2721.2220579999998</v>
      </c>
      <c r="M39" s="978">
        <v>845.01838799999996</v>
      </c>
      <c r="N39" s="980">
        <v>0.18326306332401368</v>
      </c>
      <c r="O39" s="978">
        <v>63.857311000000003</v>
      </c>
      <c r="P39" s="980">
        <v>1.3849031684614934E-2</v>
      </c>
      <c r="Q39" s="979">
        <v>62.678041999999998</v>
      </c>
    </row>
    <row r="40" spans="1:17" ht="88.5" customHeight="1">
      <c r="A40" s="1492"/>
      <c r="B40" s="977" t="s">
        <v>639</v>
      </c>
      <c r="C40" s="1095" t="s">
        <v>784</v>
      </c>
      <c r="D40" s="65" t="s">
        <v>642</v>
      </c>
      <c r="E40" s="978">
        <v>8270.5671020000009</v>
      </c>
      <c r="F40" s="979">
        <v>8270.5671020000009</v>
      </c>
      <c r="G40" s="979">
        <v>0</v>
      </c>
      <c r="H40" s="979">
        <v>8270.5671020000009</v>
      </c>
      <c r="I40" s="979">
        <v>5745.8240679999999</v>
      </c>
      <c r="J40" s="980">
        <v>0.69473157005286079</v>
      </c>
      <c r="K40" s="979">
        <v>2529.6152459999998</v>
      </c>
      <c r="L40" s="978">
        <v>2524.743034000001</v>
      </c>
      <c r="M40" s="978">
        <v>3216.2088220000001</v>
      </c>
      <c r="N40" s="980">
        <v>0.3888740375762445</v>
      </c>
      <c r="O40" s="978">
        <v>312.44107000000002</v>
      </c>
      <c r="P40" s="980">
        <v>3.7777466302697071E-2</v>
      </c>
      <c r="Q40" s="979">
        <v>298.834789</v>
      </c>
    </row>
    <row r="41" spans="1:17" ht="20.25" thickBot="1">
      <c r="A41" s="1493"/>
      <c r="B41" s="1476" t="s">
        <v>91</v>
      </c>
      <c r="C41" s="1477"/>
      <c r="D41" s="1478"/>
      <c r="E41" s="1000">
        <v>78721.613641999997</v>
      </c>
      <c r="F41" s="1001">
        <v>78721.613641999997</v>
      </c>
      <c r="G41" s="1001">
        <v>0</v>
      </c>
      <c r="H41" s="1001">
        <v>78721.613641999997</v>
      </c>
      <c r="I41" s="1001">
        <v>32878.892764999997</v>
      </c>
      <c r="J41" s="1002">
        <v>0.4176602999339214</v>
      </c>
      <c r="K41" s="1001">
        <v>23106.105288999999</v>
      </c>
      <c r="L41" s="1000">
        <v>45842.720877</v>
      </c>
      <c r="M41" s="1000">
        <v>9772.7874760000013</v>
      </c>
      <c r="N41" s="1002">
        <v>0.1241436376094045</v>
      </c>
      <c r="O41" s="1000">
        <v>1135.3488790000001</v>
      </c>
      <c r="P41" s="1002">
        <v>1.4422327318685226E-2</v>
      </c>
      <c r="Q41" s="1001">
        <v>1119.733704</v>
      </c>
    </row>
    <row r="42" spans="1:17" ht="26.25" customHeight="1" thickBot="1">
      <c r="A42" s="1491"/>
      <c r="B42" s="1412" t="s">
        <v>79</v>
      </c>
      <c r="C42" s="1413"/>
      <c r="D42" s="1414"/>
      <c r="E42" s="1004">
        <v>92408.660040000002</v>
      </c>
      <c r="F42" s="1005">
        <v>92408.660040000002</v>
      </c>
      <c r="G42" s="1005">
        <v>0</v>
      </c>
      <c r="H42" s="1005">
        <v>92408.660040000002</v>
      </c>
      <c r="I42" s="1005">
        <v>37923.341224999996</v>
      </c>
      <c r="J42" s="1006">
        <v>0.41038730794910894</v>
      </c>
      <c r="K42" s="1005">
        <v>24912.4950254</v>
      </c>
      <c r="L42" s="1004">
        <v>54485.318815000006</v>
      </c>
      <c r="M42" s="1004">
        <v>13010.846199600001</v>
      </c>
      <c r="N42" s="1006">
        <v>0.14079682785107075</v>
      </c>
      <c r="O42" s="1004">
        <v>1821.727903</v>
      </c>
      <c r="P42" s="1006">
        <v>1.9713822299895347E-2</v>
      </c>
      <c r="Q42" s="1173">
        <v>1758.1333380000001</v>
      </c>
    </row>
    <row r="43" spans="1:17" ht="20.25" customHeight="1" thickBot="1">
      <c r="A43" s="1460" t="s">
        <v>812</v>
      </c>
      <c r="B43" s="1460"/>
      <c r="C43" s="1460"/>
      <c r="D43" s="1460"/>
      <c r="E43" s="1460"/>
      <c r="F43" s="1460"/>
      <c r="G43" s="1460"/>
      <c r="H43" s="1460"/>
      <c r="I43" s="1460"/>
      <c r="J43" s="1460"/>
      <c r="K43" s="1460"/>
      <c r="L43" s="1460"/>
      <c r="M43" s="1460"/>
      <c r="N43" s="1460"/>
      <c r="O43" s="1460"/>
      <c r="P43" s="1460"/>
      <c r="Q43" s="1174"/>
    </row>
    <row r="44" spans="1:17" s="288" customFormat="1" ht="48.75" customHeight="1" thickBot="1">
      <c r="A44" s="878" t="s">
        <v>6</v>
      </c>
      <c r="B44" s="1159" t="s">
        <v>7</v>
      </c>
      <c r="C44" s="1159" t="s">
        <v>735</v>
      </c>
      <c r="D44" s="1159" t="s">
        <v>194</v>
      </c>
      <c r="E44" s="1162" t="s">
        <v>104</v>
      </c>
      <c r="F44" s="1159" t="s">
        <v>193</v>
      </c>
      <c r="G44" s="1159" t="s">
        <v>108</v>
      </c>
      <c r="H44" s="1159" t="s">
        <v>547</v>
      </c>
      <c r="I44" s="1159" t="s">
        <v>24</v>
      </c>
      <c r="J44" s="1163" t="s">
        <v>510</v>
      </c>
      <c r="K44" s="1159" t="s">
        <v>204</v>
      </c>
      <c r="L44" s="1159" t="s">
        <v>195</v>
      </c>
      <c r="M44" s="1162" t="s">
        <v>25</v>
      </c>
      <c r="N44" s="1159" t="s">
        <v>45</v>
      </c>
      <c r="O44" s="1162" t="s">
        <v>89</v>
      </c>
      <c r="P44" s="1159" t="s">
        <v>423</v>
      </c>
      <c r="Q44" s="1159" t="s">
        <v>28</v>
      </c>
    </row>
    <row r="45" spans="1:17" ht="27" customHeight="1">
      <c r="A45" s="1444" t="s">
        <v>346</v>
      </c>
      <c r="B45" s="982" t="s">
        <v>112</v>
      </c>
      <c r="C45" s="1096" t="s">
        <v>113</v>
      </c>
      <c r="D45" s="443" t="s">
        <v>113</v>
      </c>
      <c r="E45" s="978">
        <v>6525</v>
      </c>
      <c r="F45" s="979">
        <v>5875</v>
      </c>
      <c r="G45" s="979">
        <v>0</v>
      </c>
      <c r="H45" s="979">
        <v>5875</v>
      </c>
      <c r="I45" s="979">
        <v>5780.7506813</v>
      </c>
      <c r="J45" s="980">
        <v>0.98395756277446811</v>
      </c>
      <c r="K45" s="979">
        <v>4129.5346533000002</v>
      </c>
      <c r="L45" s="978">
        <v>94.249318700000003</v>
      </c>
      <c r="M45" s="978">
        <v>1651.2160280000001</v>
      </c>
      <c r="N45" s="981">
        <v>0.28105804731914896</v>
      </c>
      <c r="O45" s="978">
        <v>1650.73848</v>
      </c>
      <c r="P45" s="981">
        <v>0.28097676255319148</v>
      </c>
      <c r="Q45" s="1175">
        <v>1650.73848</v>
      </c>
    </row>
    <row r="46" spans="1:17" ht="42" customHeight="1">
      <c r="A46" s="1445"/>
      <c r="B46" s="982" t="s">
        <v>114</v>
      </c>
      <c r="C46" s="1096" t="s">
        <v>115</v>
      </c>
      <c r="D46" s="443" t="s">
        <v>115</v>
      </c>
      <c r="E46" s="978">
        <v>2246</v>
      </c>
      <c r="F46" s="979">
        <v>2246</v>
      </c>
      <c r="G46" s="979">
        <v>0</v>
      </c>
      <c r="H46" s="979">
        <v>2246</v>
      </c>
      <c r="I46" s="979">
        <v>2133.6999999999998</v>
      </c>
      <c r="J46" s="980">
        <v>0.95</v>
      </c>
      <c r="K46" s="979">
        <v>1667.7026859999999</v>
      </c>
      <c r="L46" s="978">
        <v>112.30000000000018</v>
      </c>
      <c r="M46" s="978">
        <v>465.99731400000002</v>
      </c>
      <c r="N46" s="981">
        <v>0.20747876847729296</v>
      </c>
      <c r="O46" s="978">
        <v>465.99731400000002</v>
      </c>
      <c r="P46" s="981">
        <v>0.20747876847729296</v>
      </c>
      <c r="Q46" s="1175">
        <v>465.99731400000002</v>
      </c>
    </row>
    <row r="47" spans="1:17" ht="38.25" customHeight="1">
      <c r="A47" s="1445"/>
      <c r="B47" s="982" t="s">
        <v>116</v>
      </c>
      <c r="C47" s="1096" t="s">
        <v>117</v>
      </c>
      <c r="D47" s="443" t="s">
        <v>117</v>
      </c>
      <c r="E47" s="978">
        <v>320</v>
      </c>
      <c r="F47" s="979">
        <v>970</v>
      </c>
      <c r="G47" s="979">
        <v>0</v>
      </c>
      <c r="H47" s="979">
        <v>970</v>
      </c>
      <c r="I47" s="979">
        <v>314.4993187</v>
      </c>
      <c r="J47" s="980">
        <v>0.32422610175257732</v>
      </c>
      <c r="K47" s="979">
        <v>94.650150700000012</v>
      </c>
      <c r="L47" s="978">
        <v>655.5006813</v>
      </c>
      <c r="M47" s="978">
        <v>219.84916799999999</v>
      </c>
      <c r="N47" s="981">
        <v>0.2266486268041237</v>
      </c>
      <c r="O47" s="978">
        <v>219.84916799999999</v>
      </c>
      <c r="P47" s="981">
        <v>0.2266486268041237</v>
      </c>
      <c r="Q47" s="1175">
        <v>219.84916799999999</v>
      </c>
    </row>
    <row r="48" spans="1:17" ht="24" customHeight="1">
      <c r="A48" s="1445"/>
      <c r="B48" s="1461" t="s">
        <v>48</v>
      </c>
      <c r="C48" s="1461"/>
      <c r="D48" s="543" t="s">
        <v>441</v>
      </c>
      <c r="E48" s="996">
        <v>9091</v>
      </c>
      <c r="F48" s="997">
        <v>9091</v>
      </c>
      <c r="G48" s="997">
        <v>0</v>
      </c>
      <c r="H48" s="997">
        <v>9091</v>
      </c>
      <c r="I48" s="997">
        <v>8228.9500000000007</v>
      </c>
      <c r="J48" s="998">
        <v>0.90517544824551766</v>
      </c>
      <c r="K48" s="997">
        <v>5891.8874900000001</v>
      </c>
      <c r="L48" s="996">
        <v>862.04999999999927</v>
      </c>
      <c r="M48" s="996">
        <v>2337.0625100000002</v>
      </c>
      <c r="N48" s="998">
        <v>0.25707430535694648</v>
      </c>
      <c r="O48" s="996">
        <v>2336.5849620000004</v>
      </c>
      <c r="P48" s="998">
        <v>0.25702177560224404</v>
      </c>
      <c r="Q48" s="1176">
        <v>2336.5849620000004</v>
      </c>
    </row>
    <row r="49" spans="1:17" ht="36.75" customHeight="1">
      <c r="A49" s="1445"/>
      <c r="B49" s="982" t="s">
        <v>479</v>
      </c>
      <c r="C49" s="1096" t="s">
        <v>480</v>
      </c>
      <c r="D49" s="443" t="s">
        <v>480</v>
      </c>
      <c r="E49" s="978">
        <v>4729.2</v>
      </c>
      <c r="F49" s="979">
        <v>4729.2</v>
      </c>
      <c r="G49" s="979">
        <v>0</v>
      </c>
      <c r="H49" s="979">
        <v>4729.2</v>
      </c>
      <c r="I49" s="979">
        <v>4356.6579123800002</v>
      </c>
      <c r="J49" s="980">
        <v>0.92122513583269905</v>
      </c>
      <c r="K49" s="979">
        <v>906.94672850000006</v>
      </c>
      <c r="L49" s="978">
        <v>372.54208761999962</v>
      </c>
      <c r="M49" s="978">
        <v>3449.7111838800001</v>
      </c>
      <c r="N49" s="981">
        <v>0.72944920575995942</v>
      </c>
      <c r="O49" s="978">
        <v>1088.93067804</v>
      </c>
      <c r="P49" s="981">
        <v>0.23025684640954072</v>
      </c>
      <c r="Q49" s="1177">
        <v>796.94375604999993</v>
      </c>
    </row>
    <row r="50" spans="1:17" ht="24" customHeight="1">
      <c r="A50" s="1445"/>
      <c r="B50" s="1461" t="s">
        <v>188</v>
      </c>
      <c r="C50" s="1461"/>
      <c r="D50" s="543" t="s">
        <v>188</v>
      </c>
      <c r="E50" s="996">
        <v>4729.2</v>
      </c>
      <c r="F50" s="997">
        <v>4729.2</v>
      </c>
      <c r="G50" s="997">
        <v>0</v>
      </c>
      <c r="H50" s="997">
        <v>4729.2</v>
      </c>
      <c r="I50" s="997">
        <v>4356.6579123800002</v>
      </c>
      <c r="J50" s="998">
        <v>0.92122513583269905</v>
      </c>
      <c r="K50" s="997">
        <v>906.94672850000006</v>
      </c>
      <c r="L50" s="996">
        <v>372.54208761999962</v>
      </c>
      <c r="M50" s="996">
        <v>3449.7111838800001</v>
      </c>
      <c r="N50" s="998">
        <v>0.72944920575995942</v>
      </c>
      <c r="O50" s="996">
        <v>1088.93067804</v>
      </c>
      <c r="P50" s="998">
        <v>0.23025684640954072</v>
      </c>
      <c r="Q50" s="1176">
        <v>796.94375604999993</v>
      </c>
    </row>
    <row r="51" spans="1:17" ht="45">
      <c r="A51" s="1445"/>
      <c r="B51" s="977" t="s">
        <v>126</v>
      </c>
      <c r="C51" s="1095" t="s">
        <v>37</v>
      </c>
      <c r="D51" s="65" t="s">
        <v>37</v>
      </c>
      <c r="E51" s="978">
        <v>54540.5</v>
      </c>
      <c r="F51" s="979">
        <v>54540.5</v>
      </c>
      <c r="G51" s="979">
        <v>0</v>
      </c>
      <c r="H51" s="979">
        <v>54540.5</v>
      </c>
      <c r="I51" s="979">
        <v>34024.600208000003</v>
      </c>
      <c r="J51" s="980">
        <v>0.62384100270441234</v>
      </c>
      <c r="K51" s="979">
        <v>22145.463235000003</v>
      </c>
      <c r="L51" s="978">
        <v>20515.899791999997</v>
      </c>
      <c r="M51" s="978">
        <v>11879.136972999999</v>
      </c>
      <c r="N51" s="980">
        <v>0.21780396169818755</v>
      </c>
      <c r="O51" s="978">
        <v>2500.0733789999999</v>
      </c>
      <c r="P51" s="980">
        <v>4.5838842309843142E-2</v>
      </c>
      <c r="Q51" s="1175">
        <v>1970.331756</v>
      </c>
    </row>
    <row r="52" spans="1:17" ht="19.5">
      <c r="A52" s="1445"/>
      <c r="B52" s="1461" t="s">
        <v>49</v>
      </c>
      <c r="C52" s="1461"/>
      <c r="D52" s="543" t="s">
        <v>49</v>
      </c>
      <c r="E52" s="996">
        <v>54540.5</v>
      </c>
      <c r="F52" s="997">
        <v>54540.5</v>
      </c>
      <c r="G52" s="997">
        <v>0</v>
      </c>
      <c r="H52" s="997">
        <v>54540.5</v>
      </c>
      <c r="I52" s="997">
        <v>34024.600208000003</v>
      </c>
      <c r="J52" s="998">
        <v>0.62384100270441234</v>
      </c>
      <c r="K52" s="997">
        <v>22145.463235000003</v>
      </c>
      <c r="L52" s="996">
        <v>20515.899791999997</v>
      </c>
      <c r="M52" s="996">
        <v>11879.136972999999</v>
      </c>
      <c r="N52" s="998">
        <v>0.21780396169818755</v>
      </c>
      <c r="O52" s="996">
        <v>2500.0733789999999</v>
      </c>
      <c r="P52" s="998">
        <v>4.5838842309843142E-2</v>
      </c>
      <c r="Q52" s="1176">
        <v>1970.331756</v>
      </c>
    </row>
    <row r="53" spans="1:17" ht="27" customHeight="1">
      <c r="A53" s="1445"/>
      <c r="B53" s="977" t="s">
        <v>158</v>
      </c>
      <c r="C53" s="1095" t="s">
        <v>159</v>
      </c>
      <c r="D53" s="65" t="s">
        <v>159</v>
      </c>
      <c r="E53" s="978">
        <v>91.1</v>
      </c>
      <c r="F53" s="979">
        <v>91.1</v>
      </c>
      <c r="G53" s="979">
        <v>0</v>
      </c>
      <c r="H53" s="979">
        <v>91.1</v>
      </c>
      <c r="I53" s="979">
        <v>0</v>
      </c>
      <c r="J53" s="980">
        <v>0</v>
      </c>
      <c r="K53" s="979">
        <v>0</v>
      </c>
      <c r="L53" s="978">
        <v>91.1</v>
      </c>
      <c r="M53" s="978">
        <v>0</v>
      </c>
      <c r="N53" s="980">
        <v>0</v>
      </c>
      <c r="O53" s="978">
        <v>0</v>
      </c>
      <c r="P53" s="980">
        <v>0</v>
      </c>
      <c r="Q53" s="1175">
        <v>0</v>
      </c>
    </row>
    <row r="54" spans="1:17" ht="19.5">
      <c r="A54" s="1445"/>
      <c r="B54" s="1461" t="s">
        <v>803</v>
      </c>
      <c r="C54" s="1461"/>
      <c r="D54" s="1161"/>
      <c r="E54" s="996">
        <v>91.1</v>
      </c>
      <c r="F54" s="997">
        <v>91.1</v>
      </c>
      <c r="G54" s="997">
        <v>0</v>
      </c>
      <c r="H54" s="997">
        <v>91.1</v>
      </c>
      <c r="I54" s="997">
        <v>0</v>
      </c>
      <c r="J54" s="998">
        <v>0</v>
      </c>
      <c r="K54" s="997">
        <v>0</v>
      </c>
      <c r="L54" s="996">
        <v>91.1</v>
      </c>
      <c r="M54" s="996">
        <v>0</v>
      </c>
      <c r="N54" s="998">
        <v>0</v>
      </c>
      <c r="O54" s="996">
        <v>0</v>
      </c>
      <c r="P54" s="998">
        <v>0</v>
      </c>
      <c r="Q54" s="1176">
        <v>0</v>
      </c>
    </row>
    <row r="55" spans="1:17" ht="75">
      <c r="A55" s="1445"/>
      <c r="B55" s="977" t="s">
        <v>697</v>
      </c>
      <c r="C55" s="1095" t="s">
        <v>785</v>
      </c>
      <c r="D55" s="65" t="s">
        <v>674</v>
      </c>
      <c r="E55" s="978">
        <v>4000</v>
      </c>
      <c r="F55" s="979">
        <v>4000</v>
      </c>
      <c r="G55" s="979">
        <v>0</v>
      </c>
      <c r="H55" s="979">
        <v>4000</v>
      </c>
      <c r="I55" s="979">
        <v>3999.5598380000001</v>
      </c>
      <c r="J55" s="980">
        <v>0.99988995950000004</v>
      </c>
      <c r="K55" s="979">
        <v>3756.1984320000001</v>
      </c>
      <c r="L55" s="978">
        <v>0.44016199999987293</v>
      </c>
      <c r="M55" s="978">
        <v>243.36140599999999</v>
      </c>
      <c r="N55" s="980">
        <v>6.0840351499999994E-2</v>
      </c>
      <c r="O55" s="978">
        <v>0</v>
      </c>
      <c r="P55" s="980">
        <v>0</v>
      </c>
      <c r="Q55" s="1175">
        <v>0</v>
      </c>
    </row>
    <row r="56" spans="1:17" ht="20.25" thickBot="1">
      <c r="A56" s="1445"/>
      <c r="B56" s="1472" t="s">
        <v>91</v>
      </c>
      <c r="C56" s="1472"/>
      <c r="D56" s="1179" t="s">
        <v>91</v>
      </c>
      <c r="E56" s="1000">
        <v>4000</v>
      </c>
      <c r="F56" s="1001">
        <v>4000</v>
      </c>
      <c r="G56" s="1001">
        <v>0</v>
      </c>
      <c r="H56" s="1001">
        <v>4000</v>
      </c>
      <c r="I56" s="1001">
        <v>3999.5598380000001</v>
      </c>
      <c r="J56" s="1002">
        <v>0.99988995950000004</v>
      </c>
      <c r="K56" s="1001">
        <v>3756.1984320000001</v>
      </c>
      <c r="L56" s="1001">
        <v>0.44016199999987293</v>
      </c>
      <c r="M56" s="1000">
        <v>243.36140599999999</v>
      </c>
      <c r="N56" s="1002">
        <v>6.0840351499999994E-2</v>
      </c>
      <c r="O56" s="1000">
        <v>0</v>
      </c>
      <c r="P56" s="1002">
        <v>0</v>
      </c>
      <c r="Q56" s="1178">
        <v>0</v>
      </c>
    </row>
    <row r="57" spans="1:17" ht="27" customHeight="1" thickBot="1">
      <c r="A57" s="1508"/>
      <c r="B57" s="1412" t="s">
        <v>79</v>
      </c>
      <c r="C57" s="1413"/>
      <c r="D57" s="1414"/>
      <c r="E57" s="1004">
        <v>72451.799999999988</v>
      </c>
      <c r="F57" s="1005">
        <v>72451.799999999988</v>
      </c>
      <c r="G57" s="1005">
        <v>0</v>
      </c>
      <c r="H57" s="1005">
        <v>72451.799999999988</v>
      </c>
      <c r="I57" s="1005">
        <v>50609.767958380005</v>
      </c>
      <c r="J57" s="1006">
        <v>0.69853016706803717</v>
      </c>
      <c r="K57" s="1005">
        <v>32700.495885500004</v>
      </c>
      <c r="L57" s="1004">
        <v>21842.032041619994</v>
      </c>
      <c r="M57" s="1004">
        <v>17909.272072879998</v>
      </c>
      <c r="N57" s="1006">
        <v>0.24718878030469912</v>
      </c>
      <c r="O57" s="1004">
        <v>5925.5890190400005</v>
      </c>
      <c r="P57" s="1006">
        <v>8.1786636343610525E-2</v>
      </c>
      <c r="Q57" s="1173">
        <v>5103.8604740500004</v>
      </c>
    </row>
    <row r="58" spans="1:17" ht="21.75" customHeight="1" thickBot="1">
      <c r="A58" s="1460" t="s">
        <v>812</v>
      </c>
      <c r="B58" s="1460"/>
      <c r="C58" s="1460"/>
      <c r="D58" s="1460"/>
      <c r="E58" s="1460"/>
      <c r="F58" s="1460"/>
      <c r="G58" s="1460"/>
      <c r="H58" s="1460"/>
      <c r="I58" s="1460"/>
      <c r="J58" s="1460"/>
      <c r="K58" s="1460"/>
      <c r="L58" s="1460"/>
      <c r="M58" s="1460"/>
      <c r="N58" s="1460"/>
      <c r="O58" s="1460"/>
      <c r="P58" s="1460"/>
    </row>
    <row r="59" spans="1:17" s="288" customFormat="1" ht="47.25" customHeight="1" thickBot="1">
      <c r="A59" s="878" t="s">
        <v>6</v>
      </c>
      <c r="B59" s="912" t="s">
        <v>7</v>
      </c>
      <c r="C59" s="877" t="s">
        <v>735</v>
      </c>
      <c r="D59" s="879" t="s">
        <v>194</v>
      </c>
      <c r="E59" s="909" t="s">
        <v>104</v>
      </c>
      <c r="F59" s="879" t="s">
        <v>193</v>
      </c>
      <c r="G59" s="879" t="s">
        <v>108</v>
      </c>
      <c r="H59" s="879" t="s">
        <v>547</v>
      </c>
      <c r="I59" s="879" t="s">
        <v>24</v>
      </c>
      <c r="J59" s="880" t="s">
        <v>510</v>
      </c>
      <c r="K59" s="879" t="s">
        <v>204</v>
      </c>
      <c r="L59" s="879" t="s">
        <v>195</v>
      </c>
      <c r="M59" s="909" t="s">
        <v>25</v>
      </c>
      <c r="N59" s="879" t="s">
        <v>45</v>
      </c>
      <c r="O59" s="909" t="s">
        <v>89</v>
      </c>
      <c r="P59" s="879" t="s">
        <v>423</v>
      </c>
      <c r="Q59" s="909" t="s">
        <v>28</v>
      </c>
    </row>
    <row r="60" spans="1:17" ht="102" customHeight="1">
      <c r="A60" s="1499" t="s">
        <v>461</v>
      </c>
      <c r="B60" s="1023" t="s">
        <v>155</v>
      </c>
      <c r="C60" s="1101" t="s">
        <v>93</v>
      </c>
      <c r="D60" s="882" t="s">
        <v>93</v>
      </c>
      <c r="E60" s="991">
        <v>1534.8</v>
      </c>
      <c r="F60" s="992">
        <v>1534.8</v>
      </c>
      <c r="G60" s="992">
        <v>0</v>
      </c>
      <c r="H60" s="992">
        <v>1534.8</v>
      </c>
      <c r="I60" s="992">
        <v>963.84</v>
      </c>
      <c r="J60" s="980">
        <v>0.62799061767005482</v>
      </c>
      <c r="K60" s="979">
        <v>161.33320100000003</v>
      </c>
      <c r="L60" s="991">
        <v>570.95999999999992</v>
      </c>
      <c r="M60" s="991">
        <v>802.506799</v>
      </c>
      <c r="N60" s="980">
        <v>0.52287385913474071</v>
      </c>
      <c r="O60" s="991">
        <v>246.65854999999999</v>
      </c>
      <c r="P60" s="980">
        <v>0.16071054860568151</v>
      </c>
      <c r="Q60" s="992">
        <v>216.94164599999999</v>
      </c>
    </row>
    <row r="61" spans="1:17" ht="23.25" customHeight="1">
      <c r="A61" s="1500"/>
      <c r="B61" s="1422" t="s">
        <v>49</v>
      </c>
      <c r="C61" s="1423"/>
      <c r="D61" s="543" t="s">
        <v>49</v>
      </c>
      <c r="E61" s="996">
        <v>1534.8</v>
      </c>
      <c r="F61" s="997">
        <v>1534.8</v>
      </c>
      <c r="G61" s="997">
        <v>0</v>
      </c>
      <c r="H61" s="997">
        <v>1534.8</v>
      </c>
      <c r="I61" s="997">
        <v>963.84</v>
      </c>
      <c r="J61" s="998">
        <v>0.62799061767005482</v>
      </c>
      <c r="K61" s="997">
        <v>161.33320100000003</v>
      </c>
      <c r="L61" s="996">
        <v>570.95999999999992</v>
      </c>
      <c r="M61" s="996">
        <v>802.506799</v>
      </c>
      <c r="N61" s="998">
        <v>0.52287385913474071</v>
      </c>
      <c r="O61" s="996">
        <v>246.65854999999999</v>
      </c>
      <c r="P61" s="998">
        <v>0.16071054860568151</v>
      </c>
      <c r="Q61" s="997">
        <v>216.94164599999999</v>
      </c>
    </row>
    <row r="62" spans="1:17" ht="103.5" customHeight="1">
      <c r="A62" s="1500"/>
      <c r="B62" s="1024" t="s">
        <v>676</v>
      </c>
      <c r="C62" s="1102" t="s">
        <v>786</v>
      </c>
      <c r="D62" s="883" t="s">
        <v>674</v>
      </c>
      <c r="E62" s="978">
        <v>2997.2460000000001</v>
      </c>
      <c r="F62" s="979">
        <v>2997.2460000000001</v>
      </c>
      <c r="G62" s="979">
        <v>0</v>
      </c>
      <c r="H62" s="979">
        <v>2997.2460000000001</v>
      </c>
      <c r="I62" s="979">
        <v>989.75074700000005</v>
      </c>
      <c r="J62" s="980">
        <v>0.33022005767961654</v>
      </c>
      <c r="K62" s="979">
        <v>393.4478190000001</v>
      </c>
      <c r="L62" s="978">
        <v>2007.495253</v>
      </c>
      <c r="M62" s="978">
        <v>596.30292799999995</v>
      </c>
      <c r="N62" s="980">
        <v>0.1989502790228096</v>
      </c>
      <c r="O62" s="978">
        <v>140.12316999999999</v>
      </c>
      <c r="P62" s="980">
        <v>4.6750640421240025E-2</v>
      </c>
      <c r="Q62" s="979">
        <v>132.098466</v>
      </c>
    </row>
    <row r="63" spans="1:17" ht="27.75" customHeight="1" thickBot="1">
      <c r="A63" s="1500"/>
      <c r="B63" s="1429" t="s">
        <v>91</v>
      </c>
      <c r="C63" s="1430"/>
      <c r="D63" s="1179" t="s">
        <v>91</v>
      </c>
      <c r="E63" s="1000">
        <v>2997.2460000000001</v>
      </c>
      <c r="F63" s="1001">
        <v>2997.2460000000001</v>
      </c>
      <c r="G63" s="1001">
        <v>0</v>
      </c>
      <c r="H63" s="1001">
        <v>2997.2460000000001</v>
      </c>
      <c r="I63" s="1001">
        <v>989.75074700000005</v>
      </c>
      <c r="J63" s="1002">
        <v>0.33022005767961654</v>
      </c>
      <c r="K63" s="1001">
        <v>393.4478190000001</v>
      </c>
      <c r="L63" s="1000">
        <v>2007.495253</v>
      </c>
      <c r="M63" s="1000">
        <v>596.30292799999995</v>
      </c>
      <c r="N63" s="1002">
        <v>0.1989502790228096</v>
      </c>
      <c r="O63" s="1000">
        <v>140.12316999999999</v>
      </c>
      <c r="P63" s="1002">
        <v>4.6750640421240025E-2</v>
      </c>
      <c r="Q63" s="1001">
        <v>132.098466</v>
      </c>
    </row>
    <row r="64" spans="1:17" ht="35.25" customHeight="1" thickBot="1">
      <c r="A64" s="1501"/>
      <c r="B64" s="1412" t="s">
        <v>79</v>
      </c>
      <c r="C64" s="1413"/>
      <c r="D64" s="1414"/>
      <c r="E64" s="1004">
        <v>4532.0460000000003</v>
      </c>
      <c r="F64" s="1005">
        <v>4532.0460000000003</v>
      </c>
      <c r="G64" s="1005">
        <v>0</v>
      </c>
      <c r="H64" s="1005">
        <v>4532.0460000000003</v>
      </c>
      <c r="I64" s="1005">
        <v>1953.5907470000002</v>
      </c>
      <c r="J64" s="1006">
        <v>0.43106154416791004</v>
      </c>
      <c r="K64" s="1005">
        <v>554.78102000000013</v>
      </c>
      <c r="L64" s="1004">
        <v>2578.4552530000001</v>
      </c>
      <c r="M64" s="1004">
        <v>1398.8097269999998</v>
      </c>
      <c r="N64" s="1006">
        <v>0.30864861632031093</v>
      </c>
      <c r="O64" s="1004">
        <v>386.78171999999995</v>
      </c>
      <c r="P64" s="1006">
        <v>8.5343732168649641E-2</v>
      </c>
      <c r="Q64" s="1173">
        <v>349.04011200000002</v>
      </c>
    </row>
    <row r="65" spans="1:17" ht="21.75" customHeight="1" thickBot="1">
      <c r="A65" s="1505" t="s">
        <v>812</v>
      </c>
      <c r="B65" s="1505"/>
      <c r="C65" s="1505"/>
      <c r="D65" s="1505"/>
      <c r="E65" s="1505"/>
      <c r="F65" s="1505"/>
      <c r="G65" s="1505"/>
      <c r="H65" s="1505"/>
      <c r="I65" s="1505"/>
      <c r="J65" s="1505"/>
      <c r="K65" s="1505"/>
      <c r="L65" s="1505"/>
      <c r="M65" s="1505"/>
      <c r="N65" s="1505"/>
      <c r="O65" s="1505"/>
      <c r="P65" s="1505"/>
    </row>
    <row r="66" spans="1:17" ht="68.25" customHeight="1" thickBot="1">
      <c r="A66" s="856" t="s">
        <v>6</v>
      </c>
      <c r="B66" s="1164" t="s">
        <v>7</v>
      </c>
      <c r="C66" s="1097" t="s">
        <v>735</v>
      </c>
      <c r="D66" s="857" t="s">
        <v>194</v>
      </c>
      <c r="E66" s="909" t="s">
        <v>104</v>
      </c>
      <c r="F66" s="879" t="s">
        <v>193</v>
      </c>
      <c r="G66" s="909" t="s">
        <v>108</v>
      </c>
      <c r="H66" s="879" t="s">
        <v>547</v>
      </c>
      <c r="I66" s="1165" t="s">
        <v>24</v>
      </c>
      <c r="J66" s="1166" t="s">
        <v>510</v>
      </c>
      <c r="K66" s="1165" t="s">
        <v>204</v>
      </c>
      <c r="L66" s="1165" t="s">
        <v>195</v>
      </c>
      <c r="M66" s="909" t="s">
        <v>25</v>
      </c>
      <c r="N66" s="1165" t="s">
        <v>45</v>
      </c>
      <c r="O66" s="909" t="s">
        <v>89</v>
      </c>
      <c r="P66" s="909" t="s">
        <v>423</v>
      </c>
      <c r="Q66" s="909" t="s">
        <v>28</v>
      </c>
    </row>
    <row r="67" spans="1:17" ht="42.75" customHeight="1">
      <c r="A67" s="1502" t="s">
        <v>570</v>
      </c>
      <c r="B67" s="1026" t="s">
        <v>519</v>
      </c>
      <c r="C67" s="1104" t="s">
        <v>35</v>
      </c>
      <c r="D67" s="463" t="s">
        <v>35</v>
      </c>
      <c r="E67" s="1027">
        <v>2800</v>
      </c>
      <c r="F67" s="1011">
        <v>2800</v>
      </c>
      <c r="G67" s="1011">
        <v>0</v>
      </c>
      <c r="H67" s="1011">
        <v>2800</v>
      </c>
      <c r="I67" s="1011">
        <v>2259.6366870000002</v>
      </c>
      <c r="J67" s="1028">
        <v>0.80701310250000002</v>
      </c>
      <c r="K67" s="1011">
        <v>444.93517800000018</v>
      </c>
      <c r="L67" s="1027">
        <v>540.36331299999983</v>
      </c>
      <c r="M67" s="1027">
        <v>1814.701509</v>
      </c>
      <c r="N67" s="1029">
        <v>0.64810768178571432</v>
      </c>
      <c r="O67" s="1027">
        <v>359.577494</v>
      </c>
      <c r="P67" s="981">
        <v>0.12842053357142857</v>
      </c>
      <c r="Q67" s="1011">
        <v>352.068398</v>
      </c>
    </row>
    <row r="68" spans="1:17" ht="24.75" customHeight="1">
      <c r="A68" s="1503"/>
      <c r="B68" s="1422" t="s">
        <v>49</v>
      </c>
      <c r="C68" s="1423"/>
      <c r="D68" s="543" t="s">
        <v>49</v>
      </c>
      <c r="E68" s="996">
        <v>2800</v>
      </c>
      <c r="F68" s="997">
        <v>2800</v>
      </c>
      <c r="G68" s="997">
        <v>0</v>
      </c>
      <c r="H68" s="997">
        <v>2800</v>
      </c>
      <c r="I68" s="997">
        <v>2259.6366870000002</v>
      </c>
      <c r="J68" s="998">
        <v>0.80701310250000002</v>
      </c>
      <c r="K68" s="997">
        <v>444.93517800000018</v>
      </c>
      <c r="L68" s="996">
        <v>540.36331299999983</v>
      </c>
      <c r="M68" s="996">
        <v>1814.701509</v>
      </c>
      <c r="N68" s="998">
        <v>0.64810768178571432</v>
      </c>
      <c r="O68" s="996">
        <v>359.577494</v>
      </c>
      <c r="P68" s="998">
        <v>0.12842053357142857</v>
      </c>
      <c r="Q68" s="997">
        <v>352.068398</v>
      </c>
    </row>
    <row r="69" spans="1:17" ht="108.75" customHeight="1">
      <c r="A69" s="1503"/>
      <c r="B69" s="1024" t="s">
        <v>655</v>
      </c>
      <c r="C69" s="1102" t="s">
        <v>787</v>
      </c>
      <c r="D69" s="883" t="s">
        <v>637</v>
      </c>
      <c r="E69" s="978">
        <v>11036.096919</v>
      </c>
      <c r="F69" s="978">
        <v>11036.096919</v>
      </c>
      <c r="G69" s="978">
        <v>0</v>
      </c>
      <c r="H69" s="979">
        <v>11036.096919</v>
      </c>
      <c r="I69" s="979">
        <v>0</v>
      </c>
      <c r="J69" s="980">
        <v>0</v>
      </c>
      <c r="K69" s="979">
        <v>0</v>
      </c>
      <c r="L69" s="979">
        <v>11036.096919</v>
      </c>
      <c r="M69" s="978">
        <v>0</v>
      </c>
      <c r="N69" s="980">
        <v>0</v>
      </c>
      <c r="O69" s="978">
        <v>0</v>
      </c>
      <c r="P69" s="980">
        <v>0</v>
      </c>
      <c r="Q69" s="979">
        <v>0</v>
      </c>
    </row>
    <row r="70" spans="1:17" ht="105.75" customHeight="1">
      <c r="A70" s="1503"/>
      <c r="B70" s="1024" t="s">
        <v>655</v>
      </c>
      <c r="C70" s="1102" t="s">
        <v>787</v>
      </c>
      <c r="D70" s="883" t="s">
        <v>637</v>
      </c>
      <c r="E70" s="978">
        <v>963.90308100000004</v>
      </c>
      <c r="F70" s="978">
        <v>963.90308100000004</v>
      </c>
      <c r="G70" s="978">
        <v>0</v>
      </c>
      <c r="H70" s="979">
        <v>963.90308100000004</v>
      </c>
      <c r="I70" s="979">
        <v>0</v>
      </c>
      <c r="J70" s="980">
        <v>0</v>
      </c>
      <c r="K70" s="979">
        <v>0</v>
      </c>
      <c r="L70" s="979">
        <v>963.90308100000004</v>
      </c>
      <c r="M70" s="978">
        <v>0</v>
      </c>
      <c r="N70" s="980">
        <v>0</v>
      </c>
      <c r="O70" s="978">
        <v>0</v>
      </c>
      <c r="P70" s="980">
        <v>0</v>
      </c>
      <c r="Q70" s="979">
        <v>0</v>
      </c>
    </row>
    <row r="71" spans="1:17" ht="102" customHeight="1">
      <c r="A71" s="1503"/>
      <c r="B71" s="1024" t="s">
        <v>656</v>
      </c>
      <c r="C71" s="1102" t="s">
        <v>787</v>
      </c>
      <c r="D71" s="883" t="s">
        <v>658</v>
      </c>
      <c r="E71" s="978">
        <v>11036.096919</v>
      </c>
      <c r="F71" s="978">
        <v>11036.096919</v>
      </c>
      <c r="G71" s="978">
        <v>0</v>
      </c>
      <c r="H71" s="979">
        <v>11036.096919</v>
      </c>
      <c r="I71" s="979">
        <v>45.77</v>
      </c>
      <c r="J71" s="980">
        <v>4.1472995693977019E-3</v>
      </c>
      <c r="K71" s="979">
        <v>2.7860000000000014</v>
      </c>
      <c r="L71" s="979">
        <v>10990.326918999999</v>
      </c>
      <c r="M71" s="978">
        <v>42.984000000000002</v>
      </c>
      <c r="N71" s="980">
        <v>3.8948552477821893E-3</v>
      </c>
      <c r="O71" s="978">
        <v>11.011333</v>
      </c>
      <c r="P71" s="980">
        <v>9.977560980859669E-4</v>
      </c>
      <c r="Q71" s="979">
        <v>7.0313330000000001</v>
      </c>
    </row>
    <row r="72" spans="1:17" ht="106.5" customHeight="1">
      <c r="A72" s="1503"/>
      <c r="B72" s="1024" t="s">
        <v>656</v>
      </c>
      <c r="C72" s="1102" t="s">
        <v>787</v>
      </c>
      <c r="D72" s="883" t="s">
        <v>658</v>
      </c>
      <c r="E72" s="978">
        <v>16963.903081</v>
      </c>
      <c r="F72" s="978">
        <v>16963.903081</v>
      </c>
      <c r="G72" s="978">
        <v>0</v>
      </c>
      <c r="H72" s="979">
        <v>16963.903081</v>
      </c>
      <c r="I72" s="979">
        <v>7639.1097680000003</v>
      </c>
      <c r="J72" s="980">
        <v>0.45031557487238866</v>
      </c>
      <c r="K72" s="979">
        <v>3002.3308010000001</v>
      </c>
      <c r="L72" s="979">
        <v>9324.7933130000001</v>
      </c>
      <c r="M72" s="978">
        <v>4636.7789670000002</v>
      </c>
      <c r="N72" s="980">
        <v>0.2733320831214433</v>
      </c>
      <c r="O72" s="978">
        <v>586.99422200000004</v>
      </c>
      <c r="P72" s="980">
        <v>3.4602545133463322E-2</v>
      </c>
      <c r="Q72" s="979">
        <v>517.31839400000001</v>
      </c>
    </row>
    <row r="73" spans="1:17" ht="27" customHeight="1" thickBot="1">
      <c r="A73" s="1503"/>
      <c r="B73" s="1506" t="s">
        <v>91</v>
      </c>
      <c r="C73" s="1507"/>
      <c r="D73" s="543" t="s">
        <v>91</v>
      </c>
      <c r="E73" s="1000">
        <v>40000</v>
      </c>
      <c r="F73" s="1000">
        <v>40000</v>
      </c>
      <c r="G73" s="1000">
        <v>0</v>
      </c>
      <c r="H73" s="1000">
        <v>40000</v>
      </c>
      <c r="I73" s="1000">
        <v>7684.8797680000007</v>
      </c>
      <c r="J73" s="1002">
        <v>0.19212199420000001</v>
      </c>
      <c r="K73" s="1001">
        <v>3005.1168010000001</v>
      </c>
      <c r="L73" s="1000">
        <v>32315.120232000001</v>
      </c>
      <c r="M73" s="1000">
        <v>4679.7629670000006</v>
      </c>
      <c r="N73" s="1002">
        <v>0.11699407417500002</v>
      </c>
      <c r="O73" s="1000">
        <v>598.00555500000007</v>
      </c>
      <c r="P73" s="1002">
        <v>1.4950138875000001E-2</v>
      </c>
      <c r="Q73" s="1001">
        <v>524.34972700000003</v>
      </c>
    </row>
    <row r="74" spans="1:17" ht="37.5" customHeight="1" thickBot="1">
      <c r="A74" s="1510"/>
      <c r="B74" s="1412" t="s">
        <v>79</v>
      </c>
      <c r="C74" s="1413"/>
      <c r="D74" s="1421"/>
      <c r="E74" s="1180">
        <v>42800</v>
      </c>
      <c r="F74" s="1005">
        <v>42800</v>
      </c>
      <c r="G74" s="1005">
        <v>0</v>
      </c>
      <c r="H74" s="1005">
        <v>42800</v>
      </c>
      <c r="I74" s="1005">
        <v>9944.5164550000009</v>
      </c>
      <c r="J74" s="1006">
        <v>0.23234851530373835</v>
      </c>
      <c r="K74" s="1005">
        <v>3450.0519790000003</v>
      </c>
      <c r="L74" s="1004">
        <v>32855.483544999996</v>
      </c>
      <c r="M74" s="1004">
        <v>6494.464476000001</v>
      </c>
      <c r="N74" s="1006">
        <v>0.1517398242056075</v>
      </c>
      <c r="O74" s="1004">
        <v>957.58304900000007</v>
      </c>
      <c r="P74" s="1006">
        <v>2.2373435724299066E-2</v>
      </c>
      <c r="Q74" s="1173">
        <v>876.41812500000003</v>
      </c>
    </row>
    <row r="75" spans="1:17" ht="18" customHeight="1" thickBot="1">
      <c r="A75" s="1460" t="s">
        <v>812</v>
      </c>
      <c r="B75" s="1460"/>
      <c r="C75" s="1460"/>
      <c r="D75" s="1460"/>
      <c r="E75" s="1460"/>
      <c r="F75" s="1460"/>
      <c r="G75" s="1460"/>
      <c r="H75" s="1460"/>
      <c r="I75" s="1460"/>
      <c r="J75" s="1460"/>
      <c r="K75" s="1460"/>
      <c r="L75" s="1460"/>
      <c r="M75" s="1460"/>
      <c r="N75" s="1460"/>
      <c r="O75" s="1460"/>
      <c r="P75" s="1460"/>
    </row>
    <row r="76" spans="1:17" s="288" customFormat="1" ht="68.25" customHeight="1" thickBot="1">
      <c r="A76" s="878" t="s">
        <v>6</v>
      </c>
      <c r="B76" s="912" t="s">
        <v>7</v>
      </c>
      <c r="C76" s="877" t="s">
        <v>735</v>
      </c>
      <c r="D76" s="879" t="s">
        <v>194</v>
      </c>
      <c r="E76" s="909" t="s">
        <v>104</v>
      </c>
      <c r="F76" s="879" t="s">
        <v>193</v>
      </c>
      <c r="G76" s="879" t="s">
        <v>108</v>
      </c>
      <c r="H76" s="879" t="s">
        <v>547</v>
      </c>
      <c r="I76" s="879" t="s">
        <v>24</v>
      </c>
      <c r="J76" s="880" t="s">
        <v>510</v>
      </c>
      <c r="K76" s="879" t="s">
        <v>204</v>
      </c>
      <c r="L76" s="879" t="s">
        <v>195</v>
      </c>
      <c r="M76" s="909" t="s">
        <v>25</v>
      </c>
      <c r="N76" s="879" t="s">
        <v>45</v>
      </c>
      <c r="O76" s="909" t="s">
        <v>89</v>
      </c>
      <c r="P76" s="909" t="s">
        <v>423</v>
      </c>
      <c r="Q76" s="909" t="s">
        <v>28</v>
      </c>
    </row>
    <row r="77" spans="1:17" ht="60">
      <c r="A77" s="1494" t="s">
        <v>571</v>
      </c>
      <c r="B77" s="982" t="s">
        <v>125</v>
      </c>
      <c r="C77" s="1096" t="s">
        <v>41</v>
      </c>
      <c r="D77" s="443" t="s">
        <v>41</v>
      </c>
      <c r="E77" s="978">
        <v>145.19999999999999</v>
      </c>
      <c r="F77" s="978">
        <v>7145.2</v>
      </c>
      <c r="G77" s="978">
        <v>0</v>
      </c>
      <c r="H77" s="979">
        <v>7145.2</v>
      </c>
      <c r="I77" s="979">
        <v>0</v>
      </c>
      <c r="J77" s="980">
        <v>0</v>
      </c>
      <c r="K77" s="979">
        <v>0</v>
      </c>
      <c r="L77" s="978">
        <v>7145.2</v>
      </c>
      <c r="M77" s="978">
        <v>0</v>
      </c>
      <c r="N77" s="980">
        <v>0</v>
      </c>
      <c r="O77" s="978">
        <v>0</v>
      </c>
      <c r="P77" s="980">
        <v>0</v>
      </c>
      <c r="Q77" s="979">
        <v>0</v>
      </c>
    </row>
    <row r="78" spans="1:17" ht="45">
      <c r="A78" s="1495"/>
      <c r="B78" s="982" t="s">
        <v>127</v>
      </c>
      <c r="C78" s="1096" t="s">
        <v>488</v>
      </c>
      <c r="D78" s="443" t="s">
        <v>488</v>
      </c>
      <c r="E78" s="978">
        <v>14892.5</v>
      </c>
      <c r="F78" s="978">
        <v>14892.5</v>
      </c>
      <c r="G78" s="978">
        <v>0</v>
      </c>
      <c r="H78" s="979">
        <v>14892.5</v>
      </c>
      <c r="I78" s="979">
        <v>13503.263870000001</v>
      </c>
      <c r="J78" s="980">
        <v>0.90671572066476414</v>
      </c>
      <c r="K78" s="979">
        <v>8594.3684740000008</v>
      </c>
      <c r="L78" s="978">
        <v>1389.2361299999993</v>
      </c>
      <c r="M78" s="978">
        <v>4908.8953959999999</v>
      </c>
      <c r="N78" s="980">
        <v>0.32962198395165349</v>
      </c>
      <c r="O78" s="978">
        <v>1043.5694779999999</v>
      </c>
      <c r="P78" s="980">
        <v>7.0073491891891881E-2</v>
      </c>
      <c r="Q78" s="979">
        <v>963.25760200000002</v>
      </c>
    </row>
    <row r="79" spans="1:17" ht="30">
      <c r="A79" s="1496"/>
      <c r="B79" s="982" t="s">
        <v>128</v>
      </c>
      <c r="C79" s="1096" t="s">
        <v>446</v>
      </c>
      <c r="D79" s="443" t="s">
        <v>446</v>
      </c>
      <c r="E79" s="978">
        <v>2748.1</v>
      </c>
      <c r="F79" s="978">
        <v>2748.1</v>
      </c>
      <c r="G79" s="978">
        <v>0</v>
      </c>
      <c r="H79" s="979">
        <v>2748.1</v>
      </c>
      <c r="I79" s="979">
        <v>2082.5993330000001</v>
      </c>
      <c r="J79" s="980">
        <v>0.75783244168698383</v>
      </c>
      <c r="K79" s="979">
        <v>967.63350100000002</v>
      </c>
      <c r="L79" s="978">
        <v>665.50066699999979</v>
      </c>
      <c r="M79" s="978">
        <v>1114.9658320000001</v>
      </c>
      <c r="N79" s="980">
        <v>0.40572243804810604</v>
      </c>
      <c r="O79" s="978">
        <v>273.30288999999999</v>
      </c>
      <c r="P79" s="980">
        <v>9.9451581092391106E-2</v>
      </c>
      <c r="Q79" s="979">
        <v>219.83426700000001</v>
      </c>
    </row>
    <row r="80" spans="1:17" ht="19.5">
      <c r="A80" s="1496"/>
      <c r="B80" s="1426" t="s">
        <v>49</v>
      </c>
      <c r="C80" s="1423"/>
      <c r="D80" s="543" t="s">
        <v>49</v>
      </c>
      <c r="E80" s="996">
        <v>17785.8</v>
      </c>
      <c r="F80" s="997">
        <v>24785.8</v>
      </c>
      <c r="G80" s="997">
        <v>0</v>
      </c>
      <c r="H80" s="997">
        <v>24785.8</v>
      </c>
      <c r="I80" s="997">
        <v>15585.863203000001</v>
      </c>
      <c r="J80" s="998">
        <v>0.62882227739270069</v>
      </c>
      <c r="K80" s="997">
        <v>9562.001975000001</v>
      </c>
      <c r="L80" s="996">
        <v>9199.9367969999985</v>
      </c>
      <c r="M80" s="996">
        <v>6023.8612279999998</v>
      </c>
      <c r="N80" s="998">
        <v>0.24303678832234585</v>
      </c>
      <c r="O80" s="996">
        <v>1316.8723679999998</v>
      </c>
      <c r="P80" s="998">
        <v>5.3130113532748581E-2</v>
      </c>
      <c r="Q80" s="997">
        <v>1183.0918690000001</v>
      </c>
    </row>
    <row r="81" spans="1:22" ht="54.75" customHeight="1">
      <c r="A81" s="1496"/>
      <c r="B81" s="982" t="s">
        <v>659</v>
      </c>
      <c r="C81" s="1096" t="s">
        <v>788</v>
      </c>
      <c r="D81" s="443" t="s">
        <v>662</v>
      </c>
      <c r="E81" s="978">
        <v>1000</v>
      </c>
      <c r="F81" s="979">
        <v>1000</v>
      </c>
      <c r="G81" s="979">
        <v>0</v>
      </c>
      <c r="H81" s="979">
        <v>1000</v>
      </c>
      <c r="I81" s="979">
        <v>325.60000000000002</v>
      </c>
      <c r="J81" s="980">
        <v>0.3256</v>
      </c>
      <c r="K81" s="979">
        <v>325.60000000000002</v>
      </c>
      <c r="L81" s="978">
        <v>674.4</v>
      </c>
      <c r="M81" s="978">
        <v>0</v>
      </c>
      <c r="N81" s="981">
        <v>0</v>
      </c>
      <c r="O81" s="978">
        <v>0</v>
      </c>
      <c r="P81" s="981">
        <v>0</v>
      </c>
      <c r="Q81" s="979">
        <v>0</v>
      </c>
    </row>
    <row r="82" spans="1:22" ht="104.25" customHeight="1">
      <c r="A82" s="1496"/>
      <c r="B82" s="1025" t="s">
        <v>663</v>
      </c>
      <c r="C82" s="1103" t="s">
        <v>789</v>
      </c>
      <c r="D82" s="884" t="s">
        <v>665</v>
      </c>
      <c r="E82" s="978">
        <v>10000</v>
      </c>
      <c r="F82" s="979">
        <v>10000</v>
      </c>
      <c r="G82" s="979">
        <v>0</v>
      </c>
      <c r="H82" s="979">
        <v>10000</v>
      </c>
      <c r="I82" s="979">
        <v>9423.6666659999992</v>
      </c>
      <c r="J82" s="980">
        <v>0.9423666665999999</v>
      </c>
      <c r="K82" s="979">
        <v>8501.761183999999</v>
      </c>
      <c r="L82" s="978">
        <v>576.33333400000083</v>
      </c>
      <c r="M82" s="978">
        <v>921.90548200000001</v>
      </c>
      <c r="N82" s="980">
        <v>9.21905482E-2</v>
      </c>
      <c r="O82" s="978">
        <v>91.873332000000005</v>
      </c>
      <c r="P82" s="980">
        <v>9.1873331999999999E-3</v>
      </c>
      <c r="Q82" s="979">
        <v>91.873332000000005</v>
      </c>
    </row>
    <row r="83" spans="1:22" ht="106.5" customHeight="1">
      <c r="A83" s="1496"/>
      <c r="B83" s="1025" t="s">
        <v>666</v>
      </c>
      <c r="C83" s="1103" t="s">
        <v>789</v>
      </c>
      <c r="D83" s="884" t="s">
        <v>668</v>
      </c>
      <c r="E83" s="978">
        <v>10000</v>
      </c>
      <c r="F83" s="979">
        <v>10000</v>
      </c>
      <c r="G83" s="979">
        <v>0</v>
      </c>
      <c r="H83" s="979">
        <v>10000</v>
      </c>
      <c r="I83" s="979">
        <v>9340.1266670000005</v>
      </c>
      <c r="J83" s="980">
        <v>0.93401266670000005</v>
      </c>
      <c r="K83" s="979">
        <v>8501.7611840000009</v>
      </c>
      <c r="L83" s="978">
        <v>659.87333299999955</v>
      </c>
      <c r="M83" s="978">
        <v>838.36548300000004</v>
      </c>
      <c r="N83" s="980">
        <v>8.3836548300000008E-2</v>
      </c>
      <c r="O83" s="978">
        <v>33.799999999999997</v>
      </c>
      <c r="P83" s="980">
        <v>3.3799999999999998E-3</v>
      </c>
      <c r="Q83" s="979">
        <v>33.799999999999997</v>
      </c>
    </row>
    <row r="84" spans="1:22" ht="26.25" customHeight="1" thickBot="1">
      <c r="A84" s="1496"/>
      <c r="B84" s="1427" t="s">
        <v>91</v>
      </c>
      <c r="C84" s="1428"/>
      <c r="D84" s="1179" t="s">
        <v>91</v>
      </c>
      <c r="E84" s="1000">
        <v>21000</v>
      </c>
      <c r="F84" s="1000">
        <v>21000</v>
      </c>
      <c r="G84" s="1000">
        <v>0</v>
      </c>
      <c r="H84" s="1000">
        <v>21000</v>
      </c>
      <c r="I84" s="1000">
        <v>19089.393333</v>
      </c>
      <c r="J84" s="1002">
        <v>0.90901873014285717</v>
      </c>
      <c r="K84" s="1001">
        <v>17329.122368</v>
      </c>
      <c r="L84" s="1000">
        <v>1910.6066670000005</v>
      </c>
      <c r="M84" s="1000">
        <v>1760.2709650000002</v>
      </c>
      <c r="N84" s="1002">
        <v>8.382242690476191E-2</v>
      </c>
      <c r="O84" s="1000">
        <v>125.673332</v>
      </c>
      <c r="P84" s="1002">
        <v>5.984444380952381E-3</v>
      </c>
      <c r="Q84" s="1001">
        <v>125.673332</v>
      </c>
    </row>
    <row r="85" spans="1:22" ht="30" customHeight="1" thickBot="1">
      <c r="A85" s="1497"/>
      <c r="B85" s="1412" t="s">
        <v>79</v>
      </c>
      <c r="C85" s="1413"/>
      <c r="D85" s="1414"/>
      <c r="E85" s="1004">
        <v>38785.800000000003</v>
      </c>
      <c r="F85" s="1005">
        <v>45785.8</v>
      </c>
      <c r="G85" s="1005">
        <v>0</v>
      </c>
      <c r="H85" s="1005">
        <v>45785.8</v>
      </c>
      <c r="I85" s="1005">
        <v>34675.256536000001</v>
      </c>
      <c r="J85" s="1006">
        <v>0.7573364784714911</v>
      </c>
      <c r="K85" s="1005">
        <v>26891.124343000003</v>
      </c>
      <c r="L85" s="1004">
        <v>11110.543464000002</v>
      </c>
      <c r="M85" s="1004">
        <v>7784.1321929999995</v>
      </c>
      <c r="N85" s="1006">
        <v>0.1700119293099607</v>
      </c>
      <c r="O85" s="1004">
        <v>1442.5456999999999</v>
      </c>
      <c r="P85" s="1006">
        <v>3.1506399363994943E-2</v>
      </c>
      <c r="Q85" s="1181">
        <v>1308.7652010000002</v>
      </c>
    </row>
    <row r="86" spans="1:22" ht="20.25" customHeight="1">
      <c r="A86" s="1460" t="s">
        <v>812</v>
      </c>
      <c r="B86" s="1460"/>
      <c r="C86" s="1460"/>
      <c r="D86" s="1460"/>
      <c r="E86" s="1460"/>
      <c r="F86" s="1460"/>
      <c r="G86" s="1460"/>
      <c r="H86" s="1460"/>
      <c r="I86" s="1460"/>
      <c r="J86" s="1460"/>
      <c r="K86" s="1460"/>
      <c r="L86" s="1460"/>
      <c r="M86" s="1460"/>
      <c r="N86" s="1460"/>
      <c r="O86" s="1460"/>
      <c r="P86" s="1460"/>
    </row>
    <row r="87" spans="1:22" ht="20.25" customHeight="1" thickBot="1">
      <c r="A87" s="1113"/>
      <c r="B87" s="1031"/>
      <c r="C87" s="1105"/>
      <c r="D87" s="1118"/>
      <c r="E87" s="1032"/>
      <c r="F87" s="1031"/>
      <c r="G87" s="1031"/>
      <c r="H87" s="1031"/>
      <c r="I87" s="1031"/>
      <c r="J87" s="1031"/>
      <c r="K87" s="1031"/>
      <c r="L87" s="1031"/>
      <c r="M87" s="1130"/>
      <c r="N87" s="1031"/>
      <c r="O87" s="1033"/>
      <c r="P87" s="1031"/>
      <c r="Q87" s="1033"/>
    </row>
    <row r="88" spans="1:22" s="288" customFormat="1" ht="51.75" customHeight="1" thickBot="1">
      <c r="A88" s="878" t="s">
        <v>6</v>
      </c>
      <c r="B88" s="912" t="s">
        <v>7</v>
      </c>
      <c r="C88" s="877" t="s">
        <v>735</v>
      </c>
      <c r="D88" s="879" t="s">
        <v>194</v>
      </c>
      <c r="E88" s="909" t="s">
        <v>104</v>
      </c>
      <c r="F88" s="879" t="s">
        <v>193</v>
      </c>
      <c r="G88" s="879" t="s">
        <v>108</v>
      </c>
      <c r="H88" s="879" t="s">
        <v>547</v>
      </c>
      <c r="I88" s="879" t="s">
        <v>24</v>
      </c>
      <c r="J88" s="880" t="s">
        <v>510</v>
      </c>
      <c r="K88" s="879" t="s">
        <v>204</v>
      </c>
      <c r="L88" s="879" t="s">
        <v>195</v>
      </c>
      <c r="M88" s="909" t="s">
        <v>25</v>
      </c>
      <c r="N88" s="879" t="s">
        <v>45</v>
      </c>
      <c r="O88" s="909" t="s">
        <v>89</v>
      </c>
      <c r="P88" s="879" t="s">
        <v>423</v>
      </c>
      <c r="Q88" s="1182" t="s">
        <v>28</v>
      </c>
    </row>
    <row r="89" spans="1:22" ht="45" customHeight="1">
      <c r="A89" s="1502" t="s">
        <v>569</v>
      </c>
      <c r="B89" s="1023" t="s">
        <v>124</v>
      </c>
      <c r="C89" s="1101" t="s">
        <v>40</v>
      </c>
      <c r="D89" s="66" t="s">
        <v>40</v>
      </c>
      <c r="E89" s="991">
        <v>400000</v>
      </c>
      <c r="F89" s="992">
        <v>400000</v>
      </c>
      <c r="G89" s="992">
        <v>0</v>
      </c>
      <c r="H89" s="992">
        <v>400000</v>
      </c>
      <c r="I89" s="992">
        <v>169162.72762603001</v>
      </c>
      <c r="J89" s="980">
        <v>0.42290681906507505</v>
      </c>
      <c r="K89" s="979">
        <v>14690.075233590003</v>
      </c>
      <c r="L89" s="991">
        <v>230837.27237396999</v>
      </c>
      <c r="M89" s="991">
        <v>154472.65239244001</v>
      </c>
      <c r="N89" s="993">
        <v>0.38618163098110003</v>
      </c>
      <c r="O89" s="991">
        <v>14171.087097149999</v>
      </c>
      <c r="P89" s="980">
        <v>3.5427717742874995E-2</v>
      </c>
      <c r="Q89" s="992">
        <v>12062.25982445</v>
      </c>
    </row>
    <row r="90" spans="1:22" ht="27.75" customHeight="1">
      <c r="A90" s="1503"/>
      <c r="B90" s="1422" t="s">
        <v>49</v>
      </c>
      <c r="C90" s="1423"/>
      <c r="D90" s="543" t="s">
        <v>49</v>
      </c>
      <c r="E90" s="996">
        <v>400000</v>
      </c>
      <c r="F90" s="997">
        <v>400000</v>
      </c>
      <c r="G90" s="997">
        <v>0</v>
      </c>
      <c r="H90" s="997">
        <v>400000</v>
      </c>
      <c r="I90" s="997">
        <v>169162.72762603001</v>
      </c>
      <c r="J90" s="998">
        <v>0.42290681906507505</v>
      </c>
      <c r="K90" s="997">
        <v>14690.075233590003</v>
      </c>
      <c r="L90" s="996">
        <v>230837.27237396999</v>
      </c>
      <c r="M90" s="996">
        <v>154472.65239244001</v>
      </c>
      <c r="N90" s="998">
        <v>0.38618163098110003</v>
      </c>
      <c r="O90" s="996">
        <v>14171.087097149999</v>
      </c>
      <c r="P90" s="998">
        <v>3.5427717742874995E-2</v>
      </c>
      <c r="Q90" s="997">
        <v>12062.25982445</v>
      </c>
    </row>
    <row r="91" spans="1:22" ht="42.75" customHeight="1">
      <c r="A91" s="1503"/>
      <c r="B91" s="1024" t="s">
        <v>635</v>
      </c>
      <c r="C91" s="1102" t="s">
        <v>164</v>
      </c>
      <c r="D91" s="883" t="s">
        <v>637</v>
      </c>
      <c r="E91" s="978">
        <v>50000</v>
      </c>
      <c r="F91" s="979">
        <v>50000</v>
      </c>
      <c r="G91" s="979">
        <v>0</v>
      </c>
      <c r="H91" s="979">
        <v>50000</v>
      </c>
      <c r="I91" s="979">
        <v>49458.69833367</v>
      </c>
      <c r="J91" s="980">
        <v>0.98917396667339996</v>
      </c>
      <c r="K91" s="979">
        <v>28400.725311000002</v>
      </c>
      <c r="L91" s="978">
        <v>541.30166633000044</v>
      </c>
      <c r="M91" s="978">
        <v>21057.973022669998</v>
      </c>
      <c r="N91" s="980">
        <v>0.42115946045339997</v>
      </c>
      <c r="O91" s="978">
        <v>320.54722500000003</v>
      </c>
      <c r="P91" s="980">
        <v>6.4109445000000006E-3</v>
      </c>
      <c r="Q91" s="979">
        <v>282.425904</v>
      </c>
    </row>
    <row r="92" spans="1:22" ht="75">
      <c r="A92" s="1503"/>
      <c r="B92" s="1025" t="s">
        <v>638</v>
      </c>
      <c r="C92" s="1102" t="s">
        <v>790</v>
      </c>
      <c r="D92" s="883" t="s">
        <v>637</v>
      </c>
      <c r="E92" s="978">
        <v>77031.226735999997</v>
      </c>
      <c r="F92" s="979">
        <v>77031.226735999997</v>
      </c>
      <c r="G92" s="979">
        <v>0</v>
      </c>
      <c r="H92" s="979">
        <v>77031.226735999997</v>
      </c>
      <c r="I92" s="979">
        <v>77011.236736050007</v>
      </c>
      <c r="J92" s="980">
        <v>0.9997404948512828</v>
      </c>
      <c r="K92" s="1034">
        <v>0</v>
      </c>
      <c r="L92" s="978">
        <v>19.989999949990306</v>
      </c>
      <c r="M92" s="978">
        <v>77011.236736050007</v>
      </c>
      <c r="N92" s="1035">
        <v>0.9997404948512828</v>
      </c>
      <c r="O92" s="978">
        <v>0</v>
      </c>
      <c r="P92" s="980">
        <v>0</v>
      </c>
      <c r="Q92" s="979">
        <v>0</v>
      </c>
    </row>
    <row r="93" spans="1:22" ht="23.25" customHeight="1" thickBot="1">
      <c r="A93" s="1503"/>
      <c r="B93" s="1429" t="s">
        <v>91</v>
      </c>
      <c r="C93" s="1430"/>
      <c r="D93" s="1179" t="s">
        <v>91</v>
      </c>
      <c r="E93" s="1000">
        <v>127031.226736</v>
      </c>
      <c r="F93" s="1001">
        <v>127031.226736</v>
      </c>
      <c r="G93" s="1001">
        <v>0</v>
      </c>
      <c r="H93" s="1001">
        <v>127031.226736</v>
      </c>
      <c r="I93" s="1001">
        <v>126469.93506972</v>
      </c>
      <c r="J93" s="1002">
        <v>0.99558146700852945</v>
      </c>
      <c r="K93" s="1001">
        <v>28400.725311000002</v>
      </c>
      <c r="L93" s="1000">
        <v>561.29166627999803</v>
      </c>
      <c r="M93" s="1000">
        <v>98069.209758720011</v>
      </c>
      <c r="N93" s="1002">
        <v>0.77200868068864914</v>
      </c>
      <c r="O93" s="1000">
        <v>320.54722500000003</v>
      </c>
      <c r="P93" s="1002">
        <v>2.5233734510505092E-3</v>
      </c>
      <c r="Q93" s="1001">
        <v>282.425904</v>
      </c>
    </row>
    <row r="94" spans="1:22" ht="40.5" customHeight="1" thickBot="1">
      <c r="A94" s="1504"/>
      <c r="B94" s="1412" t="s">
        <v>79</v>
      </c>
      <c r="C94" s="1413"/>
      <c r="D94" s="1414"/>
      <c r="E94" s="1004">
        <v>527031.22673600004</v>
      </c>
      <c r="F94" s="1005">
        <v>527031.22673600004</v>
      </c>
      <c r="G94" s="1005">
        <v>0</v>
      </c>
      <c r="H94" s="1005">
        <v>527031.22673600004</v>
      </c>
      <c r="I94" s="1005">
        <v>295632.66269575001</v>
      </c>
      <c r="J94" s="1006">
        <v>0.56093955670645301</v>
      </c>
      <c r="K94" s="1005">
        <v>43090.800544590005</v>
      </c>
      <c r="L94" s="1004">
        <v>231398.56404025003</v>
      </c>
      <c r="M94" s="1004">
        <v>252541.86215116002</v>
      </c>
      <c r="N94" s="1006">
        <v>0.47917817643405602</v>
      </c>
      <c r="O94" s="1004">
        <v>14491.634322149999</v>
      </c>
      <c r="P94" s="1006">
        <v>2.7496728062774037E-2</v>
      </c>
      <c r="Q94" s="1173">
        <v>12344.68572845</v>
      </c>
      <c r="V94" s="1036"/>
    </row>
    <row r="95" spans="1:22" ht="22.5" customHeight="1" thickBot="1">
      <c r="A95" s="1460" t="s">
        <v>812</v>
      </c>
      <c r="B95" s="1460"/>
      <c r="C95" s="1460"/>
      <c r="D95" s="1460"/>
      <c r="E95" s="1460"/>
      <c r="F95" s="1460"/>
      <c r="G95" s="1460"/>
      <c r="H95" s="1460"/>
      <c r="I95" s="1460"/>
      <c r="J95" s="1460"/>
      <c r="K95" s="1460"/>
      <c r="L95" s="1460"/>
      <c r="M95" s="1498"/>
      <c r="N95" s="1460"/>
      <c r="O95" s="1460"/>
      <c r="P95" s="1460"/>
      <c r="Q95" s="1174"/>
    </row>
    <row r="96" spans="1:22" s="288" customFormat="1" ht="68.25" customHeight="1">
      <c r="A96" s="878" t="s">
        <v>99</v>
      </c>
      <c r="B96" s="912" t="s">
        <v>7</v>
      </c>
      <c r="C96" s="877" t="s">
        <v>735</v>
      </c>
      <c r="D96" s="879" t="s">
        <v>194</v>
      </c>
      <c r="E96" s="909" t="s">
        <v>104</v>
      </c>
      <c r="F96" s="879" t="s">
        <v>193</v>
      </c>
      <c r="G96" s="879" t="s">
        <v>108</v>
      </c>
      <c r="H96" s="879" t="s">
        <v>547</v>
      </c>
      <c r="I96" s="879" t="s">
        <v>24</v>
      </c>
      <c r="J96" s="880" t="s">
        <v>510</v>
      </c>
      <c r="K96" s="879" t="s">
        <v>204</v>
      </c>
      <c r="L96" s="879" t="s">
        <v>195</v>
      </c>
      <c r="M96" s="909" t="s">
        <v>25</v>
      </c>
      <c r="N96" s="879" t="s">
        <v>45</v>
      </c>
      <c r="O96" s="909" t="s">
        <v>89</v>
      </c>
      <c r="P96" s="909" t="s">
        <v>423</v>
      </c>
      <c r="Q96" s="909" t="s">
        <v>28</v>
      </c>
    </row>
    <row r="97" spans="1:17" ht="69.75" customHeight="1">
      <c r="A97" s="1495" t="s">
        <v>523</v>
      </c>
      <c r="B97" s="1017" t="s">
        <v>693</v>
      </c>
      <c r="C97" s="1100" t="s">
        <v>791</v>
      </c>
      <c r="D97" s="446" t="s">
        <v>668</v>
      </c>
      <c r="E97" s="991">
        <v>4500</v>
      </c>
      <c r="F97" s="992">
        <v>4500</v>
      </c>
      <c r="G97" s="992">
        <v>0</v>
      </c>
      <c r="H97" s="992">
        <v>4500</v>
      </c>
      <c r="I97" s="992">
        <v>3256.2668943000003</v>
      </c>
      <c r="J97" s="993">
        <v>0.72361486540000008</v>
      </c>
      <c r="K97" s="992">
        <v>1016.3318160000003</v>
      </c>
      <c r="L97" s="991">
        <v>1243.7331056999997</v>
      </c>
      <c r="M97" s="991">
        <v>2239.9350783</v>
      </c>
      <c r="N97" s="1018">
        <v>0.49776335073333333</v>
      </c>
      <c r="O97" s="991">
        <v>487.95002547000001</v>
      </c>
      <c r="P97" s="981">
        <v>0.10843333899333334</v>
      </c>
      <c r="Q97" s="992">
        <v>487.95002547000001</v>
      </c>
    </row>
    <row r="98" spans="1:17" ht="31.5" customHeight="1" thickBot="1">
      <c r="A98" s="1496"/>
      <c r="B98" s="1431" t="s">
        <v>91</v>
      </c>
      <c r="C98" s="1430"/>
      <c r="D98" s="1179" t="s">
        <v>91</v>
      </c>
      <c r="E98" s="1000">
        <v>4500</v>
      </c>
      <c r="F98" s="1001">
        <v>4500</v>
      </c>
      <c r="G98" s="1001">
        <v>0</v>
      </c>
      <c r="H98" s="1001">
        <v>4500</v>
      </c>
      <c r="I98" s="1001">
        <v>3256.2668943000003</v>
      </c>
      <c r="J98" s="1002">
        <v>0.72361486540000008</v>
      </c>
      <c r="K98" s="1001">
        <v>1016.3318160000003</v>
      </c>
      <c r="L98" s="1000">
        <v>1243.7331056999997</v>
      </c>
      <c r="M98" s="1000">
        <v>2239.9350783</v>
      </c>
      <c r="N98" s="1002">
        <v>0.49776335073333333</v>
      </c>
      <c r="O98" s="1000">
        <v>487.95002547000001</v>
      </c>
      <c r="P98" s="1002">
        <v>0.10843333899333334</v>
      </c>
      <c r="Q98" s="1001">
        <v>487.95002547000001</v>
      </c>
    </row>
    <row r="99" spans="1:17" ht="40.5" customHeight="1" thickBot="1">
      <c r="A99" s="1512"/>
      <c r="B99" s="1412" t="s">
        <v>79</v>
      </c>
      <c r="C99" s="1413"/>
      <c r="D99" s="1414"/>
      <c r="E99" s="1004">
        <v>4500</v>
      </c>
      <c r="F99" s="1005">
        <v>4500</v>
      </c>
      <c r="G99" s="1005">
        <v>0</v>
      </c>
      <c r="H99" s="1005">
        <v>4500</v>
      </c>
      <c r="I99" s="1005">
        <v>3256.2668943000003</v>
      </c>
      <c r="J99" s="1006">
        <v>0.72361486540000008</v>
      </c>
      <c r="K99" s="1005">
        <v>1016.3318160000003</v>
      </c>
      <c r="L99" s="1004">
        <v>1243.7331056999997</v>
      </c>
      <c r="M99" s="1004">
        <v>2239.9350783</v>
      </c>
      <c r="N99" s="1006">
        <v>0.49776335073333333</v>
      </c>
      <c r="O99" s="1004">
        <v>487.95002547000001</v>
      </c>
      <c r="P99" s="1006">
        <v>0.10843333899333334</v>
      </c>
      <c r="Q99" s="1173">
        <v>487.95002547000001</v>
      </c>
    </row>
    <row r="100" spans="1:17" ht="22.5" customHeight="1" thickBot="1">
      <c r="A100" s="1460" t="s">
        <v>812</v>
      </c>
      <c r="B100" s="1460"/>
      <c r="C100" s="1460"/>
      <c r="D100" s="1460"/>
      <c r="E100" s="1460"/>
      <c r="F100" s="1460"/>
      <c r="G100" s="1460"/>
      <c r="H100" s="1460"/>
      <c r="I100" s="1460"/>
      <c r="J100" s="1460"/>
      <c r="K100" s="1460"/>
      <c r="L100" s="1460"/>
      <c r="M100" s="1498"/>
      <c r="N100" s="1460"/>
      <c r="O100" s="1460"/>
      <c r="P100" s="1460"/>
    </row>
    <row r="101" spans="1:17" s="288" customFormat="1" ht="68.25" customHeight="1" thickBot="1">
      <c r="A101" s="1183" t="s">
        <v>6</v>
      </c>
      <c r="B101" s="857" t="s">
        <v>7</v>
      </c>
      <c r="C101" s="1184" t="s">
        <v>735</v>
      </c>
      <c r="D101" s="857" t="s">
        <v>194</v>
      </c>
      <c r="E101" s="1185" t="s">
        <v>104</v>
      </c>
      <c r="F101" s="857" t="s">
        <v>193</v>
      </c>
      <c r="G101" s="857" t="s">
        <v>108</v>
      </c>
      <c r="H101" s="857" t="s">
        <v>551</v>
      </c>
      <c r="I101" s="857" t="s">
        <v>24</v>
      </c>
      <c r="J101" s="858" t="s">
        <v>510</v>
      </c>
      <c r="K101" s="857" t="s">
        <v>204</v>
      </c>
      <c r="L101" s="857" t="s">
        <v>195</v>
      </c>
      <c r="M101" s="1185" t="s">
        <v>25</v>
      </c>
      <c r="N101" s="857" t="s">
        <v>45</v>
      </c>
      <c r="O101" s="1185" t="s">
        <v>89</v>
      </c>
      <c r="P101" s="857" t="s">
        <v>423</v>
      </c>
      <c r="Q101" s="1186" t="s">
        <v>28</v>
      </c>
    </row>
    <row r="102" spans="1:17" ht="45.75" customHeight="1">
      <c r="A102" s="1488" t="s">
        <v>473</v>
      </c>
      <c r="B102" s="990" t="s">
        <v>145</v>
      </c>
      <c r="C102" s="1098" t="s">
        <v>146</v>
      </c>
      <c r="D102" s="66" t="s">
        <v>146</v>
      </c>
      <c r="E102" s="991">
        <v>1079.5</v>
      </c>
      <c r="F102" s="992">
        <v>1079.5</v>
      </c>
      <c r="G102" s="992">
        <v>0</v>
      </c>
      <c r="H102" s="992">
        <v>1079.5</v>
      </c>
      <c r="I102" s="992">
        <v>0</v>
      </c>
      <c r="J102" s="993">
        <v>0</v>
      </c>
      <c r="K102" s="992">
        <v>0</v>
      </c>
      <c r="L102" s="991">
        <v>1079.5</v>
      </c>
      <c r="M102" s="991">
        <v>0</v>
      </c>
      <c r="N102" s="993">
        <v>0</v>
      </c>
      <c r="O102" s="991">
        <v>0</v>
      </c>
      <c r="P102" s="993">
        <v>0</v>
      </c>
      <c r="Q102" s="992">
        <v>0</v>
      </c>
    </row>
    <row r="103" spans="1:17" ht="63.75" customHeight="1">
      <c r="A103" s="1468"/>
      <c r="B103" s="977" t="s">
        <v>143</v>
      </c>
      <c r="C103" s="1095" t="s">
        <v>448</v>
      </c>
      <c r="D103" s="65" t="s">
        <v>448</v>
      </c>
      <c r="E103" s="978">
        <v>79100</v>
      </c>
      <c r="F103" s="979">
        <v>79100</v>
      </c>
      <c r="G103" s="979">
        <v>0</v>
      </c>
      <c r="H103" s="979">
        <v>79100</v>
      </c>
      <c r="I103" s="979">
        <v>63971.566937000003</v>
      </c>
      <c r="J103" s="980">
        <v>0.80874294484197218</v>
      </c>
      <c r="K103" s="979">
        <v>10371.481794000007</v>
      </c>
      <c r="L103" s="978">
        <v>15128.433062999997</v>
      </c>
      <c r="M103" s="978">
        <v>53600.085142999997</v>
      </c>
      <c r="N103" s="980">
        <v>0.67762433809102396</v>
      </c>
      <c r="O103" s="978">
        <v>1959.343443</v>
      </c>
      <c r="P103" s="980">
        <v>2.4770460720606825E-2</v>
      </c>
      <c r="Q103" s="979">
        <v>1815.916776</v>
      </c>
    </row>
    <row r="104" spans="1:17" ht="75">
      <c r="A104" s="1468"/>
      <c r="B104" s="977" t="s">
        <v>428</v>
      </c>
      <c r="C104" s="1095" t="s">
        <v>430</v>
      </c>
      <c r="D104" s="65" t="s">
        <v>430</v>
      </c>
      <c r="E104" s="978">
        <v>2095.4</v>
      </c>
      <c r="F104" s="979">
        <v>2095.4</v>
      </c>
      <c r="G104" s="979">
        <v>0</v>
      </c>
      <c r="H104" s="979">
        <v>2095.4</v>
      </c>
      <c r="I104" s="979">
        <v>1139.4492829999999</v>
      </c>
      <c r="J104" s="980">
        <v>0.54378604705545475</v>
      </c>
      <c r="K104" s="979">
        <v>727.51154699999995</v>
      </c>
      <c r="L104" s="978">
        <v>955.95071700000017</v>
      </c>
      <c r="M104" s="978">
        <v>411.93773599999997</v>
      </c>
      <c r="N104" s="980">
        <v>0.19659145556934235</v>
      </c>
      <c r="O104" s="978">
        <v>62.317841000000001</v>
      </c>
      <c r="P104" s="980">
        <v>2.974030781712322E-2</v>
      </c>
      <c r="Q104" s="979">
        <v>62.317841000000001</v>
      </c>
    </row>
    <row r="105" spans="1:17" ht="26.25" customHeight="1">
      <c r="A105" s="1468"/>
      <c r="B105" s="1426" t="s">
        <v>49</v>
      </c>
      <c r="C105" s="1423"/>
      <c r="D105" s="543" t="s">
        <v>49</v>
      </c>
      <c r="E105" s="996">
        <v>82274.899999999994</v>
      </c>
      <c r="F105" s="997">
        <v>82274.899999999994</v>
      </c>
      <c r="G105" s="997">
        <v>0</v>
      </c>
      <c r="H105" s="997">
        <v>82274.899999999994</v>
      </c>
      <c r="I105" s="997">
        <v>65111.016220000005</v>
      </c>
      <c r="J105" s="998">
        <v>0.79138371751287462</v>
      </c>
      <c r="K105" s="997">
        <v>11098.993341000007</v>
      </c>
      <c r="L105" s="996">
        <v>17163.883779999989</v>
      </c>
      <c r="M105" s="996">
        <v>54012.022878999996</v>
      </c>
      <c r="N105" s="998">
        <v>0.656482388662885</v>
      </c>
      <c r="O105" s="996">
        <v>2021.661284</v>
      </c>
      <c r="P105" s="998">
        <v>2.4572029671260619E-2</v>
      </c>
      <c r="Q105" s="997">
        <v>1878.2346170000001</v>
      </c>
    </row>
    <row r="106" spans="1:17" ht="88.5" customHeight="1">
      <c r="A106" s="1468"/>
      <c r="B106" s="977" t="s">
        <v>672</v>
      </c>
      <c r="C106" s="1095" t="s">
        <v>792</v>
      </c>
      <c r="D106" s="65" t="s">
        <v>674</v>
      </c>
      <c r="E106" s="978">
        <v>50000</v>
      </c>
      <c r="F106" s="979">
        <v>50000</v>
      </c>
      <c r="G106" s="979">
        <v>0</v>
      </c>
      <c r="H106" s="979">
        <v>50000</v>
      </c>
      <c r="I106" s="979">
        <v>26060.10799</v>
      </c>
      <c r="J106" s="980">
        <v>0.52120215979999995</v>
      </c>
      <c r="K106" s="979">
        <v>2570</v>
      </c>
      <c r="L106" s="978">
        <v>23939.89201</v>
      </c>
      <c r="M106" s="978">
        <v>23490.10799</v>
      </c>
      <c r="N106" s="980">
        <v>0.46980215980000001</v>
      </c>
      <c r="O106" s="978">
        <v>0</v>
      </c>
      <c r="P106" s="980">
        <v>0</v>
      </c>
      <c r="Q106" s="979">
        <v>0</v>
      </c>
    </row>
    <row r="107" spans="1:17" ht="78" customHeight="1">
      <c r="A107" s="1468"/>
      <c r="B107" s="977" t="s">
        <v>675</v>
      </c>
      <c r="C107" s="1095" t="s">
        <v>793</v>
      </c>
      <c r="D107" s="65" t="s">
        <v>674</v>
      </c>
      <c r="E107" s="978">
        <v>2000</v>
      </c>
      <c r="F107" s="979">
        <v>2000</v>
      </c>
      <c r="G107" s="979">
        <v>0</v>
      </c>
      <c r="H107" s="979">
        <v>2000</v>
      </c>
      <c r="I107" s="979">
        <v>610</v>
      </c>
      <c r="J107" s="980">
        <v>0.30499999999999999</v>
      </c>
      <c r="K107" s="979">
        <v>610</v>
      </c>
      <c r="L107" s="978">
        <v>1390</v>
      </c>
      <c r="M107" s="978">
        <v>0</v>
      </c>
      <c r="N107" s="980">
        <v>0</v>
      </c>
      <c r="O107" s="978">
        <v>0</v>
      </c>
      <c r="P107" s="980">
        <v>0</v>
      </c>
      <c r="Q107" s="979">
        <v>0</v>
      </c>
    </row>
    <row r="108" spans="1:17" ht="23.25" customHeight="1" thickBot="1">
      <c r="A108" s="1468"/>
      <c r="B108" s="1431" t="s">
        <v>91</v>
      </c>
      <c r="C108" s="1430"/>
      <c r="D108" s="1179" t="s">
        <v>91</v>
      </c>
      <c r="E108" s="1000">
        <v>52000</v>
      </c>
      <c r="F108" s="1001">
        <v>52000</v>
      </c>
      <c r="G108" s="1001">
        <v>0</v>
      </c>
      <c r="H108" s="1001">
        <v>52000</v>
      </c>
      <c r="I108" s="1001">
        <v>26670.10799</v>
      </c>
      <c r="J108" s="1002">
        <v>0.51288669211538462</v>
      </c>
      <c r="K108" s="1001">
        <v>3180</v>
      </c>
      <c r="L108" s="1000">
        <v>25329.89201</v>
      </c>
      <c r="M108" s="1000">
        <v>23490.10799</v>
      </c>
      <c r="N108" s="1002">
        <v>0.45173284596153845</v>
      </c>
      <c r="O108" s="1000">
        <v>0</v>
      </c>
      <c r="P108" s="1002">
        <v>0</v>
      </c>
      <c r="Q108" s="1001">
        <v>0</v>
      </c>
    </row>
    <row r="109" spans="1:17" ht="42" customHeight="1" thickBot="1">
      <c r="A109" s="1448"/>
      <c r="B109" s="1412" t="s">
        <v>79</v>
      </c>
      <c r="C109" s="1413"/>
      <c r="D109" s="1414"/>
      <c r="E109" s="1004">
        <v>134274.9</v>
      </c>
      <c r="F109" s="1005">
        <v>134274.9</v>
      </c>
      <c r="G109" s="1005">
        <v>0</v>
      </c>
      <c r="H109" s="1005">
        <v>134274.9</v>
      </c>
      <c r="I109" s="1005">
        <v>91781.124210000009</v>
      </c>
      <c r="J109" s="1006">
        <v>0.68353150298380427</v>
      </c>
      <c r="K109" s="1005">
        <v>14278.993341000007</v>
      </c>
      <c r="L109" s="1004">
        <v>42493.775789999985</v>
      </c>
      <c r="M109" s="1004">
        <v>77502.130869000001</v>
      </c>
      <c r="N109" s="1006">
        <v>0.57719000996463232</v>
      </c>
      <c r="O109" s="1004">
        <v>2021.661284</v>
      </c>
      <c r="P109" s="1006">
        <v>1.5056136954859025E-2</v>
      </c>
      <c r="Q109" s="1173">
        <v>1878.2346170000001</v>
      </c>
    </row>
    <row r="110" spans="1:17" ht="18" customHeight="1">
      <c r="A110" s="1460" t="s">
        <v>812</v>
      </c>
      <c r="B110" s="1460"/>
      <c r="C110" s="1460"/>
      <c r="D110" s="1460"/>
      <c r="E110" s="1460"/>
      <c r="F110" s="1460"/>
      <c r="G110" s="1460"/>
      <c r="H110" s="1460"/>
      <c r="I110" s="1460"/>
      <c r="J110" s="1460"/>
      <c r="K110" s="1460"/>
      <c r="L110" s="1460"/>
      <c r="M110" s="1498"/>
      <c r="N110" s="1460"/>
      <c r="O110" s="1460"/>
      <c r="P110" s="1460"/>
    </row>
    <row r="111" spans="1:17" ht="18" customHeight="1" thickBot="1">
      <c r="A111" s="1113"/>
      <c r="B111" s="1031"/>
      <c r="C111" s="1105"/>
      <c r="D111" s="1118"/>
      <c r="E111" s="1032"/>
      <c r="F111" s="1031"/>
      <c r="G111" s="1031"/>
      <c r="H111" s="1031"/>
      <c r="I111" s="1031"/>
      <c r="J111" s="1031"/>
      <c r="K111" s="1031"/>
      <c r="L111" s="1031"/>
      <c r="M111" s="1130"/>
      <c r="N111" s="1031"/>
      <c r="O111" s="1033"/>
      <c r="P111" s="1031"/>
      <c r="Q111" s="1033"/>
    </row>
    <row r="112" spans="1:17" s="288" customFormat="1" ht="68.25" customHeight="1" thickBot="1">
      <c r="A112" s="878" t="s">
        <v>6</v>
      </c>
      <c r="B112" s="912" t="s">
        <v>7</v>
      </c>
      <c r="C112" s="877" t="s">
        <v>735</v>
      </c>
      <c r="D112" s="879" t="s">
        <v>194</v>
      </c>
      <c r="E112" s="909" t="s">
        <v>435</v>
      </c>
      <c r="F112" s="879" t="s">
        <v>436</v>
      </c>
      <c r="G112" s="879" t="s">
        <v>108</v>
      </c>
      <c r="H112" s="879" t="s">
        <v>547</v>
      </c>
      <c r="I112" s="879" t="s">
        <v>24</v>
      </c>
      <c r="J112" s="880" t="s">
        <v>510</v>
      </c>
      <c r="K112" s="879" t="s">
        <v>204</v>
      </c>
      <c r="L112" s="879" t="s">
        <v>195</v>
      </c>
      <c r="M112" s="909" t="s">
        <v>25</v>
      </c>
      <c r="N112" s="879" t="s">
        <v>45</v>
      </c>
      <c r="O112" s="909" t="s">
        <v>89</v>
      </c>
      <c r="P112" s="909" t="s">
        <v>423</v>
      </c>
      <c r="Q112" s="1182" t="s">
        <v>28</v>
      </c>
    </row>
    <row r="113" spans="1:17" ht="35.25" customHeight="1">
      <c r="A113" s="1447" t="s">
        <v>465</v>
      </c>
      <c r="B113" s="1008" t="s">
        <v>120</v>
      </c>
      <c r="C113" s="1099" t="s">
        <v>480</v>
      </c>
      <c r="D113" s="462" t="s">
        <v>188</v>
      </c>
      <c r="E113" s="1027">
        <v>697.60088500000006</v>
      </c>
      <c r="F113" s="1011">
        <v>697.60088500000006</v>
      </c>
      <c r="G113" s="1011">
        <v>0</v>
      </c>
      <c r="H113" s="1037">
        <v>697.60088500000006</v>
      </c>
      <c r="I113" s="1011">
        <v>514.60088499999995</v>
      </c>
      <c r="J113" s="1028">
        <v>0.73767235114674479</v>
      </c>
      <c r="K113" s="1011">
        <v>238.99156366999995</v>
      </c>
      <c r="L113" s="1027">
        <v>183.00000000000011</v>
      </c>
      <c r="M113" s="1027">
        <v>275.60932133</v>
      </c>
      <c r="N113" s="1029">
        <v>0.39508166812317042</v>
      </c>
      <c r="O113" s="1027">
        <v>56.006032999999995</v>
      </c>
      <c r="P113" s="981">
        <v>8.028377572944162E-2</v>
      </c>
      <c r="Q113" s="979">
        <v>0</v>
      </c>
    </row>
    <row r="114" spans="1:17" ht="31.5" customHeight="1">
      <c r="A114" s="1468"/>
      <c r="B114" s="1426" t="s">
        <v>804</v>
      </c>
      <c r="C114" s="1423"/>
      <c r="D114" s="543" t="s">
        <v>188</v>
      </c>
      <c r="E114" s="996">
        <v>697.60088500000006</v>
      </c>
      <c r="F114" s="997">
        <v>697.60088500000006</v>
      </c>
      <c r="G114" s="997">
        <v>0</v>
      </c>
      <c r="H114" s="997">
        <v>697.60088500000006</v>
      </c>
      <c r="I114" s="997">
        <v>514.60088499999995</v>
      </c>
      <c r="J114" s="998">
        <v>0.73767235114674479</v>
      </c>
      <c r="K114" s="997">
        <v>238.99156366999995</v>
      </c>
      <c r="L114" s="996">
        <v>183.00000000000011</v>
      </c>
      <c r="M114" s="996">
        <v>275.60932133</v>
      </c>
      <c r="N114" s="998">
        <v>0.39508166812317042</v>
      </c>
      <c r="O114" s="996">
        <v>56.006032999999995</v>
      </c>
      <c r="P114" s="998">
        <v>8.028377572944162E-2</v>
      </c>
      <c r="Q114" s="997">
        <v>0</v>
      </c>
    </row>
    <row r="115" spans="1:17" ht="77.25" customHeight="1">
      <c r="A115" s="1468"/>
      <c r="B115" s="977" t="s">
        <v>678</v>
      </c>
      <c r="C115" s="1095" t="s">
        <v>794</v>
      </c>
      <c r="D115" s="65" t="s">
        <v>668</v>
      </c>
      <c r="E115" s="978">
        <v>539.83462299999997</v>
      </c>
      <c r="F115" s="979">
        <v>539.83462299999997</v>
      </c>
      <c r="G115" s="979">
        <v>0</v>
      </c>
      <c r="H115" s="979">
        <v>539.83462299999997</v>
      </c>
      <c r="I115" s="979">
        <v>478.63591200000002</v>
      </c>
      <c r="J115" s="980">
        <v>0.88663433504893974</v>
      </c>
      <c r="K115" s="979">
        <v>148.61624499999999</v>
      </c>
      <c r="L115" s="978">
        <v>61.198710999999946</v>
      </c>
      <c r="M115" s="978">
        <v>330.01966700000003</v>
      </c>
      <c r="N115" s="980">
        <v>0.61133475501440748</v>
      </c>
      <c r="O115" s="978">
        <v>93.726352000000006</v>
      </c>
      <c r="P115" s="980">
        <v>0.17362049043675365</v>
      </c>
      <c r="Q115" s="979">
        <v>93.549882999999994</v>
      </c>
    </row>
    <row r="116" spans="1:17" ht="73.5" customHeight="1">
      <c r="A116" s="1468"/>
      <c r="B116" s="977" t="s">
        <v>679</v>
      </c>
      <c r="C116" s="1095" t="s">
        <v>794</v>
      </c>
      <c r="D116" s="65" t="s">
        <v>681</v>
      </c>
      <c r="E116" s="978">
        <v>539.83462199999997</v>
      </c>
      <c r="F116" s="979">
        <v>539.83462199999997</v>
      </c>
      <c r="G116" s="979">
        <v>0</v>
      </c>
      <c r="H116" s="979">
        <v>539.83462199999997</v>
      </c>
      <c r="I116" s="979">
        <v>377</v>
      </c>
      <c r="J116" s="980">
        <v>0.69836202539821546</v>
      </c>
      <c r="K116" s="979">
        <v>26</v>
      </c>
      <c r="L116" s="978">
        <v>162.83462199999997</v>
      </c>
      <c r="M116" s="978">
        <v>351</v>
      </c>
      <c r="N116" s="980">
        <v>0.65019912709489025</v>
      </c>
      <c r="O116" s="978">
        <v>29.496666999999999</v>
      </c>
      <c r="P116" s="980">
        <v>5.4640191269540325E-2</v>
      </c>
      <c r="Q116" s="979">
        <v>29.496666999999999</v>
      </c>
    </row>
    <row r="117" spans="1:17" ht="90">
      <c r="A117" s="1468"/>
      <c r="B117" s="1038" t="s">
        <v>683</v>
      </c>
      <c r="C117" s="1106" t="s">
        <v>795</v>
      </c>
      <c r="D117" s="887" t="s">
        <v>685</v>
      </c>
      <c r="E117" s="978">
        <v>2517.0559669999998</v>
      </c>
      <c r="F117" s="979">
        <v>2517.0559669999998</v>
      </c>
      <c r="G117" s="979">
        <v>0</v>
      </c>
      <c r="H117" s="979">
        <v>2517.0559669999998</v>
      </c>
      <c r="I117" s="979">
        <v>1379.32</v>
      </c>
      <c r="J117" s="980">
        <v>0.54798940432141774</v>
      </c>
      <c r="K117" s="979">
        <v>639.33333299999993</v>
      </c>
      <c r="L117" s="978">
        <v>1137.7359669999998</v>
      </c>
      <c r="M117" s="978">
        <v>739.98666700000001</v>
      </c>
      <c r="N117" s="980">
        <v>0.29398896039724015</v>
      </c>
      <c r="O117" s="978">
        <v>125.94666634000001</v>
      </c>
      <c r="P117" s="980">
        <v>5.0037292770296206E-2</v>
      </c>
      <c r="Q117" s="979">
        <v>125.94666634000001</v>
      </c>
    </row>
    <row r="118" spans="1:17" ht="90">
      <c r="A118" s="1468"/>
      <c r="B118" s="1038" t="s">
        <v>686</v>
      </c>
      <c r="C118" s="1106" t="s">
        <v>795</v>
      </c>
      <c r="D118" s="887" t="s">
        <v>688</v>
      </c>
      <c r="E118" s="978">
        <v>2517.0559669999998</v>
      </c>
      <c r="F118" s="979">
        <v>2517.0559669999998</v>
      </c>
      <c r="G118" s="979">
        <v>0</v>
      </c>
      <c r="H118" s="979">
        <v>2517.0559669999998</v>
      </c>
      <c r="I118" s="979">
        <v>1939.1434670000001</v>
      </c>
      <c r="J118" s="980">
        <v>0.77040141038707399</v>
      </c>
      <c r="K118" s="979">
        <v>614.76700000000005</v>
      </c>
      <c r="L118" s="978">
        <v>577.91249999999968</v>
      </c>
      <c r="M118" s="978">
        <v>1324.376467</v>
      </c>
      <c r="N118" s="980">
        <v>0.52616091352886485</v>
      </c>
      <c r="O118" s="978">
        <v>34.266666000000001</v>
      </c>
      <c r="P118" s="980">
        <v>1.3613787873315096E-2</v>
      </c>
      <c r="Q118" s="979">
        <v>34.266666000000001</v>
      </c>
    </row>
    <row r="119" spans="1:17" ht="139.5" customHeight="1">
      <c r="A119" s="1468"/>
      <c r="B119" s="1038" t="s">
        <v>689</v>
      </c>
      <c r="C119" s="1106" t="s">
        <v>795</v>
      </c>
      <c r="D119" s="887" t="s">
        <v>691</v>
      </c>
      <c r="E119" s="978">
        <v>2517.0559669999998</v>
      </c>
      <c r="F119" s="979">
        <v>2517.0559669999998</v>
      </c>
      <c r="G119" s="979">
        <v>0</v>
      </c>
      <c r="H119" s="979">
        <v>2517.0559669999998</v>
      </c>
      <c r="I119" s="979">
        <v>1479.093533</v>
      </c>
      <c r="J119" s="980">
        <v>0.58762838506244475</v>
      </c>
      <c r="K119" s="979">
        <v>1046.0976286</v>
      </c>
      <c r="L119" s="978">
        <v>1037.9624339999998</v>
      </c>
      <c r="M119" s="978">
        <v>432.99590439999997</v>
      </c>
      <c r="N119" s="980">
        <v>0.1720247424279859</v>
      </c>
      <c r="O119" s="978">
        <v>39.299999999999997</v>
      </c>
      <c r="P119" s="980">
        <v>1.5613478808276337E-2</v>
      </c>
      <c r="Q119" s="979">
        <v>39.299999999999997</v>
      </c>
    </row>
    <row r="120" spans="1:17" ht="90">
      <c r="A120" s="1468"/>
      <c r="B120" s="1038" t="s">
        <v>692</v>
      </c>
      <c r="C120" s="1106" t="s">
        <v>795</v>
      </c>
      <c r="D120" s="887" t="s">
        <v>681</v>
      </c>
      <c r="E120" s="978">
        <v>2517.0559669999998</v>
      </c>
      <c r="F120" s="979">
        <v>2517.0559669999998</v>
      </c>
      <c r="G120" s="979">
        <v>0</v>
      </c>
      <c r="H120" s="979">
        <v>2517.0559669999998</v>
      </c>
      <c r="I120" s="979">
        <v>815.23333400000001</v>
      </c>
      <c r="J120" s="980">
        <v>0.32388367389845968</v>
      </c>
      <c r="K120" s="979">
        <v>407.066667</v>
      </c>
      <c r="L120" s="978">
        <v>1701.8226329999998</v>
      </c>
      <c r="M120" s="978">
        <v>408.16666700000002</v>
      </c>
      <c r="N120" s="980">
        <v>0.16216034619463829</v>
      </c>
      <c r="O120" s="978">
        <v>50</v>
      </c>
      <c r="P120" s="980">
        <v>1.9864476855313406E-2</v>
      </c>
      <c r="Q120" s="979">
        <v>50</v>
      </c>
    </row>
    <row r="121" spans="1:17" ht="71.25" customHeight="1">
      <c r="A121" s="1468"/>
      <c r="B121" s="1038" t="s">
        <v>696</v>
      </c>
      <c r="C121" s="1106" t="s">
        <v>796</v>
      </c>
      <c r="D121" s="887" t="s">
        <v>668</v>
      </c>
      <c r="E121" s="978">
        <v>2000</v>
      </c>
      <c r="F121" s="979">
        <v>2000</v>
      </c>
      <c r="G121" s="979">
        <v>0</v>
      </c>
      <c r="H121" s="979">
        <v>2000</v>
      </c>
      <c r="I121" s="979">
        <v>1735.45831</v>
      </c>
      <c r="J121" s="980">
        <v>0.86772915500000003</v>
      </c>
      <c r="K121" s="979">
        <v>15.296070999999984</v>
      </c>
      <c r="L121" s="978">
        <v>264.54169000000002</v>
      </c>
      <c r="M121" s="978">
        <v>1720.162239</v>
      </c>
      <c r="N121" s="980">
        <v>0.86008111949999999</v>
      </c>
      <c r="O121" s="978">
        <v>312.98673239999999</v>
      </c>
      <c r="P121" s="980">
        <v>0.15649336619999998</v>
      </c>
      <c r="Q121" s="979">
        <v>312.98673239999999</v>
      </c>
    </row>
    <row r="122" spans="1:17" ht="20.25" thickBot="1">
      <c r="A122" s="1468"/>
      <c r="B122" s="1431" t="s">
        <v>91</v>
      </c>
      <c r="C122" s="1430"/>
      <c r="D122" s="1179" t="s">
        <v>91</v>
      </c>
      <c r="E122" s="1000">
        <v>13147.893113</v>
      </c>
      <c r="F122" s="1001">
        <v>13147.893113</v>
      </c>
      <c r="G122" s="1001">
        <v>0</v>
      </c>
      <c r="H122" s="1001">
        <v>13147.893113</v>
      </c>
      <c r="I122" s="1001">
        <v>8203.8845560000009</v>
      </c>
      <c r="J122" s="1002">
        <v>0.62396952009659989</v>
      </c>
      <c r="K122" s="1001">
        <v>2897.1769445999998</v>
      </c>
      <c r="L122" s="1000">
        <v>4944.0085569999992</v>
      </c>
      <c r="M122" s="1000">
        <v>5306.7076114000001</v>
      </c>
      <c r="N122" s="1002">
        <v>0.4036165768759547</v>
      </c>
      <c r="O122" s="1000">
        <v>685.72308373999999</v>
      </c>
      <c r="P122" s="1002">
        <v>5.2154598295447822E-2</v>
      </c>
      <c r="Q122" s="1001">
        <v>685.54661474</v>
      </c>
    </row>
    <row r="123" spans="1:17" ht="33.75" customHeight="1" thickBot="1">
      <c r="A123" s="1448"/>
      <c r="B123" s="1412" t="s">
        <v>79</v>
      </c>
      <c r="C123" s="1413"/>
      <c r="D123" s="1414"/>
      <c r="E123" s="1004">
        <v>13845.493998</v>
      </c>
      <c r="F123" s="1005">
        <v>13845.493998</v>
      </c>
      <c r="G123" s="1005">
        <v>0</v>
      </c>
      <c r="H123" s="1005">
        <v>13845.493998</v>
      </c>
      <c r="I123" s="1005">
        <v>8718.4854410000007</v>
      </c>
      <c r="J123" s="1006">
        <v>0.62969840167923208</v>
      </c>
      <c r="K123" s="1005">
        <v>3136.1685082699996</v>
      </c>
      <c r="L123" s="1004">
        <v>5127.0085569999992</v>
      </c>
      <c r="M123" s="1004">
        <v>5582.3169327300002</v>
      </c>
      <c r="N123" s="1006">
        <v>0.40318654816768351</v>
      </c>
      <c r="O123" s="1004">
        <v>741.72911673999999</v>
      </c>
      <c r="P123" s="1006">
        <v>5.3571878103240211E-2</v>
      </c>
      <c r="Q123" s="1173">
        <v>685.54661474</v>
      </c>
    </row>
    <row r="124" spans="1:17" ht="33.75" customHeight="1" thickBot="1">
      <c r="A124" s="1459" t="s">
        <v>812</v>
      </c>
      <c r="B124" s="1452"/>
      <c r="C124" s="1452"/>
      <c r="D124" s="1452"/>
      <c r="E124" s="1452"/>
      <c r="F124" s="1452"/>
      <c r="G124" s="1452"/>
      <c r="H124" s="1452"/>
      <c r="I124" s="1452"/>
      <c r="J124" s="1452"/>
      <c r="K124" s="1452"/>
      <c r="L124" s="1452"/>
      <c r="M124" s="1453"/>
      <c r="N124" s="1452"/>
      <c r="O124" s="1452"/>
      <c r="P124" s="1460"/>
    </row>
    <row r="125" spans="1:17" s="288" customFormat="1" ht="52.5" customHeight="1" thickBot="1">
      <c r="A125" s="878" t="s">
        <v>6</v>
      </c>
      <c r="B125" s="912" t="s">
        <v>7</v>
      </c>
      <c r="C125" s="877" t="s">
        <v>735</v>
      </c>
      <c r="D125" s="879" t="s">
        <v>194</v>
      </c>
      <c r="E125" s="909" t="s">
        <v>104</v>
      </c>
      <c r="F125" s="879" t="s">
        <v>193</v>
      </c>
      <c r="G125" s="879" t="s">
        <v>108</v>
      </c>
      <c r="H125" s="879" t="s">
        <v>547</v>
      </c>
      <c r="I125" s="879" t="s">
        <v>24</v>
      </c>
      <c r="J125" s="880" t="s">
        <v>510</v>
      </c>
      <c r="K125" s="879" t="s">
        <v>204</v>
      </c>
      <c r="L125" s="879" t="s">
        <v>195</v>
      </c>
      <c r="M125" s="909" t="s">
        <v>25</v>
      </c>
      <c r="N125" s="879" t="s">
        <v>45</v>
      </c>
      <c r="O125" s="909" t="s">
        <v>89</v>
      </c>
      <c r="P125" s="1159" t="s">
        <v>423</v>
      </c>
      <c r="Q125" s="909" t="s">
        <v>28</v>
      </c>
    </row>
    <row r="126" spans="1:17" ht="53.25" customHeight="1">
      <c r="A126" s="1499" t="s">
        <v>466</v>
      </c>
      <c r="B126" s="1023" t="s">
        <v>682</v>
      </c>
      <c r="C126" s="1101" t="s">
        <v>797</v>
      </c>
      <c r="D126" s="882" t="s">
        <v>668</v>
      </c>
      <c r="E126" s="991">
        <v>2500</v>
      </c>
      <c r="F126" s="992">
        <v>2500</v>
      </c>
      <c r="G126" s="992">
        <v>0</v>
      </c>
      <c r="H126" s="992">
        <v>2500</v>
      </c>
      <c r="I126" s="992">
        <v>1539.6190959999999</v>
      </c>
      <c r="J126" s="980">
        <v>0.61584763840000001</v>
      </c>
      <c r="K126" s="979">
        <v>78.766665799999828</v>
      </c>
      <c r="L126" s="991">
        <v>960.3809040000001</v>
      </c>
      <c r="M126" s="991">
        <v>1460.8524302000001</v>
      </c>
      <c r="N126" s="993">
        <v>0.58434097208000002</v>
      </c>
      <c r="O126" s="991">
        <v>297.02027099999998</v>
      </c>
      <c r="P126" s="980">
        <v>0.11880810839999999</v>
      </c>
      <c r="Q126" s="1187">
        <v>243.52027100000001</v>
      </c>
    </row>
    <row r="127" spans="1:17" ht="107.25" customHeight="1">
      <c r="A127" s="1500"/>
      <c r="B127" s="1024" t="s">
        <v>694</v>
      </c>
      <c r="C127" s="1102" t="s">
        <v>798</v>
      </c>
      <c r="D127" s="883" t="s">
        <v>668</v>
      </c>
      <c r="E127" s="991">
        <v>3500</v>
      </c>
      <c r="F127" s="992">
        <v>3500</v>
      </c>
      <c r="G127" s="992">
        <v>0</v>
      </c>
      <c r="H127" s="979">
        <v>3500</v>
      </c>
      <c r="I127" s="992">
        <v>3057.3051590100004</v>
      </c>
      <c r="J127" s="980">
        <v>0.8735157597171429</v>
      </c>
      <c r="K127" s="979">
        <v>350.00000001000035</v>
      </c>
      <c r="L127" s="978">
        <v>442.69484098999965</v>
      </c>
      <c r="M127" s="991">
        <v>2707.305159</v>
      </c>
      <c r="N127" s="980">
        <v>0.77351575971428577</v>
      </c>
      <c r="O127" s="991">
        <v>587.93707933000007</v>
      </c>
      <c r="P127" s="980">
        <v>0.1679820226657143</v>
      </c>
      <c r="Q127" s="1187">
        <v>434.24727932999997</v>
      </c>
    </row>
    <row r="128" spans="1:17" ht="19.5">
      <c r="A128" s="1500"/>
      <c r="B128" s="1422" t="s">
        <v>50</v>
      </c>
      <c r="C128" s="1423"/>
      <c r="D128" s="543" t="s">
        <v>91</v>
      </c>
      <c r="E128" s="996">
        <v>6000</v>
      </c>
      <c r="F128" s="997">
        <v>6000</v>
      </c>
      <c r="G128" s="997">
        <v>0</v>
      </c>
      <c r="H128" s="997">
        <v>6000</v>
      </c>
      <c r="I128" s="997">
        <v>4596.9242550100007</v>
      </c>
      <c r="J128" s="998">
        <v>0.76615404250166674</v>
      </c>
      <c r="K128" s="997">
        <v>428.76666581000018</v>
      </c>
      <c r="L128" s="996">
        <v>1403.0757449899993</v>
      </c>
      <c r="M128" s="996">
        <v>4168.1575892000001</v>
      </c>
      <c r="N128" s="998">
        <v>0.69469293153333334</v>
      </c>
      <c r="O128" s="996">
        <v>884.95735033000005</v>
      </c>
      <c r="P128" s="998">
        <v>0.14749289172166669</v>
      </c>
      <c r="Q128" s="1188">
        <v>677.76755032999995</v>
      </c>
    </row>
    <row r="129" spans="1:17" ht="39.75" thickBot="1">
      <c r="A129" s="1500"/>
      <c r="B129" s="1424" t="s">
        <v>805</v>
      </c>
      <c r="C129" s="1425"/>
      <c r="D129" s="591" t="s">
        <v>396</v>
      </c>
      <c r="E129" s="1020">
        <v>152.953305</v>
      </c>
      <c r="F129" s="1021">
        <v>152.953305</v>
      </c>
      <c r="G129" s="1021">
        <v>0</v>
      </c>
      <c r="H129" s="1021">
        <v>152.953305</v>
      </c>
      <c r="I129" s="1021">
        <v>63</v>
      </c>
      <c r="J129" s="1002">
        <v>0.4118904132212115</v>
      </c>
      <c r="K129" s="1021">
        <v>0</v>
      </c>
      <c r="L129" s="1020">
        <v>89.953305</v>
      </c>
      <c r="M129" s="1020">
        <v>63</v>
      </c>
      <c r="N129" s="1022">
        <v>0.4118904132212115</v>
      </c>
      <c r="O129" s="1020">
        <v>42.466665999999996</v>
      </c>
      <c r="P129" s="1002">
        <v>0.27764464455344717</v>
      </c>
      <c r="Q129" s="1189">
        <v>0</v>
      </c>
    </row>
    <row r="130" spans="1:17" ht="34.5" customHeight="1" thickBot="1">
      <c r="A130" s="1511"/>
      <c r="B130" s="1412" t="s">
        <v>79</v>
      </c>
      <c r="C130" s="1413"/>
      <c r="D130" s="1414"/>
      <c r="E130" s="1004">
        <v>6152.953305</v>
      </c>
      <c r="F130" s="1005">
        <v>6152.953305</v>
      </c>
      <c r="G130" s="1005">
        <v>0</v>
      </c>
      <c r="H130" s="1005">
        <v>6152.953305</v>
      </c>
      <c r="I130" s="1005">
        <v>4659.9242550100007</v>
      </c>
      <c r="J130" s="1006">
        <v>0.7573475734365257</v>
      </c>
      <c r="K130" s="1005">
        <v>428.76666581000018</v>
      </c>
      <c r="L130" s="1004">
        <v>1493.0290499899993</v>
      </c>
      <c r="M130" s="1004">
        <v>4231.1575892000001</v>
      </c>
      <c r="N130" s="1006">
        <v>0.68766287983393037</v>
      </c>
      <c r="O130" s="1004">
        <v>927.42401633000009</v>
      </c>
      <c r="P130" s="1006">
        <v>0.15072827150766099</v>
      </c>
      <c r="Q130" s="1190">
        <v>677.76755032999995</v>
      </c>
    </row>
    <row r="131" spans="1:17" ht="18" customHeight="1" thickBot="1">
      <c r="A131" s="1451" t="s">
        <v>812</v>
      </c>
      <c r="B131" s="1452"/>
      <c r="C131" s="1452"/>
      <c r="D131" s="1452"/>
      <c r="E131" s="1452"/>
      <c r="F131" s="1452"/>
      <c r="G131" s="1452"/>
      <c r="H131" s="1452"/>
      <c r="I131" s="1452"/>
      <c r="J131" s="1452"/>
      <c r="K131" s="1452"/>
      <c r="L131" s="1452"/>
      <c r="M131" s="1453"/>
      <c r="N131" s="1452"/>
      <c r="O131" s="1452"/>
      <c r="P131" s="1454"/>
    </row>
    <row r="132" spans="1:17" s="288" customFormat="1" ht="68.25" customHeight="1" thickBot="1">
      <c r="A132" s="878" t="s">
        <v>6</v>
      </c>
      <c r="B132" s="912" t="s">
        <v>7</v>
      </c>
      <c r="C132" s="877" t="s">
        <v>735</v>
      </c>
      <c r="D132" s="879" t="s">
        <v>194</v>
      </c>
      <c r="E132" s="909" t="s">
        <v>104</v>
      </c>
      <c r="F132" s="879" t="s">
        <v>193</v>
      </c>
      <c r="G132" s="879" t="s">
        <v>108</v>
      </c>
      <c r="H132" s="879" t="s">
        <v>547</v>
      </c>
      <c r="I132" s="879" t="s">
        <v>24</v>
      </c>
      <c r="J132" s="880" t="s">
        <v>510</v>
      </c>
      <c r="K132" s="879" t="s">
        <v>204</v>
      </c>
      <c r="L132" s="879" t="s">
        <v>195</v>
      </c>
      <c r="M132" s="909" t="s">
        <v>25</v>
      </c>
      <c r="N132" s="879" t="s">
        <v>45</v>
      </c>
      <c r="O132" s="909" t="s">
        <v>89</v>
      </c>
      <c r="P132" s="913" t="s">
        <v>423</v>
      </c>
      <c r="Q132" s="1182" t="s">
        <v>28</v>
      </c>
    </row>
    <row r="133" spans="1:17" ht="67.5" customHeight="1">
      <c r="A133" s="1447" t="s">
        <v>568</v>
      </c>
      <c r="B133" s="1041" t="s">
        <v>144</v>
      </c>
      <c r="C133" s="1107" t="s">
        <v>449</v>
      </c>
      <c r="D133" s="934" t="s">
        <v>449</v>
      </c>
      <c r="E133" s="1027">
        <v>8061.6993309999998</v>
      </c>
      <c r="F133" s="1011">
        <v>8061.6993309999998</v>
      </c>
      <c r="G133" s="1011">
        <v>0</v>
      </c>
      <c r="H133" s="1011">
        <v>8061.6993309999998</v>
      </c>
      <c r="I133" s="1011">
        <v>7756.2530619999998</v>
      </c>
      <c r="J133" s="1028">
        <v>0.96211142881185674</v>
      </c>
      <c r="K133" s="1011">
        <v>6309.9809999999998</v>
      </c>
      <c r="L133" s="1027">
        <v>305.44626900000003</v>
      </c>
      <c r="M133" s="1027">
        <v>1446.272062</v>
      </c>
      <c r="N133" s="1028">
        <v>0.17940039718903777</v>
      </c>
      <c r="O133" s="1027">
        <v>225.00094300000001</v>
      </c>
      <c r="P133" s="1040">
        <v>2.7909865372278794E-2</v>
      </c>
      <c r="Q133" s="1011">
        <v>224.14155500000001</v>
      </c>
    </row>
    <row r="134" spans="1:17" ht="26.25" customHeight="1">
      <c r="A134" s="1468"/>
      <c r="B134" s="1426" t="s">
        <v>49</v>
      </c>
      <c r="C134" s="1423"/>
      <c r="D134" s="543" t="s">
        <v>49</v>
      </c>
      <c r="E134" s="996">
        <v>8061.6993309999998</v>
      </c>
      <c r="F134" s="997">
        <v>8061.6993309999998</v>
      </c>
      <c r="G134" s="997">
        <v>0</v>
      </c>
      <c r="H134" s="997">
        <v>8061.6993309999998</v>
      </c>
      <c r="I134" s="997">
        <v>7756.2530619999998</v>
      </c>
      <c r="J134" s="998">
        <v>0.96211142881185674</v>
      </c>
      <c r="K134" s="997">
        <v>6309.9809999999998</v>
      </c>
      <c r="L134" s="996">
        <v>305.44626900000003</v>
      </c>
      <c r="M134" s="996">
        <v>1446.272062</v>
      </c>
      <c r="N134" s="998">
        <v>0.17940039718903777</v>
      </c>
      <c r="O134" s="996">
        <v>225.00094300000001</v>
      </c>
      <c r="P134" s="999">
        <v>2.7909865372278794E-2</v>
      </c>
      <c r="Q134" s="997">
        <v>224.14155500000001</v>
      </c>
    </row>
    <row r="135" spans="1:17" ht="45" customHeight="1">
      <c r="A135" s="1468"/>
      <c r="B135" s="1041" t="s">
        <v>669</v>
      </c>
      <c r="C135" s="1107" t="s">
        <v>799</v>
      </c>
      <c r="D135" s="67" t="s">
        <v>671</v>
      </c>
      <c r="E135" s="978">
        <v>2612.773306</v>
      </c>
      <c r="F135" s="979">
        <v>2612.773306</v>
      </c>
      <c r="G135" s="979">
        <v>0</v>
      </c>
      <c r="H135" s="979">
        <v>2612.773306</v>
      </c>
      <c r="I135" s="979">
        <v>2612.773306</v>
      </c>
      <c r="J135" s="980">
        <v>1</v>
      </c>
      <c r="K135" s="979">
        <v>2612.773306</v>
      </c>
      <c r="L135" s="978">
        <v>0</v>
      </c>
      <c r="M135" s="978">
        <v>0</v>
      </c>
      <c r="N135" s="980">
        <v>0</v>
      </c>
      <c r="O135" s="978">
        <v>0</v>
      </c>
      <c r="P135" s="995">
        <v>0</v>
      </c>
      <c r="Q135" s="979">
        <v>0</v>
      </c>
    </row>
    <row r="136" spans="1:17" ht="20.25" thickBot="1">
      <c r="A136" s="1468"/>
      <c r="B136" s="1455" t="s">
        <v>50</v>
      </c>
      <c r="C136" s="1456"/>
      <c r="D136" s="543" t="s">
        <v>91</v>
      </c>
      <c r="E136" s="996">
        <v>2612.773306</v>
      </c>
      <c r="F136" s="997">
        <v>2612.773306</v>
      </c>
      <c r="G136" s="997">
        <v>0</v>
      </c>
      <c r="H136" s="997">
        <v>2612.773306</v>
      </c>
      <c r="I136" s="997">
        <v>2612.773306</v>
      </c>
      <c r="J136" s="998">
        <v>1</v>
      </c>
      <c r="K136" s="997">
        <v>2612.773306</v>
      </c>
      <c r="L136" s="996">
        <v>0</v>
      </c>
      <c r="M136" s="996">
        <v>0</v>
      </c>
      <c r="N136" s="998">
        <v>0</v>
      </c>
      <c r="O136" s="996">
        <v>0</v>
      </c>
      <c r="P136" s="999">
        <v>0</v>
      </c>
      <c r="Q136" s="997">
        <v>0</v>
      </c>
    </row>
    <row r="137" spans="1:17" ht="26.25" customHeight="1" thickBot="1">
      <c r="A137" s="1448"/>
      <c r="B137" s="1412" t="s">
        <v>79</v>
      </c>
      <c r="C137" s="1413"/>
      <c r="D137" s="1414"/>
      <c r="E137" s="1004">
        <v>10674.472636999999</v>
      </c>
      <c r="F137" s="1005">
        <v>10674.472636999999</v>
      </c>
      <c r="G137" s="1005">
        <v>0</v>
      </c>
      <c r="H137" s="1005">
        <v>10674.472636999999</v>
      </c>
      <c r="I137" s="1005">
        <v>10369.026367999999</v>
      </c>
      <c r="J137" s="1006">
        <v>0.97138535275820015</v>
      </c>
      <c r="K137" s="1005">
        <v>6309.9809999999998</v>
      </c>
      <c r="L137" s="1004">
        <v>305.44626900000003</v>
      </c>
      <c r="M137" s="1004">
        <v>1446.272062</v>
      </c>
      <c r="N137" s="1006">
        <v>0.1354888537525416</v>
      </c>
      <c r="O137" s="1004">
        <v>225.00094300000001</v>
      </c>
      <c r="P137" s="1007">
        <v>2.1078413018747057E-2</v>
      </c>
      <c r="Q137" s="1005">
        <v>224.14155500000001</v>
      </c>
    </row>
    <row r="138" spans="1:17" ht="18" customHeight="1" thickBot="1">
      <c r="A138" s="1459" t="s">
        <v>812</v>
      </c>
      <c r="B138" s="1459"/>
      <c r="C138" s="1459"/>
      <c r="D138" s="1459"/>
      <c r="E138" s="1459"/>
      <c r="F138" s="1459"/>
      <c r="G138" s="1459"/>
      <c r="H138" s="1459"/>
      <c r="I138" s="1459"/>
      <c r="J138" s="1459"/>
      <c r="K138" s="1459"/>
      <c r="L138" s="1459"/>
      <c r="M138" s="1509"/>
      <c r="N138" s="1459"/>
      <c r="O138" s="1459"/>
      <c r="P138" s="1459"/>
    </row>
    <row r="139" spans="1:17" s="288" customFormat="1" ht="68.25" customHeight="1">
      <c r="A139" s="878" t="s">
        <v>6</v>
      </c>
      <c r="B139" s="912" t="s">
        <v>7</v>
      </c>
      <c r="C139" s="877" t="s">
        <v>735</v>
      </c>
      <c r="D139" s="879" t="s">
        <v>194</v>
      </c>
      <c r="E139" s="909" t="s">
        <v>104</v>
      </c>
      <c r="F139" s="879" t="s">
        <v>193</v>
      </c>
      <c r="G139" s="879" t="s">
        <v>108</v>
      </c>
      <c r="H139" s="879" t="s">
        <v>547</v>
      </c>
      <c r="I139" s="879" t="s">
        <v>24</v>
      </c>
      <c r="J139" s="880" t="s">
        <v>510</v>
      </c>
      <c r="K139" s="879" t="s">
        <v>204</v>
      </c>
      <c r="L139" s="879" t="s">
        <v>195</v>
      </c>
      <c r="M139" s="909" t="s">
        <v>25</v>
      </c>
      <c r="N139" s="879" t="s">
        <v>45</v>
      </c>
      <c r="O139" s="909" t="s">
        <v>89</v>
      </c>
      <c r="P139" s="913" t="s">
        <v>423</v>
      </c>
      <c r="Q139" s="909" t="s">
        <v>28</v>
      </c>
    </row>
    <row r="140" spans="1:17" ht="26.25" customHeight="1">
      <c r="A140" s="1468" t="s">
        <v>437</v>
      </c>
      <c r="B140" s="990" t="s">
        <v>528</v>
      </c>
      <c r="C140" s="1098" t="s">
        <v>529</v>
      </c>
      <c r="D140" s="66" t="s">
        <v>529</v>
      </c>
      <c r="E140" s="991">
        <v>4500</v>
      </c>
      <c r="F140" s="992">
        <v>4500</v>
      </c>
      <c r="G140" s="992">
        <v>0</v>
      </c>
      <c r="H140" s="992">
        <v>4500</v>
      </c>
      <c r="I140" s="992">
        <v>6.1466326599999999</v>
      </c>
      <c r="J140" s="993">
        <v>1.3659183688888889E-3</v>
      </c>
      <c r="K140" s="992">
        <v>6.1466326599999999</v>
      </c>
      <c r="L140" s="991">
        <v>4493.8533673399997</v>
      </c>
      <c r="M140" s="991">
        <v>0</v>
      </c>
      <c r="N140" s="993">
        <v>0</v>
      </c>
      <c r="O140" s="991">
        <v>0</v>
      </c>
      <c r="P140" s="994">
        <v>0</v>
      </c>
      <c r="Q140" s="991">
        <v>0</v>
      </c>
    </row>
    <row r="141" spans="1:17" ht="30.75" customHeight="1" thickBot="1">
      <c r="A141" s="1468"/>
      <c r="B141" s="1455" t="s">
        <v>529</v>
      </c>
      <c r="C141" s="1456"/>
      <c r="D141" s="543" t="s">
        <v>49</v>
      </c>
      <c r="E141" s="996">
        <v>4500</v>
      </c>
      <c r="F141" s="997">
        <v>4500</v>
      </c>
      <c r="G141" s="997">
        <v>0</v>
      </c>
      <c r="H141" s="997">
        <v>4500</v>
      </c>
      <c r="I141" s="997">
        <v>6.1466326599999999</v>
      </c>
      <c r="J141" s="998">
        <v>1.3659183688888889E-3</v>
      </c>
      <c r="K141" s="997">
        <v>6.1466326599999999</v>
      </c>
      <c r="L141" s="996">
        <v>4493.8533673399997</v>
      </c>
      <c r="M141" s="996">
        <v>0</v>
      </c>
      <c r="N141" s="998">
        <v>0</v>
      </c>
      <c r="O141" s="996">
        <v>0</v>
      </c>
      <c r="P141" s="999">
        <v>0</v>
      </c>
      <c r="Q141" s="996">
        <v>0</v>
      </c>
    </row>
    <row r="142" spans="1:17" ht="27.75" customHeight="1" thickBot="1">
      <c r="A142" s="1448"/>
      <c r="B142" s="1412" t="s">
        <v>79</v>
      </c>
      <c r="C142" s="1414"/>
      <c r="D142" s="1117" t="s">
        <v>437</v>
      </c>
      <c r="E142" s="1004">
        <v>4500</v>
      </c>
      <c r="F142" s="1005">
        <v>4500</v>
      </c>
      <c r="G142" s="1005">
        <v>0</v>
      </c>
      <c r="H142" s="1005">
        <v>4500</v>
      </c>
      <c r="I142" s="1005">
        <v>6.1466326599999999</v>
      </c>
      <c r="J142" s="1006">
        <v>1.3659183688888889E-3</v>
      </c>
      <c r="K142" s="1005">
        <v>6.1466326599999999</v>
      </c>
      <c r="L142" s="1004">
        <v>4493.8533673399997</v>
      </c>
      <c r="M142" s="1004">
        <v>0</v>
      </c>
      <c r="N142" s="1006">
        <v>0</v>
      </c>
      <c r="O142" s="1004">
        <v>0</v>
      </c>
      <c r="P142" s="1007">
        <v>0</v>
      </c>
      <c r="Q142" s="1005">
        <v>0</v>
      </c>
    </row>
    <row r="143" spans="1:17" ht="18" customHeight="1" thickBot="1">
      <c r="A143" s="1459" t="s">
        <v>812</v>
      </c>
      <c r="B143" s="1459"/>
      <c r="C143" s="1459"/>
      <c r="D143" s="1459"/>
      <c r="E143" s="1459"/>
      <c r="F143" s="1459"/>
      <c r="G143" s="1459"/>
      <c r="H143" s="1459"/>
      <c r="I143" s="1459"/>
      <c r="J143" s="1459"/>
      <c r="K143" s="1459"/>
      <c r="L143" s="1459"/>
      <c r="M143" s="1509"/>
      <c r="N143" s="1459"/>
      <c r="O143" s="1459"/>
      <c r="P143" s="1459"/>
    </row>
    <row r="144" spans="1:17" s="288" customFormat="1" ht="68.25" customHeight="1">
      <c r="A144" s="878" t="s">
        <v>6</v>
      </c>
      <c r="B144" s="912" t="s">
        <v>7</v>
      </c>
      <c r="C144" s="877" t="s">
        <v>735</v>
      </c>
      <c r="D144" s="879" t="s">
        <v>194</v>
      </c>
      <c r="E144" s="909" t="s">
        <v>104</v>
      </c>
      <c r="F144" s="879" t="s">
        <v>193</v>
      </c>
      <c r="G144" s="879" t="s">
        <v>108</v>
      </c>
      <c r="H144" s="879" t="s">
        <v>551</v>
      </c>
      <c r="I144" s="879" t="s">
        <v>24</v>
      </c>
      <c r="J144" s="880" t="s">
        <v>510</v>
      </c>
      <c r="K144" s="879" t="s">
        <v>204</v>
      </c>
      <c r="L144" s="879" t="s">
        <v>195</v>
      </c>
      <c r="M144" s="909" t="s">
        <v>25</v>
      </c>
      <c r="N144" s="879" t="s">
        <v>45</v>
      </c>
      <c r="O144" s="909" t="s">
        <v>89</v>
      </c>
      <c r="P144" s="913" t="s">
        <v>423</v>
      </c>
      <c r="Q144" s="909" t="s">
        <v>28</v>
      </c>
    </row>
    <row r="145" spans="1:19" ht="62.25" customHeight="1" thickBot="1">
      <c r="A145" s="1463" t="s">
        <v>558</v>
      </c>
      <c r="B145" s="1042" t="s">
        <v>350</v>
      </c>
      <c r="C145" s="1100" t="s">
        <v>480</v>
      </c>
      <c r="D145" s="66" t="s">
        <v>197</v>
      </c>
      <c r="E145" s="991">
        <v>451</v>
      </c>
      <c r="F145" s="992">
        <v>451</v>
      </c>
      <c r="G145" s="992">
        <v>0</v>
      </c>
      <c r="H145" s="992">
        <v>451</v>
      </c>
      <c r="I145" s="992">
        <v>385.39938599999999</v>
      </c>
      <c r="J145" s="993">
        <v>0.8545440931263858</v>
      </c>
      <c r="K145" s="1043">
        <v>0</v>
      </c>
      <c r="L145" s="991">
        <v>65.600614000000007</v>
      </c>
      <c r="M145" s="991">
        <v>385.39938599999999</v>
      </c>
      <c r="N145" s="993">
        <v>0.8545440931263858</v>
      </c>
      <c r="O145" s="991">
        <v>111.050704</v>
      </c>
      <c r="P145" s="1044">
        <v>0.24623215964523282</v>
      </c>
      <c r="Q145" s="991">
        <v>0</v>
      </c>
    </row>
    <row r="146" spans="1:19" ht="39" customHeight="1" thickBot="1">
      <c r="A146" s="1465"/>
      <c r="B146" s="1412" t="s">
        <v>79</v>
      </c>
      <c r="C146" s="1413"/>
      <c r="D146" s="1414"/>
      <c r="E146" s="1004">
        <v>451</v>
      </c>
      <c r="F146" s="1005">
        <v>451</v>
      </c>
      <c r="G146" s="1005">
        <v>0</v>
      </c>
      <c r="H146" s="1005">
        <v>451</v>
      </c>
      <c r="I146" s="1005">
        <v>385.39938599999999</v>
      </c>
      <c r="J146" s="1006">
        <v>0.8545440931263858</v>
      </c>
      <c r="K146" s="1045">
        <v>0</v>
      </c>
      <c r="L146" s="1004">
        <v>65.600614000000007</v>
      </c>
      <c r="M146" s="1004">
        <v>385.39938599999999</v>
      </c>
      <c r="N146" s="1006">
        <v>0.8545440931263858</v>
      </c>
      <c r="O146" s="1004">
        <v>111.050704</v>
      </c>
      <c r="P146" s="1039">
        <v>0.24623215964523282</v>
      </c>
      <c r="Q146" s="1004">
        <v>0</v>
      </c>
    </row>
    <row r="147" spans="1:19" ht="18" customHeight="1" thickBot="1">
      <c r="A147" s="1466" t="s">
        <v>812</v>
      </c>
      <c r="B147" s="1466"/>
      <c r="C147" s="1466"/>
      <c r="D147" s="1466"/>
      <c r="E147" s="1466"/>
      <c r="F147" s="1466"/>
      <c r="G147" s="1466"/>
      <c r="H147" s="1466"/>
      <c r="I147" s="1466"/>
      <c r="J147" s="1466"/>
      <c r="K147" s="1466"/>
      <c r="L147" s="1466"/>
      <c r="M147" s="1467"/>
      <c r="N147" s="1466"/>
      <c r="O147" s="1466"/>
      <c r="P147" s="1449"/>
    </row>
    <row r="148" spans="1:19" s="288" customFormat="1" ht="56.25" customHeight="1">
      <c r="A148" s="878" t="s">
        <v>6</v>
      </c>
      <c r="B148" s="912" t="s">
        <v>7</v>
      </c>
      <c r="C148" s="877" t="s">
        <v>735</v>
      </c>
      <c r="D148" s="879" t="s">
        <v>194</v>
      </c>
      <c r="E148" s="909" t="s">
        <v>104</v>
      </c>
      <c r="F148" s="879" t="s">
        <v>193</v>
      </c>
      <c r="G148" s="879" t="s">
        <v>108</v>
      </c>
      <c r="H148" s="879" t="s">
        <v>551</v>
      </c>
      <c r="I148" s="879" t="s">
        <v>24</v>
      </c>
      <c r="J148" s="880" t="s">
        <v>510</v>
      </c>
      <c r="K148" s="879" t="s">
        <v>204</v>
      </c>
      <c r="L148" s="879" t="s">
        <v>195</v>
      </c>
      <c r="M148" s="909" t="s">
        <v>25</v>
      </c>
      <c r="N148" s="879" t="s">
        <v>45</v>
      </c>
      <c r="O148" s="909" t="s">
        <v>89</v>
      </c>
      <c r="P148" s="909" t="s">
        <v>423</v>
      </c>
      <c r="Q148" s="1182" t="s">
        <v>28</v>
      </c>
    </row>
    <row r="149" spans="1:19" ht="40.5" customHeight="1">
      <c r="A149" s="1468" t="s">
        <v>766</v>
      </c>
      <c r="B149" s="982" t="s">
        <v>479</v>
      </c>
      <c r="C149" s="1096" t="s">
        <v>480</v>
      </c>
      <c r="D149" s="65" t="s">
        <v>480</v>
      </c>
      <c r="E149" s="978">
        <v>5682.3574909999998</v>
      </c>
      <c r="F149" s="979">
        <v>5682.3574909999998</v>
      </c>
      <c r="G149" s="979">
        <v>0</v>
      </c>
      <c r="H149" s="979">
        <v>5682.3574909999998</v>
      </c>
      <c r="I149" s="979">
        <v>4532.8978289899997</v>
      </c>
      <c r="J149" s="980">
        <v>0.79771430012445166</v>
      </c>
      <c r="K149" s="979">
        <v>1555.5363480000001</v>
      </c>
      <c r="L149" s="978">
        <v>1149.4596620100001</v>
      </c>
      <c r="M149" s="978">
        <v>2977.3614809899996</v>
      </c>
      <c r="N149" s="1046">
        <v>0.52396588664224186</v>
      </c>
      <c r="O149" s="978">
        <v>1144.8326254999999</v>
      </c>
      <c r="P149" s="981">
        <v>0.20147141874006391</v>
      </c>
      <c r="Q149" s="979">
        <v>0</v>
      </c>
    </row>
    <row r="150" spans="1:19" ht="27.75" customHeight="1">
      <c r="A150" s="1468"/>
      <c r="B150" s="1457" t="s">
        <v>804</v>
      </c>
      <c r="C150" s="1458"/>
      <c r="D150" s="1127" t="s">
        <v>188</v>
      </c>
      <c r="E150" s="984">
        <v>5682.3574909999998</v>
      </c>
      <c r="F150" s="985">
        <v>5682.3574909999998</v>
      </c>
      <c r="G150" s="985">
        <v>0</v>
      </c>
      <c r="H150" s="985">
        <v>5682.3574909999998</v>
      </c>
      <c r="I150" s="985">
        <v>4532.8978289899997</v>
      </c>
      <c r="J150" s="986">
        <v>0.79771430012445166</v>
      </c>
      <c r="K150" s="985">
        <v>1555.5363480000001</v>
      </c>
      <c r="L150" s="984">
        <v>1149.4596620100001</v>
      </c>
      <c r="M150" s="984">
        <v>2977.3614809899996</v>
      </c>
      <c r="N150" s="1047">
        <v>0.52396588664224186</v>
      </c>
      <c r="O150" s="984">
        <v>1144.8326254999999</v>
      </c>
      <c r="P150" s="986">
        <v>0.20147141874006391</v>
      </c>
      <c r="Q150" s="985">
        <v>0</v>
      </c>
      <c r="S150" s="297"/>
    </row>
    <row r="151" spans="1:19" ht="45">
      <c r="A151" s="1468"/>
      <c r="B151" s="982" t="s">
        <v>129</v>
      </c>
      <c r="C151" s="1096" t="s">
        <v>447</v>
      </c>
      <c r="D151" s="443" t="s">
        <v>447</v>
      </c>
      <c r="E151" s="978">
        <v>1769.2</v>
      </c>
      <c r="F151" s="979">
        <v>1769.2</v>
      </c>
      <c r="G151" s="979">
        <v>0</v>
      </c>
      <c r="H151" s="979">
        <v>1769.2</v>
      </c>
      <c r="I151" s="979">
        <v>513.351091</v>
      </c>
      <c r="J151" s="980">
        <v>0.29016001073931719</v>
      </c>
      <c r="K151" s="979">
        <v>0</v>
      </c>
      <c r="L151" s="978">
        <v>1255.848909</v>
      </c>
      <c r="M151" s="978">
        <v>513.351091</v>
      </c>
      <c r="N151" s="1046">
        <v>0.29016001073931719</v>
      </c>
      <c r="O151" s="978">
        <v>109.72687000000001</v>
      </c>
      <c r="P151" s="981">
        <v>6.2020613836762377E-2</v>
      </c>
      <c r="Q151" s="979">
        <v>109.72687000000001</v>
      </c>
    </row>
    <row r="152" spans="1:19" ht="45">
      <c r="A152" s="1468"/>
      <c r="B152" s="982" t="s">
        <v>133</v>
      </c>
      <c r="C152" s="1096" t="s">
        <v>134</v>
      </c>
      <c r="D152" s="443" t="s">
        <v>134</v>
      </c>
      <c r="E152" s="978">
        <v>4802.1000000000004</v>
      </c>
      <c r="F152" s="979">
        <v>4802.1000000000004</v>
      </c>
      <c r="G152" s="979">
        <v>0</v>
      </c>
      <c r="H152" s="979">
        <v>4802.1000000000004</v>
      </c>
      <c r="I152" s="979">
        <v>4802.1000000000004</v>
      </c>
      <c r="J152" s="980">
        <v>1</v>
      </c>
      <c r="K152" s="979">
        <v>0</v>
      </c>
      <c r="L152" s="978">
        <v>0</v>
      </c>
      <c r="M152" s="978">
        <v>4802.1000000000004</v>
      </c>
      <c r="N152" s="1046">
        <v>1</v>
      </c>
      <c r="O152" s="978">
        <v>1600.7</v>
      </c>
      <c r="P152" s="981">
        <v>0.33333333333333331</v>
      </c>
      <c r="Q152" s="979">
        <v>1600.7</v>
      </c>
    </row>
    <row r="153" spans="1:19" ht="45">
      <c r="A153" s="1468"/>
      <c r="B153" s="982" t="s">
        <v>135</v>
      </c>
      <c r="C153" s="1096" t="s">
        <v>136</v>
      </c>
      <c r="D153" s="443" t="s">
        <v>136</v>
      </c>
      <c r="E153" s="978">
        <v>3412.3</v>
      </c>
      <c r="F153" s="979">
        <v>3412.3</v>
      </c>
      <c r="G153" s="979">
        <v>0</v>
      </c>
      <c r="H153" s="979">
        <v>3412.3</v>
      </c>
      <c r="I153" s="979">
        <v>3412.3</v>
      </c>
      <c r="J153" s="980">
        <v>1</v>
      </c>
      <c r="K153" s="979">
        <v>0</v>
      </c>
      <c r="L153" s="978">
        <v>0</v>
      </c>
      <c r="M153" s="978">
        <v>3412.3</v>
      </c>
      <c r="N153" s="1046">
        <v>1</v>
      </c>
      <c r="O153" s="978">
        <v>1137.4333320000001</v>
      </c>
      <c r="P153" s="981">
        <v>0.33333333294259004</v>
      </c>
      <c r="Q153" s="979">
        <v>1137.4333320000001</v>
      </c>
    </row>
    <row r="154" spans="1:19" ht="45">
      <c r="A154" s="1468"/>
      <c r="B154" s="982" t="s">
        <v>137</v>
      </c>
      <c r="C154" s="1096" t="s">
        <v>138</v>
      </c>
      <c r="D154" s="443" t="s">
        <v>138</v>
      </c>
      <c r="E154" s="978">
        <v>2656.2</v>
      </c>
      <c r="F154" s="979">
        <v>2656.2</v>
      </c>
      <c r="G154" s="979">
        <v>0</v>
      </c>
      <c r="H154" s="979">
        <v>2656.2</v>
      </c>
      <c r="I154" s="979">
        <v>2656.2</v>
      </c>
      <c r="J154" s="980">
        <v>1</v>
      </c>
      <c r="K154" s="979">
        <v>0</v>
      </c>
      <c r="L154" s="978">
        <v>0</v>
      </c>
      <c r="M154" s="978">
        <v>2656.2</v>
      </c>
      <c r="N154" s="1046">
        <v>1</v>
      </c>
      <c r="O154" s="978">
        <v>885.4</v>
      </c>
      <c r="P154" s="981">
        <v>0.33333333333333337</v>
      </c>
      <c r="Q154" s="979">
        <v>885.4</v>
      </c>
    </row>
    <row r="155" spans="1:19" ht="30" customHeight="1">
      <c r="A155" s="1468"/>
      <c r="B155" s="982" t="s">
        <v>139</v>
      </c>
      <c r="C155" s="1096" t="s">
        <v>140</v>
      </c>
      <c r="D155" s="443" t="s">
        <v>140</v>
      </c>
      <c r="E155" s="978">
        <v>3408.9</v>
      </c>
      <c r="F155" s="979">
        <v>3408.9</v>
      </c>
      <c r="G155" s="979">
        <v>0</v>
      </c>
      <c r="H155" s="979">
        <v>3408.9</v>
      </c>
      <c r="I155" s="979">
        <v>3408.9</v>
      </c>
      <c r="J155" s="980">
        <v>1</v>
      </c>
      <c r="K155" s="979">
        <v>0</v>
      </c>
      <c r="L155" s="978">
        <v>0</v>
      </c>
      <c r="M155" s="978">
        <v>3408.9</v>
      </c>
      <c r="N155" s="1046">
        <v>1</v>
      </c>
      <c r="O155" s="978">
        <v>1136.3</v>
      </c>
      <c r="P155" s="981">
        <v>0.33333333333333331</v>
      </c>
      <c r="Q155" s="979">
        <v>1136.3</v>
      </c>
    </row>
    <row r="156" spans="1:19" ht="30" customHeight="1">
      <c r="A156" s="1468"/>
      <c r="B156" s="982" t="s">
        <v>141</v>
      </c>
      <c r="C156" s="1096" t="s">
        <v>142</v>
      </c>
      <c r="D156" s="443" t="s">
        <v>142</v>
      </c>
      <c r="E156" s="978">
        <v>5394.2</v>
      </c>
      <c r="F156" s="979">
        <v>5394.2</v>
      </c>
      <c r="G156" s="979">
        <v>0</v>
      </c>
      <c r="H156" s="979">
        <v>5394.2</v>
      </c>
      <c r="I156" s="979">
        <v>5394.2</v>
      </c>
      <c r="J156" s="980">
        <v>1</v>
      </c>
      <c r="K156" s="979">
        <v>0</v>
      </c>
      <c r="L156" s="978">
        <v>0</v>
      </c>
      <c r="M156" s="978">
        <v>5394.2</v>
      </c>
      <c r="N156" s="1046">
        <v>1</v>
      </c>
      <c r="O156" s="978">
        <v>1798.0666639999999</v>
      </c>
      <c r="P156" s="981">
        <v>0.3333333328389752</v>
      </c>
      <c r="Q156" s="979">
        <v>1798.0666639999999</v>
      </c>
    </row>
    <row r="157" spans="1:19" ht="24" customHeight="1">
      <c r="A157" s="1468"/>
      <c r="B157" s="1426" t="s">
        <v>49</v>
      </c>
      <c r="C157" s="1423"/>
      <c r="D157" s="543" t="s">
        <v>49</v>
      </c>
      <c r="E157" s="996">
        <v>21442.899999999998</v>
      </c>
      <c r="F157" s="997">
        <v>21442.899999999998</v>
      </c>
      <c r="G157" s="997">
        <v>0</v>
      </c>
      <c r="H157" s="997">
        <v>21442.899999999998</v>
      </c>
      <c r="I157" s="997">
        <v>20187.051091000001</v>
      </c>
      <c r="J157" s="998">
        <v>0.94143287946126708</v>
      </c>
      <c r="K157" s="997">
        <v>0</v>
      </c>
      <c r="L157" s="996">
        <v>1255.8489089999966</v>
      </c>
      <c r="M157" s="996">
        <v>20187.051091000001</v>
      </c>
      <c r="N157" s="1048">
        <v>0.94143287946126708</v>
      </c>
      <c r="O157" s="996">
        <v>6667.6268659999996</v>
      </c>
      <c r="P157" s="998">
        <v>0.31094799985076649</v>
      </c>
      <c r="Q157" s="997">
        <v>6667.6268659999996</v>
      </c>
    </row>
    <row r="158" spans="1:19" ht="29.25" customHeight="1">
      <c r="A158" s="1468"/>
      <c r="B158" s="977" t="s">
        <v>156</v>
      </c>
      <c r="C158" s="1095" t="s">
        <v>157</v>
      </c>
      <c r="D158" s="65" t="s">
        <v>157</v>
      </c>
      <c r="E158" s="978">
        <v>170.7</v>
      </c>
      <c r="F158" s="979">
        <v>170.7</v>
      </c>
      <c r="G158" s="979">
        <v>0</v>
      </c>
      <c r="H158" s="979">
        <v>170.7</v>
      </c>
      <c r="I158" s="979">
        <v>170.7</v>
      </c>
      <c r="J158" s="980">
        <v>1</v>
      </c>
      <c r="K158" s="979">
        <v>8.3750499999999874</v>
      </c>
      <c r="L158" s="978">
        <v>0</v>
      </c>
      <c r="M158" s="978">
        <v>162.32495</v>
      </c>
      <c r="N158" s="1046">
        <v>0.95093702401874636</v>
      </c>
      <c r="O158" s="978">
        <v>162.32495</v>
      </c>
      <c r="P158" s="981">
        <v>0.95093702401874636</v>
      </c>
      <c r="Q158" s="979">
        <v>162.32495</v>
      </c>
    </row>
    <row r="159" spans="1:19" ht="30.75" customHeight="1">
      <c r="A159" s="1468"/>
      <c r="B159" s="977" t="s">
        <v>158</v>
      </c>
      <c r="C159" s="1095" t="s">
        <v>159</v>
      </c>
      <c r="D159" s="65" t="s">
        <v>159</v>
      </c>
      <c r="E159" s="978">
        <v>2780.8</v>
      </c>
      <c r="F159" s="979">
        <v>2780.8</v>
      </c>
      <c r="G159" s="979">
        <v>0</v>
      </c>
      <c r="H159" s="979">
        <v>2780.8</v>
      </c>
      <c r="I159" s="979">
        <v>0</v>
      </c>
      <c r="J159" s="980">
        <v>0</v>
      </c>
      <c r="K159" s="979">
        <v>0</v>
      </c>
      <c r="L159" s="978">
        <v>2780.8</v>
      </c>
      <c r="M159" s="978">
        <v>0</v>
      </c>
      <c r="N159" s="1046">
        <v>0</v>
      </c>
      <c r="O159" s="978">
        <v>0</v>
      </c>
      <c r="P159" s="981">
        <v>0</v>
      </c>
      <c r="Q159" s="979">
        <v>0</v>
      </c>
    </row>
    <row r="160" spans="1:19" ht="24.75" customHeight="1">
      <c r="A160" s="1468"/>
      <c r="B160" s="1426" t="s">
        <v>803</v>
      </c>
      <c r="C160" s="1423"/>
      <c r="D160" s="543" t="s">
        <v>198</v>
      </c>
      <c r="E160" s="996">
        <v>2951.5</v>
      </c>
      <c r="F160" s="997">
        <v>2951.5</v>
      </c>
      <c r="G160" s="997">
        <v>0</v>
      </c>
      <c r="H160" s="997">
        <v>2951.5</v>
      </c>
      <c r="I160" s="997">
        <v>170.7</v>
      </c>
      <c r="J160" s="998">
        <v>5.7834999152973063E-2</v>
      </c>
      <c r="K160" s="997">
        <v>8.3750499999999874</v>
      </c>
      <c r="L160" s="996">
        <v>2780.8</v>
      </c>
      <c r="M160" s="996">
        <v>162.32495</v>
      </c>
      <c r="N160" s="1048">
        <v>5.4997441978654922E-2</v>
      </c>
      <c r="O160" s="996">
        <v>162.32495</v>
      </c>
      <c r="P160" s="998">
        <v>5.4997441978654922E-2</v>
      </c>
      <c r="Q160" s="997">
        <v>162.32495</v>
      </c>
    </row>
    <row r="161" spans="1:17" ht="60">
      <c r="A161" s="1468"/>
      <c r="B161" s="982" t="s">
        <v>677</v>
      </c>
      <c r="C161" s="1096" t="s">
        <v>800</v>
      </c>
      <c r="D161" s="443" t="s">
        <v>668</v>
      </c>
      <c r="E161" s="1049">
        <v>6362.7580779999998</v>
      </c>
      <c r="F161" s="979">
        <v>6362.7580779999998</v>
      </c>
      <c r="G161" s="1050">
        <v>0</v>
      </c>
      <c r="H161" s="1050">
        <v>6362.7580779999998</v>
      </c>
      <c r="I161" s="979">
        <v>4918.8960599600005</v>
      </c>
      <c r="J161" s="980">
        <v>0.7730760779618</v>
      </c>
      <c r="K161" s="979">
        <v>4566.3668939600002</v>
      </c>
      <c r="L161" s="1049">
        <v>1443.8620180399994</v>
      </c>
      <c r="M161" s="1049">
        <v>352.52916599999998</v>
      </c>
      <c r="N161" s="1051">
        <v>5.5405087177353464E-2</v>
      </c>
      <c r="O161" s="1049">
        <v>42.147252999999999</v>
      </c>
      <c r="P161" s="1160">
        <v>6.6240539846594499E-3</v>
      </c>
      <c r="Q161" s="1050">
        <v>25.433920000000001</v>
      </c>
    </row>
    <row r="162" spans="1:17" ht="24" customHeight="1" thickBot="1">
      <c r="A162" s="1468"/>
      <c r="B162" s="1431" t="s">
        <v>91</v>
      </c>
      <c r="C162" s="1430"/>
      <c r="D162" s="1179" t="s">
        <v>91</v>
      </c>
      <c r="E162" s="1000">
        <v>6362.7580779999998</v>
      </c>
      <c r="F162" s="1001">
        <v>6362.7580779999998</v>
      </c>
      <c r="G162" s="1001">
        <v>0</v>
      </c>
      <c r="H162" s="1001">
        <v>6362.7580779999998</v>
      </c>
      <c r="I162" s="1001">
        <v>4918.8960599600005</v>
      </c>
      <c r="J162" s="1002">
        <v>0.7730760779618</v>
      </c>
      <c r="K162" s="1001">
        <v>4566.3668939600002</v>
      </c>
      <c r="L162" s="1000">
        <v>1443.8620180399994</v>
      </c>
      <c r="M162" s="1000">
        <v>352.52916599999998</v>
      </c>
      <c r="N162" s="1191">
        <v>5.5405087177353464E-2</v>
      </c>
      <c r="O162" s="1000">
        <v>42.147252999999999</v>
      </c>
      <c r="P162" s="1002">
        <v>6.6240539846594499E-3</v>
      </c>
      <c r="Q162" s="1001">
        <v>25.433920000000001</v>
      </c>
    </row>
    <row r="163" spans="1:17" ht="32.25" customHeight="1" thickBot="1">
      <c r="A163" s="1448"/>
      <c r="B163" s="1412" t="s">
        <v>79</v>
      </c>
      <c r="C163" s="1413"/>
      <c r="D163" s="1414"/>
      <c r="E163" s="1004">
        <v>36439.515568999996</v>
      </c>
      <c r="F163" s="1005">
        <v>36439.515568999996</v>
      </c>
      <c r="G163" s="1005">
        <v>0</v>
      </c>
      <c r="H163" s="1005">
        <v>36439.515568999996</v>
      </c>
      <c r="I163" s="1005">
        <v>29809.544979950002</v>
      </c>
      <c r="J163" s="1006">
        <v>0.81805546847910693</v>
      </c>
      <c r="K163" s="1005">
        <v>6130.2782919600004</v>
      </c>
      <c r="L163" s="1004">
        <v>6629.9705890499936</v>
      </c>
      <c r="M163" s="1004">
        <v>23679.266687989999</v>
      </c>
      <c r="N163" s="1052">
        <v>0.64982386066994102</v>
      </c>
      <c r="O163" s="1004">
        <v>8016.9316945</v>
      </c>
      <c r="P163" s="1006">
        <v>0.22000653876200824</v>
      </c>
      <c r="Q163" s="1173">
        <v>6855.3857360000002</v>
      </c>
    </row>
    <row r="164" spans="1:17" ht="20.25" customHeight="1" thickBot="1">
      <c r="A164" s="1459" t="s">
        <v>812</v>
      </c>
      <c r="B164" s="1452"/>
      <c r="C164" s="1452"/>
      <c r="D164" s="1452"/>
      <c r="E164" s="1452"/>
      <c r="F164" s="1452"/>
      <c r="G164" s="1452"/>
      <c r="H164" s="1452"/>
      <c r="I164" s="1452"/>
      <c r="J164" s="1452"/>
      <c r="K164" s="1452"/>
      <c r="L164" s="1452"/>
      <c r="M164" s="1453"/>
      <c r="N164" s="1452"/>
      <c r="O164" s="1452"/>
      <c r="P164" s="1452"/>
    </row>
    <row r="165" spans="1:17" s="288" customFormat="1" ht="68.25" customHeight="1">
      <c r="A165" s="878" t="s">
        <v>6</v>
      </c>
      <c r="B165" s="912" t="s">
        <v>7</v>
      </c>
      <c r="C165" s="877" t="s">
        <v>735</v>
      </c>
      <c r="D165" s="879" t="s">
        <v>194</v>
      </c>
      <c r="E165" s="909" t="s">
        <v>104</v>
      </c>
      <c r="F165" s="879" t="s">
        <v>193</v>
      </c>
      <c r="G165" s="879" t="s">
        <v>108</v>
      </c>
      <c r="H165" s="879" t="s">
        <v>551</v>
      </c>
      <c r="I165" s="879" t="s">
        <v>24</v>
      </c>
      <c r="J165" s="880" t="s">
        <v>510</v>
      </c>
      <c r="K165" s="879" t="s">
        <v>204</v>
      </c>
      <c r="L165" s="879" t="s">
        <v>195</v>
      </c>
      <c r="M165" s="909" t="s">
        <v>25</v>
      </c>
      <c r="N165" s="879" t="s">
        <v>45</v>
      </c>
      <c r="O165" s="909" t="s">
        <v>89</v>
      </c>
      <c r="P165" s="913" t="s">
        <v>423</v>
      </c>
      <c r="Q165" s="1182" t="s">
        <v>28</v>
      </c>
    </row>
    <row r="166" spans="1:17" ht="27" customHeight="1">
      <c r="A166" s="1463" t="s">
        <v>481</v>
      </c>
      <c r="B166" s="1013" t="s">
        <v>112</v>
      </c>
      <c r="C166" s="1100" t="s">
        <v>113</v>
      </c>
      <c r="D166" s="66" t="s">
        <v>113</v>
      </c>
      <c r="E166" s="991">
        <v>29724.9</v>
      </c>
      <c r="F166" s="992">
        <v>29724.9</v>
      </c>
      <c r="G166" s="992">
        <v>0</v>
      </c>
      <c r="H166" s="992">
        <v>29724.9</v>
      </c>
      <c r="I166" s="992">
        <v>25867.246220500001</v>
      </c>
      <c r="J166" s="993">
        <v>0.8702214715777008</v>
      </c>
      <c r="K166" s="992">
        <v>17797.073810500002</v>
      </c>
      <c r="L166" s="991">
        <v>3857.6537795000004</v>
      </c>
      <c r="M166" s="991">
        <v>8070.1724100000001</v>
      </c>
      <c r="N166" s="1018">
        <v>0.27149535944612091</v>
      </c>
      <c r="O166" s="991">
        <v>7927.6098190000002</v>
      </c>
      <c r="P166" s="1019">
        <v>0.2666992931515329</v>
      </c>
      <c r="Q166" s="992">
        <v>7881.3353630000001</v>
      </c>
    </row>
    <row r="167" spans="1:17" ht="27" customHeight="1">
      <c r="A167" s="1464"/>
      <c r="B167" s="983" t="s">
        <v>114</v>
      </c>
      <c r="C167" s="1100" t="s">
        <v>115</v>
      </c>
      <c r="D167" s="443" t="s">
        <v>115</v>
      </c>
      <c r="E167" s="978">
        <v>10651.5</v>
      </c>
      <c r="F167" s="979">
        <v>10651.5</v>
      </c>
      <c r="G167" s="979">
        <v>0</v>
      </c>
      <c r="H167" s="979">
        <v>10651.5</v>
      </c>
      <c r="I167" s="979">
        <v>9166.5810154899991</v>
      </c>
      <c r="J167" s="980">
        <v>0.86059062249354545</v>
      </c>
      <c r="K167" s="979">
        <v>6962.7413734899992</v>
      </c>
      <c r="L167" s="978">
        <v>1484.9189845100009</v>
      </c>
      <c r="M167" s="978">
        <v>2203.8396419999999</v>
      </c>
      <c r="N167" s="981">
        <v>0.20690415828756512</v>
      </c>
      <c r="O167" s="978">
        <v>2203.8396419999999</v>
      </c>
      <c r="P167" s="1030">
        <v>0.20690415828756512</v>
      </c>
      <c r="Q167" s="992">
        <v>2203.8396419999999</v>
      </c>
    </row>
    <row r="168" spans="1:17" ht="47.25" customHeight="1">
      <c r="A168" s="1464"/>
      <c r="B168" s="983" t="s">
        <v>116</v>
      </c>
      <c r="C168" s="1100" t="s">
        <v>117</v>
      </c>
      <c r="D168" s="443" t="s">
        <v>117</v>
      </c>
      <c r="E168" s="978">
        <v>4834.1000000000004</v>
      </c>
      <c r="F168" s="979">
        <v>4834.1000000000004</v>
      </c>
      <c r="G168" s="979">
        <v>0</v>
      </c>
      <c r="H168" s="979">
        <v>4834.1000000000004</v>
      </c>
      <c r="I168" s="979">
        <v>4198.8038327499999</v>
      </c>
      <c r="J168" s="980">
        <v>0.86858025956227625</v>
      </c>
      <c r="K168" s="979">
        <v>3095.7999177499996</v>
      </c>
      <c r="L168" s="978">
        <v>635.29616725000051</v>
      </c>
      <c r="M168" s="978">
        <v>1103.003915</v>
      </c>
      <c r="N168" s="981">
        <v>0.22817151382884093</v>
      </c>
      <c r="O168" s="978">
        <v>1093.9705369999999</v>
      </c>
      <c r="P168" s="1030">
        <v>0.22630283548126845</v>
      </c>
      <c r="Q168" s="992">
        <v>1059.849532</v>
      </c>
    </row>
    <row r="169" spans="1:17" ht="39" customHeight="1">
      <c r="A169" s="1464"/>
      <c r="B169" s="1426" t="s">
        <v>48</v>
      </c>
      <c r="C169" s="1423"/>
      <c r="D169" s="888" t="s">
        <v>442</v>
      </c>
      <c r="E169" s="996">
        <v>45210.5</v>
      </c>
      <c r="F169" s="997">
        <v>45210.5</v>
      </c>
      <c r="G169" s="997">
        <v>0</v>
      </c>
      <c r="H169" s="997">
        <v>45210.5</v>
      </c>
      <c r="I169" s="1053">
        <v>39232.631068739996</v>
      </c>
      <c r="J169" s="998">
        <v>0.86777697810774035</v>
      </c>
      <c r="K169" s="996">
        <v>27855.615101740001</v>
      </c>
      <c r="L169" s="997">
        <v>5977.8689312600036</v>
      </c>
      <c r="M169" s="996">
        <v>11377.015966999999</v>
      </c>
      <c r="N169" s="998">
        <v>0.25164543561783215</v>
      </c>
      <c r="O169" s="996">
        <v>11225.419997999999</v>
      </c>
      <c r="P169" s="999">
        <v>0.24829232142975635</v>
      </c>
      <c r="Q169" s="997">
        <v>11145.024537000001</v>
      </c>
    </row>
    <row r="170" spans="1:17" ht="24.75" customHeight="1">
      <c r="A170" s="1464"/>
      <c r="B170" s="983" t="s">
        <v>479</v>
      </c>
      <c r="C170" s="1096" t="s">
        <v>480</v>
      </c>
      <c r="D170" s="65" t="s">
        <v>516</v>
      </c>
      <c r="E170" s="978">
        <v>1947.1416240000001</v>
      </c>
      <c r="F170" s="979">
        <v>1947.1416240000001</v>
      </c>
      <c r="G170" s="979">
        <v>0</v>
      </c>
      <c r="H170" s="979">
        <v>1947.1416240000001</v>
      </c>
      <c r="I170" s="979">
        <v>1917.1416240000001</v>
      </c>
      <c r="J170" s="980">
        <v>0.98459280022047335</v>
      </c>
      <c r="K170" s="979">
        <v>1405.0585000000001</v>
      </c>
      <c r="L170" s="978">
        <v>30</v>
      </c>
      <c r="M170" s="978">
        <v>512.083124</v>
      </c>
      <c r="N170" s="980">
        <v>0.26299223317307091</v>
      </c>
      <c r="O170" s="978">
        <v>396.52175199999999</v>
      </c>
      <c r="P170" s="1030">
        <v>0.20364299499973093</v>
      </c>
      <c r="Q170" s="979">
        <v>0</v>
      </c>
    </row>
    <row r="171" spans="1:17" ht="39.75" thickBot="1">
      <c r="A171" s="1464"/>
      <c r="B171" s="1431" t="s">
        <v>804</v>
      </c>
      <c r="C171" s="1430"/>
      <c r="D171" s="1192" t="s">
        <v>188</v>
      </c>
      <c r="E171" s="1000">
        <v>1947.1416240000001</v>
      </c>
      <c r="F171" s="1001">
        <v>1947.1416240000001</v>
      </c>
      <c r="G171" s="1001">
        <v>0</v>
      </c>
      <c r="H171" s="1001">
        <v>1947.1416240000001</v>
      </c>
      <c r="I171" s="1193">
        <v>1917.1416240000001</v>
      </c>
      <c r="J171" s="1002">
        <v>0.98459280022047335</v>
      </c>
      <c r="K171" s="1000">
        <v>1405.0585000000001</v>
      </c>
      <c r="L171" s="1001">
        <v>30</v>
      </c>
      <c r="M171" s="1000">
        <v>512.083124</v>
      </c>
      <c r="N171" s="1002">
        <v>0.26299223317307091</v>
      </c>
      <c r="O171" s="1000">
        <v>396.52175199999999</v>
      </c>
      <c r="P171" s="1194">
        <v>0.20364299499973093</v>
      </c>
      <c r="Q171" s="1001">
        <v>0</v>
      </c>
    </row>
    <row r="172" spans="1:17" ht="27.75" customHeight="1" thickBot="1">
      <c r="A172" s="1465"/>
      <c r="B172" s="1412" t="s">
        <v>79</v>
      </c>
      <c r="C172" s="1413"/>
      <c r="D172" s="1414"/>
      <c r="E172" s="1004">
        <v>47157.641624000004</v>
      </c>
      <c r="F172" s="1005">
        <v>47157.641624000004</v>
      </c>
      <c r="G172" s="1005">
        <v>0</v>
      </c>
      <c r="H172" s="1005">
        <v>47157.641624000004</v>
      </c>
      <c r="I172" s="1005">
        <v>41149.77269274</v>
      </c>
      <c r="J172" s="1006">
        <v>0.87260030984665671</v>
      </c>
      <c r="K172" s="1005">
        <v>29260.67360174</v>
      </c>
      <c r="L172" s="1004">
        <v>6007.8689312600036</v>
      </c>
      <c r="M172" s="1004">
        <v>11889.099091</v>
      </c>
      <c r="N172" s="1006">
        <v>0.25211394551480848</v>
      </c>
      <c r="O172" s="1004">
        <v>11621.94175</v>
      </c>
      <c r="P172" s="1007">
        <v>0.24644874827848112</v>
      </c>
      <c r="Q172" s="1173">
        <v>11145.024537000001</v>
      </c>
    </row>
    <row r="173" spans="1:17" ht="23.25" customHeight="1">
      <c r="A173" s="1449" t="s">
        <v>812</v>
      </c>
      <c r="B173" s="1449"/>
      <c r="C173" s="1449"/>
      <c r="D173" s="1449"/>
      <c r="E173" s="1449"/>
      <c r="F173" s="1449"/>
      <c r="G173" s="1449"/>
      <c r="H173" s="1449"/>
      <c r="I173" s="1449"/>
      <c r="J173" s="1449"/>
      <c r="K173" s="1449"/>
      <c r="L173" s="1449"/>
      <c r="M173" s="1462"/>
      <c r="N173" s="1449"/>
      <c r="O173" s="1449"/>
      <c r="P173" s="1449"/>
    </row>
    <row r="174" spans="1:17" ht="23.25" customHeight="1" thickBot="1">
      <c r="A174" s="1114"/>
      <c r="B174" s="1058"/>
      <c r="C174" s="440"/>
      <c r="D174" s="1119"/>
      <c r="E174" s="1058"/>
      <c r="F174" s="1058"/>
      <c r="G174" s="1058"/>
      <c r="H174" s="1058"/>
      <c r="I174" s="1058"/>
      <c r="J174" s="1058"/>
      <c r="K174" s="1058"/>
      <c r="L174" s="1058"/>
      <c r="M174" s="1131"/>
      <c r="N174" s="1058"/>
      <c r="O174" s="1059"/>
      <c r="P174" s="1058"/>
    </row>
    <row r="175" spans="1:17" s="288" customFormat="1" ht="68.25" customHeight="1" thickBot="1">
      <c r="A175" s="878" t="s">
        <v>99</v>
      </c>
      <c r="B175" s="912" t="s">
        <v>7</v>
      </c>
      <c r="C175" s="877" t="s">
        <v>735</v>
      </c>
      <c r="D175" s="879" t="s">
        <v>194</v>
      </c>
      <c r="E175" s="909" t="s">
        <v>104</v>
      </c>
      <c r="F175" s="879" t="s">
        <v>193</v>
      </c>
      <c r="G175" s="879" t="s">
        <v>108</v>
      </c>
      <c r="H175" s="879" t="s">
        <v>547</v>
      </c>
      <c r="I175" s="879" t="s">
        <v>24</v>
      </c>
      <c r="J175" s="880" t="s">
        <v>510</v>
      </c>
      <c r="K175" s="879" t="s">
        <v>204</v>
      </c>
      <c r="L175" s="879" t="s">
        <v>195</v>
      </c>
      <c r="M175" s="909" t="s">
        <v>25</v>
      </c>
      <c r="N175" s="879" t="s">
        <v>45</v>
      </c>
      <c r="O175" s="909" t="s">
        <v>89</v>
      </c>
      <c r="P175" s="913" t="s">
        <v>423</v>
      </c>
      <c r="Q175" s="909" t="s">
        <v>28</v>
      </c>
    </row>
    <row r="176" spans="1:17" ht="60">
      <c r="A176" s="1444" t="s">
        <v>757</v>
      </c>
      <c r="B176" s="982" t="s">
        <v>643</v>
      </c>
      <c r="C176" s="1096" t="s">
        <v>801</v>
      </c>
      <c r="D176" s="443" t="s">
        <v>645</v>
      </c>
      <c r="E176" s="978">
        <v>3003.0718310000002</v>
      </c>
      <c r="F176" s="978">
        <v>3003.0718310000002</v>
      </c>
      <c r="G176" s="978">
        <v>0</v>
      </c>
      <c r="H176" s="979">
        <v>3003.0718310000002</v>
      </c>
      <c r="I176" s="979">
        <v>1850.981542</v>
      </c>
      <c r="J176" s="980">
        <v>0.61636272662303826</v>
      </c>
      <c r="K176" s="979">
        <v>1290.5271440000001</v>
      </c>
      <c r="L176" s="978">
        <v>1152.0902890000002</v>
      </c>
      <c r="M176" s="978">
        <v>560.45439799999997</v>
      </c>
      <c r="N176" s="981">
        <v>0.18662703709400547</v>
      </c>
      <c r="O176" s="978">
        <v>156.88167350000001</v>
      </c>
      <c r="P176" s="981">
        <v>5.2240399940003963E-2</v>
      </c>
      <c r="Q176" s="979">
        <v>126.88167350000001</v>
      </c>
    </row>
    <row r="177" spans="1:17" ht="60">
      <c r="A177" s="1445"/>
      <c r="B177" s="982" t="s">
        <v>646</v>
      </c>
      <c r="C177" s="1096" t="s">
        <v>801</v>
      </c>
      <c r="D177" s="443" t="s">
        <v>648</v>
      </c>
      <c r="E177" s="978">
        <v>2002.0478880000001</v>
      </c>
      <c r="F177" s="978">
        <v>2002.0478880000001</v>
      </c>
      <c r="G177" s="978">
        <v>0</v>
      </c>
      <c r="H177" s="979">
        <v>2002.0478880000001</v>
      </c>
      <c r="I177" s="979">
        <v>1220.5638960000001</v>
      </c>
      <c r="J177" s="980">
        <v>0.6096576926635433</v>
      </c>
      <c r="K177" s="979">
        <v>898.76859500000012</v>
      </c>
      <c r="L177" s="978">
        <v>781.48399199999994</v>
      </c>
      <c r="M177" s="978">
        <v>321.79530099999999</v>
      </c>
      <c r="N177" s="981">
        <v>0.16073306883856117</v>
      </c>
      <c r="O177" s="978">
        <v>72.143018999999995</v>
      </c>
      <c r="P177" s="981">
        <v>3.6034612075173299E-2</v>
      </c>
      <c r="Q177" s="979">
        <v>61.143019000000002</v>
      </c>
    </row>
    <row r="178" spans="1:17" ht="60">
      <c r="A178" s="1445"/>
      <c r="B178" s="982" t="s">
        <v>649</v>
      </c>
      <c r="C178" s="1096" t="s">
        <v>801</v>
      </c>
      <c r="D178" s="443" t="s">
        <v>651</v>
      </c>
      <c r="E178" s="978">
        <v>3003.0718320000001</v>
      </c>
      <c r="F178" s="978">
        <v>3003.0718320000001</v>
      </c>
      <c r="G178" s="978">
        <v>0</v>
      </c>
      <c r="H178" s="979">
        <v>3003.0718320000001</v>
      </c>
      <c r="I178" s="979">
        <v>1938.6982250000001</v>
      </c>
      <c r="J178" s="980">
        <v>0.64557171238520017</v>
      </c>
      <c r="K178" s="979">
        <v>1537.9029610000002</v>
      </c>
      <c r="L178" s="978">
        <v>1064.373607</v>
      </c>
      <c r="M178" s="978">
        <v>400.79526399999997</v>
      </c>
      <c r="N178" s="981">
        <v>0.13346176396089615</v>
      </c>
      <c r="O178" s="978">
        <v>42.148113670000001</v>
      </c>
      <c r="P178" s="981">
        <v>1.4035000169120163E-2</v>
      </c>
      <c r="Q178" s="979">
        <v>35.120964669999999</v>
      </c>
    </row>
    <row r="179" spans="1:17" ht="60">
      <c r="A179" s="1445"/>
      <c r="B179" s="982" t="s">
        <v>652</v>
      </c>
      <c r="C179" s="1096" t="s">
        <v>801</v>
      </c>
      <c r="D179" s="443" t="s">
        <v>654</v>
      </c>
      <c r="E179" s="978">
        <v>2002.0478880000001</v>
      </c>
      <c r="F179" s="978">
        <v>2002.0478880000001</v>
      </c>
      <c r="G179" s="978">
        <v>0</v>
      </c>
      <c r="H179" s="979">
        <v>2002.0478880000001</v>
      </c>
      <c r="I179" s="979">
        <v>1292.465479</v>
      </c>
      <c r="J179" s="980">
        <v>0.64557171022074966</v>
      </c>
      <c r="K179" s="979">
        <v>1045.5829309999999</v>
      </c>
      <c r="L179" s="978">
        <v>709.5824090000001</v>
      </c>
      <c r="M179" s="978">
        <v>246.88254800000001</v>
      </c>
      <c r="N179" s="981">
        <v>0.12331500633914907</v>
      </c>
      <c r="O179" s="978">
        <v>10.3</v>
      </c>
      <c r="P179" s="981">
        <v>5.1447320824525656E-3</v>
      </c>
      <c r="Q179" s="979">
        <v>0</v>
      </c>
    </row>
    <row r="180" spans="1:17" ht="30" customHeight="1" thickBot="1">
      <c r="A180" s="1446"/>
      <c r="B180" s="1415" t="s">
        <v>79</v>
      </c>
      <c r="C180" s="1416"/>
      <c r="D180" s="1417"/>
      <c r="E180" s="1061">
        <v>10010.239439000001</v>
      </c>
      <c r="F180" s="1061">
        <v>10010.239439000001</v>
      </c>
      <c r="G180" s="1061">
        <v>0</v>
      </c>
      <c r="H180" s="1061">
        <v>10010.239439000001</v>
      </c>
      <c r="I180" s="1061">
        <v>6302.7091419999997</v>
      </c>
      <c r="J180" s="1060">
        <v>0.62962621228065507</v>
      </c>
      <c r="K180" s="1062">
        <v>4772.7816309999998</v>
      </c>
      <c r="L180" s="1061">
        <v>3707.5302970000002</v>
      </c>
      <c r="M180" s="1061">
        <v>1529.9275109999999</v>
      </c>
      <c r="N180" s="1060">
        <v>0.1528362553486369</v>
      </c>
      <c r="O180" s="1061">
        <v>281.47280617000001</v>
      </c>
      <c r="P180" s="1060">
        <v>2.8118488861852687E-2</v>
      </c>
      <c r="Q180" s="1062">
        <v>223.14565717000002</v>
      </c>
    </row>
    <row r="181" spans="1:17" ht="23.25" customHeight="1" thickBot="1">
      <c r="A181" s="1449" t="s">
        <v>812</v>
      </c>
      <c r="B181" s="1450"/>
      <c r="C181" s="440"/>
      <c r="D181" s="1119"/>
      <c r="E181" s="1058"/>
      <c r="F181" s="1058"/>
      <c r="G181" s="1058"/>
      <c r="H181" s="1058"/>
      <c r="I181" s="1058"/>
      <c r="J181" s="1058"/>
      <c r="K181" s="1058"/>
      <c r="L181" s="1058"/>
      <c r="M181" s="1131"/>
      <c r="N181" s="1058"/>
      <c r="O181" s="1059"/>
      <c r="P181" s="1058"/>
    </row>
    <row r="182" spans="1:17" s="288" customFormat="1" ht="68.25" customHeight="1" thickBot="1">
      <c r="A182" s="878" t="s">
        <v>99</v>
      </c>
      <c r="B182" s="912" t="s">
        <v>7</v>
      </c>
      <c r="C182" s="877" t="s">
        <v>735</v>
      </c>
      <c r="D182" s="879" t="s">
        <v>194</v>
      </c>
      <c r="E182" s="909" t="s">
        <v>104</v>
      </c>
      <c r="F182" s="879" t="s">
        <v>193</v>
      </c>
      <c r="G182" s="879" t="s">
        <v>108</v>
      </c>
      <c r="H182" s="879" t="s">
        <v>547</v>
      </c>
      <c r="I182" s="879" t="s">
        <v>24</v>
      </c>
      <c r="J182" s="880" t="s">
        <v>510</v>
      </c>
      <c r="K182" s="879" t="s">
        <v>204</v>
      </c>
      <c r="L182" s="879" t="s">
        <v>195</v>
      </c>
      <c r="M182" s="909" t="s">
        <v>25</v>
      </c>
      <c r="N182" s="879" t="s">
        <v>45</v>
      </c>
      <c r="O182" s="909" t="s">
        <v>89</v>
      </c>
      <c r="P182" s="913" t="s">
        <v>423</v>
      </c>
      <c r="Q182" s="1182" t="s">
        <v>28</v>
      </c>
    </row>
    <row r="183" spans="1:17" ht="101.25" customHeight="1">
      <c r="A183" s="1447" t="s">
        <v>758</v>
      </c>
      <c r="B183" s="1063" t="s">
        <v>623</v>
      </c>
      <c r="C183" s="1108" t="s">
        <v>802</v>
      </c>
      <c r="D183" s="1205" t="s">
        <v>706</v>
      </c>
      <c r="E183" s="1064">
        <v>74000</v>
      </c>
      <c r="F183" s="1064">
        <v>74000</v>
      </c>
      <c r="G183" s="1064">
        <v>0</v>
      </c>
      <c r="H183" s="1065">
        <v>74000</v>
      </c>
      <c r="I183" s="1065">
        <v>16672.70277</v>
      </c>
      <c r="J183" s="1066">
        <v>0.2253067941891892</v>
      </c>
      <c r="K183" s="1065">
        <v>14109.146219</v>
      </c>
      <c r="L183" s="1064">
        <v>57327.297229999996</v>
      </c>
      <c r="M183" s="1064">
        <v>2563.5565510000001</v>
      </c>
      <c r="N183" s="1067">
        <v>3.4642656094594597E-2</v>
      </c>
      <c r="O183" s="1064">
        <v>424.53067399999998</v>
      </c>
      <c r="P183" s="1068">
        <v>5.736901E-3</v>
      </c>
      <c r="Q183" s="1065">
        <v>398.44957199999999</v>
      </c>
    </row>
    <row r="184" spans="1:17" ht="37.5" customHeight="1" thickBot="1">
      <c r="A184" s="1448"/>
      <c r="B184" s="1418" t="s">
        <v>79</v>
      </c>
      <c r="C184" s="1419"/>
      <c r="D184" s="1420"/>
      <c r="E184" s="1054">
        <v>74000</v>
      </c>
      <c r="F184" s="1055">
        <v>74000</v>
      </c>
      <c r="G184" s="1055">
        <v>0</v>
      </c>
      <c r="H184" s="1055">
        <v>74000</v>
      </c>
      <c r="I184" s="1055">
        <v>16672.70277</v>
      </c>
      <c r="J184" s="1056">
        <v>0.2253067941891892</v>
      </c>
      <c r="K184" s="1055">
        <v>14109.146219</v>
      </c>
      <c r="L184" s="1054">
        <v>57327.297229999996</v>
      </c>
      <c r="M184" s="1054">
        <v>2563.5565510000001</v>
      </c>
      <c r="N184" s="1056">
        <v>3.4642656094594597E-2</v>
      </c>
      <c r="O184" s="1054">
        <v>424.53067399999998</v>
      </c>
      <c r="P184" s="1057">
        <v>5.736901E-3</v>
      </c>
      <c r="Q184" s="1055">
        <v>398.44957199999999</v>
      </c>
    </row>
    <row r="185" spans="1:17" ht="23.25" customHeight="1" thickBot="1">
      <c r="A185" s="1449" t="s">
        <v>812</v>
      </c>
      <c r="B185" s="1449"/>
      <c r="C185" s="440"/>
      <c r="D185" s="1119"/>
      <c r="E185" s="1058"/>
      <c r="F185" s="1058"/>
      <c r="G185" s="1058"/>
      <c r="H185" s="1058"/>
      <c r="I185" s="1058"/>
      <c r="J185" s="1058"/>
      <c r="K185" s="1058"/>
      <c r="L185" s="1058"/>
      <c r="M185" s="1131"/>
      <c r="N185" s="1058"/>
      <c r="O185" s="1059"/>
      <c r="P185" s="1058"/>
    </row>
    <row r="186" spans="1:17" s="180" customFormat="1" ht="62.25" customHeight="1" thickBot="1">
      <c r="A186" s="856" t="s">
        <v>99</v>
      </c>
      <c r="B186" s="1164" t="s">
        <v>7</v>
      </c>
      <c r="C186" s="1184" t="s">
        <v>735</v>
      </c>
      <c r="D186" s="857" t="s">
        <v>194</v>
      </c>
      <c r="E186" s="909" t="s">
        <v>104</v>
      </c>
      <c r="F186" s="879" t="s">
        <v>193</v>
      </c>
      <c r="G186" s="1165" t="s">
        <v>108</v>
      </c>
      <c r="H186" s="1165" t="s">
        <v>547</v>
      </c>
      <c r="I186" s="1165" t="s">
        <v>24</v>
      </c>
      <c r="J186" s="1166" t="s">
        <v>510</v>
      </c>
      <c r="K186" s="1165" t="s">
        <v>204</v>
      </c>
      <c r="L186" s="1165" t="s">
        <v>195</v>
      </c>
      <c r="M186" s="909" t="s">
        <v>25</v>
      </c>
      <c r="N186" s="1165" t="s">
        <v>45</v>
      </c>
      <c r="O186" s="909" t="s">
        <v>89</v>
      </c>
      <c r="P186" s="1195" t="s">
        <v>423</v>
      </c>
      <c r="Q186" s="1165" t="s">
        <v>28</v>
      </c>
    </row>
    <row r="187" spans="1:17" ht="93" customHeight="1">
      <c r="A187" s="1447" t="s">
        <v>514</v>
      </c>
      <c r="B187" s="1063" t="s">
        <v>507</v>
      </c>
      <c r="C187" s="1108" t="s">
        <v>509</v>
      </c>
      <c r="D187" s="885" t="s">
        <v>509</v>
      </c>
      <c r="E187" s="1064">
        <v>8629.4</v>
      </c>
      <c r="F187" s="1065">
        <v>8629.4</v>
      </c>
      <c r="G187" s="1065">
        <v>0</v>
      </c>
      <c r="H187" s="1065">
        <v>8629.4</v>
      </c>
      <c r="I187" s="1065">
        <v>8629.4</v>
      </c>
      <c r="J187" s="1066">
        <v>1</v>
      </c>
      <c r="K187" s="1065">
        <v>8629.4</v>
      </c>
      <c r="L187" s="1064">
        <v>0</v>
      </c>
      <c r="M187" s="1064">
        <v>0</v>
      </c>
      <c r="N187" s="1067">
        <v>0</v>
      </c>
      <c r="O187" s="1064">
        <v>0</v>
      </c>
      <c r="P187" s="1068">
        <v>0</v>
      </c>
      <c r="Q187" s="1065">
        <v>0</v>
      </c>
    </row>
    <row r="188" spans="1:17" ht="40.5" customHeight="1" thickBot="1">
      <c r="A188" s="1448"/>
      <c r="B188" s="1418" t="s">
        <v>79</v>
      </c>
      <c r="C188" s="1419"/>
      <c r="D188" s="1420"/>
      <c r="E188" s="1054">
        <v>8629.4</v>
      </c>
      <c r="F188" s="1055">
        <v>8629.4</v>
      </c>
      <c r="G188" s="1055">
        <v>0</v>
      </c>
      <c r="H188" s="1055">
        <v>8629.4</v>
      </c>
      <c r="I188" s="1055">
        <v>8629.4</v>
      </c>
      <c r="J188" s="1056">
        <v>1</v>
      </c>
      <c r="K188" s="1055">
        <v>8629.4</v>
      </c>
      <c r="L188" s="1054">
        <v>0</v>
      </c>
      <c r="M188" s="1054">
        <v>0</v>
      </c>
      <c r="N188" s="1056">
        <v>0</v>
      </c>
      <c r="O188" s="1054">
        <v>0</v>
      </c>
      <c r="P188" s="1057">
        <v>0</v>
      </c>
      <c r="Q188" s="1055">
        <v>0</v>
      </c>
    </row>
    <row r="189" spans="1:17" ht="18" customHeight="1" thickBot="1">
      <c r="A189" s="1459" t="s">
        <v>812</v>
      </c>
      <c r="B189" s="1459"/>
      <c r="C189" s="1459"/>
      <c r="D189" s="1459"/>
      <c r="E189" s="1459"/>
      <c r="F189" s="1459"/>
      <c r="G189" s="1459"/>
      <c r="H189" s="1459"/>
      <c r="I189" s="1459"/>
      <c r="J189" s="1459"/>
      <c r="K189" s="1459"/>
      <c r="L189" s="1459"/>
      <c r="M189" s="1509"/>
      <c r="N189" s="1459"/>
      <c r="O189" s="1459"/>
      <c r="P189" s="1459"/>
    </row>
    <row r="190" spans="1:17" s="288" customFormat="1" ht="68.25" customHeight="1" thickBot="1">
      <c r="A190" s="878" t="s">
        <v>99</v>
      </c>
      <c r="B190" s="912" t="s">
        <v>7</v>
      </c>
      <c r="C190" s="877" t="s">
        <v>735</v>
      </c>
      <c r="D190" s="879" t="s">
        <v>194</v>
      </c>
      <c r="E190" s="909" t="s">
        <v>104</v>
      </c>
      <c r="F190" s="879" t="s">
        <v>193</v>
      </c>
      <c r="G190" s="879" t="s">
        <v>108</v>
      </c>
      <c r="H190" s="879" t="s">
        <v>547</v>
      </c>
      <c r="I190" s="879" t="s">
        <v>24</v>
      </c>
      <c r="J190" s="880" t="s">
        <v>510</v>
      </c>
      <c r="K190" s="879" t="s">
        <v>204</v>
      </c>
      <c r="L190" s="879" t="s">
        <v>195</v>
      </c>
      <c r="M190" s="909" t="s">
        <v>25</v>
      </c>
      <c r="N190" s="879" t="s">
        <v>45</v>
      </c>
      <c r="O190" s="909" t="s">
        <v>89</v>
      </c>
      <c r="P190" s="913" t="s">
        <v>423</v>
      </c>
      <c r="Q190" s="1182" t="s">
        <v>28</v>
      </c>
    </row>
    <row r="191" spans="1:17" ht="44.25" customHeight="1" thickBot="1">
      <c r="A191" s="1499" t="s">
        <v>467</v>
      </c>
      <c r="B191" s="1069" t="s">
        <v>130</v>
      </c>
      <c r="C191" s="1109" t="s">
        <v>227</v>
      </c>
      <c r="D191" s="886" t="s">
        <v>227</v>
      </c>
      <c r="E191" s="1070">
        <v>8802.9</v>
      </c>
      <c r="F191" s="1065">
        <v>8802.9</v>
      </c>
      <c r="G191" s="1065">
        <v>8802.9</v>
      </c>
      <c r="H191" s="1065">
        <v>0</v>
      </c>
      <c r="I191" s="1065">
        <v>0</v>
      </c>
      <c r="J191" s="1066">
        <v>0</v>
      </c>
      <c r="K191" s="1065">
        <v>0</v>
      </c>
      <c r="L191" s="1071">
        <v>0</v>
      </c>
      <c r="M191" s="1070">
        <v>0</v>
      </c>
      <c r="N191" s="1066">
        <v>0</v>
      </c>
      <c r="O191" s="1070">
        <v>0</v>
      </c>
      <c r="P191" s="1072">
        <v>0</v>
      </c>
      <c r="Q191" s="1070">
        <v>0</v>
      </c>
    </row>
    <row r="192" spans="1:17" ht="30" customHeight="1" thickBot="1">
      <c r="A192" s="1511"/>
      <c r="B192" s="1412" t="s">
        <v>79</v>
      </c>
      <c r="C192" s="1414"/>
      <c r="D192" s="1117" t="s">
        <v>467</v>
      </c>
      <c r="E192" s="1004">
        <v>8802.9</v>
      </c>
      <c r="F192" s="1005">
        <v>8802.9</v>
      </c>
      <c r="G192" s="1005">
        <v>8802.9</v>
      </c>
      <c r="H192" s="1005">
        <v>0</v>
      </c>
      <c r="I192" s="1005">
        <v>0</v>
      </c>
      <c r="J192" s="1006">
        <v>0</v>
      </c>
      <c r="K192" s="1005">
        <v>0</v>
      </c>
      <c r="L192" s="1073">
        <v>0</v>
      </c>
      <c r="M192" s="1004">
        <v>0</v>
      </c>
      <c r="N192" s="1006">
        <v>0</v>
      </c>
      <c r="O192" s="1004">
        <v>0</v>
      </c>
      <c r="P192" s="1007">
        <v>0</v>
      </c>
      <c r="Q192" s="1004">
        <v>0</v>
      </c>
    </row>
    <row r="193" spans="1:17" ht="18" customHeight="1">
      <c r="A193" s="1513" t="s">
        <v>812</v>
      </c>
      <c r="B193" s="1513"/>
      <c r="C193" s="1513"/>
      <c r="D193" s="1513"/>
      <c r="E193" s="1513"/>
      <c r="F193" s="1513"/>
      <c r="G193" s="1513"/>
      <c r="H193" s="1513"/>
      <c r="I193" s="1513"/>
      <c r="J193" s="1513"/>
      <c r="K193" s="1513"/>
      <c r="L193" s="1513"/>
      <c r="M193" s="1514"/>
      <c r="N193" s="1513"/>
      <c r="O193" s="1513"/>
      <c r="P193" s="1513"/>
    </row>
    <row r="194" spans="1:17" ht="18" customHeight="1">
      <c r="A194" s="1113"/>
      <c r="B194" s="1031"/>
      <c r="C194" s="1105"/>
      <c r="D194" s="1118"/>
      <c r="E194" s="1032"/>
      <c r="F194" s="1031"/>
      <c r="G194" s="1031"/>
      <c r="H194" s="1074"/>
      <c r="I194" s="1031"/>
      <c r="J194" s="1075"/>
      <c r="K194" s="1031"/>
      <c r="L194" s="1031"/>
      <c r="M194" s="1130"/>
      <c r="N194" s="1076"/>
      <c r="O194" s="1033"/>
      <c r="P194" s="1076"/>
      <c r="Q194" s="1033"/>
    </row>
    <row r="195" spans="1:17" ht="18" customHeight="1" thickBot="1">
      <c r="A195" s="1113"/>
      <c r="B195" s="1031"/>
      <c r="C195" s="1105"/>
      <c r="D195" s="1118"/>
      <c r="E195" s="1032"/>
      <c r="F195" s="1031"/>
      <c r="G195" s="1031"/>
      <c r="H195" s="1074"/>
      <c r="I195" s="1031"/>
      <c r="J195" s="1075"/>
      <c r="K195" s="1031"/>
      <c r="L195" s="1031"/>
      <c r="M195" s="1130"/>
      <c r="N195" s="1076"/>
      <c r="O195" s="1033"/>
      <c r="P195" s="1076"/>
      <c r="Q195" s="1033"/>
    </row>
    <row r="196" spans="1:17" ht="60.75" customHeight="1" thickBot="1">
      <c r="A196" s="1515" t="s">
        <v>100</v>
      </c>
      <c r="B196" s="1516"/>
      <c r="C196" s="1517"/>
      <c r="D196" s="1120" t="s">
        <v>194</v>
      </c>
      <c r="E196" s="909" t="s">
        <v>104</v>
      </c>
      <c r="F196" s="879" t="s">
        <v>193</v>
      </c>
      <c r="G196" s="1003" t="s">
        <v>108</v>
      </c>
      <c r="H196" s="879" t="s">
        <v>547</v>
      </c>
      <c r="I196" s="1003" t="s">
        <v>24</v>
      </c>
      <c r="J196" s="1006" t="s">
        <v>510</v>
      </c>
      <c r="K196" s="879" t="s">
        <v>204</v>
      </c>
      <c r="L196" s="879" t="s">
        <v>195</v>
      </c>
      <c r="M196" s="909" t="s">
        <v>25</v>
      </c>
      <c r="N196" s="879" t="s">
        <v>45</v>
      </c>
      <c r="O196" s="909" t="s">
        <v>89</v>
      </c>
      <c r="P196" s="879" t="s">
        <v>423</v>
      </c>
      <c r="Q196" s="909" t="s">
        <v>28</v>
      </c>
    </row>
    <row r="197" spans="1:17" ht="35.25" customHeight="1">
      <c r="A197" s="1518"/>
      <c r="B197" s="1519"/>
      <c r="C197" s="1520"/>
      <c r="D197" s="560" t="s">
        <v>91</v>
      </c>
      <c r="E197" s="1077">
        <v>593383.75031400006</v>
      </c>
      <c r="F197" s="1077">
        <v>593383.75031400006</v>
      </c>
      <c r="G197" s="1077">
        <v>0</v>
      </c>
      <c r="H197" s="1078">
        <v>593383.75031400006</v>
      </c>
      <c r="I197" s="1078">
        <v>321915.08139098994</v>
      </c>
      <c r="J197" s="1079">
        <v>0.54250740978438083</v>
      </c>
      <c r="K197" s="1078">
        <v>166909.05949636994</v>
      </c>
      <c r="L197" s="1077">
        <v>271468.66892301012</v>
      </c>
      <c r="M197" s="1077">
        <v>155006.02189461997</v>
      </c>
      <c r="N197" s="1079">
        <v>0</v>
      </c>
      <c r="O197" s="1077">
        <v>5158.5365987099995</v>
      </c>
      <c r="P197" s="1080">
        <v>8.6934241053622779E-3</v>
      </c>
      <c r="Q197" s="1077">
        <v>4706.6317177099991</v>
      </c>
    </row>
    <row r="198" spans="1:17" ht="34.5" customHeight="1" thickBot="1">
      <c r="A198" s="1518"/>
      <c r="B198" s="1519"/>
      <c r="C198" s="1520"/>
      <c r="D198" s="561" t="s">
        <v>51</v>
      </c>
      <c r="E198" s="1081">
        <v>860004.55496791005</v>
      </c>
      <c r="F198" s="1081">
        <v>867004.55496791005</v>
      </c>
      <c r="G198" s="1081">
        <v>8802.9</v>
      </c>
      <c r="H198" s="1082">
        <v>858201.65496791003</v>
      </c>
      <c r="I198" s="1082">
        <v>466646.80264141009</v>
      </c>
      <c r="J198" s="1083">
        <v>0.54374959537785905</v>
      </c>
      <c r="K198" s="1082">
        <v>174083.59612256003</v>
      </c>
      <c r="L198" s="1081">
        <v>391554.85232649994</v>
      </c>
      <c r="M198" s="1081">
        <v>292563.20651885</v>
      </c>
      <c r="N198" s="1083">
        <v>0.34090263614067434</v>
      </c>
      <c r="O198" s="1081">
        <v>47491.584823360005</v>
      </c>
      <c r="P198" s="1084">
        <v>5.533849130730914E-2</v>
      </c>
      <c r="Q198" s="1081">
        <v>42017.536857169995</v>
      </c>
    </row>
    <row r="199" spans="1:17" ht="28.5" customHeight="1" thickBot="1">
      <c r="A199" s="1521"/>
      <c r="B199" s="1522"/>
      <c r="C199" s="1523"/>
      <c r="D199" s="1121" t="s">
        <v>47</v>
      </c>
      <c r="E199" s="1004">
        <v>1453388.3052819101</v>
      </c>
      <c r="F199" s="1004">
        <v>1460388.3052819101</v>
      </c>
      <c r="G199" s="1004">
        <v>8802.9</v>
      </c>
      <c r="H199" s="1004">
        <v>1451585.4052819102</v>
      </c>
      <c r="I199" s="1004">
        <v>788561.88403240009</v>
      </c>
      <c r="J199" s="1006">
        <v>0.54324181075605038</v>
      </c>
      <c r="K199" s="1005">
        <v>340992.65561893</v>
      </c>
      <c r="L199" s="1004">
        <v>663023.52124951012</v>
      </c>
      <c r="M199" s="1004">
        <v>447569.22841346997</v>
      </c>
      <c r="N199" s="1006">
        <v>0.3083313091912413</v>
      </c>
      <c r="O199" s="1004">
        <v>52650.121422070006</v>
      </c>
      <c r="P199" s="1007">
        <v>3.6270770724540942E-2</v>
      </c>
      <c r="Q199" s="1004">
        <v>46724.168574879994</v>
      </c>
    </row>
    <row r="200" spans="1:17" ht="23.25" customHeight="1">
      <c r="A200" s="1449"/>
      <c r="B200" s="1449"/>
      <c r="C200" s="1449"/>
      <c r="D200" s="1449"/>
      <c r="E200" s="1449"/>
      <c r="F200" s="1449"/>
      <c r="G200" s="1449"/>
      <c r="H200" s="1449"/>
      <c r="I200" s="1449"/>
      <c r="J200" s="1449"/>
      <c r="K200" s="1449"/>
      <c r="L200" s="1449"/>
      <c r="M200" s="1462"/>
      <c r="N200" s="1449"/>
      <c r="O200" s="1449"/>
      <c r="P200" s="1449"/>
    </row>
    <row r="201" spans="1:17" ht="23.25" hidden="1" customHeight="1">
      <c r="A201" s="1114"/>
      <c r="B201" s="1058"/>
      <c r="C201" s="1105"/>
      <c r="D201" s="1119"/>
      <c r="E201" s="1085"/>
      <c r="F201" s="1086"/>
      <c r="G201" s="1058"/>
      <c r="H201" s="1086"/>
      <c r="I201" s="1086"/>
      <c r="J201" s="1058"/>
      <c r="K201" s="1058"/>
      <c r="L201" s="1058"/>
      <c r="M201" s="1132"/>
      <c r="N201" s="1058"/>
      <c r="O201" s="1087"/>
      <c r="P201" s="1058"/>
      <c r="Q201" s="1087"/>
    </row>
    <row r="202" spans="1:17" ht="23.25" hidden="1" customHeight="1">
      <c r="A202" s="1114"/>
      <c r="B202" s="1058"/>
      <c r="C202" s="1105"/>
      <c r="D202" s="1119"/>
      <c r="E202" s="1085"/>
      <c r="F202" s="1058"/>
      <c r="G202" s="1058"/>
      <c r="H202" s="1088"/>
      <c r="I202" s="1058"/>
      <c r="J202" s="1058"/>
      <c r="K202" s="1058"/>
      <c r="L202" s="1058"/>
      <c r="M202" s="1131"/>
      <c r="N202" s="1058"/>
      <c r="O202" s="1087"/>
      <c r="P202" s="1058"/>
      <c r="Q202" s="1059"/>
    </row>
    <row r="203" spans="1:17" ht="39" hidden="1">
      <c r="A203" s="1125"/>
      <c r="B203" s="1089"/>
      <c r="C203" s="1110"/>
      <c r="D203" s="1122" t="s">
        <v>513</v>
      </c>
      <c r="E203" s="910">
        <v>1453388.3052819101</v>
      </c>
      <c r="F203" s="910">
        <v>1460388.3052819101</v>
      </c>
      <c r="G203" s="910">
        <v>8802.9</v>
      </c>
      <c r="H203" s="910">
        <v>1451585.40528191</v>
      </c>
      <c r="I203" s="910">
        <v>788561.88403239998</v>
      </c>
      <c r="J203" s="373">
        <v>0.54324181075605038</v>
      </c>
      <c r="K203" s="914">
        <v>341006.58647192991</v>
      </c>
      <c r="L203" s="914">
        <v>663023.52124951</v>
      </c>
      <c r="M203" s="1133">
        <v>447555.29756047006</v>
      </c>
      <c r="N203" s="916">
        <v>0.30832171219960086</v>
      </c>
      <c r="O203" s="914">
        <v>52650.121422070006</v>
      </c>
      <c r="P203" s="916">
        <v>3.6270770724540949E-2</v>
      </c>
      <c r="Q203" s="918">
        <v>48107.086103778027</v>
      </c>
    </row>
    <row r="204" spans="1:17" ht="19.5" hidden="1">
      <c r="A204" s="1125"/>
      <c r="B204" s="1089"/>
      <c r="C204" s="1110"/>
      <c r="D204" s="1123" t="s">
        <v>439</v>
      </c>
      <c r="E204" s="911">
        <v>0</v>
      </c>
      <c r="F204" s="911">
        <v>0</v>
      </c>
      <c r="G204" s="911">
        <v>0</v>
      </c>
      <c r="H204" s="911">
        <v>0</v>
      </c>
      <c r="I204" s="911">
        <v>0</v>
      </c>
      <c r="J204" s="374">
        <v>0</v>
      </c>
      <c r="K204" s="915">
        <v>-13.930852999910712</v>
      </c>
      <c r="L204" s="915">
        <v>0</v>
      </c>
      <c r="M204" s="1211">
        <v>13.930852999910712</v>
      </c>
      <c r="N204" s="917">
        <v>9.5969916404370359E-6</v>
      </c>
      <c r="O204" s="915">
        <v>0</v>
      </c>
      <c r="P204" s="917">
        <v>0</v>
      </c>
      <c r="Q204" s="919">
        <v>-1382.9175288980332</v>
      </c>
    </row>
    <row r="205" spans="1:17" ht="19.5" hidden="1">
      <c r="A205" s="1126"/>
      <c r="B205" s="1090"/>
      <c r="G205" s="365"/>
      <c r="H205" s="366"/>
      <c r="I205" s="366"/>
      <c r="J205" s="367"/>
      <c r="K205" s="366"/>
      <c r="L205" s="366"/>
      <c r="M205" s="1134"/>
      <c r="N205" s="368"/>
      <c r="O205" s="943"/>
      <c r="P205" s="366"/>
      <c r="Q205" s="943"/>
    </row>
    <row r="206" spans="1:17">
      <c r="F206" s="2"/>
      <c r="J206" s="351"/>
      <c r="M206" s="1135"/>
      <c r="N206" s="297"/>
      <c r="O206" s="1091"/>
      <c r="Q206" s="1091"/>
    </row>
    <row r="207" spans="1:17">
      <c r="C207" s="1112"/>
      <c r="F207" s="1036"/>
      <c r="I207" s="297"/>
      <c r="J207" s="351"/>
    </row>
    <row r="208" spans="1:17">
      <c r="F208" s="1036"/>
      <c r="H208" s="1128"/>
      <c r="I208" s="297"/>
      <c r="J208" s="351"/>
      <c r="M208" s="1135"/>
    </row>
    <row r="209" spans="6:10">
      <c r="F209" s="175"/>
      <c r="G209" s="175"/>
      <c r="J209" s="351"/>
    </row>
    <row r="210" spans="6:10">
      <c r="G210" s="175"/>
      <c r="J210" s="351"/>
    </row>
    <row r="211" spans="6:10">
      <c r="J211" s="351"/>
    </row>
    <row r="212" spans="6:10">
      <c r="J212" s="351"/>
    </row>
    <row r="213" spans="6:10">
      <c r="J213" s="351"/>
    </row>
    <row r="214" spans="6:10">
      <c r="J214" s="351"/>
    </row>
    <row r="215" spans="6:10">
      <c r="J215" s="351"/>
    </row>
    <row r="216" spans="6:10">
      <c r="J216" s="351"/>
    </row>
    <row r="217" spans="6:10">
      <c r="J217" s="351"/>
    </row>
    <row r="218" spans="6:10">
      <c r="J218" s="351"/>
    </row>
    <row r="219" spans="6:10">
      <c r="J219" s="351"/>
    </row>
    <row r="220" spans="6:10">
      <c r="J220" s="351"/>
    </row>
    <row r="221" spans="6:10">
      <c r="J221" s="351"/>
    </row>
    <row r="222" spans="6:10">
      <c r="J222" s="351"/>
    </row>
    <row r="223" spans="6:10">
      <c r="J223" s="351"/>
    </row>
    <row r="224" spans="6:10">
      <c r="J224" s="351"/>
    </row>
    <row r="225" spans="10:10">
      <c r="J225" s="351"/>
    </row>
    <row r="226" spans="10:10">
      <c r="J226" s="351"/>
    </row>
    <row r="227" spans="10:10">
      <c r="J227" s="351"/>
    </row>
    <row r="228" spans="10:10">
      <c r="J228" s="351"/>
    </row>
    <row r="229" spans="10:10">
      <c r="J229" s="351"/>
    </row>
    <row r="230" spans="10:10">
      <c r="J230" s="351"/>
    </row>
    <row r="231" spans="10:10">
      <c r="J231" s="351"/>
    </row>
    <row r="232" spans="10:10">
      <c r="J232" s="351"/>
    </row>
    <row r="233" spans="10:10">
      <c r="J233" s="351"/>
    </row>
    <row r="234" spans="10:10">
      <c r="J234" s="351"/>
    </row>
    <row r="235" spans="10:10">
      <c r="J235" s="351"/>
    </row>
    <row r="236" spans="10:10">
      <c r="J236" s="351"/>
    </row>
    <row r="237" spans="10:10">
      <c r="J237" s="351"/>
    </row>
    <row r="238" spans="10:10">
      <c r="J238" s="351"/>
    </row>
    <row r="239" spans="10:10">
      <c r="J239" s="351"/>
    </row>
    <row r="240" spans="10:10">
      <c r="J240" s="351"/>
    </row>
    <row r="241" spans="10:10">
      <c r="J241" s="351"/>
    </row>
    <row r="242" spans="10:10">
      <c r="J242" s="351"/>
    </row>
    <row r="243" spans="10:10">
      <c r="J243" s="351"/>
    </row>
    <row r="244" spans="10:10">
      <c r="J244" s="351"/>
    </row>
    <row r="245" spans="10:10">
      <c r="J245" s="351"/>
    </row>
    <row r="246" spans="10:10">
      <c r="J246" s="351"/>
    </row>
    <row r="247" spans="10:10">
      <c r="J247" s="351"/>
    </row>
    <row r="248" spans="10:10">
      <c r="J248" s="351"/>
    </row>
    <row r="249" spans="10:10">
      <c r="J249" s="351"/>
    </row>
    <row r="250" spans="10:10">
      <c r="J250" s="351"/>
    </row>
    <row r="251" spans="10:10">
      <c r="J251" s="351"/>
    </row>
    <row r="252" spans="10:10">
      <c r="J252" s="351"/>
    </row>
    <row r="253" spans="10:10">
      <c r="J253" s="351"/>
    </row>
    <row r="254" spans="10:10">
      <c r="J254" s="351"/>
    </row>
    <row r="255" spans="10:10">
      <c r="J255" s="351"/>
    </row>
    <row r="256" spans="10:10">
      <c r="J256" s="351"/>
    </row>
    <row r="257" spans="10:10">
      <c r="J257" s="351"/>
    </row>
    <row r="258" spans="10:10">
      <c r="J258" s="351"/>
    </row>
    <row r="259" spans="10:10">
      <c r="J259" s="351"/>
    </row>
    <row r="260" spans="10:10">
      <c r="J260" s="351"/>
    </row>
    <row r="261" spans="10:10">
      <c r="J261" s="351"/>
    </row>
    <row r="262" spans="10:10">
      <c r="J262" s="351"/>
    </row>
    <row r="263" spans="10:10">
      <c r="J263" s="351"/>
    </row>
    <row r="264" spans="10:10">
      <c r="J264" s="351"/>
    </row>
    <row r="265" spans="10:10">
      <c r="J265" s="351"/>
    </row>
    <row r="266" spans="10:10">
      <c r="J266" s="351"/>
    </row>
    <row r="267" spans="10:10">
      <c r="J267" s="351"/>
    </row>
    <row r="268" spans="10:10">
      <c r="J268" s="351"/>
    </row>
    <row r="269" spans="10:10">
      <c r="J269" s="351"/>
    </row>
    <row r="270" spans="10:10">
      <c r="J270" s="351"/>
    </row>
    <row r="271" spans="10:10">
      <c r="J271" s="351"/>
    </row>
    <row r="272" spans="10:10">
      <c r="J272" s="351"/>
    </row>
    <row r="273" spans="10:10">
      <c r="J273" s="351"/>
    </row>
    <row r="274" spans="10:10">
      <c r="J274" s="351"/>
    </row>
    <row r="275" spans="10:10">
      <c r="J275" s="351"/>
    </row>
    <row r="276" spans="10:10">
      <c r="J276" s="351"/>
    </row>
    <row r="277" spans="10:10">
      <c r="J277" s="351"/>
    </row>
    <row r="278" spans="10:10">
      <c r="J278" s="351"/>
    </row>
    <row r="279" spans="10:10">
      <c r="J279" s="351"/>
    </row>
    <row r="280" spans="10:10">
      <c r="J280" s="351"/>
    </row>
    <row r="281" spans="10:10">
      <c r="J281" s="351"/>
    </row>
    <row r="282" spans="10:10">
      <c r="J282" s="351"/>
    </row>
    <row r="283" spans="10:10">
      <c r="J283" s="351"/>
    </row>
    <row r="284" spans="10:10">
      <c r="J284" s="351"/>
    </row>
    <row r="285" spans="10:10">
      <c r="J285" s="351"/>
    </row>
    <row r="286" spans="10:10">
      <c r="J286" s="351"/>
    </row>
    <row r="287" spans="10:10">
      <c r="J287" s="351"/>
    </row>
    <row r="288" spans="10:10">
      <c r="J288" s="351"/>
    </row>
  </sheetData>
  <mergeCells count="107">
    <mergeCell ref="A200:P200"/>
    <mergeCell ref="A67:A74"/>
    <mergeCell ref="A191:A192"/>
    <mergeCell ref="A187:A188"/>
    <mergeCell ref="A189:P189"/>
    <mergeCell ref="A97:A99"/>
    <mergeCell ref="A100:P100"/>
    <mergeCell ref="A193:P193"/>
    <mergeCell ref="A75:P75"/>
    <mergeCell ref="A95:P95"/>
    <mergeCell ref="A133:A137"/>
    <mergeCell ref="A126:A130"/>
    <mergeCell ref="B192:C192"/>
    <mergeCell ref="A196:C199"/>
    <mergeCell ref="B142:C142"/>
    <mergeCell ref="A145:A146"/>
    <mergeCell ref="A143:P143"/>
    <mergeCell ref="A185:B185"/>
    <mergeCell ref="B171:C171"/>
    <mergeCell ref="B114:C114"/>
    <mergeCell ref="B122:C122"/>
    <mergeCell ref="A113:A123"/>
    <mergeCell ref="B108:C108"/>
    <mergeCell ref="B137:D137"/>
    <mergeCell ref="A2:Q2"/>
    <mergeCell ref="A4:Q4"/>
    <mergeCell ref="A5:Q5"/>
    <mergeCell ref="A164:P164"/>
    <mergeCell ref="A102:A109"/>
    <mergeCell ref="A7:A14"/>
    <mergeCell ref="A17:A29"/>
    <mergeCell ref="A32:A42"/>
    <mergeCell ref="A43:P43"/>
    <mergeCell ref="A15:P15"/>
    <mergeCell ref="A30:P30"/>
    <mergeCell ref="A77:A85"/>
    <mergeCell ref="A110:P110"/>
    <mergeCell ref="A60:A64"/>
    <mergeCell ref="A89:A94"/>
    <mergeCell ref="A58:P58"/>
    <mergeCell ref="A65:P65"/>
    <mergeCell ref="A86:P86"/>
    <mergeCell ref="B63:C63"/>
    <mergeCell ref="B68:C68"/>
    <mergeCell ref="B73:C73"/>
    <mergeCell ref="A45:A57"/>
    <mergeCell ref="A138:P138"/>
    <mergeCell ref="A140:A142"/>
    <mergeCell ref="B14:D14"/>
    <mergeCell ref="B56:C56"/>
    <mergeCell ref="B61:C61"/>
    <mergeCell ref="B34:D34"/>
    <mergeCell ref="B41:D41"/>
    <mergeCell ref="B48:C48"/>
    <mergeCell ref="B50:C50"/>
    <mergeCell ref="B52:C52"/>
    <mergeCell ref="B21:D21"/>
    <mergeCell ref="B26:D26"/>
    <mergeCell ref="B27:D27"/>
    <mergeCell ref="B28:D28"/>
    <mergeCell ref="B29:D29"/>
    <mergeCell ref="B9:D9"/>
    <mergeCell ref="B12:D12"/>
    <mergeCell ref="B11:D11"/>
    <mergeCell ref="B13:D13"/>
    <mergeCell ref="A176:A180"/>
    <mergeCell ref="A183:A184"/>
    <mergeCell ref="A181:B181"/>
    <mergeCell ref="A131:P131"/>
    <mergeCell ref="B163:D163"/>
    <mergeCell ref="B134:C134"/>
    <mergeCell ref="B136:C136"/>
    <mergeCell ref="B141:C141"/>
    <mergeCell ref="B150:C150"/>
    <mergeCell ref="B157:C157"/>
    <mergeCell ref="B160:C160"/>
    <mergeCell ref="B162:C162"/>
    <mergeCell ref="B169:C169"/>
    <mergeCell ref="A124:P124"/>
    <mergeCell ref="B54:C54"/>
    <mergeCell ref="A173:P173"/>
    <mergeCell ref="A166:A172"/>
    <mergeCell ref="A147:P147"/>
    <mergeCell ref="A149:A163"/>
    <mergeCell ref="B130:D130"/>
    <mergeCell ref="B146:D146"/>
    <mergeCell ref="B172:D172"/>
    <mergeCell ref="B180:D180"/>
    <mergeCell ref="B184:D184"/>
    <mergeCell ref="B188:D188"/>
    <mergeCell ref="B42:D42"/>
    <mergeCell ref="B57:D57"/>
    <mergeCell ref="B64:D64"/>
    <mergeCell ref="B74:D74"/>
    <mergeCell ref="B85:D85"/>
    <mergeCell ref="B94:D94"/>
    <mergeCell ref="B99:D99"/>
    <mergeCell ref="B109:D109"/>
    <mergeCell ref="B123:D123"/>
    <mergeCell ref="B128:C128"/>
    <mergeCell ref="B129:C129"/>
    <mergeCell ref="B80:C80"/>
    <mergeCell ref="B84:C84"/>
    <mergeCell ref="B90:C90"/>
    <mergeCell ref="B93:C93"/>
    <mergeCell ref="B105:C105"/>
    <mergeCell ref="B98:C98"/>
  </mergeCells>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4" max="15" man="1"/>
    <brk id="29" max="15" man="1"/>
    <brk id="42" max="15" man="1"/>
    <brk id="57" max="15" man="1"/>
    <brk id="75" max="15" man="1"/>
    <brk id="95" max="15" man="1"/>
    <brk id="110" max="15" man="1"/>
    <brk id="138" max="15" man="1"/>
    <brk id="164"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AN82"/>
  <sheetViews>
    <sheetView topLeftCell="A39" zoomScale="70" zoomScaleNormal="70" workbookViewId="0">
      <selection activeCell="S63" sqref="S63"/>
    </sheetView>
  </sheetViews>
  <sheetFormatPr baseColWidth="10" defaultColWidth="9.140625" defaultRowHeight="15"/>
  <cols>
    <col min="1" max="1" width="46.42578125" customWidth="1"/>
    <col min="2" max="2" width="24.5703125" customWidth="1"/>
    <col min="3" max="3" width="22.28515625" customWidth="1"/>
    <col min="4" max="4" width="19.85546875" customWidth="1"/>
    <col min="5" max="5" width="21.140625" customWidth="1"/>
    <col min="6" max="6" width="21.5703125" hidden="1" customWidth="1"/>
    <col min="7" max="7" width="16.85546875" style="288" hidden="1" customWidth="1"/>
    <col min="8" max="8" width="20.28515625" style="288" hidden="1" customWidth="1"/>
    <col min="9" max="9" width="17.28515625" customWidth="1"/>
    <col min="10" max="10" width="15.140625" customWidth="1"/>
    <col min="11" max="11" width="17.85546875" customWidth="1"/>
    <col min="12" max="12" width="11" customWidth="1"/>
    <col min="13" max="13" width="11.42578125" customWidth="1"/>
    <col min="14" max="14" width="16.85546875" hidden="1" customWidth="1"/>
    <col min="15" max="15" width="18.28515625" customWidth="1"/>
    <col min="16" max="16" width="12.85546875" bestFit="1" customWidth="1"/>
    <col min="17" max="17" width="18.42578125" customWidth="1"/>
    <col min="18" max="18" width="12.28515625" customWidth="1"/>
    <col min="19" max="19" width="12.140625" customWidth="1"/>
    <col min="20" max="20" width="22" hidden="1" customWidth="1"/>
    <col min="21" max="40" width="9.140625" hidden="1" customWidth="1"/>
    <col min="41" max="53" width="9.140625" customWidth="1"/>
  </cols>
  <sheetData>
    <row r="1" spans="1:20" ht="30.75">
      <c r="A1" s="1525" t="s">
        <v>511</v>
      </c>
      <c r="B1" s="1526"/>
      <c r="C1" s="1526"/>
      <c r="D1" s="1526"/>
      <c r="E1" s="1526"/>
      <c r="F1" s="1526"/>
      <c r="G1" s="1526"/>
      <c r="H1" s="1526"/>
      <c r="I1" s="1526"/>
      <c r="J1" s="1526"/>
      <c r="K1" s="1526"/>
      <c r="L1" s="1526"/>
      <c r="M1" s="1526"/>
      <c r="N1" s="1526"/>
      <c r="O1" s="1526"/>
      <c r="P1" s="1526"/>
      <c r="Q1" s="1526"/>
      <c r="R1" s="1526"/>
      <c r="S1" s="1526"/>
      <c r="T1" s="1526"/>
    </row>
    <row r="2" spans="1:20" ht="10.5" customHeight="1">
      <c r="A2" s="1535"/>
      <c r="B2" s="1535"/>
      <c r="C2" s="1535"/>
      <c r="D2" s="1535"/>
      <c r="E2" s="1535"/>
      <c r="F2" s="1535"/>
      <c r="G2" s="1535"/>
      <c r="H2" s="1535"/>
      <c r="I2" s="1535"/>
      <c r="J2" s="1535"/>
      <c r="K2" s="1535"/>
      <c r="L2" s="1535"/>
      <c r="M2" s="1535"/>
      <c r="N2" s="1535"/>
      <c r="O2" s="1535"/>
      <c r="P2" s="1535"/>
      <c r="Q2" s="1535"/>
      <c r="R2" s="1535"/>
      <c r="S2" s="1535"/>
      <c r="T2" s="1535"/>
    </row>
    <row r="3" spans="1:20" ht="17.25" customHeight="1">
      <c r="A3" s="1535"/>
      <c r="B3" s="1535"/>
      <c r="C3" s="1535"/>
      <c r="D3" s="1535"/>
      <c r="E3" s="1535"/>
      <c r="F3" s="1535"/>
      <c r="G3" s="1535"/>
      <c r="H3" s="1535"/>
      <c r="I3" s="1535"/>
      <c r="J3" s="1535"/>
      <c r="K3" s="1535"/>
      <c r="L3" s="1535"/>
      <c r="M3" s="1535"/>
      <c r="N3" s="1535"/>
      <c r="O3" s="1535"/>
      <c r="P3" s="1535"/>
      <c r="Q3" s="1535"/>
      <c r="R3" s="1535"/>
      <c r="S3" s="1535"/>
      <c r="T3" s="1535"/>
    </row>
    <row r="4" spans="1:20" ht="30.75">
      <c r="A4" s="1525" t="s">
        <v>813</v>
      </c>
      <c r="B4" s="1526"/>
      <c r="C4" s="1526"/>
      <c r="D4" s="1526"/>
      <c r="E4" s="1526"/>
      <c r="F4" s="1526"/>
      <c r="G4" s="1526"/>
      <c r="H4" s="1526"/>
      <c r="I4" s="1526"/>
      <c r="J4" s="1526"/>
      <c r="K4" s="1526"/>
      <c r="L4" s="1526"/>
      <c r="M4" s="1526"/>
      <c r="N4" s="1526"/>
      <c r="O4" s="1526"/>
      <c r="P4" s="1526"/>
      <c r="Q4" s="1526"/>
      <c r="R4" s="1526"/>
      <c r="S4" s="1526"/>
      <c r="T4" s="1526"/>
    </row>
    <row r="5" spans="1:20" ht="17.25" customHeight="1">
      <c r="A5" s="1536" t="s">
        <v>554</v>
      </c>
      <c r="B5" s="1537"/>
      <c r="C5" s="1537"/>
      <c r="D5" s="1537"/>
      <c r="E5" s="1537"/>
      <c r="F5" s="1537"/>
      <c r="G5" s="1537"/>
      <c r="H5" s="1537"/>
      <c r="I5" s="1537"/>
      <c r="J5" s="1537"/>
      <c r="K5" s="1537"/>
      <c r="L5" s="1537"/>
      <c r="M5" s="1537"/>
      <c r="N5" s="1537"/>
      <c r="O5" s="1537"/>
      <c r="P5" s="1537"/>
      <c r="Q5" s="1537"/>
      <c r="R5" s="1537"/>
      <c r="S5" s="1537"/>
      <c r="T5" s="1537"/>
    </row>
    <row r="6" spans="1:20" ht="46.5" customHeight="1">
      <c r="A6" s="1547" t="s">
        <v>561</v>
      </c>
      <c r="B6" s="1547"/>
      <c r="C6" s="1547"/>
      <c r="D6" s="1547"/>
      <c r="E6" s="1547"/>
      <c r="F6" s="1547"/>
      <c r="G6" s="1547"/>
      <c r="H6" s="1547"/>
      <c r="I6" s="1547"/>
      <c r="J6" s="1547"/>
      <c r="K6" s="1547"/>
      <c r="L6" s="1547"/>
      <c r="M6" s="1547"/>
      <c r="N6" s="1547"/>
      <c r="O6" s="1547"/>
      <c r="P6" s="1547"/>
      <c r="Q6" s="1547"/>
      <c r="R6" s="1547"/>
      <c r="S6" s="1547"/>
      <c r="T6" s="1547"/>
    </row>
    <row r="7" spans="1:20" ht="42" customHeight="1">
      <c r="A7" s="570" t="s">
        <v>73</v>
      </c>
      <c r="B7" s="570" t="s">
        <v>104</v>
      </c>
      <c r="C7" s="570" t="s">
        <v>193</v>
      </c>
      <c r="D7" s="570" t="s">
        <v>108</v>
      </c>
      <c r="E7" s="570" t="s">
        <v>552</v>
      </c>
      <c r="F7" s="570" t="s">
        <v>24</v>
      </c>
      <c r="G7" s="570" t="s">
        <v>510</v>
      </c>
      <c r="H7" s="570" t="s">
        <v>44</v>
      </c>
      <c r="I7" s="570" t="s">
        <v>25</v>
      </c>
      <c r="J7" s="570" t="s">
        <v>351</v>
      </c>
      <c r="K7" s="571" t="s">
        <v>550</v>
      </c>
      <c r="L7" s="1524" t="s">
        <v>205</v>
      </c>
      <c r="M7" s="1524"/>
      <c r="N7" s="570" t="s">
        <v>204</v>
      </c>
      <c r="O7" s="570" t="s">
        <v>89</v>
      </c>
      <c r="P7" s="570" t="s">
        <v>352</v>
      </c>
      <c r="Q7" s="571" t="s">
        <v>206</v>
      </c>
      <c r="R7" s="1545" t="s">
        <v>207</v>
      </c>
      <c r="S7" s="1546"/>
      <c r="T7" s="570" t="s">
        <v>28</v>
      </c>
    </row>
    <row r="8" spans="1:20" s="147" customFormat="1" ht="63.75" customHeight="1">
      <c r="A8" s="568" t="s">
        <v>468</v>
      </c>
      <c r="B8" s="433">
        <v>79753.796608999997</v>
      </c>
      <c r="C8" s="433">
        <v>79753.796608999997</v>
      </c>
      <c r="D8" s="433">
        <v>0</v>
      </c>
      <c r="E8" s="433">
        <v>79753.796608999997</v>
      </c>
      <c r="F8" s="433">
        <v>64765.590911699997</v>
      </c>
      <c r="G8" s="103">
        <v>0.81206906336031881</v>
      </c>
      <c r="H8" s="433">
        <v>14988.2056973</v>
      </c>
      <c r="I8" s="433">
        <v>6298.5056750000003</v>
      </c>
      <c r="J8" s="99">
        <v>7.8974367902245185E-2</v>
      </c>
      <c r="K8" s="100">
        <v>0.34</v>
      </c>
      <c r="L8" s="100" t="s">
        <v>98</v>
      </c>
      <c r="M8" s="1247">
        <v>0.23227755265366229</v>
      </c>
      <c r="N8" s="98">
        <v>58467.085236699997</v>
      </c>
      <c r="O8" s="98">
        <v>922.316371</v>
      </c>
      <c r="P8" s="1156">
        <v>1.156454501497574E-2</v>
      </c>
      <c r="Q8" s="105">
        <v>0.05</v>
      </c>
      <c r="R8" s="102" t="s">
        <v>98</v>
      </c>
      <c r="S8" s="569">
        <v>0.2312909002995148</v>
      </c>
      <c r="T8" s="433">
        <v>800.89279599999998</v>
      </c>
    </row>
    <row r="9" spans="1:20" s="147" customFormat="1" ht="54.75" customHeight="1">
      <c r="A9" s="568" t="s">
        <v>469</v>
      </c>
      <c r="B9" s="433">
        <v>234877.55766200001</v>
      </c>
      <c r="C9" s="433">
        <v>234877.55766200001</v>
      </c>
      <c r="D9" s="433">
        <v>0</v>
      </c>
      <c r="E9" s="433">
        <v>234877.55766200001</v>
      </c>
      <c r="F9" s="433">
        <v>70223.753068999999</v>
      </c>
      <c r="G9" s="103">
        <v>0.29898025919553933</v>
      </c>
      <c r="H9" s="433">
        <v>164653.80459300001</v>
      </c>
      <c r="I9" s="433">
        <v>9993.3391657000011</v>
      </c>
      <c r="J9" s="99">
        <v>4.2547015837421522E-2</v>
      </c>
      <c r="K9" s="100">
        <v>0.34</v>
      </c>
      <c r="L9" s="100" t="s">
        <v>98</v>
      </c>
      <c r="M9" s="1247">
        <v>0.12513828187476916</v>
      </c>
      <c r="N9" s="98">
        <v>60230.413903299996</v>
      </c>
      <c r="O9" s="98">
        <v>1821.56699067</v>
      </c>
      <c r="P9" s="1156">
        <v>7.7553896966662166E-3</v>
      </c>
      <c r="Q9" s="105">
        <v>0.05</v>
      </c>
      <c r="R9" s="102" t="s">
        <v>98</v>
      </c>
      <c r="S9" s="569">
        <v>0.15510779393332433</v>
      </c>
      <c r="T9" s="433">
        <v>1606.7269356700001</v>
      </c>
    </row>
    <row r="10" spans="1:20" s="147" customFormat="1" ht="34.5" customHeight="1">
      <c r="A10" s="568" t="s">
        <v>470</v>
      </c>
      <c r="B10" s="433">
        <v>92408.660040000002</v>
      </c>
      <c r="C10" s="433">
        <v>92408.660040000002</v>
      </c>
      <c r="D10" s="433">
        <v>0</v>
      </c>
      <c r="E10" s="433">
        <v>92408.660040000002</v>
      </c>
      <c r="F10" s="433">
        <v>37923.341224999996</v>
      </c>
      <c r="G10" s="103">
        <v>0.41038730794910894</v>
      </c>
      <c r="H10" s="433">
        <v>54485.318815000006</v>
      </c>
      <c r="I10" s="433">
        <v>13010.846199600001</v>
      </c>
      <c r="J10" s="99">
        <v>0.14079682785107075</v>
      </c>
      <c r="K10" s="100">
        <v>0.34</v>
      </c>
      <c r="L10" s="100" t="s">
        <v>98</v>
      </c>
      <c r="M10" s="1247">
        <v>0.41410831720903163</v>
      </c>
      <c r="N10" s="98">
        <v>24912.495025399996</v>
      </c>
      <c r="O10" s="98">
        <v>1821.727903</v>
      </c>
      <c r="P10" s="1156">
        <v>1.9713822299895347E-2</v>
      </c>
      <c r="Q10" s="105">
        <v>0.05</v>
      </c>
      <c r="R10" s="102" t="s">
        <v>98</v>
      </c>
      <c r="S10" s="569">
        <v>0.3942764459979069</v>
      </c>
      <c r="T10" s="433">
        <v>1758.1333380000001</v>
      </c>
    </row>
    <row r="11" spans="1:20" s="147" customFormat="1" ht="42" customHeight="1">
      <c r="A11" s="568" t="s">
        <v>440</v>
      </c>
      <c r="B11" s="433">
        <v>72451.799999999988</v>
      </c>
      <c r="C11" s="433">
        <v>72451.799999999988</v>
      </c>
      <c r="D11" s="433">
        <v>0</v>
      </c>
      <c r="E11" s="433">
        <v>72451.799999999988</v>
      </c>
      <c r="F11" s="433">
        <v>50609.767958380005</v>
      </c>
      <c r="G11" s="103">
        <v>0.69853016706803717</v>
      </c>
      <c r="H11" s="433">
        <v>21842.032041619983</v>
      </c>
      <c r="I11" s="433">
        <v>17909.272072879998</v>
      </c>
      <c r="J11" s="103">
        <v>0.24718878030469912</v>
      </c>
      <c r="K11" s="100">
        <v>0.34</v>
      </c>
      <c r="L11" s="104" t="s">
        <v>29</v>
      </c>
      <c r="M11" s="1268">
        <v>0.72702582442558561</v>
      </c>
      <c r="N11" s="98">
        <v>32700.495885500008</v>
      </c>
      <c r="O11" s="98">
        <v>5925.5890190400005</v>
      </c>
      <c r="P11" s="1157">
        <v>8.1786636343610525E-2</v>
      </c>
      <c r="Q11" s="105">
        <v>0.05</v>
      </c>
      <c r="R11" s="102" t="s">
        <v>96</v>
      </c>
      <c r="S11" s="708">
        <v>1.6357327268722104</v>
      </c>
      <c r="T11" s="433">
        <v>5103.8604740500004</v>
      </c>
    </row>
    <row r="12" spans="1:20" s="147" customFormat="1" ht="42" customHeight="1">
      <c r="A12" s="568" t="s">
        <v>472</v>
      </c>
      <c r="B12" s="433">
        <v>4532.0460000000003</v>
      </c>
      <c r="C12" s="433">
        <v>4532.0460000000003</v>
      </c>
      <c r="D12" s="433">
        <v>0</v>
      </c>
      <c r="E12" s="433">
        <v>4532.0460000000003</v>
      </c>
      <c r="F12" s="433">
        <v>1953.5907470000002</v>
      </c>
      <c r="G12" s="103">
        <v>0.43106154416791004</v>
      </c>
      <c r="H12" s="433">
        <v>2578.4552530000001</v>
      </c>
      <c r="I12" s="433">
        <v>1398.8097269999998</v>
      </c>
      <c r="J12" s="103">
        <v>0.30864861632031093</v>
      </c>
      <c r="K12" s="100">
        <v>0.34</v>
      </c>
      <c r="L12" s="104" t="s">
        <v>29</v>
      </c>
      <c r="M12" s="1248">
        <v>0.90779004800091445</v>
      </c>
      <c r="N12" s="98">
        <v>554.78102000000035</v>
      </c>
      <c r="O12" s="98">
        <v>386.78171999999995</v>
      </c>
      <c r="P12" s="1157">
        <v>8.5343732168649641E-2</v>
      </c>
      <c r="Q12" s="105">
        <v>0.05</v>
      </c>
      <c r="R12" s="102" t="s">
        <v>96</v>
      </c>
      <c r="S12" s="708">
        <v>1.7068746433729927</v>
      </c>
      <c r="T12" s="433">
        <v>349.04011200000002</v>
      </c>
    </row>
    <row r="13" spans="1:20" s="147" customFormat="1" ht="54" customHeight="1">
      <c r="A13" s="568" t="s">
        <v>772</v>
      </c>
      <c r="B13" s="433">
        <v>74000</v>
      </c>
      <c r="C13" s="433">
        <v>74000</v>
      </c>
      <c r="D13" s="433">
        <v>0</v>
      </c>
      <c r="E13" s="433">
        <v>74000</v>
      </c>
      <c r="F13" s="433">
        <v>16672.70277</v>
      </c>
      <c r="G13" s="103">
        <v>0.2253067941891892</v>
      </c>
      <c r="H13" s="433">
        <v>57327.297229999996</v>
      </c>
      <c r="I13" s="433">
        <v>2563.5565510000001</v>
      </c>
      <c r="J13" s="103">
        <v>3.4642656094594597E-2</v>
      </c>
      <c r="K13" s="100">
        <v>0.34</v>
      </c>
      <c r="L13" s="104" t="s">
        <v>98</v>
      </c>
      <c r="M13" s="1247">
        <v>0.10189016498410175</v>
      </c>
      <c r="N13" s="98">
        <v>14109.146219</v>
      </c>
      <c r="O13" s="98">
        <v>424.53067399999998</v>
      </c>
      <c r="P13" s="1157">
        <v>5.736901E-3</v>
      </c>
      <c r="Q13" s="105">
        <v>0.05</v>
      </c>
      <c r="R13" s="102" t="s">
        <v>98</v>
      </c>
      <c r="S13" s="569">
        <v>0.11473802</v>
      </c>
      <c r="T13" s="433">
        <v>398.44957199999999</v>
      </c>
    </row>
    <row r="14" spans="1:20" s="147" customFormat="1" ht="42" customHeight="1">
      <c r="A14" s="537" t="s">
        <v>394</v>
      </c>
      <c r="B14" s="539">
        <v>558023.86031099991</v>
      </c>
      <c r="C14" s="539">
        <v>558023.86031099991</v>
      </c>
      <c r="D14" s="541">
        <v>0</v>
      </c>
      <c r="E14" s="539">
        <v>558023.86031099991</v>
      </c>
      <c r="F14" s="539">
        <v>242148.74668108</v>
      </c>
      <c r="G14" s="542">
        <v>0.43393977194115818</v>
      </c>
      <c r="H14" s="539">
        <v>315875.11362991994</v>
      </c>
      <c r="I14" s="539">
        <v>51174.329391179999</v>
      </c>
      <c r="J14" s="562">
        <v>9.170634632479574E-2</v>
      </c>
      <c r="K14" s="562">
        <v>0.34</v>
      </c>
      <c r="L14" s="572" t="s">
        <v>98</v>
      </c>
      <c r="M14" s="1247">
        <v>0.26972454801410511</v>
      </c>
      <c r="N14" s="539">
        <v>190974.41728990001</v>
      </c>
      <c r="O14" s="540">
        <v>11302.512677709999</v>
      </c>
      <c r="P14" s="572">
        <v>2.0254532971781605E-2</v>
      </c>
      <c r="Q14" s="562">
        <v>0.05</v>
      </c>
      <c r="R14" s="562" t="s">
        <v>98</v>
      </c>
      <c r="S14" s="569">
        <v>0.40509065943563211</v>
      </c>
      <c r="T14" s="604">
        <v>10017.103227719999</v>
      </c>
    </row>
    <row r="15" spans="1:20" s="147" customFormat="1" ht="87">
      <c r="A15" s="535" t="s">
        <v>468</v>
      </c>
      <c r="B15" s="433">
        <v>25.854268019999999</v>
      </c>
      <c r="C15" s="433">
        <v>25.854268019999999</v>
      </c>
      <c r="D15" s="434">
        <v>0</v>
      </c>
      <c r="E15" s="434">
        <v>25.854268019999999</v>
      </c>
      <c r="F15" s="434">
        <v>25.854268019999999</v>
      </c>
      <c r="G15" s="103">
        <v>1</v>
      </c>
      <c r="H15" s="434">
        <v>0</v>
      </c>
      <c r="I15" s="433">
        <v>25.854268019999999</v>
      </c>
      <c r="J15" s="103">
        <v>1</v>
      </c>
      <c r="K15" s="100">
        <v>0.34</v>
      </c>
      <c r="L15" s="104" t="s">
        <v>96</v>
      </c>
      <c r="M15" s="486">
        <v>2.9411764705882351</v>
      </c>
      <c r="N15" s="98">
        <v>25.854268019999999</v>
      </c>
      <c r="O15" s="98">
        <v>0</v>
      </c>
      <c r="P15" s="1157">
        <v>0</v>
      </c>
      <c r="Q15" s="566">
        <v>0.05</v>
      </c>
      <c r="R15" s="567" t="s">
        <v>98</v>
      </c>
      <c r="S15" s="1215">
        <v>0</v>
      </c>
      <c r="T15" s="433">
        <v>0</v>
      </c>
    </row>
    <row r="16" spans="1:20" s="147" customFormat="1" ht="40.5" customHeight="1" thickBot="1">
      <c r="A16" s="535" t="s">
        <v>469</v>
      </c>
      <c r="B16" s="433">
        <v>1283.0473948899999</v>
      </c>
      <c r="C16" s="433">
        <v>1283.0473948899999</v>
      </c>
      <c r="D16" s="434">
        <v>0</v>
      </c>
      <c r="E16" s="433">
        <v>1283.0473948899999</v>
      </c>
      <c r="F16" s="433">
        <v>1067.0473948900001</v>
      </c>
      <c r="G16" s="103">
        <v>0.83165080194210739</v>
      </c>
      <c r="H16" s="433">
        <v>215.99999999999977</v>
      </c>
      <c r="I16" s="433">
        <v>1063.0807268900001</v>
      </c>
      <c r="J16" s="103">
        <v>0.82855920297561703</v>
      </c>
      <c r="K16" s="100">
        <v>0.34</v>
      </c>
      <c r="L16" s="104" t="s">
        <v>96</v>
      </c>
      <c r="M16" s="486">
        <v>2.4369388322812262</v>
      </c>
      <c r="N16" s="98">
        <v>1063.0807268900001</v>
      </c>
      <c r="O16" s="98">
        <v>20.683333000000001</v>
      </c>
      <c r="P16" s="1157">
        <v>1.6120474646825696E-2</v>
      </c>
      <c r="Q16" s="460">
        <v>0.05</v>
      </c>
      <c r="R16" s="428" t="s">
        <v>98</v>
      </c>
      <c r="S16" s="1269">
        <v>0.32240949293651389</v>
      </c>
      <c r="T16" s="433">
        <v>0</v>
      </c>
    </row>
    <row r="17" spans="1:20" s="148" customFormat="1" ht="45.75" customHeight="1" thickBot="1">
      <c r="A17" s="573" t="s">
        <v>515</v>
      </c>
      <c r="B17" s="574">
        <v>1308.9016629099999</v>
      </c>
      <c r="C17" s="574">
        <v>1308.9016629099999</v>
      </c>
      <c r="D17" s="574">
        <v>0</v>
      </c>
      <c r="E17" s="574">
        <v>1308.9016629099999</v>
      </c>
      <c r="F17" s="574">
        <v>1092.9016629100001</v>
      </c>
      <c r="G17" s="575">
        <v>0.83497614364720085</v>
      </c>
      <c r="H17" s="574">
        <v>215.99999999999977</v>
      </c>
      <c r="I17" s="574">
        <v>1088.9349949100001</v>
      </c>
      <c r="J17" s="576">
        <v>0.83194561193316729</v>
      </c>
      <c r="K17" s="577">
        <v>0.34</v>
      </c>
      <c r="L17" s="578" t="s">
        <v>96</v>
      </c>
      <c r="M17" s="1249">
        <v>2.4468988586269624</v>
      </c>
      <c r="N17" s="579">
        <v>1088.9349949100001</v>
      </c>
      <c r="O17" s="579">
        <v>20.683333000000001</v>
      </c>
      <c r="P17" s="578">
        <v>1.5802052656894047E-2</v>
      </c>
      <c r="Q17" s="577">
        <v>0.05</v>
      </c>
      <c r="R17" s="577" t="s">
        <v>98</v>
      </c>
      <c r="S17" s="1270">
        <v>0.31604105313788089</v>
      </c>
      <c r="T17" s="604">
        <v>0</v>
      </c>
    </row>
    <row r="18" spans="1:20" s="148" customFormat="1" ht="34.5" customHeight="1" thickBot="1">
      <c r="A18" s="565" t="s">
        <v>79</v>
      </c>
      <c r="B18" s="580">
        <v>559332.76197390992</v>
      </c>
      <c r="C18" s="581">
        <v>559332.76197390992</v>
      </c>
      <c r="D18" s="580">
        <v>0</v>
      </c>
      <c r="E18" s="582">
        <v>559332.76197390992</v>
      </c>
      <c r="F18" s="581">
        <v>243241.64834399</v>
      </c>
      <c r="G18" s="583">
        <v>0.43487824222128441</v>
      </c>
      <c r="H18" s="582">
        <v>316091.11362991994</v>
      </c>
      <c r="I18" s="582">
        <v>52263.264386089999</v>
      </c>
      <c r="J18" s="584">
        <v>9.3438589582435047E-2</v>
      </c>
      <c r="K18" s="584">
        <v>0.34</v>
      </c>
      <c r="L18" s="585" t="s">
        <v>98</v>
      </c>
      <c r="M18" s="706">
        <v>0.27481938112480891</v>
      </c>
      <c r="N18" s="582">
        <v>190974.41728990001</v>
      </c>
      <c r="O18" s="586">
        <v>11323.19601071</v>
      </c>
      <c r="P18" s="585">
        <v>2.0244113666344061E-2</v>
      </c>
      <c r="Q18" s="584">
        <v>0.05</v>
      </c>
      <c r="R18" s="584" t="s">
        <v>98</v>
      </c>
      <c r="S18" s="526">
        <v>0.4048822733268812</v>
      </c>
      <c r="T18" s="605">
        <v>10017.103227719999</v>
      </c>
    </row>
    <row r="19" spans="1:20" ht="25.5" customHeight="1">
      <c r="A19" s="97" t="s">
        <v>812</v>
      </c>
      <c r="B19" s="97"/>
      <c r="C19" s="487"/>
      <c r="D19" s="487"/>
      <c r="E19" s="298"/>
      <c r="F19" s="298"/>
      <c r="G19" s="284"/>
      <c r="H19" s="284"/>
      <c r="I19" s="97"/>
      <c r="J19" s="97"/>
      <c r="K19" s="97"/>
      <c r="L19" s="97"/>
      <c r="M19" s="97"/>
      <c r="N19" s="97"/>
      <c r="O19" s="97"/>
      <c r="P19" s="97"/>
      <c r="Q19" s="97"/>
      <c r="R19" s="97"/>
      <c r="S19" s="97"/>
      <c r="T19" s="97"/>
    </row>
    <row r="20" spans="1:20" ht="21" customHeight="1">
      <c r="A20" s="430" t="s">
        <v>554</v>
      </c>
      <c r="B20" s="97"/>
      <c r="C20" s="97"/>
      <c r="D20" s="97"/>
      <c r="E20" s="298"/>
      <c r="F20" s="97"/>
      <c r="G20" s="284"/>
      <c r="H20" s="284"/>
      <c r="I20" s="97"/>
      <c r="J20" s="97"/>
      <c r="K20" s="97"/>
      <c r="L20" s="97"/>
      <c r="M20" s="97"/>
      <c r="N20" s="97"/>
      <c r="O20" s="97"/>
      <c r="P20" s="97"/>
      <c r="Q20" s="97"/>
      <c r="R20" s="97"/>
      <c r="S20" s="97"/>
      <c r="T20" s="97"/>
    </row>
    <row r="21" spans="1:20" ht="30.75" customHeight="1">
      <c r="A21" s="1548" t="s">
        <v>562</v>
      </c>
      <c r="B21" s="1549"/>
      <c r="C21" s="1549"/>
      <c r="D21" s="1549"/>
      <c r="E21" s="1549"/>
      <c r="F21" s="1549"/>
      <c r="G21" s="1549"/>
      <c r="H21" s="1549"/>
      <c r="I21" s="1549"/>
      <c r="J21" s="1549"/>
      <c r="K21" s="1549"/>
      <c r="L21" s="1549"/>
      <c r="M21" s="1549"/>
      <c r="N21" s="1549"/>
      <c r="O21" s="1549"/>
      <c r="P21" s="1549"/>
      <c r="Q21" s="1549"/>
      <c r="R21" s="1549"/>
      <c r="S21" s="1549"/>
      <c r="T21" s="1549"/>
    </row>
    <row r="22" spans="1:20" ht="42.75" customHeight="1">
      <c r="A22" s="570" t="s">
        <v>73</v>
      </c>
      <c r="B22" s="570" t="s">
        <v>104</v>
      </c>
      <c r="C22" s="570" t="s">
        <v>193</v>
      </c>
      <c r="D22" s="570" t="s">
        <v>108</v>
      </c>
      <c r="E22" s="570" t="s">
        <v>552</v>
      </c>
      <c r="F22" s="570" t="s">
        <v>24</v>
      </c>
      <c r="G22" s="570" t="s">
        <v>510</v>
      </c>
      <c r="H22" s="570" t="s">
        <v>44</v>
      </c>
      <c r="I22" s="570" t="s">
        <v>25</v>
      </c>
      <c r="J22" s="570" t="s">
        <v>351</v>
      </c>
      <c r="K22" s="571" t="s">
        <v>550</v>
      </c>
      <c r="L22" s="1524" t="s">
        <v>205</v>
      </c>
      <c r="M22" s="1524"/>
      <c r="N22" s="570" t="s">
        <v>204</v>
      </c>
      <c r="O22" s="570" t="s">
        <v>89</v>
      </c>
      <c r="P22" s="570" t="s">
        <v>352</v>
      </c>
      <c r="Q22" s="570" t="s">
        <v>206</v>
      </c>
      <c r="R22" s="1533" t="s">
        <v>207</v>
      </c>
      <c r="S22" s="1534"/>
      <c r="T22" s="570" t="s">
        <v>28</v>
      </c>
    </row>
    <row r="23" spans="1:20" ht="42.75" customHeight="1">
      <c r="A23" s="535" t="s">
        <v>575</v>
      </c>
      <c r="B23" s="98">
        <v>527031.22673600004</v>
      </c>
      <c r="C23" s="98">
        <v>527031.22673600004</v>
      </c>
      <c r="D23" s="98">
        <v>0</v>
      </c>
      <c r="E23" s="98">
        <v>527031.22673600004</v>
      </c>
      <c r="F23" s="98">
        <v>295632.66269575001</v>
      </c>
      <c r="G23" s="103">
        <v>0.56093955670645301</v>
      </c>
      <c r="H23" s="98">
        <v>231398.56404025003</v>
      </c>
      <c r="I23" s="98">
        <v>252541.86215116002</v>
      </c>
      <c r="J23" s="103">
        <v>0.47917817643405602</v>
      </c>
      <c r="K23" s="100">
        <v>0.34</v>
      </c>
      <c r="L23" s="104" t="s">
        <v>96</v>
      </c>
      <c r="M23" s="1216">
        <v>1.4093475777472235</v>
      </c>
      <c r="N23" s="98">
        <v>43090.800544589991</v>
      </c>
      <c r="O23" s="98">
        <v>14491.634322149999</v>
      </c>
      <c r="P23" s="1158">
        <v>2.7496728062774037E-2</v>
      </c>
      <c r="Q23" s="105">
        <v>0.05</v>
      </c>
      <c r="R23" s="105" t="s">
        <v>98</v>
      </c>
      <c r="S23" s="569">
        <v>0.54993456125548068</v>
      </c>
      <c r="T23" s="433">
        <v>12344.68572845</v>
      </c>
    </row>
    <row r="24" spans="1:20" ht="59.25" customHeight="1">
      <c r="A24" s="535" t="s">
        <v>471</v>
      </c>
      <c r="B24" s="98">
        <v>134274.9</v>
      </c>
      <c r="C24" s="98">
        <v>134274.9</v>
      </c>
      <c r="D24" s="98">
        <v>0</v>
      </c>
      <c r="E24" s="98">
        <v>134274.9</v>
      </c>
      <c r="F24" s="98">
        <v>91781.124210000009</v>
      </c>
      <c r="G24" s="103">
        <v>0.68353150298380427</v>
      </c>
      <c r="H24" s="98">
        <v>42493.775789999985</v>
      </c>
      <c r="I24" s="98">
        <v>77502.130869000001</v>
      </c>
      <c r="J24" s="103">
        <v>0.57719000996463232</v>
      </c>
      <c r="K24" s="100">
        <v>0.34</v>
      </c>
      <c r="L24" s="104" t="s">
        <v>96</v>
      </c>
      <c r="M24" s="1216">
        <v>1.6976176763665656</v>
      </c>
      <c r="N24" s="98">
        <v>14278.993341000009</v>
      </c>
      <c r="O24" s="98">
        <v>2021.661284</v>
      </c>
      <c r="P24" s="1158">
        <v>1.5056136954859025E-2</v>
      </c>
      <c r="Q24" s="105">
        <v>0.05</v>
      </c>
      <c r="R24" s="105" t="s">
        <v>98</v>
      </c>
      <c r="S24" s="569">
        <v>0.30112273909718046</v>
      </c>
      <c r="T24" s="433">
        <v>1878.2346170000001</v>
      </c>
    </row>
    <row r="25" spans="1:20" s="147" customFormat="1" ht="63.75" customHeight="1">
      <c r="A25" s="535" t="s">
        <v>573</v>
      </c>
      <c r="B25" s="98">
        <v>42800</v>
      </c>
      <c r="C25" s="98">
        <v>42800</v>
      </c>
      <c r="D25" s="98">
        <v>0</v>
      </c>
      <c r="E25" s="98">
        <v>42800</v>
      </c>
      <c r="F25" s="98">
        <v>9944.5164550000009</v>
      </c>
      <c r="G25" s="103">
        <v>0.23234851530373835</v>
      </c>
      <c r="H25" s="98">
        <v>32855.483544999996</v>
      </c>
      <c r="I25" s="98">
        <v>6494.464476000001</v>
      </c>
      <c r="J25" s="103">
        <v>0.1517398242056075</v>
      </c>
      <c r="K25" s="100">
        <v>0.34</v>
      </c>
      <c r="L25" s="104" t="s">
        <v>98</v>
      </c>
      <c r="M25" s="1250">
        <v>0.44629360060472789</v>
      </c>
      <c r="N25" s="98">
        <v>3450.0519789999998</v>
      </c>
      <c r="O25" s="98">
        <v>957.58304900000007</v>
      </c>
      <c r="P25" s="1157">
        <v>2.2373435724299066E-2</v>
      </c>
      <c r="Q25" s="105">
        <v>0.05</v>
      </c>
      <c r="R25" s="105" t="s">
        <v>98</v>
      </c>
      <c r="S25" s="569">
        <v>0.4474687144859813</v>
      </c>
      <c r="T25" s="433">
        <v>876.41812500000003</v>
      </c>
    </row>
    <row r="26" spans="1:20" s="147" customFormat="1" ht="99.75" customHeight="1">
      <c r="A26" s="535" t="s">
        <v>574</v>
      </c>
      <c r="B26" s="98">
        <v>38785.800000000003</v>
      </c>
      <c r="C26" s="98">
        <v>45785.8</v>
      </c>
      <c r="D26" s="98">
        <v>0</v>
      </c>
      <c r="E26" s="98">
        <v>45785.8</v>
      </c>
      <c r="F26" s="98">
        <v>34675.256536000001</v>
      </c>
      <c r="G26" s="103">
        <v>0.7573364784714911</v>
      </c>
      <c r="H26" s="98">
        <v>11110.543464000002</v>
      </c>
      <c r="I26" s="98">
        <v>7784.1321929999995</v>
      </c>
      <c r="J26" s="103">
        <v>0.1700119293099607</v>
      </c>
      <c r="K26" s="100">
        <v>0.34</v>
      </c>
      <c r="L26" s="104" t="s">
        <v>98</v>
      </c>
      <c r="M26" s="1250">
        <v>0.50003508620576675</v>
      </c>
      <c r="N26" s="98">
        <v>26891.124343000003</v>
      </c>
      <c r="O26" s="98">
        <v>1442.5456999999999</v>
      </c>
      <c r="P26" s="1157">
        <v>3.1506399363994943E-2</v>
      </c>
      <c r="Q26" s="105">
        <v>0.05</v>
      </c>
      <c r="R26" s="105" t="s">
        <v>98</v>
      </c>
      <c r="S26" s="569">
        <v>0.63012798727989883</v>
      </c>
      <c r="T26" s="433">
        <v>1308.7652010000002</v>
      </c>
    </row>
    <row r="27" spans="1:20" s="147" customFormat="1" ht="42" customHeight="1">
      <c r="A27" s="535" t="s">
        <v>524</v>
      </c>
      <c r="B27" s="98">
        <v>4500</v>
      </c>
      <c r="C27" s="98">
        <v>4500</v>
      </c>
      <c r="D27" s="98">
        <v>0</v>
      </c>
      <c r="E27" s="98">
        <v>4500</v>
      </c>
      <c r="F27" s="98">
        <v>3256.2668943000003</v>
      </c>
      <c r="G27" s="103">
        <v>0.72361486540000008</v>
      </c>
      <c r="H27" s="98">
        <v>1243.7331056999997</v>
      </c>
      <c r="I27" s="98">
        <v>2239.9350783</v>
      </c>
      <c r="J27" s="103">
        <v>0.49776335073333333</v>
      </c>
      <c r="K27" s="100">
        <v>0.34</v>
      </c>
      <c r="L27" s="104" t="s">
        <v>96</v>
      </c>
      <c r="M27" s="1216">
        <v>1.4640098550980392</v>
      </c>
      <c r="N27" s="98">
        <v>1016.3318160000003</v>
      </c>
      <c r="O27" s="98">
        <v>487.95002547000001</v>
      </c>
      <c r="P27" s="1157">
        <v>0.10843333899333334</v>
      </c>
      <c r="Q27" s="105">
        <v>0.05</v>
      </c>
      <c r="R27" s="102" t="s">
        <v>96</v>
      </c>
      <c r="S27" s="708">
        <v>2.1686667798666668</v>
      </c>
      <c r="T27" s="433">
        <v>487.95002547000001</v>
      </c>
    </row>
    <row r="28" spans="1:20" s="147" customFormat="1" ht="42" customHeight="1">
      <c r="A28" s="565" t="s">
        <v>79</v>
      </c>
      <c r="B28" s="582">
        <v>747391.92673600011</v>
      </c>
      <c r="C28" s="582">
        <v>754391.92673600011</v>
      </c>
      <c r="D28" s="582">
        <v>0</v>
      </c>
      <c r="E28" s="582">
        <v>754391.92673600011</v>
      </c>
      <c r="F28" s="582">
        <v>435289.82679105003</v>
      </c>
      <c r="G28" s="583">
        <v>0.57700753595601506</v>
      </c>
      <c r="H28" s="582">
        <v>319102.09994495008</v>
      </c>
      <c r="I28" s="582">
        <v>346562.52476746001</v>
      </c>
      <c r="J28" s="584">
        <v>0.45939320462630001</v>
      </c>
      <c r="K28" s="584">
        <v>0.34</v>
      </c>
      <c r="L28" s="585" t="s">
        <v>96</v>
      </c>
      <c r="M28" s="1252">
        <v>1.3511564841949999</v>
      </c>
      <c r="N28" s="582">
        <v>88727.302023590004</v>
      </c>
      <c r="O28" s="586">
        <v>19401.37438062</v>
      </c>
      <c r="P28" s="585">
        <v>2.5717897677621254E-2</v>
      </c>
      <c r="Q28" s="584">
        <v>0.05</v>
      </c>
      <c r="R28" s="584" t="s">
        <v>98</v>
      </c>
      <c r="S28" s="569">
        <v>0.51435795355242508</v>
      </c>
      <c r="T28" s="605">
        <v>16896.05369692</v>
      </c>
    </row>
    <row r="29" spans="1:20" ht="30.75" customHeight="1">
      <c r="A29" s="1532" t="s">
        <v>812</v>
      </c>
      <c r="B29" s="1532"/>
      <c r="C29" s="1532"/>
      <c r="D29" s="1532"/>
      <c r="E29" s="1532"/>
      <c r="F29" s="1532"/>
      <c r="G29" s="1532"/>
      <c r="H29" s="1532"/>
      <c r="I29" s="1532"/>
      <c r="J29" s="1532"/>
      <c r="K29" s="1532"/>
      <c r="L29" s="1532"/>
      <c r="M29" s="1532"/>
      <c r="N29" s="1532"/>
      <c r="O29" s="1532"/>
      <c r="P29" s="1532"/>
      <c r="Q29" s="429"/>
      <c r="R29" s="429"/>
      <c r="S29" s="429"/>
    </row>
    <row r="30" spans="1:20" ht="27" customHeight="1">
      <c r="A30" s="430" t="s">
        <v>554</v>
      </c>
      <c r="B30" s="97"/>
      <c r="C30" s="97"/>
      <c r="D30" s="97"/>
      <c r="E30" s="431"/>
      <c r="F30" s="97"/>
      <c r="G30" s="284"/>
      <c r="H30" s="284"/>
      <c r="I30" s="487"/>
      <c r="J30" s="97"/>
      <c r="K30" s="97"/>
      <c r="L30" s="97"/>
      <c r="M30" s="97"/>
      <c r="N30" s="97"/>
      <c r="O30" s="487"/>
      <c r="P30" s="97"/>
      <c r="Q30" s="97"/>
      <c r="R30" s="97"/>
      <c r="S30" s="97"/>
      <c r="T30" s="97"/>
    </row>
    <row r="31" spans="1:20" ht="30" customHeight="1">
      <c r="A31" s="1542" t="s">
        <v>576</v>
      </c>
      <c r="B31" s="1543"/>
      <c r="C31" s="1543"/>
      <c r="D31" s="1543"/>
      <c r="E31" s="1543"/>
      <c r="F31" s="1543"/>
      <c r="G31" s="1543"/>
      <c r="H31" s="1543"/>
      <c r="I31" s="1543"/>
      <c r="J31" s="1543"/>
      <c r="K31" s="1543"/>
      <c r="L31" s="1543"/>
      <c r="M31" s="1543"/>
      <c r="N31" s="1543"/>
      <c r="O31" s="1543"/>
      <c r="P31" s="1543"/>
      <c r="Q31" s="1543"/>
      <c r="R31" s="1543"/>
      <c r="S31" s="1543"/>
      <c r="T31" s="1544"/>
    </row>
    <row r="32" spans="1:20" ht="49.5" customHeight="1">
      <c r="A32" s="570" t="s">
        <v>73</v>
      </c>
      <c r="B32" s="570" t="s">
        <v>104</v>
      </c>
      <c r="C32" s="570" t="s">
        <v>193</v>
      </c>
      <c r="D32" s="570" t="s">
        <v>108</v>
      </c>
      <c r="E32" s="570" t="s">
        <v>552</v>
      </c>
      <c r="F32" s="570" t="s">
        <v>24</v>
      </c>
      <c r="G32" s="570" t="s">
        <v>510</v>
      </c>
      <c r="H32" s="570" t="s">
        <v>44</v>
      </c>
      <c r="I32" s="570" t="s">
        <v>25</v>
      </c>
      <c r="J32" s="570" t="s">
        <v>351</v>
      </c>
      <c r="K32" s="571" t="s">
        <v>550</v>
      </c>
      <c r="L32" s="1524" t="s">
        <v>205</v>
      </c>
      <c r="M32" s="1524"/>
      <c r="N32" s="570" t="s">
        <v>204</v>
      </c>
      <c r="O32" s="570" t="s">
        <v>89</v>
      </c>
      <c r="P32" s="570" t="s">
        <v>352</v>
      </c>
      <c r="Q32" s="570" t="s">
        <v>206</v>
      </c>
      <c r="R32" s="1533" t="s">
        <v>207</v>
      </c>
      <c r="S32" s="1534"/>
      <c r="T32" s="570" t="s">
        <v>28</v>
      </c>
    </row>
    <row r="33" spans="1:20" s="147" customFormat="1" ht="39.75" customHeight="1">
      <c r="A33" s="535" t="s">
        <v>475</v>
      </c>
      <c r="B33" s="98">
        <v>13845.493998</v>
      </c>
      <c r="C33" s="98">
        <v>13845.493998</v>
      </c>
      <c r="D33" s="98">
        <v>0</v>
      </c>
      <c r="E33" s="98">
        <v>13845.493998</v>
      </c>
      <c r="F33" s="98">
        <v>8718.4854410000007</v>
      </c>
      <c r="G33" s="103">
        <v>0.62969840167923208</v>
      </c>
      <c r="H33" s="98">
        <v>5127.0085569999992</v>
      </c>
      <c r="I33" s="98">
        <v>5582.3169327300002</v>
      </c>
      <c r="J33" s="103">
        <v>0.40318654816768351</v>
      </c>
      <c r="K33" s="100">
        <v>0.34</v>
      </c>
      <c r="L33" s="104" t="s">
        <v>96</v>
      </c>
      <c r="M33" s="1272">
        <v>1.1858427887284808</v>
      </c>
      <c r="N33" s="101">
        <v>3136.1685082700005</v>
      </c>
      <c r="O33" s="98">
        <v>741.72911673999999</v>
      </c>
      <c r="P33" s="1157">
        <v>5.3571878103240211E-2</v>
      </c>
      <c r="Q33" s="889">
        <v>0.05</v>
      </c>
      <c r="R33" s="567" t="s">
        <v>96</v>
      </c>
      <c r="S33" s="890">
        <v>1.0714375620648042</v>
      </c>
      <c r="T33" s="433">
        <v>685.54661474</v>
      </c>
    </row>
    <row r="34" spans="1:20" s="147" customFormat="1" ht="39.75" customHeight="1">
      <c r="A34" s="535" t="s">
        <v>773</v>
      </c>
      <c r="B34" s="98">
        <v>10010.239439000001</v>
      </c>
      <c r="C34" s="98">
        <v>10010.239439000001</v>
      </c>
      <c r="D34" s="98">
        <v>0</v>
      </c>
      <c r="E34" s="98">
        <v>10010.239439000001</v>
      </c>
      <c r="F34" s="98">
        <v>6302.7091419999997</v>
      </c>
      <c r="G34" s="103">
        <v>0.62962621228065507</v>
      </c>
      <c r="H34" s="98">
        <v>3707.5302970000012</v>
      </c>
      <c r="I34" s="98">
        <v>1529.9275109999999</v>
      </c>
      <c r="J34" s="103">
        <v>0.1528362553486369</v>
      </c>
      <c r="K34" s="100">
        <v>0.34</v>
      </c>
      <c r="L34" s="104" t="s">
        <v>98</v>
      </c>
      <c r="M34" s="1251">
        <v>0.44951839808422617</v>
      </c>
      <c r="N34" s="101">
        <v>4772.7816309999998</v>
      </c>
      <c r="O34" s="98">
        <v>281.47280617000001</v>
      </c>
      <c r="P34" s="1157">
        <v>2.8118488861852687E-2</v>
      </c>
      <c r="Q34" s="889">
        <v>0.05</v>
      </c>
      <c r="R34" s="567" t="s">
        <v>98</v>
      </c>
      <c r="S34" s="1271">
        <v>0.56236977723705373</v>
      </c>
      <c r="T34" s="433">
        <v>223.14565717000002</v>
      </c>
    </row>
    <row r="35" spans="1:20" s="147" customFormat="1" ht="21.75">
      <c r="A35" s="535" t="s">
        <v>72</v>
      </c>
      <c r="B35" s="98">
        <v>6152.953305</v>
      </c>
      <c r="C35" s="98">
        <v>6152.953305</v>
      </c>
      <c r="D35" s="98">
        <v>0</v>
      </c>
      <c r="E35" s="98">
        <v>6152.953305</v>
      </c>
      <c r="F35" s="98">
        <v>4659.9242550100007</v>
      </c>
      <c r="G35" s="103">
        <v>0.7573475734365257</v>
      </c>
      <c r="H35" s="98">
        <v>1493.0290499899993</v>
      </c>
      <c r="I35" s="98">
        <v>4231.1575892000001</v>
      </c>
      <c r="J35" s="103">
        <v>0.68766287983393037</v>
      </c>
      <c r="K35" s="164">
        <v>0.34</v>
      </c>
      <c r="L35" s="164" t="s">
        <v>96</v>
      </c>
      <c r="M35" s="486">
        <v>2.0225378818645008</v>
      </c>
      <c r="N35" s="101">
        <v>428.76666581000063</v>
      </c>
      <c r="O35" s="98">
        <v>927.42401633000009</v>
      </c>
      <c r="P35" s="1157">
        <v>0.15072827150766099</v>
      </c>
      <c r="Q35" s="587">
        <v>0.05</v>
      </c>
      <c r="R35" s="105" t="s">
        <v>96</v>
      </c>
      <c r="S35" s="890">
        <v>3.0145654301532199</v>
      </c>
      <c r="T35" s="433">
        <v>677.76755032999995</v>
      </c>
    </row>
    <row r="36" spans="1:20" s="147" customFormat="1" ht="43.5">
      <c r="A36" s="535" t="s">
        <v>567</v>
      </c>
      <c r="B36" s="98">
        <v>10674.472636999999</v>
      </c>
      <c r="C36" s="98">
        <v>10674.472636999999</v>
      </c>
      <c r="D36" s="98">
        <v>0</v>
      </c>
      <c r="E36" s="98">
        <v>10674.472636999999</v>
      </c>
      <c r="F36" s="98">
        <v>10369.026367999999</v>
      </c>
      <c r="G36" s="103">
        <v>0.97138535275820015</v>
      </c>
      <c r="H36" s="98">
        <v>305.44626900000003</v>
      </c>
      <c r="I36" s="98">
        <v>1446.272062</v>
      </c>
      <c r="J36" s="103">
        <v>0.1354888537525416</v>
      </c>
      <c r="K36" s="100">
        <v>0.34</v>
      </c>
      <c r="L36" s="104" t="s">
        <v>98</v>
      </c>
      <c r="M36" s="1247">
        <v>0.39849662868394586</v>
      </c>
      <c r="N36" s="101">
        <v>8922.7543059999989</v>
      </c>
      <c r="O36" s="98">
        <v>225.00094300000001</v>
      </c>
      <c r="P36" s="1157">
        <v>2.1078413018747057E-2</v>
      </c>
      <c r="Q36" s="587">
        <v>0.05</v>
      </c>
      <c r="R36" s="104" t="s">
        <v>98</v>
      </c>
      <c r="S36" s="569">
        <v>0.42156826037494111</v>
      </c>
      <c r="T36" s="433">
        <v>224.14155500000001</v>
      </c>
    </row>
    <row r="37" spans="1:20" s="147" customFormat="1" ht="21.75">
      <c r="A37" s="535" t="s">
        <v>476</v>
      </c>
      <c r="B37" s="98">
        <v>4500</v>
      </c>
      <c r="C37" s="98">
        <v>4500</v>
      </c>
      <c r="D37" s="98">
        <v>0</v>
      </c>
      <c r="E37" s="98">
        <v>4500</v>
      </c>
      <c r="F37" s="98">
        <v>6.1466326599999999</v>
      </c>
      <c r="G37" s="103">
        <v>1.3659183688888889E-3</v>
      </c>
      <c r="H37" s="98">
        <v>4493.8533673399997</v>
      </c>
      <c r="I37" s="98">
        <v>0</v>
      </c>
      <c r="J37" s="103">
        <v>0</v>
      </c>
      <c r="K37" s="1528" t="s">
        <v>76</v>
      </c>
      <c r="L37" s="1528" t="s">
        <v>545</v>
      </c>
      <c r="M37" s="1528"/>
      <c r="N37" s="101">
        <v>6.1466326599999999</v>
      </c>
      <c r="O37" s="98">
        <v>0</v>
      </c>
      <c r="P37" s="1157">
        <v>0</v>
      </c>
      <c r="Q37" s="1529" t="s">
        <v>76</v>
      </c>
      <c r="R37" s="1530">
        <v>2.8627749123745497E-2</v>
      </c>
      <c r="S37" s="1530">
        <v>2.8627749123745497E-2</v>
      </c>
      <c r="T37" s="433">
        <v>0</v>
      </c>
    </row>
    <row r="38" spans="1:20" s="148" customFormat="1" ht="24.75">
      <c r="A38" s="537" t="s">
        <v>70</v>
      </c>
      <c r="B38" s="538">
        <v>45183.159379000004</v>
      </c>
      <c r="C38" s="539">
        <v>45183.159379000004</v>
      </c>
      <c r="D38" s="540">
        <v>0</v>
      </c>
      <c r="E38" s="539">
        <v>45183.159379000004</v>
      </c>
      <c r="F38" s="539">
        <v>30056.291838669997</v>
      </c>
      <c r="G38" s="542">
        <v>0.66521005285521062</v>
      </c>
      <c r="H38" s="539">
        <v>15126.867540330008</v>
      </c>
      <c r="I38" s="539">
        <v>12789.67409493</v>
      </c>
      <c r="J38" s="562">
        <v>0.28306285507060663</v>
      </c>
      <c r="K38" s="562">
        <v>0.34</v>
      </c>
      <c r="L38" s="536" t="s">
        <v>29</v>
      </c>
      <c r="M38" s="1253">
        <v>0.8325378090311959</v>
      </c>
      <c r="N38" s="588">
        <v>17266.617743739997</v>
      </c>
      <c r="O38" s="540">
        <v>2175.6268822400002</v>
      </c>
      <c r="P38" s="572">
        <v>4.8151278311254542E-2</v>
      </c>
      <c r="Q38" s="562">
        <v>0.05</v>
      </c>
      <c r="R38" s="104" t="s">
        <v>29</v>
      </c>
      <c r="S38" s="1273">
        <v>0.96302556622509083</v>
      </c>
      <c r="T38" s="604">
        <v>1810.6013772399999</v>
      </c>
    </row>
    <row r="39" spans="1:20" ht="15" customHeight="1">
      <c r="A39" s="1532" t="s">
        <v>812</v>
      </c>
      <c r="B39" s="1532"/>
      <c r="C39" s="1532"/>
      <c r="D39" s="1532"/>
      <c r="E39" s="1532"/>
      <c r="F39" s="1532"/>
      <c r="G39" s="1532"/>
      <c r="H39" s="1532"/>
      <c r="I39" s="1532"/>
      <c r="J39" s="1532"/>
      <c r="K39" s="1532"/>
      <c r="L39" s="1532"/>
      <c r="M39" s="1532"/>
      <c r="N39" s="1532"/>
      <c r="O39" s="1532"/>
      <c r="P39" s="1532"/>
      <c r="Q39" s="440"/>
      <c r="R39" s="440"/>
      <c r="S39" s="440"/>
    </row>
    <row r="40" spans="1:20" ht="27" customHeight="1">
      <c r="A40" s="430" t="s">
        <v>554</v>
      </c>
      <c r="B40" s="97"/>
      <c r="C40" s="97"/>
      <c r="D40" s="97"/>
      <c r="E40" s="431"/>
      <c r="F40" s="97"/>
      <c r="G40" s="284"/>
      <c r="H40" s="284"/>
      <c r="I40" s="97"/>
      <c r="J40" s="97"/>
      <c r="K40" s="97"/>
      <c r="L40" s="97"/>
      <c r="M40" s="97"/>
      <c r="N40" s="97"/>
      <c r="O40" s="97"/>
      <c r="P40" s="97"/>
      <c r="Q40" s="97"/>
      <c r="R40" s="97"/>
      <c r="S40" s="97"/>
      <c r="T40" s="97"/>
    </row>
    <row r="41" spans="1:20" ht="25.5" customHeight="1">
      <c r="A41" s="1542" t="s">
        <v>425</v>
      </c>
      <c r="B41" s="1543"/>
      <c r="C41" s="1543"/>
      <c r="D41" s="1543"/>
      <c r="E41" s="1543"/>
      <c r="F41" s="1543"/>
      <c r="G41" s="1543"/>
      <c r="H41" s="1543"/>
      <c r="I41" s="1543"/>
      <c r="J41" s="1543"/>
      <c r="K41" s="1543"/>
      <c r="L41" s="1543"/>
      <c r="M41" s="1543"/>
      <c r="N41" s="1543"/>
      <c r="O41" s="1543"/>
      <c r="P41" s="1543"/>
      <c r="Q41" s="1543"/>
      <c r="R41" s="1543"/>
      <c r="S41" s="1543"/>
      <c r="T41" s="1544"/>
    </row>
    <row r="42" spans="1:20" ht="42.75" customHeight="1">
      <c r="A42" s="570" t="s">
        <v>73</v>
      </c>
      <c r="B42" s="570" t="s">
        <v>104</v>
      </c>
      <c r="C42" s="570" t="s">
        <v>193</v>
      </c>
      <c r="D42" s="570" t="s">
        <v>108</v>
      </c>
      <c r="E42" s="570" t="s">
        <v>552</v>
      </c>
      <c r="F42" s="570" t="s">
        <v>24</v>
      </c>
      <c r="G42" s="570" t="s">
        <v>510</v>
      </c>
      <c r="H42" s="570" t="s">
        <v>44</v>
      </c>
      <c r="I42" s="570" t="s">
        <v>25</v>
      </c>
      <c r="J42" s="570" t="s">
        <v>351</v>
      </c>
      <c r="K42" s="571" t="s">
        <v>550</v>
      </c>
      <c r="L42" s="1524" t="s">
        <v>205</v>
      </c>
      <c r="M42" s="1524"/>
      <c r="N42" s="570" t="s">
        <v>204</v>
      </c>
      <c r="O42" s="570" t="s">
        <v>89</v>
      </c>
      <c r="P42" s="570" t="s">
        <v>352</v>
      </c>
      <c r="Q42" s="570" t="s">
        <v>206</v>
      </c>
      <c r="R42" s="1524" t="s">
        <v>207</v>
      </c>
      <c r="S42" s="1524"/>
      <c r="T42" s="570" t="s">
        <v>28</v>
      </c>
    </row>
    <row r="43" spans="1:20" s="147" customFormat="1" ht="28.5" customHeight="1">
      <c r="A43" s="535" t="s">
        <v>71</v>
      </c>
      <c r="B43" s="98">
        <v>451</v>
      </c>
      <c r="C43" s="98">
        <v>451</v>
      </c>
      <c r="D43" s="98">
        <v>0</v>
      </c>
      <c r="E43" s="98">
        <v>451</v>
      </c>
      <c r="F43" s="98">
        <v>385.39938599999999</v>
      </c>
      <c r="G43" s="103">
        <v>0.8545440931263858</v>
      </c>
      <c r="H43" s="98">
        <v>65.600614000000007</v>
      </c>
      <c r="I43" s="98">
        <v>385.39938599999999</v>
      </c>
      <c r="J43" s="103">
        <v>0.8545440931263858</v>
      </c>
      <c r="K43" s="1528" t="s">
        <v>76</v>
      </c>
      <c r="L43" s="1528"/>
      <c r="M43" s="1528"/>
      <c r="N43" s="98">
        <v>0</v>
      </c>
      <c r="O43" s="589">
        <v>111.050704</v>
      </c>
      <c r="P43" s="1157">
        <v>0.24623215964523282</v>
      </c>
      <c r="Q43" s="1528" t="s">
        <v>76</v>
      </c>
      <c r="R43" s="1528"/>
      <c r="S43" s="1528"/>
      <c r="T43" s="433">
        <v>0</v>
      </c>
    </row>
    <row r="44" spans="1:20" s="147" customFormat="1" ht="43.5">
      <c r="A44" s="535" t="s">
        <v>474</v>
      </c>
      <c r="B44" s="98">
        <v>36439.515568999996</v>
      </c>
      <c r="C44" s="98">
        <v>36439.515568999996</v>
      </c>
      <c r="D44" s="98">
        <v>0</v>
      </c>
      <c r="E44" s="98">
        <v>36439.515568999996</v>
      </c>
      <c r="F44" s="98">
        <v>29809.544979950002</v>
      </c>
      <c r="G44" s="103">
        <v>0.81805546847910693</v>
      </c>
      <c r="H44" s="98">
        <v>6629.9705890499936</v>
      </c>
      <c r="I44" s="98">
        <v>23679.266687989999</v>
      </c>
      <c r="J44" s="103">
        <v>0.64982386066994102</v>
      </c>
      <c r="K44" s="1528" t="s">
        <v>76</v>
      </c>
      <c r="L44" s="1528" t="s">
        <v>76</v>
      </c>
      <c r="M44" s="1528" t="s">
        <v>76</v>
      </c>
      <c r="N44" s="98">
        <v>6130.2782919600031</v>
      </c>
      <c r="O44" s="589">
        <v>8016.9316945</v>
      </c>
      <c r="P44" s="1157">
        <v>0.22000653876200824</v>
      </c>
      <c r="Q44" s="1538" t="s">
        <v>76</v>
      </c>
      <c r="R44" s="1538"/>
      <c r="S44" s="1538"/>
      <c r="T44" s="433">
        <v>6855.3857360000002</v>
      </c>
    </row>
    <row r="45" spans="1:20" s="147" customFormat="1" ht="40.5" customHeight="1">
      <c r="A45" s="535" t="s">
        <v>424</v>
      </c>
      <c r="B45" s="98">
        <v>47157.641624000004</v>
      </c>
      <c r="C45" s="98">
        <v>47157.641624000004</v>
      </c>
      <c r="D45" s="98">
        <v>0</v>
      </c>
      <c r="E45" s="98">
        <v>47157.641624000004</v>
      </c>
      <c r="F45" s="98">
        <v>41149.77269274</v>
      </c>
      <c r="G45" s="103">
        <v>0.87260030984665671</v>
      </c>
      <c r="H45" s="98">
        <v>6007.8689312600036</v>
      </c>
      <c r="I45" s="98">
        <v>11889.099091</v>
      </c>
      <c r="J45" s="103">
        <v>0.25211394551480848</v>
      </c>
      <c r="K45" s="1528" t="s">
        <v>76</v>
      </c>
      <c r="L45" s="1528" t="s">
        <v>76</v>
      </c>
      <c r="M45" s="1528" t="s">
        <v>76</v>
      </c>
      <c r="N45" s="98">
        <v>29260.67360174</v>
      </c>
      <c r="O45" s="589">
        <v>11621.94175</v>
      </c>
      <c r="P45" s="1157">
        <v>0.24644874827848112</v>
      </c>
      <c r="Q45" s="1539" t="s">
        <v>76</v>
      </c>
      <c r="R45" s="1540"/>
      <c r="S45" s="1541"/>
      <c r="T45" s="433">
        <v>11145.024537000001</v>
      </c>
    </row>
    <row r="46" spans="1:20" s="148" customFormat="1" ht="24.75">
      <c r="A46" s="537" t="s">
        <v>70</v>
      </c>
      <c r="B46" s="538">
        <v>84048.157192999992</v>
      </c>
      <c r="C46" s="539">
        <v>84048.157192999992</v>
      </c>
      <c r="D46" s="540">
        <v>0</v>
      </c>
      <c r="E46" s="539">
        <v>84048.157192999992</v>
      </c>
      <c r="F46" s="539">
        <v>71344.717058690003</v>
      </c>
      <c r="G46" s="542">
        <v>0.8488552211187802</v>
      </c>
      <c r="H46" s="539">
        <v>12703.440134309989</v>
      </c>
      <c r="I46" s="539">
        <v>35953.76516499</v>
      </c>
      <c r="J46" s="562">
        <v>0.42777577005560369</v>
      </c>
      <c r="K46" s="1527" t="s">
        <v>76</v>
      </c>
      <c r="L46" s="1527"/>
      <c r="M46" s="1527"/>
      <c r="N46" s="539">
        <v>35390.951893700003</v>
      </c>
      <c r="O46" s="590">
        <v>19749.924148500002</v>
      </c>
      <c r="P46" s="572">
        <v>0.23498342864493985</v>
      </c>
      <c r="Q46" s="1527" t="s">
        <v>76</v>
      </c>
      <c r="R46" s="1527"/>
      <c r="S46" s="1527"/>
      <c r="T46" s="604">
        <v>18000.410273000001</v>
      </c>
    </row>
    <row r="47" spans="1:20" ht="21" customHeight="1">
      <c r="A47" s="1532" t="s">
        <v>812</v>
      </c>
      <c r="B47" s="1532"/>
      <c r="C47" s="1532"/>
      <c r="D47" s="1532"/>
      <c r="E47" s="1532"/>
      <c r="F47" s="1532"/>
      <c r="G47" s="1532"/>
      <c r="H47" s="1532"/>
      <c r="I47" s="1532"/>
      <c r="J47" s="1532"/>
      <c r="K47" s="1532"/>
      <c r="L47" s="1532"/>
      <c r="M47" s="1532"/>
      <c r="N47" s="1532"/>
      <c r="O47" s="1532"/>
      <c r="P47" s="1532"/>
      <c r="Q47" s="429"/>
      <c r="R47" s="429"/>
      <c r="S47" s="429"/>
    </row>
    <row r="48" spans="1:20" ht="18" customHeight="1">
      <c r="B48" s="119"/>
      <c r="C48" s="119"/>
      <c r="D48" s="119"/>
      <c r="E48" s="432"/>
      <c r="F48" s="119"/>
      <c r="G48" s="285"/>
      <c r="H48" s="285"/>
      <c r="I48" s="119"/>
      <c r="J48" s="119"/>
      <c r="K48" s="119"/>
      <c r="L48" s="119"/>
      <c r="M48" s="119"/>
      <c r="N48" s="119"/>
      <c r="O48" s="119"/>
      <c r="P48" s="119"/>
      <c r="Q48" s="119"/>
      <c r="R48" s="119"/>
      <c r="S48" s="119"/>
      <c r="T48" s="119"/>
    </row>
    <row r="49" spans="1:20" ht="17.25">
      <c r="A49" s="461" t="s">
        <v>554</v>
      </c>
      <c r="B49" s="119"/>
      <c r="C49" s="119"/>
      <c r="D49" s="119"/>
      <c r="E49" s="119"/>
      <c r="F49" s="69"/>
      <c r="G49" s="285"/>
      <c r="H49" s="285"/>
      <c r="I49" s="69"/>
      <c r="J49" s="69"/>
      <c r="K49" s="69"/>
      <c r="L49" s="69"/>
      <c r="M49" s="69"/>
      <c r="N49" s="69"/>
      <c r="O49" s="69"/>
      <c r="P49" s="69"/>
      <c r="Q49" s="69"/>
      <c r="R49" s="69"/>
      <c r="S49" s="69"/>
      <c r="T49" s="69"/>
    </row>
    <row r="50" spans="1:20" ht="25.5" customHeight="1">
      <c r="A50" s="1542" t="s">
        <v>534</v>
      </c>
      <c r="B50" s="1543"/>
      <c r="C50" s="1543"/>
      <c r="D50" s="1543"/>
      <c r="E50" s="1543"/>
      <c r="F50" s="1543"/>
      <c r="G50" s="1543"/>
      <c r="H50" s="1543"/>
      <c r="I50" s="1543"/>
      <c r="J50" s="1543"/>
      <c r="K50" s="1543"/>
      <c r="L50" s="1543"/>
      <c r="M50" s="1543"/>
      <c r="N50" s="1543"/>
      <c r="O50" s="1543"/>
      <c r="P50" s="1543"/>
      <c r="Q50" s="1543"/>
      <c r="R50" s="1543"/>
      <c r="S50" s="1543"/>
      <c r="T50" s="1544"/>
    </row>
    <row r="51" spans="1:20" ht="28.5" customHeight="1">
      <c r="A51" s="570" t="s">
        <v>73</v>
      </c>
      <c r="B51" s="570" t="s">
        <v>104</v>
      </c>
      <c r="C51" s="570" t="s">
        <v>193</v>
      </c>
      <c r="D51" s="570" t="s">
        <v>108</v>
      </c>
      <c r="E51" s="570" t="s">
        <v>552</v>
      </c>
      <c r="F51" s="570" t="s">
        <v>24</v>
      </c>
      <c r="G51" s="570" t="s">
        <v>510</v>
      </c>
      <c r="H51" s="570" t="s">
        <v>44</v>
      </c>
      <c r="I51" s="570" t="s">
        <v>25</v>
      </c>
      <c r="J51" s="570" t="s">
        <v>351</v>
      </c>
      <c r="K51" s="571" t="s">
        <v>550</v>
      </c>
      <c r="L51" s="1524" t="s">
        <v>205</v>
      </c>
      <c r="M51" s="1524"/>
      <c r="N51" s="570" t="s">
        <v>204</v>
      </c>
      <c r="O51" s="570" t="s">
        <v>89</v>
      </c>
      <c r="P51" s="570" t="s">
        <v>352</v>
      </c>
      <c r="Q51" s="571" t="s">
        <v>206</v>
      </c>
      <c r="R51" s="1524" t="s">
        <v>207</v>
      </c>
      <c r="S51" s="1524"/>
      <c r="T51" s="570" t="s">
        <v>28</v>
      </c>
    </row>
    <row r="52" spans="1:20" s="146" customFormat="1" ht="84" customHeight="1">
      <c r="A52" s="535" t="s">
        <v>546</v>
      </c>
      <c r="B52" s="441">
        <v>8629.4</v>
      </c>
      <c r="C52" s="441">
        <v>8629.4</v>
      </c>
      <c r="D52" s="521">
        <v>0</v>
      </c>
      <c r="E52" s="98">
        <v>8629.4</v>
      </c>
      <c r="F52" s="98">
        <v>8629.4</v>
      </c>
      <c r="G52" s="103">
        <v>1</v>
      </c>
      <c r="H52" s="442">
        <v>0</v>
      </c>
      <c r="I52" s="98">
        <v>0</v>
      </c>
      <c r="J52" s="103">
        <v>0</v>
      </c>
      <c r="K52" s="1531" t="s">
        <v>76</v>
      </c>
      <c r="L52" s="1531"/>
      <c r="M52" s="1531"/>
      <c r="N52" s="98">
        <v>8629.4</v>
      </c>
      <c r="O52" s="98">
        <v>0</v>
      </c>
      <c r="P52" s="103">
        <v>0</v>
      </c>
      <c r="Q52" s="1531" t="s">
        <v>76</v>
      </c>
      <c r="R52" s="1531"/>
      <c r="S52" s="1531"/>
      <c r="T52" s="433">
        <v>0</v>
      </c>
    </row>
    <row r="53" spans="1:20" s="146" customFormat="1" ht="60" customHeight="1">
      <c r="A53" s="535" t="s">
        <v>42</v>
      </c>
      <c r="B53" s="441">
        <v>8802.9</v>
      </c>
      <c r="C53" s="441">
        <v>8802.9</v>
      </c>
      <c r="D53" s="441">
        <v>8802.9</v>
      </c>
      <c r="E53" s="98">
        <v>0</v>
      </c>
      <c r="F53" s="98">
        <v>0</v>
      </c>
      <c r="G53" s="103">
        <v>0</v>
      </c>
      <c r="H53" s="442">
        <v>0</v>
      </c>
      <c r="I53" s="98">
        <v>0</v>
      </c>
      <c r="J53" s="103">
        <v>0</v>
      </c>
      <c r="K53" s="1531" t="s">
        <v>76</v>
      </c>
      <c r="L53" s="1531"/>
      <c r="M53" s="1531"/>
      <c r="N53" s="98">
        <v>0</v>
      </c>
      <c r="O53" s="98">
        <v>0</v>
      </c>
      <c r="P53" s="103">
        <v>0</v>
      </c>
      <c r="Q53" s="1531" t="s">
        <v>76</v>
      </c>
      <c r="R53" s="1531"/>
      <c r="S53" s="1531"/>
      <c r="T53" s="433">
        <v>0</v>
      </c>
    </row>
    <row r="54" spans="1:20" ht="24.75">
      <c r="A54" s="537" t="s">
        <v>70</v>
      </c>
      <c r="B54" s="538">
        <v>17432.3</v>
      </c>
      <c r="C54" s="539">
        <v>17432.3</v>
      </c>
      <c r="D54" s="539">
        <v>8802.9</v>
      </c>
      <c r="E54" s="540">
        <v>8629.4</v>
      </c>
      <c r="F54" s="541">
        <v>8629.4</v>
      </c>
      <c r="G54" s="542">
        <v>1</v>
      </c>
      <c r="H54" s="541">
        <v>0</v>
      </c>
      <c r="I54" s="541">
        <v>0</v>
      </c>
      <c r="J54" s="562">
        <v>0</v>
      </c>
      <c r="K54" s="1527" t="s">
        <v>76</v>
      </c>
      <c r="L54" s="1527"/>
      <c r="M54" s="1527"/>
      <c r="N54" s="541">
        <v>8629.4</v>
      </c>
      <c r="O54" s="540">
        <v>0</v>
      </c>
      <c r="P54" s="562">
        <v>0</v>
      </c>
      <c r="Q54" s="1527" t="s">
        <v>76</v>
      </c>
      <c r="R54" s="1527"/>
      <c r="S54" s="1527"/>
      <c r="T54" s="604">
        <v>0</v>
      </c>
    </row>
    <row r="55" spans="1:20" ht="17.25">
      <c r="A55" s="97" t="s">
        <v>812</v>
      </c>
      <c r="B55" s="97"/>
      <c r="C55" s="97"/>
      <c r="D55" s="97"/>
      <c r="E55" s="97"/>
      <c r="F55" s="97"/>
      <c r="G55" s="284"/>
      <c r="H55" s="284"/>
      <c r="I55" s="97"/>
      <c r="J55" s="97"/>
      <c r="K55" s="97"/>
      <c r="L55" s="97"/>
      <c r="M55" s="97"/>
      <c r="N55" s="97"/>
      <c r="O55" s="97"/>
      <c r="P55" s="97"/>
      <c r="Q55" s="97"/>
      <c r="R55" s="97"/>
      <c r="S55" s="97"/>
      <c r="T55" s="97"/>
    </row>
    <row r="56" spans="1:20" ht="24.75" customHeight="1">
      <c r="A56" s="97"/>
      <c r="B56" s="97"/>
      <c r="C56" s="97"/>
      <c r="D56" s="97"/>
      <c r="E56" s="97"/>
      <c r="F56" s="97"/>
      <c r="G56" s="284"/>
      <c r="H56" s="284"/>
      <c r="I56" s="298"/>
      <c r="J56" s="97"/>
      <c r="K56" s="97"/>
      <c r="L56" s="97"/>
      <c r="M56" s="97"/>
      <c r="N56" s="97"/>
      <c r="O56" s="97"/>
      <c r="P56" s="97"/>
      <c r="Q56" s="97"/>
      <c r="R56" s="97"/>
      <c r="S56" s="97"/>
      <c r="T56" s="97"/>
    </row>
    <row r="57" spans="1:20" ht="25.5" hidden="1" customHeight="1">
      <c r="A57" s="97"/>
      <c r="B57" s="97"/>
      <c r="C57" s="97"/>
      <c r="D57" s="97"/>
      <c r="E57" s="97"/>
      <c r="F57" s="97"/>
      <c r="G57" s="284"/>
      <c r="H57" s="284"/>
      <c r="I57" s="97"/>
      <c r="J57" s="97"/>
      <c r="K57" s="97"/>
      <c r="L57" s="97"/>
      <c r="M57" s="97"/>
      <c r="N57" s="97"/>
      <c r="O57" s="97"/>
      <c r="P57" s="97"/>
      <c r="Q57" s="97"/>
      <c r="R57" s="97"/>
      <c r="S57" s="97"/>
      <c r="T57" s="97"/>
    </row>
    <row r="58" spans="1:20" ht="18" hidden="1" customHeight="1">
      <c r="A58" s="60" t="s">
        <v>106</v>
      </c>
      <c r="B58" s="61">
        <v>1453388.3052819101</v>
      </c>
      <c r="C58" s="61">
        <v>1460388.3052819101</v>
      </c>
      <c r="D58" s="61">
        <v>8802.9</v>
      </c>
      <c r="E58" s="61">
        <v>1451585.40528191</v>
      </c>
      <c r="F58" s="61">
        <v>788561.88403240009</v>
      </c>
      <c r="G58" s="61"/>
      <c r="H58" s="61">
        <v>663023.52124951</v>
      </c>
      <c r="I58" s="61">
        <v>447569.22841346997</v>
      </c>
      <c r="J58" s="61"/>
      <c r="K58" s="61"/>
      <c r="L58" s="61"/>
      <c r="M58" s="61"/>
      <c r="N58" s="61">
        <v>0</v>
      </c>
      <c r="O58" s="61">
        <v>52650.121422070006</v>
      </c>
      <c r="Q58" s="61"/>
      <c r="R58" s="61"/>
      <c r="S58" s="61"/>
    </row>
    <row r="59" spans="1:20" s="696" customFormat="1" ht="21" hidden="1" customHeight="1">
      <c r="A59" s="698" t="s">
        <v>421</v>
      </c>
      <c r="B59" s="699">
        <v>1453388.3052819101</v>
      </c>
      <c r="C59" s="699">
        <v>1460388.3052819101</v>
      </c>
      <c r="D59" s="699">
        <v>8802.9</v>
      </c>
      <c r="E59" s="699">
        <v>1451585.40528191</v>
      </c>
      <c r="F59" s="700">
        <v>788561.88403239998</v>
      </c>
      <c r="G59" s="701"/>
      <c r="H59" s="699">
        <v>663023.52124951</v>
      </c>
      <c r="I59" s="699">
        <v>447555.29756047006</v>
      </c>
      <c r="J59" s="702"/>
      <c r="K59" s="703"/>
      <c r="L59" s="698"/>
      <c r="M59" s="698"/>
      <c r="N59" s="699"/>
      <c r="O59" s="699">
        <v>52650.121422070006</v>
      </c>
      <c r="P59" s="699"/>
      <c r="Q59" s="704"/>
      <c r="R59" s="705"/>
      <c r="S59" s="705"/>
      <c r="T59" s="699"/>
    </row>
    <row r="60" spans="1:20" ht="15" hidden="1" customHeight="1">
      <c r="A60" s="381" t="s">
        <v>60</v>
      </c>
      <c r="B60" s="354">
        <v>0</v>
      </c>
      <c r="C60" s="354">
        <v>0</v>
      </c>
      <c r="D60" s="354">
        <v>0</v>
      </c>
      <c r="E60" s="354">
        <v>0</v>
      </c>
      <c r="F60" s="697">
        <v>0</v>
      </c>
      <c r="G60" s="355"/>
      <c r="H60" s="354">
        <v>0</v>
      </c>
      <c r="I60" s="382">
        <v>13.930852999910712</v>
      </c>
      <c r="J60" s="382"/>
      <c r="K60" s="354"/>
      <c r="L60" s="354"/>
      <c r="M60" s="354"/>
      <c r="N60" s="354"/>
      <c r="O60" s="382">
        <v>0</v>
      </c>
      <c r="P60" s="383"/>
      <c r="Q60" s="292"/>
      <c r="R60" s="292"/>
      <c r="S60" s="292"/>
      <c r="T60" s="383"/>
    </row>
    <row r="61" spans="1:20" ht="64.5" customHeight="1">
      <c r="A61" s="75"/>
      <c r="B61" s="76"/>
      <c r="C61" s="76"/>
      <c r="D61" s="76"/>
      <c r="E61" s="76"/>
      <c r="F61" s="76"/>
      <c r="G61" s="287"/>
      <c r="H61" s="287"/>
      <c r="I61" s="76"/>
      <c r="J61" s="79"/>
      <c r="K61" s="80"/>
      <c r="L61" s="77"/>
      <c r="M61" s="77"/>
      <c r="N61" s="76"/>
      <c r="O61" s="76"/>
      <c r="P61" s="81"/>
      <c r="Q61" s="77"/>
      <c r="R61" s="77"/>
      <c r="S61" s="77"/>
      <c r="T61" s="81"/>
    </row>
    <row r="62" spans="1:20" ht="64.5" customHeight="1">
      <c r="A62" s="78"/>
      <c r="B62" s="82"/>
      <c r="C62" s="82"/>
      <c r="D62" s="82"/>
      <c r="E62" s="61"/>
      <c r="F62" s="61"/>
      <c r="G62" s="485"/>
      <c r="H62" s="82"/>
      <c r="I62" s="82"/>
      <c r="J62" s="83"/>
      <c r="K62" s="118"/>
      <c r="L62" s="118"/>
      <c r="M62" s="118"/>
      <c r="N62" s="82"/>
      <c r="O62" s="82"/>
      <c r="P62" s="81"/>
      <c r="Q62" s="118"/>
      <c r="R62" s="118"/>
      <c r="S62" s="118"/>
      <c r="T62" s="81"/>
    </row>
    <row r="63" spans="1:20" ht="64.5" customHeight="1">
      <c r="B63" s="63"/>
      <c r="F63" s="175"/>
      <c r="K63" s="62"/>
    </row>
    <row r="64" spans="1:20" ht="64.5" customHeight="1">
      <c r="B64" s="64"/>
      <c r="C64" s="64"/>
      <c r="E64" s="64"/>
    </row>
    <row r="65" spans="1:20" ht="64.5" customHeight="1"/>
    <row r="68" spans="1:20" ht="17.25">
      <c r="A68" s="119"/>
      <c r="B68" s="119"/>
      <c r="C68" s="119"/>
      <c r="D68" s="119"/>
      <c r="E68" s="119"/>
      <c r="F68" s="119"/>
      <c r="G68" s="285"/>
      <c r="H68" s="285"/>
      <c r="I68" s="119"/>
      <c r="J68" s="119"/>
      <c r="K68" s="119"/>
      <c r="L68" s="119"/>
      <c r="M68" s="119"/>
      <c r="N68" s="119"/>
      <c r="O68" s="119"/>
      <c r="P68" s="119"/>
      <c r="Q68" s="84"/>
      <c r="R68" s="85"/>
      <c r="S68" s="85"/>
      <c r="T68" s="119"/>
    </row>
    <row r="69" spans="1:20" ht="24.75">
      <c r="A69" s="86"/>
      <c r="B69" s="85"/>
      <c r="C69" s="85"/>
      <c r="D69" s="86"/>
      <c r="E69" s="87"/>
      <c r="F69" s="87"/>
      <c r="G69" s="286"/>
      <c r="H69" s="286"/>
      <c r="I69" s="87"/>
      <c r="J69" s="88"/>
      <c r="K69" s="88"/>
      <c r="L69" s="88"/>
      <c r="M69" s="88"/>
      <c r="N69" s="88"/>
      <c r="O69" s="88"/>
      <c r="P69" s="89"/>
      <c r="Q69" s="84"/>
      <c r="R69" s="85"/>
      <c r="S69" s="85"/>
      <c r="T69" s="89"/>
    </row>
    <row r="70" spans="1:20" ht="24.75">
      <c r="A70" s="86"/>
      <c r="B70" s="85"/>
      <c r="C70" s="85"/>
      <c r="D70" s="86"/>
      <c r="E70" s="90"/>
      <c r="F70" s="90"/>
      <c r="G70" s="287"/>
      <c r="H70" s="287"/>
      <c r="I70" s="90"/>
      <c r="J70" s="91"/>
      <c r="K70" s="91"/>
      <c r="L70" s="91"/>
      <c r="M70" s="91"/>
      <c r="N70" s="91"/>
      <c r="O70" s="91"/>
      <c r="P70" s="79"/>
      <c r="Q70" s="84"/>
      <c r="R70" s="85"/>
      <c r="S70" s="85"/>
      <c r="T70" s="79"/>
    </row>
    <row r="71" spans="1:20" ht="24.75">
      <c r="A71" s="86"/>
      <c r="B71" s="85"/>
      <c r="C71" s="85"/>
      <c r="D71" s="86"/>
      <c r="E71" s="92"/>
      <c r="F71" s="92"/>
      <c r="G71" s="289"/>
      <c r="H71" s="289"/>
      <c r="I71" s="92"/>
      <c r="J71" s="93"/>
      <c r="K71" s="93"/>
      <c r="L71" s="93"/>
      <c r="M71" s="93"/>
      <c r="N71" s="93"/>
      <c r="O71" s="93"/>
      <c r="P71" s="81"/>
      <c r="Q71" s="84"/>
      <c r="R71" s="85"/>
      <c r="S71" s="85"/>
      <c r="T71" s="81"/>
    </row>
    <row r="72" spans="1:20" ht="24.75">
      <c r="A72" s="86"/>
      <c r="B72" s="85"/>
      <c r="C72" s="85"/>
      <c r="D72" s="86"/>
      <c r="E72" s="87"/>
      <c r="F72" s="87"/>
      <c r="G72" s="286"/>
      <c r="H72" s="286"/>
      <c r="I72" s="87"/>
      <c r="J72" s="88"/>
      <c r="K72" s="88"/>
      <c r="L72" s="88"/>
      <c r="M72" s="88"/>
      <c r="N72" s="88"/>
      <c r="O72" s="88"/>
      <c r="P72" s="89"/>
      <c r="Q72" s="84"/>
      <c r="R72" s="85"/>
      <c r="S72" s="85"/>
      <c r="T72" s="89"/>
    </row>
    <row r="73" spans="1:20" ht="24.75">
      <c r="A73" s="86"/>
      <c r="B73" s="85"/>
      <c r="C73" s="85"/>
      <c r="D73" s="86"/>
      <c r="E73" s="90"/>
      <c r="F73" s="90"/>
      <c r="G73" s="287"/>
      <c r="H73" s="287"/>
      <c r="I73" s="90"/>
      <c r="J73" s="91"/>
      <c r="K73" s="91"/>
      <c r="L73" s="91"/>
      <c r="M73" s="91"/>
      <c r="N73" s="91"/>
      <c r="O73" s="91"/>
      <c r="P73" s="79"/>
      <c r="Q73" s="84"/>
      <c r="R73" s="85"/>
      <c r="S73" s="85"/>
      <c r="T73" s="79"/>
    </row>
    <row r="74" spans="1:20" ht="24.75">
      <c r="A74" s="86"/>
      <c r="B74" s="85"/>
      <c r="C74" s="85"/>
      <c r="D74" s="86"/>
      <c r="E74" s="90"/>
      <c r="F74" s="90"/>
      <c r="G74" s="287"/>
      <c r="H74" s="287"/>
      <c r="I74" s="90"/>
      <c r="J74" s="91"/>
      <c r="K74" s="91"/>
      <c r="L74" s="91"/>
      <c r="M74" s="91"/>
      <c r="N74" s="91"/>
      <c r="O74" s="91"/>
      <c r="P74" s="79"/>
      <c r="Q74" s="84"/>
      <c r="R74" s="85"/>
      <c r="S74" s="85"/>
      <c r="T74" s="79"/>
    </row>
    <row r="75" spans="1:20" ht="24.75">
      <c r="A75" s="86"/>
      <c r="B75" s="85"/>
      <c r="C75" s="85"/>
      <c r="D75" s="86"/>
      <c r="E75" s="90"/>
      <c r="F75" s="90"/>
      <c r="G75" s="287"/>
      <c r="H75" s="287"/>
      <c r="I75" s="90"/>
      <c r="J75" s="91"/>
      <c r="K75" s="91"/>
      <c r="L75" s="91"/>
      <c r="M75" s="91"/>
      <c r="N75" s="91"/>
      <c r="O75" s="91"/>
      <c r="P75" s="79"/>
      <c r="Q75" s="84"/>
      <c r="R75" s="85"/>
      <c r="S75" s="85"/>
      <c r="T75" s="79"/>
    </row>
    <row r="76" spans="1:20" ht="24.75">
      <c r="A76" s="86"/>
      <c r="B76" s="85"/>
      <c r="C76" s="85"/>
      <c r="D76" s="86"/>
      <c r="E76" s="90"/>
      <c r="F76" s="90"/>
      <c r="G76" s="287"/>
      <c r="H76" s="287"/>
      <c r="I76" s="90"/>
      <c r="J76" s="91"/>
      <c r="K76" s="91"/>
      <c r="L76" s="91"/>
      <c r="M76" s="91"/>
      <c r="N76" s="91"/>
      <c r="O76" s="91"/>
      <c r="P76" s="79"/>
      <c r="Q76" s="84"/>
      <c r="R76" s="85"/>
      <c r="S76" s="85"/>
      <c r="T76" s="79"/>
    </row>
    <row r="77" spans="1:20" ht="24.75">
      <c r="A77" s="86"/>
      <c r="B77" s="85"/>
      <c r="C77" s="85"/>
      <c r="D77" s="86"/>
      <c r="E77" s="90"/>
      <c r="F77" s="90"/>
      <c r="G77" s="287"/>
      <c r="H77" s="287"/>
      <c r="I77" s="90"/>
      <c r="J77" s="91"/>
      <c r="K77" s="91"/>
      <c r="L77" s="91"/>
      <c r="M77" s="91"/>
      <c r="N77" s="91"/>
      <c r="O77" s="91"/>
      <c r="P77" s="79"/>
      <c r="Q77" s="84"/>
      <c r="R77" s="85"/>
      <c r="S77" s="85"/>
      <c r="T77" s="79"/>
    </row>
    <row r="78" spans="1:20" ht="24.75">
      <c r="A78" s="86"/>
      <c r="B78" s="85"/>
      <c r="C78" s="85"/>
      <c r="D78" s="86"/>
      <c r="E78" s="92"/>
      <c r="F78" s="92"/>
      <c r="G78" s="289"/>
      <c r="H78" s="289"/>
      <c r="I78" s="92"/>
      <c r="J78" s="93"/>
      <c r="K78" s="93"/>
      <c r="L78" s="93"/>
      <c r="M78" s="93"/>
      <c r="N78" s="93"/>
      <c r="O78" s="93"/>
      <c r="P78" s="81"/>
      <c r="Q78" s="84"/>
      <c r="R78" s="85"/>
      <c r="S78" s="85"/>
      <c r="T78" s="81"/>
    </row>
    <row r="79" spans="1:20" ht="24.75">
      <c r="A79" s="86"/>
      <c r="B79" s="85"/>
      <c r="C79" s="85"/>
      <c r="D79" s="86"/>
      <c r="E79" s="90"/>
      <c r="F79" s="90"/>
      <c r="G79" s="287"/>
      <c r="H79" s="287"/>
      <c r="I79" s="90"/>
      <c r="J79" s="91"/>
      <c r="K79" s="91"/>
      <c r="L79" s="91"/>
      <c r="M79" s="91"/>
      <c r="N79" s="91"/>
      <c r="O79" s="91"/>
      <c r="P79" s="79"/>
      <c r="Q79" s="84"/>
      <c r="R79" s="85"/>
      <c r="S79" s="85"/>
      <c r="T79" s="79"/>
    </row>
    <row r="80" spans="1:20" ht="24.75">
      <c r="A80" s="86"/>
      <c r="B80" s="85"/>
      <c r="C80" s="85"/>
      <c r="D80" s="86"/>
      <c r="E80" s="90"/>
      <c r="F80" s="90"/>
      <c r="G80" s="287"/>
      <c r="H80" s="287"/>
      <c r="I80" s="90"/>
      <c r="J80" s="91"/>
      <c r="K80" s="91"/>
      <c r="L80" s="91"/>
      <c r="M80" s="91"/>
      <c r="N80" s="91"/>
      <c r="O80" s="91"/>
      <c r="P80" s="79"/>
      <c r="Q80" s="84"/>
      <c r="R80" s="85"/>
      <c r="S80" s="85"/>
      <c r="T80" s="79"/>
    </row>
    <row r="81" spans="1:20" ht="24.75">
      <c r="A81" s="86"/>
      <c r="B81" s="85"/>
      <c r="C81" s="85"/>
      <c r="D81" s="86"/>
      <c r="E81" s="87"/>
      <c r="F81" s="87"/>
      <c r="G81" s="286"/>
      <c r="H81" s="286"/>
      <c r="I81" s="87"/>
      <c r="J81" s="88"/>
      <c r="K81" s="88"/>
      <c r="L81" s="88"/>
      <c r="M81" s="88"/>
      <c r="N81" s="88"/>
      <c r="O81" s="88"/>
      <c r="P81" s="89"/>
      <c r="Q81" s="84"/>
      <c r="R81" s="85"/>
      <c r="S81" s="85"/>
      <c r="T81" s="89"/>
    </row>
    <row r="82" spans="1:20" ht="24.75">
      <c r="A82" s="86"/>
      <c r="B82" s="85"/>
      <c r="C82" s="85"/>
      <c r="D82" s="86"/>
      <c r="E82" s="90"/>
      <c r="F82" s="90"/>
      <c r="G82" s="287"/>
      <c r="H82" s="287"/>
      <c r="I82" s="90"/>
      <c r="J82" s="91"/>
      <c r="K82" s="91"/>
      <c r="L82" s="91"/>
      <c r="M82" s="91"/>
      <c r="N82" s="91"/>
      <c r="O82" s="91"/>
      <c r="P82" s="79"/>
      <c r="Q82" s="84"/>
      <c r="R82" s="85"/>
      <c r="S82" s="85"/>
      <c r="T82" s="79"/>
    </row>
  </sheetData>
  <mergeCells count="38">
    <mergeCell ref="A4:T4"/>
    <mergeCell ref="A2:T3"/>
    <mergeCell ref="A5:T5"/>
    <mergeCell ref="R51:S51"/>
    <mergeCell ref="K43:M43"/>
    <mergeCell ref="Q46:S46"/>
    <mergeCell ref="Q44:S44"/>
    <mergeCell ref="Q45:S45"/>
    <mergeCell ref="A50:T50"/>
    <mergeCell ref="A31:T31"/>
    <mergeCell ref="A41:T41"/>
    <mergeCell ref="L7:M7"/>
    <mergeCell ref="A29:P29"/>
    <mergeCell ref="R7:S7"/>
    <mergeCell ref="A6:T6"/>
    <mergeCell ref="A21:T21"/>
    <mergeCell ref="R42:S42"/>
    <mergeCell ref="L22:M22"/>
    <mergeCell ref="L32:M32"/>
    <mergeCell ref="R22:S22"/>
    <mergeCell ref="R32:S32"/>
    <mergeCell ref="A39:P39"/>
    <mergeCell ref="L51:M51"/>
    <mergeCell ref="A1:T1"/>
    <mergeCell ref="K54:M54"/>
    <mergeCell ref="Q54:S54"/>
    <mergeCell ref="K37:M37"/>
    <mergeCell ref="Q37:S37"/>
    <mergeCell ref="K52:M52"/>
    <mergeCell ref="K53:M53"/>
    <mergeCell ref="Q52:S52"/>
    <mergeCell ref="Q53:S53"/>
    <mergeCell ref="K44:M44"/>
    <mergeCell ref="K45:M45"/>
    <mergeCell ref="K46:M46"/>
    <mergeCell ref="Q43:S43"/>
    <mergeCell ref="L42:M42"/>
    <mergeCell ref="A47:P47"/>
  </mergeCells>
  <conditionalFormatting sqref="M8:M18">
    <cfRule type="cellIs" dxfId="26" priority="28" operator="greaterThan">
      <formula>0.99</formula>
    </cfRule>
    <cfRule type="cellIs" dxfId="25" priority="29" operator="lessThan">
      <formula>0.7</formula>
    </cfRule>
    <cfRule type="cellIs" dxfId="24" priority="30" operator="between">
      <formula>0.7</formula>
      <formula>0.99</formula>
    </cfRule>
  </conditionalFormatting>
  <conditionalFormatting sqref="M23:M28">
    <cfRule type="cellIs" dxfId="23" priority="70" operator="greaterThan">
      <formula>0.99</formula>
    </cfRule>
    <cfRule type="cellIs" dxfId="22" priority="71" operator="lessThan">
      <formula>0.7</formula>
    </cfRule>
    <cfRule type="cellIs" dxfId="21" priority="72" operator="between">
      <formula>0.7</formula>
      <formula>0.99</formula>
    </cfRule>
  </conditionalFormatting>
  <conditionalFormatting sqref="M33:M36">
    <cfRule type="cellIs" dxfId="20" priority="10" operator="greaterThan">
      <formula>0.99</formula>
    </cfRule>
    <cfRule type="cellIs" dxfId="19" priority="11" operator="lessThan">
      <formula>0.7</formula>
    </cfRule>
    <cfRule type="cellIs" dxfId="18" priority="12" operator="between">
      <formula>0.7</formula>
      <formula>0.99</formula>
    </cfRule>
  </conditionalFormatting>
  <conditionalFormatting sqref="M38">
    <cfRule type="cellIs" dxfId="17" priority="1" operator="greaterThan">
      <formula>0.99</formula>
    </cfRule>
    <cfRule type="cellIs" dxfId="16" priority="2" operator="lessThan">
      <formula>0.7</formula>
    </cfRule>
    <cfRule type="cellIs" dxfId="15" priority="3" operator="between">
      <formula>0.7</formula>
      <formula>0.99</formula>
    </cfRule>
  </conditionalFormatting>
  <conditionalFormatting sqref="S8:S14">
    <cfRule type="cellIs" dxfId="14" priority="19" stopIfTrue="1" operator="greaterThan">
      <formula>0.99</formula>
    </cfRule>
    <cfRule type="cellIs" dxfId="13" priority="20" stopIfTrue="1" operator="lessThan">
      <formula>0.7</formula>
    </cfRule>
    <cfRule type="cellIs" dxfId="12" priority="21" stopIfTrue="1" operator="between">
      <formula>0.7</formula>
      <formula>0.99</formula>
    </cfRule>
  </conditionalFormatting>
  <conditionalFormatting sqref="S15:S18">
    <cfRule type="cellIs" dxfId="11" priority="31" operator="greaterThan">
      <formula>0.99</formula>
    </cfRule>
    <cfRule type="cellIs" dxfId="10" priority="32" operator="lessThan">
      <formula>0.7</formula>
    </cfRule>
    <cfRule type="cellIs" dxfId="9" priority="33" operator="between">
      <formula>0.7</formula>
      <formula>0.99</formula>
    </cfRule>
  </conditionalFormatting>
  <conditionalFormatting sqref="S23:S28">
    <cfRule type="cellIs" dxfId="8" priority="7" operator="greaterThan">
      <formula>0.99</formula>
    </cfRule>
    <cfRule type="cellIs" dxfId="7" priority="8" operator="lessThan">
      <formula>0.7</formula>
    </cfRule>
    <cfRule type="cellIs" dxfId="6" priority="9" operator="between">
      <formula>0.7</formula>
      <formula>0.99</formula>
    </cfRule>
  </conditionalFormatting>
  <conditionalFormatting sqref="S33:S36">
    <cfRule type="cellIs" dxfId="5" priority="94" operator="greaterThan">
      <formula>0.99</formula>
    </cfRule>
    <cfRule type="cellIs" dxfId="4" priority="95" operator="lessThan">
      <formula>0.7</formula>
    </cfRule>
    <cfRule type="cellIs" dxfId="3" priority="96" operator="between">
      <formula>0.7</formula>
      <formula>0.99</formula>
    </cfRule>
  </conditionalFormatting>
  <conditionalFormatting sqref="S38">
    <cfRule type="cellIs" dxfId="2" priority="4" operator="greaterThan">
      <formula>0.99</formula>
    </cfRule>
    <cfRule type="cellIs" dxfId="1" priority="5" operator="lessThan">
      <formula>0.7</formula>
    </cfRule>
    <cfRule type="cellIs" dxfId="0" priority="6"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19" max="19" man="1"/>
    <brk id="29" max="1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c r="A1" s="1550"/>
      <c r="B1" s="1550"/>
      <c r="C1" s="1550"/>
      <c r="D1" s="1550"/>
      <c r="E1" s="1550"/>
      <c r="F1" s="1550"/>
      <c r="G1" s="1550"/>
      <c r="H1" s="1550"/>
      <c r="I1" s="1550"/>
      <c r="J1" s="1550"/>
      <c r="K1" s="1550"/>
      <c r="L1" s="1550"/>
      <c r="M1" s="1550"/>
      <c r="N1" s="1550"/>
      <c r="O1" s="1550"/>
    </row>
    <row r="2" spans="1:17" ht="29.25" customHeight="1">
      <c r="A2" s="1557" t="str">
        <f>+'POR DIRECCIONES'!A4:P4</f>
        <v>30 de ABRIL de 2024</v>
      </c>
      <c r="B2" s="1558"/>
      <c r="C2" s="1558"/>
      <c r="D2" s="1558"/>
      <c r="E2" s="1558"/>
      <c r="F2" s="1558"/>
      <c r="G2" s="1558"/>
      <c r="H2" s="1558"/>
      <c r="I2" s="1558"/>
      <c r="J2" s="1558"/>
      <c r="K2" s="1558"/>
      <c r="L2" s="1559"/>
    </row>
    <row r="3" spans="1:17" ht="15" customHeight="1">
      <c r="A3" s="1560" t="s">
        <v>583</v>
      </c>
      <c r="B3" s="1561"/>
      <c r="C3" s="1561"/>
      <c r="D3" s="1561"/>
      <c r="E3" s="1561"/>
      <c r="F3" s="1561"/>
      <c r="G3" s="1561"/>
      <c r="H3" s="1561"/>
      <c r="I3" s="1561"/>
      <c r="J3" s="1561"/>
      <c r="K3" s="1561"/>
      <c r="L3" s="1562"/>
    </row>
    <row r="4" spans="1:17" ht="15" customHeight="1">
      <c r="A4" s="1563"/>
      <c r="B4" s="1564"/>
      <c r="C4" s="1564"/>
      <c r="D4" s="1564"/>
      <c r="E4" s="1564"/>
      <c r="F4" s="1564"/>
      <c r="G4" s="1564"/>
      <c r="H4" s="1564"/>
      <c r="I4" s="1564"/>
      <c r="J4" s="1564"/>
      <c r="K4" s="1564"/>
      <c r="L4" s="1565"/>
    </row>
    <row r="5" spans="1:17" ht="39" customHeight="1">
      <c r="A5" s="563"/>
      <c r="J5" s="288"/>
      <c r="K5" s="288"/>
      <c r="L5" s="564"/>
    </row>
    <row r="6" spans="1:17" ht="45.75" customHeight="1">
      <c r="A6" s="1551" t="s">
        <v>453</v>
      </c>
      <c r="B6" s="1552"/>
      <c r="C6" s="1552"/>
      <c r="D6" s="1552"/>
      <c r="E6" s="1552"/>
      <c r="F6" s="1552"/>
      <c r="G6" s="1552"/>
      <c r="H6" s="1552"/>
      <c r="I6" s="1552"/>
      <c r="J6" s="1552"/>
      <c r="K6" s="1552"/>
      <c r="L6" s="1553"/>
      <c r="Q6" s="144"/>
    </row>
    <row r="7" spans="1:17" ht="23.25" customHeight="1">
      <c r="A7" s="1551" t="s">
        <v>454</v>
      </c>
      <c r="B7" s="1552"/>
      <c r="C7" s="1552"/>
      <c r="D7" s="1552"/>
      <c r="E7" s="1552"/>
      <c r="F7" s="1552"/>
      <c r="G7" s="1552"/>
      <c r="H7" s="1552"/>
      <c r="I7" s="1552"/>
      <c r="J7" s="1552"/>
      <c r="K7" s="1552"/>
      <c r="L7" s="1553"/>
      <c r="Q7" s="144"/>
    </row>
    <row r="8" spans="1:17" ht="129" customHeight="1">
      <c r="A8" s="1551" t="s">
        <v>455</v>
      </c>
      <c r="B8" s="1552"/>
      <c r="C8" s="1552"/>
      <c r="D8" s="1552"/>
      <c r="E8" s="1552"/>
      <c r="F8" s="1552"/>
      <c r="G8" s="1552"/>
      <c r="H8" s="1552"/>
      <c r="I8" s="1552"/>
      <c r="J8" s="1552"/>
      <c r="K8" s="1552"/>
      <c r="L8" s="1553"/>
    </row>
    <row r="9" spans="1:17" ht="125.25" customHeight="1">
      <c r="A9" s="1551" t="s">
        <v>456</v>
      </c>
      <c r="B9" s="1552"/>
      <c r="C9" s="1552"/>
      <c r="D9" s="1552"/>
      <c r="E9" s="1552"/>
      <c r="F9" s="1552"/>
      <c r="G9" s="1552"/>
      <c r="H9" s="1552"/>
      <c r="I9" s="1552"/>
      <c r="J9" s="1552"/>
      <c r="K9" s="1552"/>
      <c r="L9" s="1553"/>
    </row>
    <row r="10" spans="1:17" ht="69.75" customHeight="1">
      <c r="A10" s="1551" t="s">
        <v>457</v>
      </c>
      <c r="B10" s="1552"/>
      <c r="C10" s="1552"/>
      <c r="D10" s="1552"/>
      <c r="E10" s="1552"/>
      <c r="F10" s="1552"/>
      <c r="G10" s="1552"/>
      <c r="H10" s="1552"/>
      <c r="I10" s="1552"/>
      <c r="J10" s="1552"/>
      <c r="K10" s="1552"/>
      <c r="L10" s="1553"/>
    </row>
    <row r="11" spans="1:17" ht="42" customHeight="1">
      <c r="A11" s="1551" t="s">
        <v>597</v>
      </c>
      <c r="B11" s="1552"/>
      <c r="C11" s="1552"/>
      <c r="D11" s="1552"/>
      <c r="E11" s="1552"/>
      <c r="F11" s="1552"/>
      <c r="G11" s="1552"/>
      <c r="H11" s="1552"/>
      <c r="I11" s="1552"/>
      <c r="J11" s="1552"/>
      <c r="K11" s="1552"/>
      <c r="L11" s="1553"/>
    </row>
    <row r="12" spans="1:17" ht="71.25" customHeight="1">
      <c r="A12" s="1551" t="s">
        <v>458</v>
      </c>
      <c r="B12" s="1552"/>
      <c r="C12" s="1552"/>
      <c r="D12" s="1552"/>
      <c r="E12" s="1552"/>
      <c r="F12" s="1552"/>
      <c r="G12" s="1552"/>
      <c r="H12" s="1552"/>
      <c r="I12" s="1552"/>
      <c r="J12" s="1552"/>
      <c r="K12" s="1552"/>
      <c r="L12" s="1553"/>
    </row>
    <row r="13" spans="1:17" ht="69" customHeight="1">
      <c r="A13" s="1554" t="s">
        <v>459</v>
      </c>
      <c r="B13" s="1555"/>
      <c r="C13" s="1555"/>
      <c r="D13" s="1555"/>
      <c r="E13" s="1555"/>
      <c r="F13" s="1555"/>
      <c r="G13" s="1555"/>
      <c r="H13" s="1555"/>
      <c r="I13" s="1555"/>
      <c r="J13" s="1555"/>
      <c r="K13" s="1555"/>
      <c r="L13" s="1556"/>
    </row>
    <row r="14" spans="1:17" hidden="1">
      <c r="A14" t="s">
        <v>598</v>
      </c>
    </row>
    <row r="17" ht="86.25" customHeight="1"/>
    <row r="20" ht="38.25" customHeight="1"/>
    <row r="23" ht="45.75" customHeight="1"/>
    <row r="24" ht="41.25" customHeight="1"/>
    <row r="27" ht="14.25" customHeight="1"/>
    <row r="35" spans="5:8" ht="73.5" customHeight="1"/>
    <row r="40" spans="5:8">
      <c r="E40" s="297"/>
      <c r="F40" s="297"/>
      <c r="G40" s="297"/>
      <c r="H40" s="297"/>
    </row>
    <row r="41" spans="5:8">
      <c r="E41" s="297"/>
      <c r="F41" s="297"/>
      <c r="G41" s="297"/>
      <c r="H41" s="297"/>
    </row>
    <row r="44" spans="5:8" ht="78" customHeight="1"/>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tabColor theme="3" tint="0.59999389629810485"/>
  </sheetPr>
  <dimension ref="A2:P100"/>
  <sheetViews>
    <sheetView workbookViewId="0">
      <selection activeCell="C19" sqref="C19"/>
    </sheetView>
  </sheetViews>
  <sheetFormatPr baseColWidth="10" defaultColWidth="11.42578125" defaultRowHeight="14.25"/>
  <cols>
    <col min="1" max="1" width="21.140625" style="24" customWidth="1"/>
    <col min="2" max="2" width="11.140625" style="24" customWidth="1"/>
    <col min="3" max="3" width="16" style="24" customWidth="1"/>
    <col min="4" max="4" width="10.140625" style="24" customWidth="1"/>
    <col min="5" max="5" width="12.7109375" style="24" customWidth="1"/>
    <col min="6" max="7" width="11.5703125" style="24" customWidth="1"/>
    <col min="8" max="8" width="16.42578125" style="24" customWidth="1"/>
    <col min="9" max="9" width="11.5703125" style="24" customWidth="1"/>
    <col min="10" max="10" width="16.28515625" style="24" customWidth="1"/>
    <col min="11" max="11" width="16.42578125" style="24" customWidth="1"/>
    <col min="12" max="13" width="11.5703125" style="24" customWidth="1"/>
    <col min="14" max="14" width="17.28515625" style="24" customWidth="1"/>
    <col min="15" max="15" width="5.7109375" style="24" bestFit="1" customWidth="1"/>
    <col min="16" max="27" width="5.28515625" style="24" bestFit="1" customWidth="1"/>
    <col min="28" max="16384" width="11.42578125" style="24"/>
  </cols>
  <sheetData>
    <row r="2" spans="1:10" ht="15" customHeight="1" thickBot="1">
      <c r="C2" s="35"/>
      <c r="D2" s="1566" t="s">
        <v>110</v>
      </c>
      <c r="E2" s="1566"/>
      <c r="F2" s="1566" t="s">
        <v>356</v>
      </c>
      <c r="G2" s="1566"/>
      <c r="H2" s="1567" t="s">
        <v>413</v>
      </c>
      <c r="I2" s="1568"/>
      <c r="J2" s="1568"/>
    </row>
    <row r="3" spans="1:10" ht="25.5" customHeight="1" thickBot="1">
      <c r="A3" s="358" t="s">
        <v>357</v>
      </c>
      <c r="D3" s="170" t="s">
        <v>355</v>
      </c>
      <c r="E3" s="26" t="s">
        <v>354</v>
      </c>
      <c r="F3" s="170" t="s">
        <v>355</v>
      </c>
      <c r="G3" s="26" t="s">
        <v>354</v>
      </c>
    </row>
    <row r="4" spans="1:10">
      <c r="B4" s="25" t="s">
        <v>269</v>
      </c>
      <c r="C4" s="357">
        <v>861993</v>
      </c>
      <c r="D4" s="356">
        <v>0</v>
      </c>
      <c r="E4" s="27">
        <v>0.1</v>
      </c>
      <c r="F4" s="356">
        <v>0</v>
      </c>
      <c r="G4" s="27">
        <v>0</v>
      </c>
      <c r="J4" s="36"/>
    </row>
    <row r="5" spans="1:10">
      <c r="B5" s="25" t="s">
        <v>353</v>
      </c>
      <c r="C5" s="357">
        <v>863051.66122291004</v>
      </c>
      <c r="D5" s="356">
        <v>0.2</v>
      </c>
      <c r="E5" s="27">
        <v>0.5</v>
      </c>
      <c r="F5" s="356">
        <v>0.2</v>
      </c>
      <c r="G5" s="27">
        <v>1.0639230827073756E-2</v>
      </c>
      <c r="J5" s="36"/>
    </row>
    <row r="6" spans="1:10">
      <c r="B6" s="25"/>
      <c r="C6" s="357"/>
      <c r="D6" s="356"/>
      <c r="E6" s="27"/>
      <c r="F6" s="356"/>
      <c r="G6" s="27"/>
      <c r="J6" s="36"/>
    </row>
    <row r="7" spans="1:10">
      <c r="B7" s="25"/>
      <c r="C7" s="357"/>
      <c r="D7" s="356"/>
      <c r="E7" s="27"/>
      <c r="F7" s="356"/>
      <c r="G7" s="27"/>
    </row>
    <row r="8" spans="1:10">
      <c r="B8" s="25"/>
      <c r="C8" s="357"/>
      <c r="D8" s="356"/>
      <c r="E8" s="283"/>
      <c r="F8" s="356"/>
      <c r="G8" s="283"/>
      <c r="H8" s="55"/>
    </row>
    <row r="9" spans="1:10">
      <c r="B9" s="25"/>
      <c r="C9" s="357"/>
      <c r="D9" s="356"/>
      <c r="E9" s="27"/>
      <c r="F9" s="356"/>
      <c r="G9" s="27"/>
      <c r="H9" s="55"/>
    </row>
    <row r="10" spans="1:10">
      <c r="B10" s="25"/>
      <c r="C10" s="357"/>
      <c r="D10" s="356"/>
      <c r="E10" s="27"/>
      <c r="F10" s="356"/>
      <c r="G10" s="27"/>
    </row>
    <row r="11" spans="1:10">
      <c r="B11" s="25"/>
      <c r="C11" s="357"/>
      <c r="D11" s="356"/>
      <c r="E11" s="27"/>
      <c r="F11" s="356"/>
      <c r="G11" s="27"/>
    </row>
    <row r="12" spans="1:10">
      <c r="B12" s="25"/>
      <c r="C12" s="357"/>
      <c r="D12" s="356"/>
      <c r="E12" s="27"/>
      <c r="F12" s="356"/>
      <c r="G12" s="27"/>
      <c r="J12" s="176"/>
    </row>
    <row r="13" spans="1:10">
      <c r="B13" s="25"/>
      <c r="C13" s="357"/>
      <c r="D13" s="356"/>
      <c r="E13" s="27"/>
      <c r="F13" s="356"/>
      <c r="G13" s="27"/>
      <c r="H13" s="55"/>
    </row>
    <row r="14" spans="1:10" ht="12" customHeight="1">
      <c r="B14" s="25"/>
      <c r="C14" s="357"/>
      <c r="D14" s="356"/>
      <c r="E14" s="27"/>
      <c r="F14" s="356"/>
      <c r="G14" s="27"/>
    </row>
    <row r="15" spans="1:10" ht="15">
      <c r="B15" s="25"/>
      <c r="C15" s="357"/>
      <c r="D15" s="356"/>
      <c r="E15" s="27"/>
      <c r="F15" s="356"/>
      <c r="G15" s="313"/>
    </row>
    <row r="16" spans="1:10">
      <c r="C16" s="55"/>
      <c r="J16" s="171" t="s">
        <v>356</v>
      </c>
    </row>
    <row r="17" spans="1:16" ht="15.75" customHeight="1"/>
    <row r="18" spans="1:16" ht="15.75" customHeight="1">
      <c r="J18" s="695" t="s">
        <v>356</v>
      </c>
    </row>
    <row r="19" spans="1:16" ht="15.75" customHeight="1"/>
    <row r="20" spans="1:16" ht="15.75" customHeight="1"/>
    <row r="21" spans="1:16" ht="15.75" customHeight="1"/>
    <row r="22" spans="1:16" ht="15.75" customHeight="1"/>
    <row r="23" spans="1:16" ht="15.75" customHeight="1"/>
    <row r="24" spans="1:16" ht="15.75" customHeight="1"/>
    <row r="25" spans="1:16" ht="15.75" customHeight="1"/>
    <row r="26" spans="1:16" ht="43.5" customHeight="1"/>
    <row r="27" spans="1:16" ht="15" customHeight="1" thickBot="1">
      <c r="C27" s="35"/>
      <c r="D27" s="1566" t="s">
        <v>110</v>
      </c>
      <c r="E27" s="1566"/>
      <c r="F27" s="1566" t="s">
        <v>356</v>
      </c>
      <c r="G27" s="1566"/>
    </row>
    <row r="28" spans="1:16" ht="15.75" thickBot="1">
      <c r="A28" s="358" t="s">
        <v>564</v>
      </c>
      <c r="D28" s="170" t="s">
        <v>355</v>
      </c>
      <c r="E28" s="26" t="s">
        <v>354</v>
      </c>
      <c r="F28" s="170" t="s">
        <v>355</v>
      </c>
      <c r="G28" s="26" t="s">
        <v>354</v>
      </c>
    </row>
    <row r="29" spans="1:16" ht="15">
      <c r="B29" s="25" t="s">
        <v>269</v>
      </c>
      <c r="C29" s="357">
        <v>208122</v>
      </c>
      <c r="D29" s="356">
        <v>0.38</v>
      </c>
      <c r="E29" s="27">
        <v>0.03</v>
      </c>
      <c r="F29" s="356">
        <v>0</v>
      </c>
      <c r="G29" s="27">
        <v>0</v>
      </c>
      <c r="H29" s="424" t="s">
        <v>563</v>
      </c>
      <c r="I29" s="425"/>
      <c r="J29" s="425"/>
      <c r="K29" s="425"/>
      <c r="L29" s="425"/>
      <c r="M29" s="425"/>
      <c r="N29" s="425"/>
      <c r="O29" s="425"/>
      <c r="P29" s="425"/>
    </row>
    <row r="30" spans="1:16" ht="15">
      <c r="B30" s="25" t="s">
        <v>577</v>
      </c>
      <c r="C30" s="357">
        <v>209181.18628291003</v>
      </c>
      <c r="D30" s="356">
        <v>0.5</v>
      </c>
      <c r="E30" s="27">
        <v>0.09</v>
      </c>
      <c r="F30" s="356">
        <v>0.02</v>
      </c>
      <c r="G30" s="27">
        <v>1.3554658003028977E-2</v>
      </c>
      <c r="H30" s="424"/>
      <c r="I30" s="425"/>
      <c r="J30" s="425"/>
      <c r="K30" s="425"/>
      <c r="L30" s="425"/>
      <c r="M30" s="425"/>
      <c r="N30" s="425"/>
      <c r="O30" s="425"/>
      <c r="P30" s="425"/>
    </row>
    <row r="31" spans="1:16" ht="15">
      <c r="B31" s="25"/>
      <c r="C31" s="357"/>
      <c r="D31" s="356"/>
      <c r="E31" s="27"/>
      <c r="F31" s="356"/>
      <c r="G31" s="27"/>
      <c r="H31" s="424"/>
      <c r="I31" s="425"/>
      <c r="J31" s="425"/>
      <c r="K31" s="425"/>
      <c r="L31" s="425"/>
      <c r="M31" s="425"/>
      <c r="N31" s="425"/>
      <c r="O31" s="425"/>
      <c r="P31" s="425"/>
    </row>
    <row r="32" spans="1:16">
      <c r="B32" s="25"/>
      <c r="C32" s="357"/>
      <c r="D32" s="356"/>
      <c r="E32" s="27"/>
      <c r="F32" s="356"/>
      <c r="G32" s="27"/>
    </row>
    <row r="33" spans="2:9">
      <c r="B33" s="25"/>
      <c r="C33" s="357"/>
      <c r="D33" s="356"/>
      <c r="E33" s="27"/>
      <c r="F33" s="356"/>
      <c r="G33" s="27"/>
    </row>
    <row r="34" spans="2:9">
      <c r="B34" s="25"/>
      <c r="C34" s="357"/>
      <c r="D34" s="356"/>
      <c r="E34" s="27"/>
      <c r="F34" s="356"/>
      <c r="G34" s="27"/>
      <c r="I34" s="171"/>
    </row>
    <row r="35" spans="2:9">
      <c r="B35" s="25"/>
      <c r="C35" s="357"/>
      <c r="D35" s="356"/>
      <c r="E35" s="27"/>
      <c r="F35" s="356"/>
      <c r="G35" s="27"/>
    </row>
    <row r="36" spans="2:9">
      <c r="B36" s="25"/>
      <c r="C36" s="357"/>
      <c r="D36" s="356"/>
      <c r="E36" s="27"/>
      <c r="F36" s="356"/>
      <c r="G36" s="27"/>
      <c r="I36" s="55"/>
    </row>
    <row r="37" spans="2:9">
      <c r="B37" s="25"/>
      <c r="C37" s="357"/>
      <c r="D37" s="356"/>
      <c r="E37" s="27"/>
      <c r="F37" s="356"/>
      <c r="G37" s="27"/>
      <c r="H37" s="55"/>
      <c r="I37" s="55"/>
    </row>
    <row r="38" spans="2:9">
      <c r="B38" s="25"/>
      <c r="C38" s="357"/>
      <c r="D38" s="356"/>
      <c r="E38" s="27"/>
      <c r="F38" s="356"/>
      <c r="G38" s="27"/>
    </row>
    <row r="39" spans="2:9">
      <c r="B39" s="25"/>
      <c r="C39" s="357"/>
      <c r="D39" s="356"/>
      <c r="E39" s="27"/>
      <c r="F39" s="356"/>
      <c r="G39" s="27"/>
    </row>
    <row r="40" spans="2:9">
      <c r="B40" s="25"/>
      <c r="C40" s="357"/>
      <c r="D40" s="356"/>
      <c r="E40" s="27"/>
      <c r="F40" s="356"/>
      <c r="G40" s="27"/>
    </row>
    <row r="41" spans="2:9">
      <c r="B41" s="25"/>
      <c r="C41" s="357"/>
      <c r="D41" s="356"/>
      <c r="E41" s="27"/>
      <c r="F41" s="356"/>
      <c r="G41" s="27"/>
    </row>
    <row r="42" spans="2:9">
      <c r="B42" s="25"/>
      <c r="C42" s="357"/>
      <c r="D42" s="356"/>
      <c r="E42" s="27"/>
      <c r="F42" s="356"/>
      <c r="G42" s="27"/>
    </row>
    <row r="43" spans="2:9" ht="15.75" customHeight="1">
      <c r="B43" s="25"/>
      <c r="C43" s="357"/>
      <c r="D43" s="356"/>
      <c r="E43" s="313"/>
      <c r="F43" s="356"/>
      <c r="G43" s="313"/>
    </row>
    <row r="44" spans="2:9" ht="5.25" customHeight="1"/>
    <row r="45" spans="2:9">
      <c r="C45" s="55"/>
    </row>
    <row r="58" spans="1:12" ht="15" customHeight="1" thickBot="1">
      <c r="C58" s="35"/>
      <c r="D58" s="1566" t="s">
        <v>110</v>
      </c>
      <c r="E58" s="1566"/>
      <c r="F58" s="1566" t="s">
        <v>356</v>
      </c>
      <c r="G58" s="1566"/>
    </row>
    <row r="59" spans="1:12" ht="15.75" thickBot="1">
      <c r="A59" s="358" t="s">
        <v>565</v>
      </c>
      <c r="D59" s="170" t="s">
        <v>355</v>
      </c>
      <c r="E59" s="26" t="s">
        <v>354</v>
      </c>
      <c r="F59" s="170" t="s">
        <v>355</v>
      </c>
      <c r="G59" s="26" t="s">
        <v>354</v>
      </c>
    </row>
    <row r="60" spans="1:12" ht="15">
      <c r="B60" s="25" t="s">
        <v>269</v>
      </c>
      <c r="C60" s="357">
        <v>537791</v>
      </c>
      <c r="D60" s="356">
        <v>0.38</v>
      </c>
      <c r="E60" s="27">
        <f>+'[5]CONSOLIDADO '!J21</f>
        <v>0.9249200078204346</v>
      </c>
      <c r="F60" s="356">
        <v>0</v>
      </c>
      <c r="G60" s="27">
        <f>+'[5]ALERTAS DIRECCIONES'!P27</f>
        <v>0.48251737703203379</v>
      </c>
      <c r="H60" s="424" t="s">
        <v>562</v>
      </c>
      <c r="I60" s="425"/>
      <c r="J60" s="425"/>
      <c r="K60" s="425"/>
      <c r="L60" s="171"/>
    </row>
    <row r="61" spans="1:12" ht="15">
      <c r="B61" s="25" t="s">
        <v>577</v>
      </c>
      <c r="C61" s="357">
        <v>537791</v>
      </c>
      <c r="D61" s="356">
        <v>0.5</v>
      </c>
      <c r="E61" s="27">
        <v>0.53554127002633001</v>
      </c>
      <c r="F61" s="356">
        <v>0.02</v>
      </c>
      <c r="G61" s="525">
        <v>4.4816979959852307E-3</v>
      </c>
      <c r="H61" s="424"/>
      <c r="I61" s="425"/>
      <c r="J61" s="425"/>
      <c r="K61" s="425"/>
      <c r="L61" s="171"/>
    </row>
    <row r="62" spans="1:12" ht="15">
      <c r="B62" s="25" t="s">
        <v>580</v>
      </c>
      <c r="C62" s="357"/>
      <c r="D62" s="356"/>
      <c r="E62" s="27"/>
      <c r="F62" s="356"/>
      <c r="G62" s="525"/>
      <c r="H62" s="424"/>
      <c r="I62" s="425"/>
      <c r="J62" s="425"/>
      <c r="K62" s="425"/>
      <c r="L62" s="171"/>
    </row>
    <row r="63" spans="1:12">
      <c r="B63" s="25" t="s">
        <v>581</v>
      </c>
      <c r="C63" s="357"/>
      <c r="D63" s="356"/>
      <c r="E63" s="27"/>
      <c r="F63" s="356"/>
      <c r="G63" s="27"/>
      <c r="H63" s="55"/>
    </row>
    <row r="64" spans="1:12">
      <c r="B64" s="25" t="s">
        <v>582</v>
      </c>
      <c r="C64" s="357"/>
      <c r="D64" s="356"/>
      <c r="E64" s="27"/>
      <c r="F64" s="356"/>
      <c r="G64" s="27"/>
    </row>
    <row r="65" spans="1:7">
      <c r="B65" s="25" t="s">
        <v>409</v>
      </c>
      <c r="C65" s="357"/>
      <c r="D65" s="356"/>
      <c r="E65" s="27"/>
      <c r="F65" s="356"/>
      <c r="G65" s="27"/>
    </row>
    <row r="66" spans="1:7">
      <c r="A66" s="55"/>
      <c r="B66" s="25" t="s">
        <v>411</v>
      </c>
      <c r="C66" s="357"/>
      <c r="D66" s="356"/>
      <c r="E66" s="27"/>
      <c r="F66" s="356"/>
      <c r="G66" s="27"/>
    </row>
    <row r="67" spans="1:7">
      <c r="B67" s="25" t="s">
        <v>601</v>
      </c>
      <c r="C67" s="357"/>
      <c r="D67" s="356"/>
      <c r="E67" s="27"/>
      <c r="F67" s="356"/>
      <c r="G67" s="27"/>
    </row>
    <row r="68" spans="1:7">
      <c r="B68" s="25" t="s">
        <v>602</v>
      </c>
      <c r="C68" s="357"/>
      <c r="D68" s="356"/>
      <c r="E68" s="27"/>
      <c r="F68" s="356"/>
      <c r="G68" s="27"/>
    </row>
    <row r="69" spans="1:7">
      <c r="B69" s="25" t="s">
        <v>419</v>
      </c>
      <c r="C69" s="357"/>
      <c r="D69" s="356"/>
      <c r="E69" s="27"/>
      <c r="F69" s="356"/>
      <c r="G69" s="27"/>
    </row>
    <row r="70" spans="1:7">
      <c r="B70" s="25" t="s">
        <v>420</v>
      </c>
      <c r="C70" s="357"/>
      <c r="D70" s="356"/>
      <c r="E70" s="27"/>
      <c r="F70" s="356"/>
      <c r="G70" s="27"/>
    </row>
    <row r="71" spans="1:7">
      <c r="B71" s="25" t="s">
        <v>566</v>
      </c>
      <c r="C71" s="357"/>
      <c r="D71" s="356"/>
      <c r="E71" s="27"/>
      <c r="F71" s="356"/>
      <c r="G71" s="27"/>
    </row>
    <row r="72" spans="1:7">
      <c r="B72" s="25"/>
      <c r="C72" s="357"/>
      <c r="D72" s="356"/>
      <c r="E72" s="27"/>
      <c r="F72" s="356"/>
      <c r="G72" s="27"/>
    </row>
    <row r="73" spans="1:7">
      <c r="B73" s="25"/>
      <c r="C73" s="357"/>
      <c r="D73" s="356"/>
      <c r="E73" s="27"/>
      <c r="F73" s="356"/>
      <c r="G73" s="27"/>
    </row>
    <row r="74" spans="1:7" ht="15">
      <c r="B74" s="25"/>
      <c r="C74" s="357"/>
      <c r="D74" s="356"/>
      <c r="E74" s="313"/>
      <c r="F74" s="356"/>
      <c r="G74" s="313"/>
    </row>
    <row r="77" spans="1:7" ht="15">
      <c r="C77" s="427"/>
    </row>
    <row r="92" spans="2:14">
      <c r="C92" s="24" t="s">
        <v>82</v>
      </c>
    </row>
    <row r="94" spans="2:14" ht="20.25" customHeight="1">
      <c r="B94" s="610" t="s">
        <v>482</v>
      </c>
      <c r="C94" s="611" t="s">
        <v>541</v>
      </c>
      <c r="D94" s="611" t="s">
        <v>542</v>
      </c>
      <c r="E94" s="611"/>
      <c r="F94" s="611"/>
      <c r="G94" s="611"/>
      <c r="H94" s="611"/>
      <c r="I94" s="611"/>
      <c r="J94" s="611"/>
      <c r="K94" s="611"/>
      <c r="L94" s="611"/>
      <c r="M94" s="611"/>
      <c r="N94" s="707" t="s">
        <v>566</v>
      </c>
    </row>
    <row r="95" spans="2:14" ht="15.75" customHeight="1">
      <c r="B95" s="612" t="s">
        <v>210</v>
      </c>
      <c r="C95" s="426">
        <v>0.38</v>
      </c>
      <c r="D95" s="426">
        <v>0.5</v>
      </c>
      <c r="E95" s="426"/>
      <c r="F95" s="426"/>
      <c r="G95" s="426"/>
      <c r="H95" s="426"/>
      <c r="I95" s="426"/>
      <c r="J95" s="426"/>
      <c r="K95" s="426"/>
      <c r="L95" s="426"/>
      <c r="M95" s="426"/>
      <c r="N95" s="145"/>
    </row>
    <row r="96" spans="2:14" ht="15.75" customHeight="1">
      <c r="B96" s="1147"/>
      <c r="C96" s="467"/>
      <c r="D96" s="467"/>
      <c r="E96" s="467"/>
      <c r="F96" s="468"/>
      <c r="G96" s="468"/>
      <c r="H96" s="468"/>
      <c r="I96" s="468"/>
      <c r="J96" s="468"/>
      <c r="K96" s="468"/>
      <c r="L96" s="468"/>
      <c r="M96" s="468"/>
    </row>
    <row r="97" spans="2:14">
      <c r="C97" s="24" t="s">
        <v>555</v>
      </c>
    </row>
    <row r="99" spans="2:14" ht="15">
      <c r="B99" s="610" t="s">
        <v>482</v>
      </c>
      <c r="C99" s="611" t="s">
        <v>541</v>
      </c>
      <c r="D99" s="611" t="s">
        <v>542</v>
      </c>
      <c r="E99" s="611" t="s">
        <v>537</v>
      </c>
      <c r="F99" s="611" t="s">
        <v>538</v>
      </c>
      <c r="G99" s="611" t="s">
        <v>414</v>
      </c>
      <c r="H99" s="611" t="s">
        <v>415</v>
      </c>
      <c r="I99" s="611" t="s">
        <v>416</v>
      </c>
      <c r="J99" s="611" t="s">
        <v>417</v>
      </c>
      <c r="K99" s="611" t="s">
        <v>418</v>
      </c>
      <c r="L99" s="611" t="s">
        <v>419</v>
      </c>
      <c r="M99" s="611" t="s">
        <v>420</v>
      </c>
      <c r="N99" s="707" t="s">
        <v>566</v>
      </c>
    </row>
    <row r="100" spans="2:14" ht="15">
      <c r="B100" s="612" t="s">
        <v>210</v>
      </c>
      <c r="C100" s="426">
        <v>0</v>
      </c>
      <c r="D100" s="426">
        <v>0.02</v>
      </c>
      <c r="E100" s="426"/>
      <c r="F100" s="426"/>
      <c r="G100" s="426"/>
      <c r="H100" s="426"/>
      <c r="I100" s="426"/>
      <c r="J100" s="426"/>
      <c r="K100" s="426"/>
      <c r="L100" s="426"/>
      <c r="M100" s="426"/>
      <c r="N100" s="145"/>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tabSelected="1" workbookViewId="0">
      <selection activeCell="A11" sqref="A11"/>
    </sheetView>
  </sheetViews>
  <sheetFormatPr baseColWidth="10" defaultColWidth="9.140625" defaultRowHeight="1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c r="A3" s="120"/>
      <c r="B3" s="120"/>
      <c r="C3" s="120"/>
      <c r="D3" s="120"/>
      <c r="E3" s="120"/>
      <c r="F3" s="120"/>
      <c r="G3" s="120"/>
      <c r="H3" s="120"/>
      <c r="I3" s="120"/>
      <c r="J3" s="120"/>
      <c r="K3" s="120"/>
      <c r="L3" s="120"/>
    </row>
    <row r="4" spans="1:12" ht="42" customHeight="1" thickBot="1">
      <c r="A4" s="1569" t="s">
        <v>80</v>
      </c>
      <c r="B4" s="1570"/>
      <c r="C4" s="1570"/>
      <c r="D4" s="1570"/>
      <c r="E4" s="1570"/>
      <c r="F4" s="1570"/>
      <c r="G4" s="1570"/>
      <c r="H4" s="1570"/>
      <c r="I4" s="1570"/>
      <c r="J4" s="1570"/>
      <c r="K4" s="1570"/>
      <c r="L4" s="1570"/>
    </row>
    <row r="5" spans="1:12" ht="24.75" customHeight="1" thickBot="1">
      <c r="A5" s="1574" t="s">
        <v>69</v>
      </c>
      <c r="B5" s="1574"/>
      <c r="C5" s="94"/>
      <c r="D5" s="94"/>
      <c r="E5" s="94"/>
      <c r="F5" s="94"/>
      <c r="G5" s="94"/>
      <c r="H5" s="94"/>
      <c r="I5" s="94"/>
      <c r="J5" s="94"/>
      <c r="K5" s="94"/>
      <c r="L5" s="94"/>
    </row>
    <row r="6" spans="1:12" ht="48" customHeight="1" thickBot="1">
      <c r="A6" s="1144" t="s">
        <v>81</v>
      </c>
      <c r="B6" s="1145" t="s">
        <v>19</v>
      </c>
      <c r="C6" s="1145" t="s">
        <v>103</v>
      </c>
      <c r="D6" s="1145" t="s">
        <v>43</v>
      </c>
      <c r="E6" s="1145" t="s">
        <v>24</v>
      </c>
      <c r="F6" s="1145" t="s">
        <v>510</v>
      </c>
      <c r="G6" s="1145" t="s">
        <v>195</v>
      </c>
      <c r="H6" s="1145" t="s">
        <v>82</v>
      </c>
      <c r="I6" s="1145" t="s">
        <v>83</v>
      </c>
      <c r="J6" s="1145" t="s">
        <v>84</v>
      </c>
      <c r="K6" s="1145" t="s">
        <v>26</v>
      </c>
      <c r="L6" s="1146" t="s">
        <v>46</v>
      </c>
    </row>
    <row r="7" spans="1:12" ht="87" customHeight="1">
      <c r="A7" s="450" t="s">
        <v>85</v>
      </c>
      <c r="B7" s="1571" t="s">
        <v>80</v>
      </c>
      <c r="C7" s="453">
        <v>8061.6993309999998</v>
      </c>
      <c r="D7" s="453">
        <v>8061.6993309999998</v>
      </c>
      <c r="E7" s="453">
        <v>7756.2530619999998</v>
      </c>
      <c r="F7" s="476">
        <v>0.96211142881185674</v>
      </c>
      <c r="G7" s="457">
        <v>305.44626900000003</v>
      </c>
      <c r="H7" s="453">
        <v>1446.272062</v>
      </c>
      <c r="I7" s="451">
        <v>0.17940039718903777</v>
      </c>
      <c r="J7" s="453">
        <v>6615.4272689999998</v>
      </c>
      <c r="K7" s="453">
        <v>225.00094300000001</v>
      </c>
      <c r="L7" s="452">
        <v>2.7909865372278794E-2</v>
      </c>
    </row>
    <row r="8" spans="1:12" ht="107.25" customHeight="1">
      <c r="A8" s="444" t="s">
        <v>86</v>
      </c>
      <c r="B8" s="1572"/>
      <c r="C8" s="454">
        <v>7094.796609</v>
      </c>
      <c r="D8" s="454">
        <v>7094.796609</v>
      </c>
      <c r="E8" s="455">
        <v>6868.046609</v>
      </c>
      <c r="F8" s="477">
        <v>0.96803995766244244</v>
      </c>
      <c r="G8" s="458">
        <v>226.75</v>
      </c>
      <c r="H8" s="454">
        <v>105.956914</v>
      </c>
      <c r="I8" s="143">
        <v>1.493445405687739E-2</v>
      </c>
      <c r="J8" s="454">
        <v>6988.8396949999997</v>
      </c>
      <c r="K8" s="454">
        <v>10.656914</v>
      </c>
      <c r="L8" s="445">
        <v>1.5020746312137164E-3</v>
      </c>
    </row>
    <row r="9" spans="1:12" ht="48" customHeight="1">
      <c r="A9" s="444" t="s">
        <v>95</v>
      </c>
      <c r="B9" s="1572"/>
      <c r="C9" s="454">
        <v>10263.157662</v>
      </c>
      <c r="D9" s="454">
        <v>10263.157662</v>
      </c>
      <c r="E9" s="454">
        <v>1800</v>
      </c>
      <c r="F9" s="477">
        <v>0.17538461936179892</v>
      </c>
      <c r="G9" s="458">
        <v>8463.1576619999996</v>
      </c>
      <c r="H9" s="454">
        <v>0</v>
      </c>
      <c r="I9" s="143">
        <v>0</v>
      </c>
      <c r="J9" s="454">
        <v>10263.157662</v>
      </c>
      <c r="K9" s="454">
        <v>0</v>
      </c>
      <c r="L9" s="445">
        <v>0</v>
      </c>
    </row>
    <row r="10" spans="1:12" ht="45" customHeight="1" thickBot="1">
      <c r="A10" s="447" t="s">
        <v>87</v>
      </c>
      <c r="B10" s="1573"/>
      <c r="C10" s="456">
        <v>6544.5463980000004</v>
      </c>
      <c r="D10" s="456">
        <v>6544.5463980000004</v>
      </c>
      <c r="E10" s="456">
        <v>2829.3421960000001</v>
      </c>
      <c r="F10" s="478">
        <v>0.432320595490719</v>
      </c>
      <c r="G10" s="459">
        <v>3715.2042020000004</v>
      </c>
      <c r="H10" s="456">
        <v>1191.7748545999998</v>
      </c>
      <c r="I10" s="448">
        <v>0.18210197959085503</v>
      </c>
      <c r="J10" s="456">
        <v>5352.7715434000002</v>
      </c>
      <c r="K10" s="456">
        <v>195.583586</v>
      </c>
      <c r="L10" s="449">
        <v>2.9884972021860818E-2</v>
      </c>
    </row>
    <row r="11" spans="1:12" ht="31.5" customHeight="1" thickBot="1">
      <c r="A11" s="1137" t="s">
        <v>70</v>
      </c>
      <c r="B11" s="1138"/>
      <c r="C11" s="1139">
        <v>31964.199999999997</v>
      </c>
      <c r="D11" s="1139">
        <v>31964.199999999997</v>
      </c>
      <c r="E11" s="1139">
        <v>19253.641867000002</v>
      </c>
      <c r="F11" s="1140">
        <v>0.60235018761614567</v>
      </c>
      <c r="G11" s="1141">
        <v>12710.558132999995</v>
      </c>
      <c r="H11" s="1139">
        <v>2744.0038305999997</v>
      </c>
      <c r="I11" s="1142">
        <v>8.5846160097859475E-2</v>
      </c>
      <c r="J11" s="1139">
        <v>29220.196169399998</v>
      </c>
      <c r="K11" s="1139">
        <v>431.241443</v>
      </c>
      <c r="L11" s="1143">
        <v>1.3491388584729168E-2</v>
      </c>
    </row>
    <row r="12" spans="1:12">
      <c r="A12" t="s">
        <v>812</v>
      </c>
    </row>
    <row r="13" spans="1:12">
      <c r="H13" s="2"/>
    </row>
    <row r="15" spans="1:12">
      <c r="H15" s="2"/>
      <c r="J15" s="175"/>
    </row>
    <row r="16" spans="1:12">
      <c r="J16" s="2"/>
    </row>
    <row r="17" spans="8:8">
      <c r="H17" s="2"/>
    </row>
  </sheetData>
  <mergeCells count="3">
    <mergeCell ref="A4:L4"/>
    <mergeCell ref="B7:B10"/>
    <mergeCell ref="A5:B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workbookViewId="0"/>
  </sheetViews>
  <sheetFormatPr baseColWidth="10" defaultRowHeight="1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288" bestFit="1" customWidth="1"/>
  </cols>
  <sheetData>
    <row r="1" spans="2:10">
      <c r="B1" s="281" t="str">
        <f>+'CONSOLIDADO '!A20</f>
        <v xml:space="preserve"> Ejecución vigencia 2024. Reporte 30 de abril Cierre de 2024</v>
      </c>
    </row>
    <row r="2" spans="2:10" ht="15" customHeight="1" thickBot="1">
      <c r="D2" s="2"/>
    </row>
    <row r="3" spans="2:10" ht="25.5" customHeight="1" thickBot="1">
      <c r="B3" s="1575" t="str">
        <f>+'CONSOLIDADO '!A20</f>
        <v xml:space="preserve"> Ejecución vigencia 2024. Reporte 30 de abril Cierre de 2024</v>
      </c>
      <c r="C3" s="1576"/>
      <c r="D3" s="1576"/>
      <c r="E3" s="1576"/>
      <c r="F3" s="1576"/>
      <c r="G3" s="1576"/>
      <c r="H3" s="1576"/>
      <c r="I3" s="1576"/>
      <c r="J3" s="1577"/>
    </row>
    <row r="4" spans="2:10" ht="32.25" thickBot="1">
      <c r="B4" s="920" t="s">
        <v>491</v>
      </c>
      <c r="C4" s="920" t="s">
        <v>492</v>
      </c>
      <c r="D4" s="920" t="s">
        <v>544</v>
      </c>
      <c r="E4" s="920" t="s">
        <v>493</v>
      </c>
      <c r="F4" s="937" t="s">
        <v>502</v>
      </c>
      <c r="G4" s="937" t="s">
        <v>503</v>
      </c>
      <c r="H4" s="937" t="s">
        <v>504</v>
      </c>
      <c r="I4" s="937" t="s">
        <v>505</v>
      </c>
      <c r="J4" s="937" t="s">
        <v>752</v>
      </c>
    </row>
    <row r="5" spans="2:10" ht="19.5" thickBot="1">
      <c r="B5" s="1580" t="s">
        <v>539</v>
      </c>
      <c r="C5" s="280" t="s">
        <v>494</v>
      </c>
      <c r="D5" s="898">
        <f>+'CONSOLIDADO '!B13</f>
        <v>858542.70000000019</v>
      </c>
      <c r="E5" s="899">
        <f>+'CONSOLIDADO '!E13</f>
        <v>856739.80000000016</v>
      </c>
      <c r="F5" s="899">
        <f>+'CONSOLIDADO '!I13</f>
        <v>291397.34067094</v>
      </c>
      <c r="G5" s="279">
        <f>+F5/E5</f>
        <v>0.3401235015239632</v>
      </c>
      <c r="H5" s="899">
        <f>+'CONSOLIDADO '!L13</f>
        <v>47428.434824360003</v>
      </c>
      <c r="I5" s="279">
        <f>+H5/E5</f>
        <v>5.5359205705582948E-2</v>
      </c>
      <c r="J5" s="899">
        <f>+'CONSOLIDADO '!O13</f>
        <v>43400.454386068028</v>
      </c>
    </row>
    <row r="6" spans="2:10" ht="19.5" thickBot="1">
      <c r="B6" s="1581"/>
      <c r="C6" s="280" t="s">
        <v>497</v>
      </c>
      <c r="D6" s="898">
        <f>+'CONSOLIDADO '!B15</f>
        <v>593383.75031399983</v>
      </c>
      <c r="E6" s="899">
        <f>+'CONSOLIDADO '!E15</f>
        <v>593383.75031399983</v>
      </c>
      <c r="F6" s="899">
        <f>+'CONSOLIDADO '!I15</f>
        <v>155006.02189462003</v>
      </c>
      <c r="G6" s="279">
        <f>+F6/E6</f>
        <v>0.26122390748414626</v>
      </c>
      <c r="H6" s="899">
        <f>+'CONSOLIDADO '!L14</f>
        <v>5158.5365987100004</v>
      </c>
      <c r="I6" s="279">
        <f t="shared" ref="I6:I21" si="0">+H6/E6</f>
        <v>8.6934241053622831E-3</v>
      </c>
      <c r="J6" s="899">
        <f>+'CONSOLIDADO '!O15</f>
        <v>4706.63171771</v>
      </c>
    </row>
    <row r="7" spans="2:10" ht="19.5" thickBot="1">
      <c r="B7" s="1581"/>
      <c r="C7" s="280" t="s">
        <v>495</v>
      </c>
      <c r="D7" s="898">
        <f>+'CONSOLIDADO '!B18</f>
        <v>1461.8549679099999</v>
      </c>
      <c r="E7" s="899">
        <f>+'DATOS REGALIAS'!F18</f>
        <v>1461.8549679099999</v>
      </c>
      <c r="F7" s="899">
        <f>+'DATOS REGALIAS'!L18</f>
        <v>1151.9349949100001</v>
      </c>
      <c r="G7" s="279">
        <f>+IF(ISERROR(F7/E7),0,F7/E7)</f>
        <v>0.78799540323545947</v>
      </c>
      <c r="H7" s="899">
        <f>+'DATOS REGALIAS'!L18</f>
        <v>1151.9349949100001</v>
      </c>
      <c r="I7" s="279">
        <f>+H7/E7</f>
        <v>0.78799540323545947</v>
      </c>
      <c r="J7" s="899">
        <f>+'CONSOLIDADO '!O18</f>
        <v>0</v>
      </c>
    </row>
    <row r="8" spans="2:10" ht="19.5" thickBot="1">
      <c r="B8" s="1582"/>
      <c r="C8" s="384" t="s">
        <v>496</v>
      </c>
      <c r="D8" s="900">
        <f>+D5+D6+D7</f>
        <v>1453388.3052819101</v>
      </c>
      <c r="E8" s="901">
        <f>+E5+E6+E7</f>
        <v>1451585.40528191</v>
      </c>
      <c r="F8" s="901">
        <f>+F5+F6+F7</f>
        <v>447555.29756047006</v>
      </c>
      <c r="G8" s="385">
        <f>+F8/E8</f>
        <v>0.30832171219960086</v>
      </c>
      <c r="H8" s="901">
        <f>+H5+H6+H7</f>
        <v>53738.906417980004</v>
      </c>
      <c r="I8" s="385">
        <f t="shared" si="0"/>
        <v>3.7020836819135323E-2</v>
      </c>
      <c r="J8" s="901">
        <f>+J5+J7+J6</f>
        <v>48107.086103778027</v>
      </c>
    </row>
    <row r="9" spans="2:10" ht="39.75" customHeight="1" thickBot="1">
      <c r="B9" s="1580" t="s">
        <v>498</v>
      </c>
      <c r="C9" s="280" t="s">
        <v>494</v>
      </c>
      <c r="D9" s="898">
        <f>+'30 de ABRIL de 2024'!F153-'30 de ABRIL de 2024'!F150</f>
        <v>2371185.2999999998</v>
      </c>
      <c r="E9" s="902">
        <f>+'30 de ABRIL de 2024'!I153-'30 de ABRIL de 2024'!I150</f>
        <v>2077185.3</v>
      </c>
      <c r="F9" s="899">
        <f>+'30 de ABRIL de 2024'!J153-'30 de ABRIL de 2024'!J150</f>
        <v>1654433.5785868799</v>
      </c>
      <c r="G9" s="279">
        <f t="shared" ref="G9:G21" si="1">+F9/E9</f>
        <v>0.79647857058630245</v>
      </c>
      <c r="H9" s="899">
        <f>+'30 de ABRIL de 2024'!K153-'30 de ABRIL de 2024'!K150</f>
        <v>469010.82838416001</v>
      </c>
      <c r="I9" s="279">
        <f t="shared" si="0"/>
        <v>0.22579152104733266</v>
      </c>
      <c r="J9" s="899">
        <f>+'30 de ABRIL de 2024'!P153-'30 de ABRIL de 2024'!P150</f>
        <v>460464.79398883152</v>
      </c>
    </row>
    <row r="10" spans="2:10" ht="39.75" customHeight="1" thickBot="1">
      <c r="B10" s="1581"/>
      <c r="C10" s="469" t="s">
        <v>556</v>
      </c>
      <c r="D10" s="898">
        <f>+'30 de ABRIL de 2024'!F150</f>
        <v>3610.7117020000001</v>
      </c>
      <c r="E10" s="902">
        <f>+'30 de ABRIL de 2024'!I150</f>
        <v>3610.7117020000001</v>
      </c>
      <c r="F10" s="899">
        <f>+'30 de ABRIL de 2024'!J150</f>
        <v>0</v>
      </c>
      <c r="G10" s="279">
        <f>+F10/E10</f>
        <v>0</v>
      </c>
      <c r="H10" s="899">
        <f>+'30 de ABRIL de 2024'!K150</f>
        <v>0</v>
      </c>
      <c r="I10" s="279">
        <f>+H10/E10</f>
        <v>0</v>
      </c>
      <c r="J10" s="899">
        <f>+'30 de ABRIL de 2024'!P150</f>
        <v>0</v>
      </c>
    </row>
    <row r="11" spans="2:10" ht="19.5" thickBot="1">
      <c r="B11" s="1581"/>
      <c r="C11" s="280" t="s">
        <v>497</v>
      </c>
      <c r="D11" s="898">
        <f>+'30 de ABRIL de 2024'!F152</f>
        <v>4403.31394</v>
      </c>
      <c r="E11" s="899">
        <f>+'30 de ABRIL de 2024'!I152</f>
        <v>0</v>
      </c>
      <c r="F11" s="899">
        <f>+'30 de ABRIL de 2024'!J152</f>
        <v>0</v>
      </c>
      <c r="G11" s="279" t="e">
        <f t="shared" si="1"/>
        <v>#DIV/0!</v>
      </c>
      <c r="H11" s="899">
        <f>+'30 de ABRIL de 2024'!K152</f>
        <v>0</v>
      </c>
      <c r="I11" s="279" t="e">
        <f t="shared" si="0"/>
        <v>#DIV/0!</v>
      </c>
      <c r="J11" s="899">
        <f>+'30 de ABRIL de 2024'!P152</f>
        <v>0</v>
      </c>
    </row>
    <row r="12" spans="2:10" ht="19.5" thickBot="1">
      <c r="B12" s="1582"/>
      <c r="C12" s="384" t="s">
        <v>496</v>
      </c>
      <c r="D12" s="900">
        <f>+D9+D10+D11</f>
        <v>2379199.3256419995</v>
      </c>
      <c r="E12" s="900">
        <f t="shared" ref="E12:F12" si="2">+E9+E10+E11</f>
        <v>2080796.0117019999</v>
      </c>
      <c r="F12" s="900">
        <f t="shared" si="2"/>
        <v>1654433.5785868799</v>
      </c>
      <c r="G12" s="385">
        <f t="shared" si="1"/>
        <v>0.79509647715713649</v>
      </c>
      <c r="H12" s="901">
        <f>+H9+H11+H10</f>
        <v>469010.82838416001</v>
      </c>
      <c r="I12" s="385">
        <f>+H12/E12</f>
        <v>0.22539971517944699</v>
      </c>
      <c r="J12" s="900">
        <f>+J9+J11+J10</f>
        <v>460464.79398883152</v>
      </c>
    </row>
    <row r="13" spans="2:10" ht="19.5" thickBot="1">
      <c r="B13" s="1580" t="s">
        <v>499</v>
      </c>
      <c r="C13" s="280" t="s">
        <v>494</v>
      </c>
      <c r="D13" s="898">
        <f>+'30 de ABRIL de 2024'!F170</f>
        <v>4073.3999999999996</v>
      </c>
      <c r="E13" s="899">
        <f>+'30 de ABRIL de 2024'!I170</f>
        <v>4073.3999999999996</v>
      </c>
      <c r="F13" s="899">
        <f>+'30 de ABRIL de 2024'!J170</f>
        <v>1504.770796</v>
      </c>
      <c r="G13" s="279">
        <f t="shared" si="1"/>
        <v>0.36941395296312668</v>
      </c>
      <c r="H13" s="899">
        <f>+'30 de ABRIL de 2024'!K170</f>
        <v>1256.132644</v>
      </c>
      <c r="I13" s="279">
        <f t="shared" si="0"/>
        <v>0.30837448912456428</v>
      </c>
      <c r="J13" s="899">
        <f>+'30 de ABRIL de 2024'!P170</f>
        <v>1256.132644</v>
      </c>
    </row>
    <row r="14" spans="2:10" ht="19.5" thickBot="1">
      <c r="B14" s="1581"/>
      <c r="C14" s="280" t="s">
        <v>497</v>
      </c>
      <c r="D14" s="898">
        <f>+'30 de ABRIL de 2024'!F169</f>
        <v>10754.247508</v>
      </c>
      <c r="E14" s="899">
        <f>+'30 de ABRIL de 2024'!I169</f>
        <v>10754.247508</v>
      </c>
      <c r="F14" s="899">
        <f>+'30 de ABRIL de 2024'!J169</f>
        <v>4792.9554449999996</v>
      </c>
      <c r="G14" s="279">
        <f t="shared" si="1"/>
        <v>0.4456802246214398</v>
      </c>
      <c r="H14" s="899">
        <f>+'30 de ABRIL de 2024'!K169</f>
        <v>1425.5985000000001</v>
      </c>
      <c r="I14" s="279">
        <f t="shared" si="0"/>
        <v>0.13256143667323153</v>
      </c>
      <c r="J14" s="899">
        <f>+'30 de ABRIL de 2024'!P169</f>
        <v>1425.5985000000001</v>
      </c>
    </row>
    <row r="15" spans="2:10" ht="19.5" thickBot="1">
      <c r="B15" s="1582"/>
      <c r="C15" s="384" t="s">
        <v>496</v>
      </c>
      <c r="D15" s="900">
        <f>+D13+D14</f>
        <v>14827.647508</v>
      </c>
      <c r="E15" s="901">
        <f>+E13+E14</f>
        <v>14827.647508</v>
      </c>
      <c r="F15" s="901">
        <f>+F13+F14</f>
        <v>6297.7262409999994</v>
      </c>
      <c r="G15" s="385">
        <f t="shared" si="1"/>
        <v>0.42472861845428755</v>
      </c>
      <c r="H15" s="901">
        <f>+H13+H14</f>
        <v>2681.7311440000003</v>
      </c>
      <c r="I15" s="385">
        <f>+H15/E15</f>
        <v>0.18086018989547187</v>
      </c>
      <c r="J15" s="901">
        <f>+J13+J14</f>
        <v>2681.7311440000003</v>
      </c>
    </row>
    <row r="16" spans="2:10" ht="39.75" customHeight="1" thickBot="1">
      <c r="B16" s="1580" t="s">
        <v>500</v>
      </c>
      <c r="C16" s="280" t="s">
        <v>494</v>
      </c>
      <c r="D16" s="898">
        <f>+'30 de ABRIL de 2024'!F185</f>
        <v>6326.7999999999993</v>
      </c>
      <c r="E16" s="935">
        <f>+'30 de ABRIL de 2024'!I185</f>
        <v>6326.7999999999993</v>
      </c>
      <c r="F16" s="899">
        <f>+'30 de ABRIL de 2024'!J185</f>
        <v>2462.9569472200001</v>
      </c>
      <c r="G16" s="279">
        <f t="shared" si="1"/>
        <v>0.38928952190997035</v>
      </c>
      <c r="H16" s="899">
        <f>+'30 de ABRIL de 2024'!K185</f>
        <v>1252.7566832399998</v>
      </c>
      <c r="I16" s="279">
        <f t="shared" si="0"/>
        <v>0.19800794765758362</v>
      </c>
      <c r="J16" s="899">
        <f>+'30 de ABRIL de 2024'!P185</f>
        <v>1252.7566832399998</v>
      </c>
    </row>
    <row r="17" spans="2:10" ht="19.5" thickBot="1">
      <c r="B17" s="1581"/>
      <c r="C17" s="280" t="s">
        <v>497</v>
      </c>
      <c r="D17" s="898">
        <f>+'30 de ABRIL de 2024'!F184</f>
        <v>62050</v>
      </c>
      <c r="E17" s="935">
        <f>+'30 de ABRIL de 2024'!I184</f>
        <v>62050</v>
      </c>
      <c r="F17" s="899">
        <f>+'30 de ABRIL de 2024'!J184</f>
        <v>2890.341782</v>
      </c>
      <c r="G17" s="279">
        <f t="shared" si="1"/>
        <v>4.6580850636583397E-2</v>
      </c>
      <c r="H17" s="899">
        <f>+'30 de ABRIL de 2024'!K184</f>
        <v>14.069219</v>
      </c>
      <c r="I17" s="279">
        <f t="shared" si="0"/>
        <v>2.2674003223207092E-4</v>
      </c>
      <c r="J17" s="899">
        <f>+'30 de ABRIL de 2024'!P184</f>
        <v>14.069219</v>
      </c>
    </row>
    <row r="18" spans="2:10" ht="19.5" thickBot="1">
      <c r="B18" s="1582"/>
      <c r="C18" s="384" t="s">
        <v>496</v>
      </c>
      <c r="D18" s="900">
        <f>+D16+D17</f>
        <v>68376.800000000003</v>
      </c>
      <c r="E18" s="901">
        <f>+E16+E17</f>
        <v>68376.800000000003</v>
      </c>
      <c r="F18" s="901">
        <f>+F16+F17</f>
        <v>5353.2987292199996</v>
      </c>
      <c r="G18" s="385">
        <f t="shared" si="1"/>
        <v>7.8291156199471162E-2</v>
      </c>
      <c r="H18" s="901">
        <f>+H16+H17</f>
        <v>1266.8259022399998</v>
      </c>
      <c r="I18" s="385">
        <f t="shared" si="0"/>
        <v>1.8527130579962789E-2</v>
      </c>
      <c r="J18" s="901">
        <f>+J16+J17</f>
        <v>1266.8259022399998</v>
      </c>
    </row>
    <row r="19" spans="2:10" ht="39.75" customHeight="1" thickBot="1">
      <c r="B19" s="1580" t="s">
        <v>501</v>
      </c>
      <c r="C19" s="280" t="s">
        <v>494</v>
      </c>
      <c r="D19" s="898">
        <f>+'30 de ABRIL de 2024'!F126</f>
        <v>5280.4000000000005</v>
      </c>
      <c r="E19" s="899">
        <f>+'30 de ABRIL de 2024'!I126</f>
        <v>5530.4000000000005</v>
      </c>
      <c r="F19" s="899">
        <f>+'30 de ABRIL de 2024'!J126</f>
        <v>1770.1545960999999</v>
      </c>
      <c r="G19" s="279">
        <f t="shared" si="1"/>
        <v>0.32007713657239978</v>
      </c>
      <c r="H19" s="899">
        <f>+'30 de ABRIL de 2024'!K126</f>
        <v>1596.39828242</v>
      </c>
      <c r="I19" s="279">
        <f t="shared" si="0"/>
        <v>0.28865873759945027</v>
      </c>
      <c r="J19" s="899">
        <f>+'30 de ABRIL de 2024'!P126</f>
        <v>1594.18952358</v>
      </c>
    </row>
    <row r="20" spans="2:10" ht="19.5" thickBot="1">
      <c r="B20" s="1581"/>
      <c r="C20" s="280" t="s">
        <v>497</v>
      </c>
      <c r="D20" s="898">
        <f>+'30 de ABRIL de 2024'!F125</f>
        <v>816.44250699999998</v>
      </c>
      <c r="E20" s="899">
        <f>+'30 de ABRIL de 2024'!I125</f>
        <v>816.44250699999998</v>
      </c>
      <c r="F20" s="899">
        <f>+'30 de ABRIL de 2024'!J125</f>
        <v>214.979364</v>
      </c>
      <c r="G20" s="279">
        <f t="shared" si="1"/>
        <v>0.2633123118367966</v>
      </c>
      <c r="H20" s="903">
        <f>+'30 de ABRIL de 2024'!K125</f>
        <v>68.617984000000007</v>
      </c>
      <c r="I20" s="279">
        <f t="shared" si="0"/>
        <v>8.4045090023711869E-2</v>
      </c>
      <c r="J20" s="903">
        <f>+'30 de ABRIL de 2024'!P125</f>
        <v>214.71605168816322</v>
      </c>
    </row>
    <row r="21" spans="2:10" ht="19.5" thickBot="1">
      <c r="B21" s="1582"/>
      <c r="C21" s="384" t="s">
        <v>496</v>
      </c>
      <c r="D21" s="900">
        <f>+D19+D20</f>
        <v>6096.8425070000003</v>
      </c>
      <c r="E21" s="901">
        <f>+E19+E20</f>
        <v>6346.8425070000003</v>
      </c>
      <c r="F21" s="901">
        <f>+F19+F20</f>
        <v>1985.1339601</v>
      </c>
      <c r="G21" s="385">
        <f t="shared" si="1"/>
        <v>0.31277504647556237</v>
      </c>
      <c r="H21" s="901">
        <f>+H19+H20</f>
        <v>1665.01626642</v>
      </c>
      <c r="I21" s="385">
        <f t="shared" si="0"/>
        <v>0.26233773164902641</v>
      </c>
      <c r="J21" s="901">
        <f>+J19+J20</f>
        <v>1808.9055752681631</v>
      </c>
    </row>
    <row r="22" spans="2:10" ht="19.5" thickBot="1">
      <c r="B22" s="1583" t="s">
        <v>79</v>
      </c>
      <c r="C22" s="1584"/>
      <c r="D22" s="936">
        <f>+D8+D12+D15+D18+D21</f>
        <v>3921888.9209389095</v>
      </c>
      <c r="E22" s="904">
        <f>+E8+E12+E15+E18+E21</f>
        <v>3621932.7069989098</v>
      </c>
      <c r="F22" s="904">
        <f>+F8+F12+F15+F18+F21</f>
        <v>2115625.0350776697</v>
      </c>
      <c r="G22" s="401">
        <f>+F22/E22</f>
        <v>0.58411494807440845</v>
      </c>
      <c r="H22" s="904">
        <f>+H8+H12+H15+H18+H21</f>
        <v>528363.30811480002</v>
      </c>
      <c r="I22" s="401">
        <f>+H22/E22</f>
        <v>0.1458788306844595</v>
      </c>
      <c r="J22" s="904">
        <f>+J8+J12+J15+J18+J21</f>
        <v>514329.34271411772</v>
      </c>
    </row>
    <row r="23" spans="2:10">
      <c r="B23" s="1578"/>
      <c r="C23" s="1579"/>
      <c r="D23" s="1579"/>
      <c r="E23" s="1579"/>
      <c r="F23" s="1579"/>
      <c r="G23" s="1579"/>
      <c r="H23" s="1579"/>
      <c r="I23" s="1579"/>
    </row>
    <row r="24" spans="2:10">
      <c r="E24" s="2"/>
    </row>
    <row r="25" spans="2:10">
      <c r="D25" s="2"/>
      <c r="E25" s="2"/>
    </row>
    <row r="26" spans="2:10">
      <c r="E26" s="2"/>
    </row>
    <row r="27" spans="2:10">
      <c r="E27" s="2"/>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2"/>
  <sheetViews>
    <sheetView workbookViewId="0">
      <selection activeCell="B8" sqref="B8"/>
    </sheetView>
  </sheetViews>
  <sheetFormatPr baseColWidth="10" defaultColWidth="9.140625" defaultRowHeight="1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c r="A2" s="160" t="s">
        <v>69</v>
      </c>
    </row>
    <row r="3" spans="1:13" ht="24" thickBot="1">
      <c r="A3" s="1585" t="s">
        <v>90</v>
      </c>
      <c r="B3" s="1586"/>
      <c r="C3" s="1586"/>
      <c r="D3" s="1586"/>
      <c r="E3" s="1586"/>
      <c r="F3" s="1586"/>
      <c r="G3" s="1586"/>
      <c r="H3" s="1586"/>
      <c r="I3" s="1586"/>
      <c r="J3" s="1586"/>
      <c r="K3" s="1586"/>
      <c r="L3" s="1587"/>
    </row>
    <row r="4" spans="1:13" ht="48.75" customHeight="1" thickBot="1">
      <c r="A4" s="613" t="s">
        <v>73</v>
      </c>
      <c r="B4" s="614" t="s">
        <v>103</v>
      </c>
      <c r="C4" s="615" t="s">
        <v>43</v>
      </c>
      <c r="D4" s="614" t="s">
        <v>108</v>
      </c>
      <c r="E4" s="614" t="s">
        <v>109</v>
      </c>
      <c r="F4" s="616" t="s">
        <v>24</v>
      </c>
      <c r="G4" s="614" t="s">
        <v>510</v>
      </c>
      <c r="H4" s="614" t="s">
        <v>44</v>
      </c>
      <c r="I4" s="613" t="s">
        <v>25</v>
      </c>
      <c r="J4" s="617" t="s">
        <v>45</v>
      </c>
      <c r="K4" s="616" t="s">
        <v>89</v>
      </c>
      <c r="L4" s="618" t="s">
        <v>46</v>
      </c>
      <c r="M4" s="180"/>
    </row>
    <row r="5" spans="1:13" ht="22.5" customHeight="1">
      <c r="A5" s="181" t="s">
        <v>48</v>
      </c>
      <c r="B5" s="183">
        <f>+'30 de ABRIL de 2024'!F160</f>
        <v>3512.5999999999995</v>
      </c>
      <c r="C5" s="183">
        <f>+'30 de ABRIL de 2024'!G160</f>
        <v>3512.5999999999995</v>
      </c>
      <c r="D5" s="183">
        <f>+'30 de ABRIL de 2024'!H160</f>
        <v>0</v>
      </c>
      <c r="E5" s="183">
        <f>+C5-D5</f>
        <v>3512.5999999999995</v>
      </c>
      <c r="F5" s="183">
        <f>+'30 de ABRIL de 2024'!L160</f>
        <v>1107.7824249999999</v>
      </c>
      <c r="G5" s="329">
        <f>+F5/E5</f>
        <v>0.31537391818026533</v>
      </c>
      <c r="H5" s="183">
        <f>+E5-F5</f>
        <v>2404.8175749999996</v>
      </c>
      <c r="I5" s="183">
        <f>+'30 de ABRIL de 2024'!J160</f>
        <v>1105.056247</v>
      </c>
      <c r="J5" s="215">
        <f t="shared" ref="J5:J12" si="0">+I5/E5</f>
        <v>0.31459780419062805</v>
      </c>
      <c r="K5" s="183">
        <f>+'30 de ABRIL de 2024'!K160</f>
        <v>1105.056247</v>
      </c>
      <c r="L5" s="216">
        <f t="shared" ref="L5:L12" si="1">+K5/E5</f>
        <v>0.31459780419062805</v>
      </c>
      <c r="M5" s="2"/>
    </row>
    <row r="6" spans="1:13" ht="28.5" customHeight="1">
      <c r="A6" s="182" t="s">
        <v>188</v>
      </c>
      <c r="B6" s="184">
        <f>+'30 de ABRIL de 2024'!F162</f>
        <v>515.70000000000005</v>
      </c>
      <c r="C6" s="184">
        <f>+'30 de ABRIL de 2024'!G162</f>
        <v>515.70000000000005</v>
      </c>
      <c r="D6" s="184">
        <f>+'30 de ABRIL de 2024'!H162</f>
        <v>0</v>
      </c>
      <c r="E6" s="184">
        <f t="shared" ref="E6:E12" si="2">+C6-D6</f>
        <v>515.70000000000005</v>
      </c>
      <c r="F6" s="184">
        <f>+'30 de ABRIL de 2024'!L162</f>
        <v>403.29214899999999</v>
      </c>
      <c r="G6" s="330">
        <f t="shared" ref="G6:G12" si="3">+F6/E6</f>
        <v>0.78202859996121765</v>
      </c>
      <c r="H6" s="184">
        <f t="shared" ref="H6:H12" si="4">+E6-F6</f>
        <v>112.40785100000005</v>
      </c>
      <c r="I6" s="184">
        <f>+'30 de ABRIL de 2024'!J162</f>
        <v>399.71454899999998</v>
      </c>
      <c r="J6" s="217">
        <f t="shared" si="0"/>
        <v>0.77509123327515983</v>
      </c>
      <c r="K6" s="184">
        <f>+'30 de ABRIL de 2024'!K162</f>
        <v>151.07639699999999</v>
      </c>
      <c r="L6" s="218">
        <f t="shared" si="1"/>
        <v>0.29295403723094815</v>
      </c>
    </row>
    <row r="7" spans="1:13" ht="29.25" customHeight="1">
      <c r="A7" s="182" t="s">
        <v>77</v>
      </c>
      <c r="B7" s="184">
        <f>+'30 de ABRIL de 2024'!F164</f>
        <v>13.4</v>
      </c>
      <c r="C7" s="184">
        <f>+'30 de ABRIL de 2024'!G164</f>
        <v>13.4</v>
      </c>
      <c r="D7" s="184">
        <f>+'30 de ABRIL de 2024'!H164</f>
        <v>0</v>
      </c>
      <c r="E7" s="184">
        <f t="shared" si="2"/>
        <v>13.4</v>
      </c>
      <c r="F7" s="184">
        <f>+'30 de ABRIL de 2024'!L164</f>
        <v>0</v>
      </c>
      <c r="G7" s="330">
        <f t="shared" si="3"/>
        <v>0</v>
      </c>
      <c r="H7" s="184">
        <f t="shared" si="4"/>
        <v>13.4</v>
      </c>
      <c r="I7" s="184">
        <f>+'30 de ABRIL de 2024'!J164</f>
        <v>0</v>
      </c>
      <c r="J7" s="217">
        <f t="shared" si="0"/>
        <v>0</v>
      </c>
      <c r="K7" s="184">
        <f>+'30 de ABRIL de 2024'!K164</f>
        <v>0</v>
      </c>
      <c r="L7" s="218">
        <f t="shared" si="1"/>
        <v>0</v>
      </c>
    </row>
    <row r="8" spans="1:13" ht="59.25" customHeight="1">
      <c r="A8" s="182" t="s">
        <v>189</v>
      </c>
      <c r="B8" s="184" t="e">
        <f>+'30 de ABRIL de 2024'!#REF!</f>
        <v>#REF!</v>
      </c>
      <c r="C8" s="184" t="e">
        <f>+'30 de ABRIL de 2024'!#REF!</f>
        <v>#REF!</v>
      </c>
      <c r="D8" s="184" t="e">
        <f>+'30 de ABRIL de 2024'!#REF!</f>
        <v>#REF!</v>
      </c>
      <c r="E8" s="184" t="e">
        <f t="shared" si="2"/>
        <v>#REF!</v>
      </c>
      <c r="F8" s="184" t="e">
        <f>+'30 de ABRIL de 2024'!#REF!</f>
        <v>#REF!</v>
      </c>
      <c r="G8" s="330" t="e">
        <f t="shared" si="3"/>
        <v>#REF!</v>
      </c>
      <c r="H8" s="184" t="e">
        <f t="shared" si="4"/>
        <v>#REF!</v>
      </c>
      <c r="I8" s="184" t="e">
        <f>+'30 de ABRIL de 2024'!#REF!</f>
        <v>#REF!</v>
      </c>
      <c r="J8" s="217" t="e">
        <f t="shared" si="0"/>
        <v>#REF!</v>
      </c>
      <c r="K8" s="184" t="e">
        <f>+'30 de ABRIL de 2024'!#REF!</f>
        <v>#REF!</v>
      </c>
      <c r="L8" s="218" t="e">
        <f t="shared" si="1"/>
        <v>#REF!</v>
      </c>
    </row>
    <row r="9" spans="1:13" ht="24" customHeight="1">
      <c r="A9" s="619" t="s">
        <v>51</v>
      </c>
      <c r="B9" s="620">
        <f>+'30 de ABRIL de 2024'!F170</f>
        <v>4073.3999999999996</v>
      </c>
      <c r="C9" s="620">
        <f>+'30 de ABRIL de 2024'!G170</f>
        <v>4073.3999999999996</v>
      </c>
      <c r="D9" s="620">
        <f>+'30 de ABRIL de 2024'!H170</f>
        <v>0</v>
      </c>
      <c r="E9" s="620">
        <f t="shared" si="2"/>
        <v>4073.3999999999996</v>
      </c>
      <c r="F9" s="620" t="e">
        <f>SUM(F5:F8)</f>
        <v>#REF!</v>
      </c>
      <c r="G9" s="621" t="e">
        <f t="shared" si="3"/>
        <v>#REF!</v>
      </c>
      <c r="H9" s="620" t="e">
        <f t="shared" si="4"/>
        <v>#REF!</v>
      </c>
      <c r="I9" s="620">
        <f>+'30 de ABRIL de 2024'!J170</f>
        <v>1504.770796</v>
      </c>
      <c r="J9" s="622">
        <f t="shared" si="0"/>
        <v>0.36941395296312668</v>
      </c>
      <c r="K9" s="620">
        <f>+'30 de ABRIL de 2024'!K170</f>
        <v>1256.132644</v>
      </c>
      <c r="L9" s="622">
        <f t="shared" si="1"/>
        <v>0.30837448912456428</v>
      </c>
    </row>
    <row r="10" spans="1:13" ht="20.25" customHeight="1">
      <c r="A10" s="182" t="s">
        <v>50</v>
      </c>
      <c r="B10" s="184">
        <f>+'30 de ABRIL de 2024'!F169</f>
        <v>10754.247508</v>
      </c>
      <c r="C10" s="184">
        <f>+'30 de ABRIL de 2024'!G169</f>
        <v>10754.247508</v>
      </c>
      <c r="D10" s="184">
        <f>+'30 de ABRIL de 2024'!H169</f>
        <v>0</v>
      </c>
      <c r="E10" s="184">
        <f t="shared" si="2"/>
        <v>10754.247508</v>
      </c>
      <c r="F10" s="184">
        <f>+'30 de ABRIL de 2024'!L169</f>
        <v>5989.2241620000004</v>
      </c>
      <c r="G10" s="330">
        <f t="shared" si="3"/>
        <v>0.55691708392843509</v>
      </c>
      <c r="H10" s="184">
        <f t="shared" si="4"/>
        <v>4765.0233459999999</v>
      </c>
      <c r="I10" s="184">
        <f>+'30 de ABRIL de 2024'!J169</f>
        <v>4792.9554449999996</v>
      </c>
      <c r="J10" s="219">
        <f t="shared" si="0"/>
        <v>0.4456802246214398</v>
      </c>
      <c r="K10" s="184">
        <f>+'30 de ABRIL de 2024'!K169</f>
        <v>1425.5985000000001</v>
      </c>
      <c r="L10" s="219">
        <f t="shared" si="1"/>
        <v>0.13256143667323153</v>
      </c>
    </row>
    <row r="11" spans="1:13" ht="28.5" customHeight="1" thickBot="1">
      <c r="A11" s="623" t="s">
        <v>91</v>
      </c>
      <c r="B11" s="624">
        <f>+B10</f>
        <v>10754.247508</v>
      </c>
      <c r="C11" s="624">
        <f>+C10</f>
        <v>10754.247508</v>
      </c>
      <c r="D11" s="624">
        <f>+D10</f>
        <v>0</v>
      </c>
      <c r="E11" s="624">
        <f t="shared" si="2"/>
        <v>10754.247508</v>
      </c>
      <c r="F11" s="624">
        <f>+F10</f>
        <v>5989.2241620000004</v>
      </c>
      <c r="G11" s="625">
        <f t="shared" si="3"/>
        <v>0.55691708392843509</v>
      </c>
      <c r="H11" s="624">
        <f t="shared" si="4"/>
        <v>4765.0233459999999</v>
      </c>
      <c r="I11" s="624">
        <f>+I10</f>
        <v>4792.9554449999996</v>
      </c>
      <c r="J11" s="626">
        <f t="shared" si="0"/>
        <v>0.4456802246214398</v>
      </c>
      <c r="K11" s="624">
        <f>+K10</f>
        <v>1425.5985000000001</v>
      </c>
      <c r="L11" s="626">
        <f t="shared" si="1"/>
        <v>0.13256143667323153</v>
      </c>
    </row>
    <row r="12" spans="1:13" ht="22.5" customHeight="1" thickBot="1">
      <c r="A12" s="627" t="s">
        <v>79</v>
      </c>
      <c r="B12" s="628">
        <f>+B9+B11</f>
        <v>14827.647508</v>
      </c>
      <c r="C12" s="628">
        <f>+C9+C11</f>
        <v>14827.647508</v>
      </c>
      <c r="D12" s="628">
        <f>+D9+D11</f>
        <v>0</v>
      </c>
      <c r="E12" s="628">
        <f t="shared" si="2"/>
        <v>14827.647508</v>
      </c>
      <c r="F12" s="628" t="e">
        <f>+F9+F11</f>
        <v>#REF!</v>
      </c>
      <c r="G12" s="629" t="e">
        <f t="shared" si="3"/>
        <v>#REF!</v>
      </c>
      <c r="H12" s="628" t="e">
        <f t="shared" si="4"/>
        <v>#REF!</v>
      </c>
      <c r="I12" s="628">
        <f>+I9+I11</f>
        <v>6297.7262409999994</v>
      </c>
      <c r="J12" s="630">
        <f t="shared" si="0"/>
        <v>0.42472861845428755</v>
      </c>
      <c r="K12" s="628">
        <f>+K9+K11</f>
        <v>2681.7311440000003</v>
      </c>
      <c r="L12" s="630">
        <f t="shared" si="1"/>
        <v>0.18086018989547187</v>
      </c>
    </row>
  </sheetData>
  <mergeCells count="1">
    <mergeCell ref="A3:L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19"/>
  <sheetViews>
    <sheetView workbookViewId="0"/>
  </sheetViews>
  <sheetFormatPr baseColWidth="10" defaultColWidth="9.140625" defaultRowHeight="1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c r="A2" s="180" t="s">
        <v>97</v>
      </c>
    </row>
    <row r="3" spans="1:13" ht="24" thickBot="1">
      <c r="A3" s="1585" t="s">
        <v>92</v>
      </c>
      <c r="B3" s="1586"/>
      <c r="C3" s="1586"/>
      <c r="D3" s="1586"/>
      <c r="E3" s="1586"/>
      <c r="F3" s="1586"/>
      <c r="G3" s="1586"/>
      <c r="H3" s="1586"/>
      <c r="I3" s="1586"/>
      <c r="J3" s="1586"/>
      <c r="K3" s="1586"/>
      <c r="L3" s="1587"/>
    </row>
    <row r="4" spans="1:13" ht="43.5" customHeight="1" thickBot="1">
      <c r="A4" s="631" t="s">
        <v>73</v>
      </c>
      <c r="B4" s="632" t="s">
        <v>103</v>
      </c>
      <c r="C4" s="632" t="s">
        <v>43</v>
      </c>
      <c r="D4" s="632" t="s">
        <v>108</v>
      </c>
      <c r="E4" s="632" t="s">
        <v>109</v>
      </c>
      <c r="F4" s="632" t="s">
        <v>24</v>
      </c>
      <c r="G4" s="632" t="s">
        <v>510</v>
      </c>
      <c r="H4" s="633" t="s">
        <v>44</v>
      </c>
      <c r="I4" s="634" t="s">
        <v>25</v>
      </c>
      <c r="J4" s="635" t="s">
        <v>88</v>
      </c>
      <c r="K4" s="633" t="s">
        <v>89</v>
      </c>
      <c r="L4" s="636" t="s">
        <v>46</v>
      </c>
    </row>
    <row r="5" spans="1:13" ht="23.25" customHeight="1">
      <c r="A5" s="199" t="s">
        <v>48</v>
      </c>
      <c r="B5" s="200">
        <f>+'30 de ABRIL de 2024'!F133</f>
        <v>121708.9</v>
      </c>
      <c r="C5" s="200">
        <f>+'30 de ABRIL de 2024'!G133</f>
        <v>121708.9</v>
      </c>
      <c r="D5" s="200">
        <f>+'30 de ABRIL de 2024'!H133</f>
        <v>0</v>
      </c>
      <c r="E5" s="200">
        <f>+'30 de ABRIL de 2024'!I133</f>
        <v>121708.9</v>
      </c>
      <c r="F5" s="201">
        <f>+'30 de ABRIL de 2024'!L133</f>
        <v>121708.9</v>
      </c>
      <c r="G5" s="200">
        <f>+F5/E5</f>
        <v>1</v>
      </c>
      <c r="H5" s="200">
        <f t="shared" ref="H5:H14" si="0">+E5-F5</f>
        <v>0</v>
      </c>
      <c r="I5" s="200">
        <f>+'30 de ABRIL de 2024'!J133</f>
        <v>37245.903866819994</v>
      </c>
      <c r="J5" s="211">
        <f t="shared" ref="J5:J13" si="1">+I5/E5</f>
        <v>0.30602448848703745</v>
      </c>
      <c r="K5" s="200">
        <f>+'30 de ABRIL de 2024'!K133</f>
        <v>37225.843282050002</v>
      </c>
      <c r="L5" s="213">
        <f t="shared" ref="L5:L14" si="2">+K5/E5</f>
        <v>0.30585966418273441</v>
      </c>
      <c r="M5" s="2"/>
    </row>
    <row r="6" spans="1:13" ht="28.5" customHeight="1">
      <c r="A6" s="198" t="s">
        <v>188</v>
      </c>
      <c r="B6" s="190">
        <f>+'30 de ABRIL de 2024'!F135</f>
        <v>1710867.5</v>
      </c>
      <c r="C6" s="190">
        <f>+'30 de ABRIL de 2024'!G135</f>
        <v>1710867.5</v>
      </c>
      <c r="D6" s="190">
        <f>+'30 de ABRIL de 2024'!H135</f>
        <v>0</v>
      </c>
      <c r="E6" s="190">
        <f>+'30 de ABRIL de 2024'!I135</f>
        <v>1710867.5</v>
      </c>
      <c r="F6" s="191">
        <f>+'30 de ABRIL de 2024'!L135</f>
        <v>1677052.72276456</v>
      </c>
      <c r="G6" s="379">
        <f t="shared" ref="G6:G14" si="3">+F6/E6</f>
        <v>0.9802353032976312</v>
      </c>
      <c r="H6" s="190">
        <f t="shared" si="0"/>
        <v>33814.777235439979</v>
      </c>
      <c r="I6" s="190">
        <f>+'30 de ABRIL de 2024'!J135</f>
        <v>1600080.3008767699</v>
      </c>
      <c r="J6" s="212">
        <f t="shared" si="1"/>
        <v>0.93524501510302227</v>
      </c>
      <c r="K6" s="190">
        <f>+'30 de ABRIL de 2024'!K135</f>
        <v>416517.63904111</v>
      </c>
      <c r="L6" s="214">
        <f t="shared" si="2"/>
        <v>0.24345406002575301</v>
      </c>
    </row>
    <row r="7" spans="1:13" ht="22.5" customHeight="1">
      <c r="A7" s="198" t="s">
        <v>77</v>
      </c>
      <c r="B7" s="190">
        <f>+'30 de ABRIL de 2024'!F141</f>
        <v>368977.3</v>
      </c>
      <c r="C7" s="190">
        <f>+'30 de ABRIL de 2024'!G141</f>
        <v>368977.3</v>
      </c>
      <c r="D7" s="190">
        <f>+'30 de ABRIL de 2024'!H141</f>
        <v>294000</v>
      </c>
      <c r="E7" s="190">
        <f>+'30 de ABRIL de 2024'!I141</f>
        <v>74977.3</v>
      </c>
      <c r="F7" s="191">
        <f>+'30 de ABRIL de 2024'!L141</f>
        <v>71977.978960000008</v>
      </c>
      <c r="G7" s="379">
        <f t="shared" si="3"/>
        <v>0.9599969452087499</v>
      </c>
      <c r="H7" s="190">
        <f t="shared" si="0"/>
        <v>2999.3210399999953</v>
      </c>
      <c r="I7" s="190">
        <f>+'30 de ABRIL de 2024'!J141</f>
        <v>9102.7239462899997</v>
      </c>
      <c r="J7" s="212">
        <f t="shared" si="1"/>
        <v>0.12140639828708155</v>
      </c>
      <c r="K7" s="190">
        <f>+'30 de ABRIL de 2024'!K141</f>
        <v>8713.0761640000001</v>
      </c>
      <c r="L7" s="214">
        <f t="shared" si="2"/>
        <v>0.11620952160187149</v>
      </c>
    </row>
    <row r="8" spans="1:13" ht="30.75" customHeight="1">
      <c r="A8" s="198" t="s">
        <v>190</v>
      </c>
      <c r="B8" s="190">
        <f>+'30 de ABRIL de 2024'!F143</f>
        <v>164697</v>
      </c>
      <c r="C8" s="190">
        <f>+'30 de ABRIL de 2024'!G143</f>
        <v>164697</v>
      </c>
      <c r="D8" s="190">
        <f>+'30 de ABRIL de 2024'!H143</f>
        <v>0</v>
      </c>
      <c r="E8" s="190">
        <f>+'30 de ABRIL de 2024'!I143</f>
        <v>164697</v>
      </c>
      <c r="F8" s="191">
        <f>+'30 de ABRIL de 2024'!L143</f>
        <v>142559.74669100001</v>
      </c>
      <c r="G8" s="379">
        <f t="shared" si="3"/>
        <v>0.86558799911959539</v>
      </c>
      <c r="H8" s="190">
        <f t="shared" si="0"/>
        <v>22137.253308999992</v>
      </c>
      <c r="I8" s="190">
        <f>+'30 de ABRIL de 2024'!J143</f>
        <v>7319.6338580000001</v>
      </c>
      <c r="J8" s="212">
        <f t="shared" si="1"/>
        <v>4.4443030887022839E-2</v>
      </c>
      <c r="K8" s="190">
        <f>+'30 de ABRIL de 2024'!K143</f>
        <v>5869.253858</v>
      </c>
      <c r="L8" s="214">
        <f t="shared" si="2"/>
        <v>3.56366774015313E-2</v>
      </c>
    </row>
    <row r="9" spans="1:13" ht="43.5" customHeight="1">
      <c r="A9" s="198" t="s">
        <v>189</v>
      </c>
      <c r="B9" s="190">
        <f>+'30 de ABRIL de 2024'!F148</f>
        <v>4934.5999999999995</v>
      </c>
      <c r="C9" s="190">
        <f>+'30 de ABRIL de 2024'!G148</f>
        <v>4934.5999999999995</v>
      </c>
      <c r="D9" s="190">
        <f>+'30 de ABRIL de 2024'!H148</f>
        <v>0</v>
      </c>
      <c r="E9" s="190">
        <f>+'30 de ABRIL de 2024'!I148</f>
        <v>4934.5999999999995</v>
      </c>
      <c r="F9" s="191">
        <f>+'30 de ABRIL de 2024'!L148</f>
        <v>1497.1</v>
      </c>
      <c r="G9" s="379">
        <f t="shared" si="3"/>
        <v>0.3033883192153366</v>
      </c>
      <c r="H9" s="190">
        <f t="shared" si="0"/>
        <v>3437.4999999999995</v>
      </c>
      <c r="I9" s="190">
        <f>+'30 de ABRIL de 2024'!J148</f>
        <v>685.01603900000009</v>
      </c>
      <c r="J9" s="212">
        <f t="shared" si="1"/>
        <v>0.13881895979410694</v>
      </c>
      <c r="K9" s="190">
        <f>+'30 de ABRIL de 2024'!K148</f>
        <v>685.01603900000009</v>
      </c>
      <c r="L9" s="214">
        <f t="shared" si="2"/>
        <v>0.13881895979410694</v>
      </c>
    </row>
    <row r="10" spans="1:13" ht="31.5" customHeight="1">
      <c r="A10" s="198" t="s">
        <v>543</v>
      </c>
      <c r="B10" s="190">
        <f>+'30 de ABRIL de 2024'!F150</f>
        <v>3610.7117020000001</v>
      </c>
      <c r="C10" s="190">
        <f>+'30 de ABRIL de 2024'!G150</f>
        <v>3610.7117020000001</v>
      </c>
      <c r="D10" s="190">
        <f>+'30 de ABRIL de 2024'!H150</f>
        <v>0</v>
      </c>
      <c r="E10" s="190">
        <f>+'30 de ABRIL de 2024'!I150</f>
        <v>3610.7117020000001</v>
      </c>
      <c r="F10" s="191">
        <f>+'30 de ABRIL de 2024'!L150</f>
        <v>0</v>
      </c>
      <c r="G10" s="379">
        <f t="shared" si="3"/>
        <v>0</v>
      </c>
      <c r="H10" s="190">
        <f t="shared" si="0"/>
        <v>3610.7117020000001</v>
      </c>
      <c r="I10" s="190">
        <f>+'30 de ABRIL de 2024'!J150</f>
        <v>0</v>
      </c>
      <c r="J10" s="212">
        <f t="shared" si="1"/>
        <v>0</v>
      </c>
      <c r="K10" s="190">
        <f>+'30 de ABRIL de 2024'!K150</f>
        <v>0</v>
      </c>
      <c r="L10" s="214">
        <f t="shared" si="2"/>
        <v>0</v>
      </c>
    </row>
    <row r="11" spans="1:13" ht="23.25" customHeight="1">
      <c r="A11" s="637" t="s">
        <v>51</v>
      </c>
      <c r="B11" s="638">
        <f>+'30 de ABRIL de 2024'!F153</f>
        <v>2374796.0117019997</v>
      </c>
      <c r="C11" s="638">
        <f>+'30 de ABRIL de 2024'!G153</f>
        <v>2374796.0117019997</v>
      </c>
      <c r="D11" s="638">
        <f>+'30 de ABRIL de 2024'!H153</f>
        <v>294000</v>
      </c>
      <c r="E11" s="638">
        <f>+'30 de ABRIL de 2024'!I153</f>
        <v>2080796.0117019999</v>
      </c>
      <c r="F11" s="639">
        <f>SUM(F5:F9)</f>
        <v>2014796.4484155599</v>
      </c>
      <c r="G11" s="640">
        <f t="shared" si="3"/>
        <v>0.96828157930173309</v>
      </c>
      <c r="H11" s="639">
        <f t="shared" si="0"/>
        <v>65999.563286439981</v>
      </c>
      <c r="I11" s="638">
        <f>+'30 de ABRIL de 2024'!J153</f>
        <v>1654433.5785868799</v>
      </c>
      <c r="J11" s="641">
        <f t="shared" si="1"/>
        <v>0.79509647715713649</v>
      </c>
      <c r="K11" s="638">
        <f>+'30 de ABRIL de 2024'!K153</f>
        <v>469010.82838416001</v>
      </c>
      <c r="L11" s="642">
        <f t="shared" si="2"/>
        <v>0.22539971517944699</v>
      </c>
    </row>
    <row r="12" spans="1:13" ht="19.5" customHeight="1">
      <c r="A12" s="198" t="s">
        <v>91</v>
      </c>
      <c r="B12" s="190">
        <f>+'30 de ABRIL de 2024'!F152</f>
        <v>4403.31394</v>
      </c>
      <c r="C12" s="190">
        <f>+'30 de ABRIL de 2024'!G152</f>
        <v>4403.31394</v>
      </c>
      <c r="D12" s="190">
        <f>+'30 de ABRIL de 2024'!H152</f>
        <v>4403.31394</v>
      </c>
      <c r="E12" s="192">
        <f>+'30 de ABRIL de 2024'!I152</f>
        <v>0</v>
      </c>
      <c r="F12" s="191">
        <f>+'30 de ABRIL de 2024'!L152</f>
        <v>0</v>
      </c>
      <c r="G12" s="380" t="e">
        <f t="shared" si="3"/>
        <v>#DIV/0!</v>
      </c>
      <c r="H12" s="191">
        <f t="shared" si="0"/>
        <v>0</v>
      </c>
      <c r="I12" s="190">
        <f>+'30 de ABRIL de 2024'!J152</f>
        <v>0</v>
      </c>
      <c r="J12" s="212" t="e">
        <f t="shared" si="1"/>
        <v>#DIV/0!</v>
      </c>
      <c r="K12" s="190">
        <f>+'30 de ABRIL de 2024'!K152</f>
        <v>0</v>
      </c>
      <c r="L12" s="214" t="e">
        <f t="shared" si="2"/>
        <v>#DIV/0!</v>
      </c>
    </row>
    <row r="13" spans="1:13" ht="21" customHeight="1" thickBot="1">
      <c r="A13" s="643" t="s">
        <v>78</v>
      </c>
      <c r="B13" s="644">
        <f t="shared" ref="B13:K13" si="4">+B12</f>
        <v>4403.31394</v>
      </c>
      <c r="C13" s="644">
        <f t="shared" si="4"/>
        <v>4403.31394</v>
      </c>
      <c r="D13" s="644">
        <f t="shared" si="4"/>
        <v>4403.31394</v>
      </c>
      <c r="E13" s="644">
        <f t="shared" si="4"/>
        <v>0</v>
      </c>
      <c r="F13" s="645">
        <f>+F12</f>
        <v>0</v>
      </c>
      <c r="G13" s="646" t="e">
        <f t="shared" si="3"/>
        <v>#DIV/0!</v>
      </c>
      <c r="H13" s="645">
        <f t="shared" si="0"/>
        <v>0</v>
      </c>
      <c r="I13" s="644">
        <f t="shared" si="4"/>
        <v>0</v>
      </c>
      <c r="J13" s="647" t="e">
        <f t="shared" si="1"/>
        <v>#DIV/0!</v>
      </c>
      <c r="K13" s="644">
        <f t="shared" si="4"/>
        <v>0</v>
      </c>
      <c r="L13" s="648" t="e">
        <f t="shared" si="2"/>
        <v>#DIV/0!</v>
      </c>
    </row>
    <row r="14" spans="1:13" ht="21.75" customHeight="1" thickBot="1">
      <c r="A14" s="631" t="s">
        <v>79</v>
      </c>
      <c r="B14" s="649">
        <f>+B11+B13</f>
        <v>2379199.3256419995</v>
      </c>
      <c r="C14" s="649">
        <f>+C11+C13</f>
        <v>2379199.3256419995</v>
      </c>
      <c r="D14" s="649">
        <f>+D11+D13</f>
        <v>298403.31394000002</v>
      </c>
      <c r="E14" s="649">
        <f>+E11+E13</f>
        <v>2080796.0117019999</v>
      </c>
      <c r="F14" s="649">
        <f>+F11+F13</f>
        <v>2014796.4484155599</v>
      </c>
      <c r="G14" s="650">
        <f t="shared" si="3"/>
        <v>0.96828157930173309</v>
      </c>
      <c r="H14" s="649">
        <f t="shared" si="0"/>
        <v>65999.563286439981</v>
      </c>
      <c r="I14" s="649">
        <f>+I11+I13</f>
        <v>1654433.5785868799</v>
      </c>
      <c r="J14" s="651">
        <f>+I14/E14</f>
        <v>0.79509647715713649</v>
      </c>
      <c r="K14" s="649">
        <f>+K11+K13</f>
        <v>469010.82838416001</v>
      </c>
      <c r="L14" s="652">
        <f t="shared" si="2"/>
        <v>0.22539971517944699</v>
      </c>
    </row>
    <row r="15" spans="1:13" ht="15.75">
      <c r="A15" s="3"/>
      <c r="B15" s="4"/>
      <c r="C15" s="4"/>
      <c r="D15" s="4"/>
      <c r="E15" s="4"/>
      <c r="F15" s="4"/>
      <c r="G15" s="4"/>
      <c r="H15" s="4"/>
      <c r="I15" s="4"/>
      <c r="J15" s="5"/>
      <c r="K15" s="6"/>
      <c r="L15" s="7"/>
    </row>
    <row r="16" spans="1:13">
      <c r="B16" s="311"/>
      <c r="C16" s="311"/>
      <c r="D16" s="311"/>
      <c r="E16" s="311"/>
      <c r="F16" s="311"/>
      <c r="G16" s="311"/>
      <c r="H16" s="311"/>
      <c r="I16" s="311"/>
      <c r="J16" s="9"/>
      <c r="K16" s="311"/>
      <c r="L16" s="9"/>
    </row>
    <row r="17" spans="2:12">
      <c r="B17" s="311"/>
      <c r="C17" s="311"/>
      <c r="D17" s="311"/>
      <c r="E17" s="311"/>
      <c r="F17" s="311"/>
      <c r="G17" s="311"/>
      <c r="H17" s="311"/>
      <c r="I17" s="311"/>
      <c r="J17" s="9"/>
      <c r="K17" s="311"/>
      <c r="L17" s="9"/>
    </row>
    <row r="18" spans="2:12">
      <c r="B18" s="311"/>
      <c r="C18" s="311"/>
      <c r="D18" s="311"/>
      <c r="E18" s="311"/>
      <c r="F18" s="311"/>
      <c r="G18" s="311"/>
      <c r="H18" s="311"/>
      <c r="I18" s="311"/>
      <c r="J18" s="9"/>
      <c r="K18" s="311"/>
      <c r="L18" s="9"/>
    </row>
    <row r="19" spans="2:12">
      <c r="J19" s="9"/>
      <c r="L19" s="9"/>
    </row>
  </sheetData>
  <mergeCells count="1">
    <mergeCell ref="A3:L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L13"/>
  <sheetViews>
    <sheetView workbookViewId="0">
      <selection activeCell="G20" sqref="G20"/>
    </sheetView>
  </sheetViews>
  <sheetFormatPr baseColWidth="10" defaultColWidth="9.140625" defaultRowHeight="1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2" ht="15.75" thickBot="1">
      <c r="A2" s="152" t="s">
        <v>97</v>
      </c>
    </row>
    <row r="3" spans="1:12" ht="29.25" customHeight="1" thickBot="1">
      <c r="A3" s="1588" t="s">
        <v>102</v>
      </c>
      <c r="B3" s="1589"/>
      <c r="C3" s="1589"/>
      <c r="D3" s="1589"/>
      <c r="E3" s="1589"/>
      <c r="F3" s="1589"/>
      <c r="G3" s="1589"/>
      <c r="H3" s="1589"/>
      <c r="I3" s="1589"/>
      <c r="J3" s="1589"/>
      <c r="K3" s="1589"/>
      <c r="L3" s="1590"/>
    </row>
    <row r="4" spans="1:12" ht="52.5" customHeight="1" thickBot="1">
      <c r="A4" s="653" t="s">
        <v>73</v>
      </c>
      <c r="B4" s="632" t="s">
        <v>103</v>
      </c>
      <c r="C4" s="632" t="s">
        <v>43</v>
      </c>
      <c r="D4" s="632" t="s">
        <v>108</v>
      </c>
      <c r="E4" s="632" t="s">
        <v>109</v>
      </c>
      <c r="F4" s="633" t="s">
        <v>24</v>
      </c>
      <c r="G4" s="632" t="s">
        <v>510</v>
      </c>
      <c r="H4" s="633" t="s">
        <v>44</v>
      </c>
      <c r="I4" s="634" t="s">
        <v>25</v>
      </c>
      <c r="J4" s="633" t="s">
        <v>75</v>
      </c>
      <c r="K4" s="633" t="s">
        <v>89</v>
      </c>
      <c r="L4" s="636" t="s">
        <v>46</v>
      </c>
    </row>
    <row r="5" spans="1:12" ht="28.5" customHeight="1">
      <c r="A5" s="202" t="s">
        <v>48</v>
      </c>
      <c r="B5" s="203">
        <f>+'30 de ABRIL de 2024'!F177</f>
        <v>4194.5999999999995</v>
      </c>
      <c r="C5" s="204">
        <f>+'30 de ABRIL de 2024'!G177</f>
        <v>4194.5999999999995</v>
      </c>
      <c r="D5" s="204">
        <f>+'30 de ABRIL de 2024'!H177</f>
        <v>0</v>
      </c>
      <c r="E5" s="204">
        <f>+'30 de ABRIL de 2024'!I177</f>
        <v>4194.5999999999995</v>
      </c>
      <c r="F5" s="204">
        <f>+'30 de ABRIL de 2024'!L177</f>
        <v>4194.5999999999995</v>
      </c>
      <c r="G5" s="331">
        <f>+F5/E5</f>
        <v>1</v>
      </c>
      <c r="H5" s="204">
        <f t="shared" ref="H5:H12" si="0">+E5-F5</f>
        <v>0</v>
      </c>
      <c r="I5" s="204">
        <f>+'30 de ABRIL de 2024'!J177</f>
        <v>739.426965</v>
      </c>
      <c r="J5" s="205">
        <f t="shared" ref="J5:J12" si="1">+I5/E5</f>
        <v>0.17628068588184811</v>
      </c>
      <c r="K5" s="204">
        <f>+'30 de ABRIL de 2024'!K177</f>
        <v>738.80126699999994</v>
      </c>
      <c r="L5" s="208">
        <f t="shared" ref="L5:L12" si="2">+K5/E5</f>
        <v>0.17613151838077529</v>
      </c>
    </row>
    <row r="6" spans="1:12" ht="34.5" customHeight="1">
      <c r="A6" s="197" t="s">
        <v>188</v>
      </c>
      <c r="B6" s="193">
        <f>+'30 de ABRIL de 2024'!F179</f>
        <v>2042.7</v>
      </c>
      <c r="C6" s="185">
        <f>+'30 de ABRIL de 2024'!G179</f>
        <v>2042.7</v>
      </c>
      <c r="D6" s="185">
        <f>+'30 de ABRIL de 2024'!H179</f>
        <v>0</v>
      </c>
      <c r="E6" s="185">
        <f>+'30 de ABRIL de 2024'!I179</f>
        <v>2042.7</v>
      </c>
      <c r="F6" s="185">
        <f>+'30 de ABRIL de 2024'!L179</f>
        <v>1964.40953502</v>
      </c>
      <c r="G6" s="332">
        <f t="shared" ref="G6:G12" si="3">+F6/E6</f>
        <v>0.9616730479365545</v>
      </c>
      <c r="H6" s="185">
        <f t="shared" si="0"/>
        <v>78.290464980000024</v>
      </c>
      <c r="I6" s="185">
        <f>+'30 de ABRIL de 2024'!J179</f>
        <v>1723.52998222</v>
      </c>
      <c r="J6" s="206">
        <f t="shared" si="1"/>
        <v>0.84375090919860962</v>
      </c>
      <c r="K6" s="185">
        <f>+'30 de ABRIL de 2024'!K179</f>
        <v>513.95541623999998</v>
      </c>
      <c r="L6" s="209">
        <f t="shared" si="2"/>
        <v>0.2516059216918784</v>
      </c>
    </row>
    <row r="7" spans="1:12" ht="34.5" customHeight="1">
      <c r="A7" s="197" t="s">
        <v>77</v>
      </c>
      <c r="B7" s="193" t="e">
        <f>+'30 de ABRIL de 2024'!#REF!</f>
        <v>#REF!</v>
      </c>
      <c r="C7" s="185" t="e">
        <f>+'30 de ABRIL de 2024'!#REF!</f>
        <v>#REF!</v>
      </c>
      <c r="D7" s="185" t="e">
        <f>+'30 de ABRIL de 2024'!#REF!</f>
        <v>#REF!</v>
      </c>
      <c r="E7" s="185" t="e">
        <f>+'30 de ABRIL de 2024'!#REF!</f>
        <v>#REF!</v>
      </c>
      <c r="F7" s="185" t="e">
        <f>+'30 de ABRIL de 2024'!#REF!</f>
        <v>#REF!</v>
      </c>
      <c r="G7" s="332" t="e">
        <f t="shared" si="3"/>
        <v>#REF!</v>
      </c>
      <c r="H7" s="185" t="e">
        <f t="shared" si="0"/>
        <v>#REF!</v>
      </c>
      <c r="I7" s="185">
        <v>0</v>
      </c>
      <c r="J7" s="206" t="e">
        <f t="shared" si="1"/>
        <v>#REF!</v>
      </c>
      <c r="K7" s="185" t="e">
        <f>+'30 de ABRIL de 2024'!#REF!</f>
        <v>#REF!</v>
      </c>
      <c r="L7" s="209" t="e">
        <f t="shared" si="2"/>
        <v>#REF!</v>
      </c>
    </row>
    <row r="8" spans="1:12" ht="48" customHeight="1">
      <c r="A8" s="197" t="s">
        <v>189</v>
      </c>
      <c r="B8" s="193">
        <f>+'30 de ABRIL de 2024'!F182</f>
        <v>89.5</v>
      </c>
      <c r="C8" s="185">
        <f>+'30 de ABRIL de 2024'!G182</f>
        <v>89.5</v>
      </c>
      <c r="D8" s="185">
        <f>+'30 de ABRIL de 2024'!H182</f>
        <v>0</v>
      </c>
      <c r="E8" s="185">
        <f>+'30 de ABRIL de 2024'!I182</f>
        <v>89.5</v>
      </c>
      <c r="F8" s="185">
        <f>+'30 de ABRIL de 2024'!L182</f>
        <v>0</v>
      </c>
      <c r="G8" s="332">
        <f t="shared" si="3"/>
        <v>0</v>
      </c>
      <c r="H8" s="185">
        <f t="shared" si="0"/>
        <v>89.5</v>
      </c>
      <c r="I8" s="185">
        <f>+'30 de ABRIL de 2024'!J182</f>
        <v>0</v>
      </c>
      <c r="J8" s="206">
        <f t="shared" si="1"/>
        <v>0</v>
      </c>
      <c r="K8" s="185">
        <f>+'30 de ABRIL de 2024'!K182</f>
        <v>0</v>
      </c>
      <c r="L8" s="209">
        <f t="shared" si="2"/>
        <v>0</v>
      </c>
    </row>
    <row r="9" spans="1:12" ht="27" customHeight="1">
      <c r="A9" s="660" t="s">
        <v>51</v>
      </c>
      <c r="B9" s="661">
        <f>+'30 de ABRIL de 2024'!F185</f>
        <v>6326.7999999999993</v>
      </c>
      <c r="C9" s="662">
        <f>+'30 de ABRIL de 2024'!G185</f>
        <v>6326.7999999999993</v>
      </c>
      <c r="D9" s="662">
        <f>+'30 de ABRIL de 2024'!H185</f>
        <v>0</v>
      </c>
      <c r="E9" s="662">
        <f>+'30 de ABRIL de 2024'!I185</f>
        <v>6326.7999999999993</v>
      </c>
      <c r="F9" s="662" t="e">
        <f>SUM(F5:F8)</f>
        <v>#REF!</v>
      </c>
      <c r="G9" s="663" t="e">
        <f t="shared" si="3"/>
        <v>#REF!</v>
      </c>
      <c r="H9" s="662" t="e">
        <f t="shared" si="0"/>
        <v>#REF!</v>
      </c>
      <c r="I9" s="662">
        <f>SUM(I5:I8)</f>
        <v>2462.9569472200001</v>
      </c>
      <c r="J9" s="664">
        <f>+I9/E9</f>
        <v>0.38928952190997035</v>
      </c>
      <c r="K9" s="662">
        <f>+'30 de ABRIL de 2024'!K185</f>
        <v>1252.7566832399998</v>
      </c>
      <c r="L9" s="665">
        <f t="shared" si="2"/>
        <v>0.19800794765758362</v>
      </c>
    </row>
    <row r="10" spans="1:12" ht="25.5" customHeight="1">
      <c r="A10" s="194" t="s">
        <v>50</v>
      </c>
      <c r="B10" s="193">
        <f>+'30 de ABRIL de 2024'!F184</f>
        <v>62050</v>
      </c>
      <c r="C10" s="185">
        <f>+'30 de ABRIL de 2024'!G184</f>
        <v>62050</v>
      </c>
      <c r="D10" s="188">
        <f>+'30 de ABRIL de 2024'!H184</f>
        <v>0</v>
      </c>
      <c r="E10" s="188">
        <f>+'30 de ABRIL de 2024'!I184</f>
        <v>62050</v>
      </c>
      <c r="F10" s="185">
        <f>+'30 de ABRIL de 2024'!L184</f>
        <v>14.069219</v>
      </c>
      <c r="G10" s="333">
        <f t="shared" si="3"/>
        <v>2.2674003223207092E-4</v>
      </c>
      <c r="H10" s="185">
        <f t="shared" si="0"/>
        <v>62035.930781000003</v>
      </c>
      <c r="I10" s="185">
        <f>+'30 de ABRIL de 2024'!J184</f>
        <v>2890.341782</v>
      </c>
      <c r="J10" s="207">
        <f t="shared" si="1"/>
        <v>4.6580850636583397E-2</v>
      </c>
      <c r="K10" s="185">
        <f>+'30 de ABRIL de 2024'!K184</f>
        <v>14.069219</v>
      </c>
      <c r="L10" s="210">
        <f t="shared" si="2"/>
        <v>2.2674003223207092E-4</v>
      </c>
    </row>
    <row r="11" spans="1:12" ht="28.5" customHeight="1" thickBot="1">
      <c r="A11" s="666" t="s">
        <v>91</v>
      </c>
      <c r="B11" s="667">
        <f>+'30 de ABRIL de 2024'!F184</f>
        <v>62050</v>
      </c>
      <c r="C11" s="668">
        <f>+'30 de ABRIL de 2024'!G184</f>
        <v>62050</v>
      </c>
      <c r="D11" s="668">
        <f>+'30 de ABRIL de 2024'!H184</f>
        <v>0</v>
      </c>
      <c r="E11" s="668">
        <f>+'30 de ABRIL de 2024'!I184</f>
        <v>62050</v>
      </c>
      <c r="F11" s="668">
        <f>+F10</f>
        <v>14.069219</v>
      </c>
      <c r="G11" s="669">
        <f t="shared" si="3"/>
        <v>2.2674003223207092E-4</v>
      </c>
      <c r="H11" s="668">
        <f t="shared" si="0"/>
        <v>62035.930781000003</v>
      </c>
      <c r="I11" s="668">
        <f>+'30 de ABRIL de 2024'!J184</f>
        <v>2890.341782</v>
      </c>
      <c r="J11" s="670">
        <f t="shared" si="1"/>
        <v>4.6580850636583397E-2</v>
      </c>
      <c r="K11" s="668">
        <f>+'30 de ABRIL de 2024'!K184</f>
        <v>14.069219</v>
      </c>
      <c r="L11" s="671">
        <f t="shared" si="2"/>
        <v>2.2674003223207092E-4</v>
      </c>
    </row>
    <row r="12" spans="1:12" ht="24.75" customHeight="1" thickBot="1">
      <c r="A12" s="654" t="s">
        <v>79</v>
      </c>
      <c r="B12" s="655">
        <f>+B11+B9</f>
        <v>68376.800000000003</v>
      </c>
      <c r="C12" s="656">
        <f>+C11+C9</f>
        <v>68376.800000000003</v>
      </c>
      <c r="D12" s="656">
        <f>+D11+D9</f>
        <v>0</v>
      </c>
      <c r="E12" s="656">
        <f>+E11+E9</f>
        <v>68376.800000000003</v>
      </c>
      <c r="F12" s="656" t="e">
        <f>+F11+F9</f>
        <v>#REF!</v>
      </c>
      <c r="G12" s="657" t="e">
        <f t="shared" si="3"/>
        <v>#REF!</v>
      </c>
      <c r="H12" s="656" t="e">
        <f t="shared" si="0"/>
        <v>#REF!</v>
      </c>
      <c r="I12" s="656">
        <f>+I11+I9</f>
        <v>5353.2987292199996</v>
      </c>
      <c r="J12" s="658">
        <f t="shared" si="1"/>
        <v>7.8291156199471162E-2</v>
      </c>
      <c r="K12" s="656">
        <f>+K11+K9</f>
        <v>1266.8259022399998</v>
      </c>
      <c r="L12" s="659">
        <f t="shared" si="2"/>
        <v>1.8527130579962789E-2</v>
      </c>
    </row>
    <row r="13" spans="1:12">
      <c r="L13" s="9"/>
    </row>
  </sheetData>
  <mergeCells count="1">
    <mergeCell ref="A3:L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heetViews>
  <sheetFormatPr baseColWidth="10" defaultColWidth="9.140625" defaultRowHeight="1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c r="A3" s="152" t="s">
        <v>97</v>
      </c>
    </row>
    <row r="4" spans="1:12" ht="24" thickBot="1">
      <c r="A4" s="1585" t="s">
        <v>101</v>
      </c>
      <c r="B4" s="1586"/>
      <c r="C4" s="1586"/>
      <c r="D4" s="1586"/>
      <c r="E4" s="1586"/>
      <c r="F4" s="1586"/>
      <c r="G4" s="1586"/>
      <c r="H4" s="1586"/>
      <c r="I4" s="1586"/>
      <c r="J4" s="1586"/>
      <c r="K4" s="1586"/>
      <c r="L4" s="1587"/>
    </row>
    <row r="5" spans="1:12" ht="45.75" customHeight="1" thickBot="1">
      <c r="A5" s="672" t="s">
        <v>73</v>
      </c>
      <c r="B5" s="673" t="s">
        <v>103</v>
      </c>
      <c r="C5" s="673" t="s">
        <v>43</v>
      </c>
      <c r="D5" s="673" t="s">
        <v>108</v>
      </c>
      <c r="E5" s="673" t="s">
        <v>109</v>
      </c>
      <c r="F5" s="674" t="s">
        <v>24</v>
      </c>
      <c r="G5" s="673" t="s">
        <v>510</v>
      </c>
      <c r="H5" s="673" t="s">
        <v>195</v>
      </c>
      <c r="I5" s="675" t="s">
        <v>25</v>
      </c>
      <c r="J5" s="676" t="s">
        <v>45</v>
      </c>
      <c r="K5" s="674" t="s">
        <v>89</v>
      </c>
      <c r="L5" s="677" t="s">
        <v>46</v>
      </c>
    </row>
    <row r="6" spans="1:12" ht="39.75" customHeight="1">
      <c r="A6" s="220" t="s">
        <v>48</v>
      </c>
      <c r="B6" s="221">
        <f>+'30 de ABRIL de 2024'!F114</f>
        <v>4485.5000000000009</v>
      </c>
      <c r="C6" s="222">
        <f>+'30 de ABRIL de 2024'!G114</f>
        <v>4485.5000000000009</v>
      </c>
      <c r="D6" s="222">
        <f>+'30 de ABRIL de 2024'!H114</f>
        <v>0</v>
      </c>
      <c r="E6" s="222">
        <f>+'30 de ABRIL de 2024'!I114</f>
        <v>4485.5000000000009</v>
      </c>
      <c r="F6" s="224">
        <f>+'30 de ABRIL de 2024'!L114</f>
        <v>1258.62105</v>
      </c>
      <c r="G6" s="334">
        <f>+F6/E6</f>
        <v>0.28059771485898999</v>
      </c>
      <c r="H6" s="225">
        <f t="shared" ref="H6:H13" si="0">+E6-F6</f>
        <v>3226.8789500000012</v>
      </c>
      <c r="I6" s="222">
        <f>+'30 de ABRIL de 2024'!J114</f>
        <v>1258.62105</v>
      </c>
      <c r="J6" s="223">
        <f t="shared" ref="J6:J13" si="1">+I6/E6</f>
        <v>0.28059771485898999</v>
      </c>
      <c r="K6" s="222">
        <f>+'30 de ABRIL de 2024'!K114</f>
        <v>1258.62105</v>
      </c>
      <c r="L6" s="226">
        <f t="shared" ref="L6:L13" si="2">+K6/E6</f>
        <v>0.28059771485898999</v>
      </c>
    </row>
    <row r="7" spans="1:12" ht="25.5">
      <c r="A7" s="198" t="s">
        <v>188</v>
      </c>
      <c r="B7" s="227">
        <f>+'30 de ABRIL de 2024'!F116</f>
        <v>641.70000000000005</v>
      </c>
      <c r="C7" s="228">
        <f>+'30 de ABRIL de 2024'!G116</f>
        <v>941.7</v>
      </c>
      <c r="D7" s="228">
        <f>+'30 de ABRIL de 2024'!H116</f>
        <v>0</v>
      </c>
      <c r="E7" s="228">
        <f>+'30 de ABRIL de 2024'!I116</f>
        <v>941.7</v>
      </c>
      <c r="F7" s="187">
        <f>+'30 de ABRIL de 2024'!L116</f>
        <v>513.89262310000004</v>
      </c>
      <c r="G7" s="332">
        <f t="shared" ref="G7:G13" si="3">+F7/E7</f>
        <v>0.54570736232345762</v>
      </c>
      <c r="H7" s="229">
        <f t="shared" si="0"/>
        <v>427.80737690000001</v>
      </c>
      <c r="I7" s="228">
        <f>+'30 de ABRIL de 2024'!J116</f>
        <v>425.67178410000002</v>
      </c>
      <c r="J7" s="186">
        <f t="shared" si="1"/>
        <v>0.45202483179356484</v>
      </c>
      <c r="K7" s="228">
        <f>+'30 de ABRIL de 2024'!K116</f>
        <v>251.91547041999999</v>
      </c>
      <c r="L7" s="195">
        <f t="shared" si="2"/>
        <v>0.26751138411383668</v>
      </c>
    </row>
    <row r="8" spans="1:12" ht="34.5" customHeight="1">
      <c r="A8" s="198" t="s">
        <v>77</v>
      </c>
      <c r="B8" s="227">
        <f>+'30 de ABRIL de 2024'!F120</f>
        <v>123.9</v>
      </c>
      <c r="C8" s="228">
        <f>+'30 de ABRIL de 2024'!G120</f>
        <v>123.9</v>
      </c>
      <c r="D8" s="228">
        <f>+'30 de ABRIL de 2024'!H120</f>
        <v>50</v>
      </c>
      <c r="E8" s="228">
        <f>+'30 de ABRIL de 2024'!I120</f>
        <v>73.900000000000006</v>
      </c>
      <c r="F8" s="187">
        <f>+'30 de ABRIL de 2024'!L120</f>
        <v>69.261762000000004</v>
      </c>
      <c r="G8" s="332">
        <f t="shared" si="3"/>
        <v>0.93723629228687411</v>
      </c>
      <c r="H8" s="229">
        <f t="shared" si="0"/>
        <v>4.6382380000000012</v>
      </c>
      <c r="I8" s="228">
        <f>+'30 de ABRIL de 2024'!J120</f>
        <v>69.261762000000004</v>
      </c>
      <c r="J8" s="186">
        <f t="shared" si="1"/>
        <v>0.93723629228687411</v>
      </c>
      <c r="K8" s="228">
        <f>+'30 de ABRIL de 2024'!K120</f>
        <v>69.261762000000004</v>
      </c>
      <c r="L8" s="195">
        <f t="shared" si="2"/>
        <v>0.93723629228687411</v>
      </c>
    </row>
    <row r="9" spans="1:12" ht="38.25">
      <c r="A9" s="198" t="s">
        <v>189</v>
      </c>
      <c r="B9" s="227">
        <f>+'30 de ABRIL de 2024'!F123</f>
        <v>29.3</v>
      </c>
      <c r="C9" s="228">
        <f>+'30 de ABRIL de 2024'!G123</f>
        <v>29.3</v>
      </c>
      <c r="D9" s="228">
        <f>+'30 de ABRIL de 2024'!H123</f>
        <v>0</v>
      </c>
      <c r="E9" s="228">
        <f>+'30 de ABRIL de 2024'!I123</f>
        <v>29.3</v>
      </c>
      <c r="F9" s="187">
        <f>+'30 de ABRIL de 2024'!L123</f>
        <v>16.600000000000001</v>
      </c>
      <c r="G9" s="332">
        <f t="shared" si="3"/>
        <v>0.56655290102389078</v>
      </c>
      <c r="H9" s="229">
        <f t="shared" si="0"/>
        <v>12.7</v>
      </c>
      <c r="I9" s="228">
        <f>+'30 de ABRIL de 2024'!J123</f>
        <v>16.600000000000001</v>
      </c>
      <c r="J9" s="186">
        <f t="shared" si="1"/>
        <v>0.56655290102389078</v>
      </c>
      <c r="K9" s="228">
        <f>+'30 de ABRIL de 2024'!K123</f>
        <v>16.600000000000001</v>
      </c>
      <c r="L9" s="195">
        <f t="shared" si="2"/>
        <v>0.56655290102389078</v>
      </c>
    </row>
    <row r="10" spans="1:12" ht="23.25" customHeight="1">
      <c r="A10" s="637" t="s">
        <v>51</v>
      </c>
      <c r="B10" s="684">
        <f>+'30 de ABRIL de 2024'!F126</f>
        <v>5280.4000000000005</v>
      </c>
      <c r="C10" s="685">
        <f>+'30 de ABRIL de 2024'!G126</f>
        <v>5580.4000000000005</v>
      </c>
      <c r="D10" s="685">
        <f>+'30 de ABRIL de 2024'!H126</f>
        <v>50</v>
      </c>
      <c r="E10" s="685">
        <f>+'30 de ABRIL de 2024'!I126</f>
        <v>5530.4000000000005</v>
      </c>
      <c r="F10" s="686">
        <f>SUM(F6:F9)</f>
        <v>1858.3754351</v>
      </c>
      <c r="G10" s="663">
        <f t="shared" si="3"/>
        <v>0.33602911816505132</v>
      </c>
      <c r="H10" s="687">
        <f t="shared" si="0"/>
        <v>3672.0245649000008</v>
      </c>
      <c r="I10" s="685">
        <f>+'30 de ABRIL de 2024'!J126</f>
        <v>1770.1545960999999</v>
      </c>
      <c r="J10" s="688">
        <f t="shared" si="1"/>
        <v>0.32007713657239978</v>
      </c>
      <c r="K10" s="685">
        <f>+'30 de ABRIL de 2024'!K126</f>
        <v>1596.39828242</v>
      </c>
      <c r="L10" s="689">
        <f t="shared" si="2"/>
        <v>0.28865873759945027</v>
      </c>
    </row>
    <row r="11" spans="1:12" ht="26.25" customHeight="1">
      <c r="A11" s="198" t="s">
        <v>50</v>
      </c>
      <c r="B11" s="227">
        <f>+'30 de ABRIL de 2024'!F125</f>
        <v>816.44250699999998</v>
      </c>
      <c r="C11" s="228">
        <f>+'30 de ABRIL de 2024'!G125</f>
        <v>816.44250699999998</v>
      </c>
      <c r="D11" s="230">
        <f>+'30 de ABRIL de 2024'!H125</f>
        <v>0</v>
      </c>
      <c r="E11" s="230">
        <f>+'30 de ABRIL de 2024'!I125</f>
        <v>816.44250699999998</v>
      </c>
      <c r="F11" s="187">
        <f>+'30 de ABRIL de 2024'!L125</f>
        <v>214.979364</v>
      </c>
      <c r="G11" s="335">
        <f t="shared" si="3"/>
        <v>0.2633123118367966</v>
      </c>
      <c r="H11" s="229">
        <f t="shared" si="0"/>
        <v>601.46314299999995</v>
      </c>
      <c r="I11" s="228">
        <f>+'30 de ABRIL de 2024'!J125</f>
        <v>214.979364</v>
      </c>
      <c r="J11" s="189">
        <f t="shared" si="1"/>
        <v>0.2633123118367966</v>
      </c>
      <c r="K11" s="228">
        <f>+'30 de ABRIL de 2024'!K125</f>
        <v>68.617984000000007</v>
      </c>
      <c r="L11" s="196">
        <f t="shared" si="2"/>
        <v>8.4045090023711869E-2</v>
      </c>
    </row>
    <row r="12" spans="1:12" ht="28.5" customHeight="1" thickBot="1">
      <c r="A12" s="643" t="s">
        <v>91</v>
      </c>
      <c r="B12" s="690">
        <f>+B11</f>
        <v>816.44250699999998</v>
      </c>
      <c r="C12" s="691">
        <f>+C11</f>
        <v>816.44250699999998</v>
      </c>
      <c r="D12" s="691">
        <f>+D11</f>
        <v>0</v>
      </c>
      <c r="E12" s="691">
        <f>+E11</f>
        <v>816.44250699999998</v>
      </c>
      <c r="F12" s="692">
        <f>+F11</f>
        <v>214.979364</v>
      </c>
      <c r="G12" s="669">
        <f t="shared" si="3"/>
        <v>0.2633123118367966</v>
      </c>
      <c r="H12" s="693">
        <f t="shared" si="0"/>
        <v>601.46314299999995</v>
      </c>
      <c r="I12" s="691">
        <f>+I11</f>
        <v>214.979364</v>
      </c>
      <c r="J12" s="669">
        <f t="shared" si="1"/>
        <v>0.2633123118367966</v>
      </c>
      <c r="K12" s="691">
        <f>+K11</f>
        <v>68.617984000000007</v>
      </c>
      <c r="L12" s="694">
        <f t="shared" si="2"/>
        <v>8.4045090023711869E-2</v>
      </c>
    </row>
    <row r="13" spans="1:12" ht="37.5" customHeight="1" thickBot="1">
      <c r="A13" s="631" t="s">
        <v>79</v>
      </c>
      <c r="B13" s="678">
        <f>+B12+B10</f>
        <v>6096.8425070000003</v>
      </c>
      <c r="C13" s="679">
        <f>+C12+C10</f>
        <v>6396.8425070000003</v>
      </c>
      <c r="D13" s="679">
        <f>+D12+D10</f>
        <v>50</v>
      </c>
      <c r="E13" s="679">
        <f>+E12+E10</f>
        <v>6346.8425070000003</v>
      </c>
      <c r="F13" s="680">
        <f>+F12+F10</f>
        <v>2073.3547991</v>
      </c>
      <c r="G13" s="657">
        <f t="shared" si="3"/>
        <v>0.32667500364366608</v>
      </c>
      <c r="H13" s="681">
        <f t="shared" si="0"/>
        <v>4273.4877078999998</v>
      </c>
      <c r="I13" s="679">
        <f>+I12+I10</f>
        <v>1985.1339601</v>
      </c>
      <c r="J13" s="682">
        <f t="shared" si="1"/>
        <v>0.31277504647556237</v>
      </c>
      <c r="K13" s="679">
        <f>+K12+K10</f>
        <v>1665.01626642</v>
      </c>
      <c r="L13" s="683">
        <f t="shared" si="2"/>
        <v>0.26233773164902641</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FFC000"/>
  </sheetPr>
  <dimension ref="A1:BW271"/>
  <sheetViews>
    <sheetView topLeftCell="P94" zoomScale="110" zoomScaleNormal="110" workbookViewId="0">
      <selection activeCell="R96" sqref="R96:R111"/>
    </sheetView>
  </sheetViews>
  <sheetFormatPr baseColWidth="10" defaultColWidth="14" defaultRowHeight="15"/>
  <cols>
    <col min="1" max="1" width="14" style="275"/>
    <col min="2" max="2" width="21.28515625" style="275" customWidth="1"/>
    <col min="3" max="3" width="14" style="275" customWidth="1"/>
    <col min="4" max="13" width="14" style="275" hidden="1" customWidth="1"/>
    <col min="14" max="14" width="14" style="907" hidden="1" customWidth="1"/>
    <col min="15" max="15" width="14" style="275" hidden="1" customWidth="1"/>
    <col min="16" max="17" width="23.42578125" style="275" customWidth="1"/>
    <col min="18" max="18" width="21.85546875" style="275" customWidth="1"/>
    <col min="19" max="19" width="22.7109375" style="275" customWidth="1"/>
    <col min="20" max="20" width="19.7109375" style="275" customWidth="1"/>
    <col min="21" max="21" width="21.28515625" style="609" customWidth="1"/>
    <col min="22" max="22" width="17.5703125" style="275" customWidth="1"/>
    <col min="23" max="23" width="22.140625" style="275" customWidth="1"/>
    <col min="24" max="24" width="21.7109375" style="275" bestFit="1" customWidth="1"/>
    <col min="25" max="25" width="22.140625" style="275" customWidth="1"/>
    <col min="26" max="28" width="21.85546875" style="275" bestFit="1" customWidth="1"/>
    <col min="29" max="16384" width="14" style="275"/>
  </cols>
  <sheetData>
    <row r="1" spans="1:32">
      <c r="A1" s="273" t="s">
        <v>0</v>
      </c>
      <c r="B1" s="273">
        <v>2024</v>
      </c>
      <c r="C1" s="274" t="s">
        <v>1</v>
      </c>
      <c r="D1" s="274" t="s">
        <v>1</v>
      </c>
      <c r="E1" s="274" t="s">
        <v>1</v>
      </c>
      <c r="F1" s="274" t="s">
        <v>1</v>
      </c>
      <c r="G1" s="274" t="s">
        <v>1</v>
      </c>
      <c r="H1" s="274" t="s">
        <v>1</v>
      </c>
      <c r="I1" s="274" t="s">
        <v>1</v>
      </c>
      <c r="J1" s="274" t="s">
        <v>1</v>
      </c>
      <c r="K1" s="274" t="s">
        <v>1</v>
      </c>
      <c r="L1" s="274" t="s">
        <v>1</v>
      </c>
      <c r="M1" s="274" t="s">
        <v>1</v>
      </c>
      <c r="N1" s="274" t="s">
        <v>1</v>
      </c>
      <c r="O1" s="274"/>
      <c r="P1" s="276"/>
      <c r="Q1" s="276"/>
      <c r="R1" s="312"/>
      <c r="S1" s="274" t="s">
        <v>1</v>
      </c>
      <c r="T1" s="359" t="s">
        <v>525</v>
      </c>
      <c r="U1" s="606">
        <f>SUM(U5:U74)</f>
        <v>1386474650314</v>
      </c>
      <c r="V1" s="336" t="s">
        <v>60</v>
      </c>
      <c r="W1" s="601">
        <f>+W3-W2</f>
        <v>0</v>
      </c>
      <c r="X1" s="338" t="s">
        <v>1</v>
      </c>
      <c r="Y1" s="601">
        <f>+Y2-Y3</f>
        <v>13930852.999999046</v>
      </c>
      <c r="Z1" s="601">
        <f>+Z3-Z2</f>
        <v>0</v>
      </c>
      <c r="AA1" s="274" t="s">
        <v>1</v>
      </c>
      <c r="AB1" s="274" t="s">
        <v>1</v>
      </c>
    </row>
    <row r="2" spans="1:32">
      <c r="A2" s="273" t="s">
        <v>2</v>
      </c>
      <c r="B2" s="273" t="s">
        <v>3</v>
      </c>
      <c r="C2" s="274" t="s">
        <v>1</v>
      </c>
      <c r="D2" s="274" t="s">
        <v>1</v>
      </c>
      <c r="E2" s="274" t="s">
        <v>1</v>
      </c>
      <c r="F2" s="274" t="s">
        <v>1</v>
      </c>
      <c r="G2" s="274" t="s">
        <v>1</v>
      </c>
      <c r="H2" s="274" t="s">
        <v>1</v>
      </c>
      <c r="I2" s="274" t="s">
        <v>1</v>
      </c>
      <c r="J2" s="274" t="s">
        <v>1</v>
      </c>
      <c r="K2" s="274" t="s">
        <v>1</v>
      </c>
      <c r="L2" s="274" t="s">
        <v>1</v>
      </c>
      <c r="M2" s="274" t="s">
        <v>1</v>
      </c>
      <c r="N2" s="274" t="s">
        <v>1</v>
      </c>
      <c r="O2" s="274" t="s">
        <v>1</v>
      </c>
      <c r="P2" s="274"/>
      <c r="Q2" s="274" t="s">
        <v>1</v>
      </c>
      <c r="R2" s="274" t="s">
        <v>1</v>
      </c>
      <c r="S2" s="314"/>
      <c r="T2" s="360" t="s">
        <v>540</v>
      </c>
      <c r="U2" s="607">
        <f>SUM(U5:U82)</f>
        <v>1458926450314</v>
      </c>
      <c r="V2" s="337" t="s">
        <v>483</v>
      </c>
      <c r="W2" s="340">
        <f>+'DESAGREGADO MININTERIOR '!T51*1000000</f>
        <v>7350039723.9899998</v>
      </c>
      <c r="X2" s="339"/>
      <c r="Y2" s="340">
        <f>+'DESAGREGADO MININTERIOR '!U2*1000000</f>
        <v>4150453312.3199992</v>
      </c>
      <c r="Z2" s="340">
        <f>+'DESAGREGADO MININTERIOR '!V2*1000000</f>
        <v>1708411114.5</v>
      </c>
      <c r="AA2" s="274" t="s">
        <v>1</v>
      </c>
      <c r="AB2" s="274" t="s">
        <v>1</v>
      </c>
    </row>
    <row r="3" spans="1:32" ht="15.75" thickBot="1">
      <c r="A3" s="479" t="s">
        <v>4</v>
      </c>
      <c r="B3" s="480" t="s">
        <v>811</v>
      </c>
      <c r="C3" s="274" t="s">
        <v>1</v>
      </c>
      <c r="D3" s="274" t="s">
        <v>1</v>
      </c>
      <c r="E3" s="274" t="s">
        <v>1</v>
      </c>
      <c r="F3" s="274" t="s">
        <v>1</v>
      </c>
      <c r="G3" s="274" t="s">
        <v>1</v>
      </c>
      <c r="H3" s="274" t="s">
        <v>1</v>
      </c>
      <c r="I3" s="274" t="s">
        <v>1</v>
      </c>
      <c r="J3" s="274" t="s">
        <v>1</v>
      </c>
      <c r="K3" s="274" t="s">
        <v>1</v>
      </c>
      <c r="L3" s="274" t="s">
        <v>1</v>
      </c>
      <c r="M3" s="274" t="s">
        <v>1</v>
      </c>
      <c r="N3" s="274" t="s">
        <v>1</v>
      </c>
      <c r="O3" s="274" t="s">
        <v>1</v>
      </c>
      <c r="P3" s="274"/>
      <c r="Q3" s="274" t="s">
        <v>1</v>
      </c>
      <c r="S3" s="312"/>
      <c r="T3" s="481"/>
      <c r="U3" s="1148"/>
      <c r="V3" s="337" t="s">
        <v>479</v>
      </c>
      <c r="W3" s="340">
        <f>+W8</f>
        <v>7350039723.9899998</v>
      </c>
      <c r="X3" s="339" t="s">
        <v>1</v>
      </c>
      <c r="Y3" s="340">
        <f>+Y8</f>
        <v>4136522459.3200002</v>
      </c>
      <c r="Z3" s="340">
        <f>Z8</f>
        <v>1708411114.5</v>
      </c>
      <c r="AA3" s="274" t="s">
        <v>1</v>
      </c>
      <c r="AB3" s="274" t="s">
        <v>1</v>
      </c>
    </row>
    <row r="4" spans="1:32" ht="35.25" customHeight="1" thickBot="1">
      <c r="A4" s="482" t="s">
        <v>5</v>
      </c>
      <c r="B4" s="483" t="s">
        <v>6</v>
      </c>
      <c r="C4" s="483" t="s">
        <v>7</v>
      </c>
      <c r="D4" s="483" t="s">
        <v>8</v>
      </c>
      <c r="E4" s="483" t="s">
        <v>9</v>
      </c>
      <c r="F4" s="483" t="s">
        <v>10</v>
      </c>
      <c r="G4" s="483" t="s">
        <v>11</v>
      </c>
      <c r="H4" s="483" t="s">
        <v>12</v>
      </c>
      <c r="I4" s="483" t="s">
        <v>13</v>
      </c>
      <c r="J4" s="483" t="s">
        <v>14</v>
      </c>
      <c r="K4" s="483" t="s">
        <v>15</v>
      </c>
      <c r="L4" s="483" t="s">
        <v>211</v>
      </c>
      <c r="M4" s="483" t="s">
        <v>16</v>
      </c>
      <c r="N4" s="483" t="s">
        <v>17</v>
      </c>
      <c r="O4" s="483" t="s">
        <v>18</v>
      </c>
      <c r="P4" s="779" t="s">
        <v>735</v>
      </c>
      <c r="Q4" s="905" t="s">
        <v>753</v>
      </c>
      <c r="R4" s="483" t="s">
        <v>20</v>
      </c>
      <c r="S4" s="483" t="s">
        <v>21</v>
      </c>
      <c r="T4" s="483" t="s">
        <v>22</v>
      </c>
      <c r="U4" s="608" t="s">
        <v>105</v>
      </c>
      <c r="V4" s="483" t="s">
        <v>23</v>
      </c>
      <c r="W4" s="483" t="s">
        <v>24</v>
      </c>
      <c r="X4" s="483" t="s">
        <v>212</v>
      </c>
      <c r="Y4" s="483" t="s">
        <v>25</v>
      </c>
      <c r="Z4" s="483" t="s">
        <v>26</v>
      </c>
      <c r="AA4" s="483" t="s">
        <v>27</v>
      </c>
      <c r="AB4" s="484" t="s">
        <v>28</v>
      </c>
    </row>
    <row r="5" spans="1:32" s="315" customFormat="1" ht="33.75" customHeight="1">
      <c r="A5" s="165" t="s">
        <v>213</v>
      </c>
      <c r="B5" s="272" t="s">
        <v>599</v>
      </c>
      <c r="C5" s="717" t="s">
        <v>112</v>
      </c>
      <c r="D5" s="165" t="s">
        <v>29</v>
      </c>
      <c r="E5" s="165" t="s">
        <v>214</v>
      </c>
      <c r="F5" s="165" t="s">
        <v>214</v>
      </c>
      <c r="G5" s="165" t="s">
        <v>214</v>
      </c>
      <c r="H5" s="165"/>
      <c r="I5" s="165"/>
      <c r="J5" s="165"/>
      <c r="K5" s="165"/>
      <c r="L5" s="165"/>
      <c r="M5" s="165" t="s">
        <v>31</v>
      </c>
      <c r="N5" s="165" t="s">
        <v>32</v>
      </c>
      <c r="O5" s="165" t="s">
        <v>33</v>
      </c>
      <c r="P5" s="272" t="str">
        <f>+Q5</f>
        <v>SALARIO</v>
      </c>
      <c r="Q5" s="272" t="s">
        <v>113</v>
      </c>
      <c r="R5" s="1254">
        <v>29724900000</v>
      </c>
      <c r="S5" s="1254">
        <v>0</v>
      </c>
      <c r="T5" s="1254">
        <v>0</v>
      </c>
      <c r="U5" s="1254">
        <v>29724900000</v>
      </c>
      <c r="V5" s="1254">
        <v>0</v>
      </c>
      <c r="W5" s="1254">
        <v>25867246220.5</v>
      </c>
      <c r="X5" s="1254">
        <v>3857653779.5</v>
      </c>
      <c r="Y5" s="1254">
        <v>8070172410</v>
      </c>
      <c r="Z5" s="1254">
        <v>7927609819</v>
      </c>
      <c r="AA5" s="1254">
        <v>7927609819</v>
      </c>
      <c r="AB5" s="1254">
        <v>7881335363</v>
      </c>
      <c r="AC5" s="1255"/>
      <c r="AD5" s="1255"/>
      <c r="AE5" s="713"/>
      <c r="AF5" s="710"/>
    </row>
    <row r="6" spans="1:32" s="315" customFormat="1" ht="33.75">
      <c r="A6" s="165" t="s">
        <v>213</v>
      </c>
      <c r="B6" s="272" t="s">
        <v>599</v>
      </c>
      <c r="C6" s="717" t="s">
        <v>114</v>
      </c>
      <c r="D6" s="165" t="s">
        <v>29</v>
      </c>
      <c r="E6" s="165" t="s">
        <v>214</v>
      </c>
      <c r="F6" s="165" t="s">
        <v>214</v>
      </c>
      <c r="G6" s="165" t="s">
        <v>215</v>
      </c>
      <c r="H6" s="165"/>
      <c r="I6" s="165"/>
      <c r="J6" s="165"/>
      <c r="K6" s="165"/>
      <c r="L6" s="165"/>
      <c r="M6" s="165" t="s">
        <v>31</v>
      </c>
      <c r="N6" s="165" t="s">
        <v>32</v>
      </c>
      <c r="O6" s="165" t="s">
        <v>33</v>
      </c>
      <c r="P6" s="272" t="str">
        <f t="shared" ref="P6:P34" si="0">+Q6</f>
        <v>CONTRIBUCIONES INHERENTES A LA NÓMINA</v>
      </c>
      <c r="Q6" s="272" t="s">
        <v>115</v>
      </c>
      <c r="R6" s="1254">
        <v>10651500000</v>
      </c>
      <c r="S6" s="1254">
        <v>0</v>
      </c>
      <c r="T6" s="1254">
        <v>0</v>
      </c>
      <c r="U6" s="1254">
        <v>10651500000</v>
      </c>
      <c r="V6" s="1254">
        <v>0</v>
      </c>
      <c r="W6" s="1254">
        <v>9166581015.4899998</v>
      </c>
      <c r="X6" s="1254">
        <v>1484918984.51</v>
      </c>
      <c r="Y6" s="1254">
        <v>2203839642</v>
      </c>
      <c r="Z6" s="1254">
        <v>2203839642</v>
      </c>
      <c r="AA6" s="1254">
        <v>2203839642</v>
      </c>
      <c r="AB6" s="1254">
        <v>2203839642</v>
      </c>
      <c r="AC6" s="1255"/>
      <c r="AD6" s="1255"/>
      <c r="AE6" s="713"/>
      <c r="AF6" s="710"/>
    </row>
    <row r="7" spans="1:32" s="316" customFormat="1" ht="33.75">
      <c r="A7" s="165" t="s">
        <v>213</v>
      </c>
      <c r="B7" s="272" t="s">
        <v>599</v>
      </c>
      <c r="C7" s="717" t="s">
        <v>116</v>
      </c>
      <c r="D7" s="165" t="s">
        <v>29</v>
      </c>
      <c r="E7" s="165" t="s">
        <v>214</v>
      </c>
      <c r="F7" s="165" t="s">
        <v>214</v>
      </c>
      <c r="G7" s="165" t="s">
        <v>216</v>
      </c>
      <c r="H7" s="165"/>
      <c r="I7" s="165"/>
      <c r="J7" s="165"/>
      <c r="K7" s="165"/>
      <c r="L7" s="165"/>
      <c r="M7" s="165" t="s">
        <v>31</v>
      </c>
      <c r="N7" s="165" t="s">
        <v>32</v>
      </c>
      <c r="O7" s="165" t="s">
        <v>33</v>
      </c>
      <c r="P7" s="272" t="str">
        <f t="shared" si="0"/>
        <v>REMUNERACIONES NO CONSTITUTIVAS DE FACTOR SALARIAL</v>
      </c>
      <c r="Q7" s="272" t="s">
        <v>117</v>
      </c>
      <c r="R7" s="1254">
        <v>4834100000</v>
      </c>
      <c r="S7" s="1254">
        <v>0</v>
      </c>
      <c r="T7" s="1254">
        <v>0</v>
      </c>
      <c r="U7" s="1254">
        <v>4834100000</v>
      </c>
      <c r="V7" s="1254">
        <v>0</v>
      </c>
      <c r="W7" s="1254">
        <v>4198803832.75</v>
      </c>
      <c r="X7" s="1254">
        <v>635296167.25</v>
      </c>
      <c r="Y7" s="1254">
        <v>1103003915</v>
      </c>
      <c r="Z7" s="1254">
        <v>1093970537</v>
      </c>
      <c r="AA7" s="1254">
        <v>1093970537</v>
      </c>
      <c r="AB7" s="1254">
        <v>1059849532</v>
      </c>
      <c r="AC7" s="1255"/>
      <c r="AD7" s="1255"/>
      <c r="AE7" s="713"/>
      <c r="AF7" s="710"/>
    </row>
    <row r="8" spans="1:32" s="316" customFormat="1" ht="33.75">
      <c r="A8" s="1256" t="s">
        <v>213</v>
      </c>
      <c r="B8" s="1257" t="s">
        <v>599</v>
      </c>
      <c r="C8" s="1258" t="s">
        <v>479</v>
      </c>
      <c r="D8" s="1256" t="s">
        <v>29</v>
      </c>
      <c r="E8" s="1256" t="s">
        <v>215</v>
      </c>
      <c r="F8" s="1256"/>
      <c r="G8" s="1256"/>
      <c r="H8" s="1256"/>
      <c r="I8" s="1256"/>
      <c r="J8" s="1256"/>
      <c r="K8" s="1256"/>
      <c r="L8" s="1256"/>
      <c r="M8" s="1256" t="s">
        <v>31</v>
      </c>
      <c r="N8" s="1256" t="s">
        <v>32</v>
      </c>
      <c r="O8" s="1256" t="s">
        <v>33</v>
      </c>
      <c r="P8" s="1257" t="str">
        <f t="shared" si="0"/>
        <v>ADQUISICIÓN DE BIENES  Y SERVICIOS</v>
      </c>
      <c r="Q8" s="1257" t="s">
        <v>480</v>
      </c>
      <c r="R8" s="1254">
        <v>8778100000</v>
      </c>
      <c r="S8" s="1254">
        <v>0</v>
      </c>
      <c r="T8" s="1254">
        <v>0</v>
      </c>
      <c r="U8" s="1254">
        <v>8778100000</v>
      </c>
      <c r="V8" s="1254">
        <v>0</v>
      </c>
      <c r="W8" s="1254">
        <v>7350039723.9899998</v>
      </c>
      <c r="X8" s="1254">
        <v>1428060276.01</v>
      </c>
      <c r="Y8" s="1254">
        <v>4136522459.3200002</v>
      </c>
      <c r="Z8" s="1254">
        <v>1708411114.5</v>
      </c>
      <c r="AA8" s="1254">
        <v>1703241077.5</v>
      </c>
      <c r="AB8" s="1254">
        <v>1382972526.3399999</v>
      </c>
      <c r="AC8" s="1255"/>
      <c r="AD8" s="1255"/>
      <c r="AE8" s="713"/>
      <c r="AF8" s="710"/>
    </row>
    <row r="9" spans="1:32" s="316" customFormat="1" ht="81.75" customHeight="1">
      <c r="A9" s="165" t="s">
        <v>213</v>
      </c>
      <c r="B9" s="272" t="s">
        <v>599</v>
      </c>
      <c r="C9" s="717" t="s">
        <v>122</v>
      </c>
      <c r="D9" s="165" t="s">
        <v>29</v>
      </c>
      <c r="E9" s="165" t="s">
        <v>216</v>
      </c>
      <c r="F9" s="165" t="s">
        <v>216</v>
      </c>
      <c r="G9" s="165" t="s">
        <v>214</v>
      </c>
      <c r="H9" s="165" t="s">
        <v>217</v>
      </c>
      <c r="I9" s="165"/>
      <c r="J9" s="165"/>
      <c r="K9" s="165"/>
      <c r="L9" s="165"/>
      <c r="M9" s="165" t="s">
        <v>31</v>
      </c>
      <c r="N9" s="165" t="s">
        <v>32</v>
      </c>
      <c r="O9" s="165" t="s">
        <v>33</v>
      </c>
      <c r="P9" s="272" t="str">
        <f t="shared" si="0"/>
        <v>PROGRAMA DE PROTECCIÓN A PERSONAS QUE SE ENCUENTRAN EN SITUACIÓN DE RIESGO CONTRA SU VIDA, INTEGRIDAD, SEGURIDAD O LIBERTAD, POR CAUSAS RELACIONADAS CON LA VIOLENCIA EN COLOMBIA</v>
      </c>
      <c r="Q9" s="272" t="s">
        <v>445</v>
      </c>
      <c r="R9" s="1254">
        <v>7142500000</v>
      </c>
      <c r="S9" s="1254">
        <v>0</v>
      </c>
      <c r="T9" s="1254">
        <v>0</v>
      </c>
      <c r="U9" s="1254">
        <v>7142500000</v>
      </c>
      <c r="V9" s="1254">
        <v>0</v>
      </c>
      <c r="W9" s="1254">
        <v>2215106264</v>
      </c>
      <c r="X9" s="1254">
        <v>4927393736</v>
      </c>
      <c r="Y9" s="1254">
        <v>2046283869</v>
      </c>
      <c r="Z9" s="1254">
        <v>490795438</v>
      </c>
      <c r="AA9" s="1254">
        <v>490795438</v>
      </c>
      <c r="AB9" s="1254">
        <v>463850538</v>
      </c>
      <c r="AC9" s="1255"/>
      <c r="AD9" s="1255"/>
      <c r="AE9" s="713"/>
      <c r="AF9" s="710"/>
    </row>
    <row r="10" spans="1:32" s="316" customFormat="1" ht="33.75">
      <c r="A10" s="165" t="s">
        <v>213</v>
      </c>
      <c r="B10" s="272" t="s">
        <v>599</v>
      </c>
      <c r="C10" s="717" t="s">
        <v>124</v>
      </c>
      <c r="D10" s="165" t="s">
        <v>29</v>
      </c>
      <c r="E10" s="165" t="s">
        <v>216</v>
      </c>
      <c r="F10" s="165" t="s">
        <v>216</v>
      </c>
      <c r="G10" s="165" t="s">
        <v>214</v>
      </c>
      <c r="H10" s="165" t="s">
        <v>220</v>
      </c>
      <c r="I10" s="165"/>
      <c r="J10" s="165"/>
      <c r="K10" s="165"/>
      <c r="L10" s="165"/>
      <c r="M10" s="165" t="s">
        <v>31</v>
      </c>
      <c r="N10" s="165" t="s">
        <v>219</v>
      </c>
      <c r="O10" s="165" t="s">
        <v>33</v>
      </c>
      <c r="P10" s="272" t="str">
        <f t="shared" si="0"/>
        <v>FONDO NACIONAL DE SEGURIDAD Y CONVIVENCIA CIUDADANA -FONSECON</v>
      </c>
      <c r="Q10" s="272" t="s">
        <v>40</v>
      </c>
      <c r="R10" s="1254">
        <v>400000000000</v>
      </c>
      <c r="S10" s="1254">
        <v>0</v>
      </c>
      <c r="T10" s="1254">
        <v>0</v>
      </c>
      <c r="U10" s="1254">
        <v>400000000000</v>
      </c>
      <c r="V10" s="1254">
        <v>0</v>
      </c>
      <c r="W10" s="1254">
        <v>169162727626.03</v>
      </c>
      <c r="X10" s="1254">
        <v>230837272373.97</v>
      </c>
      <c r="Y10" s="1254">
        <v>154472652392.44</v>
      </c>
      <c r="Z10" s="1254">
        <v>14171087097.15</v>
      </c>
      <c r="AA10" s="1254">
        <v>14162228494.15</v>
      </c>
      <c r="AB10" s="1254">
        <v>12062259824.450001</v>
      </c>
      <c r="AC10" s="1255"/>
      <c r="AD10" s="1255"/>
      <c r="AE10" s="713"/>
      <c r="AF10" s="710"/>
    </row>
    <row r="11" spans="1:32" s="316" customFormat="1" ht="56.25">
      <c r="A11" s="165" t="s">
        <v>213</v>
      </c>
      <c r="B11" s="272" t="s">
        <v>599</v>
      </c>
      <c r="C11" s="717" t="s">
        <v>125</v>
      </c>
      <c r="D11" s="165" t="s">
        <v>29</v>
      </c>
      <c r="E11" s="165" t="s">
        <v>216</v>
      </c>
      <c r="F11" s="165" t="s">
        <v>216</v>
      </c>
      <c r="G11" s="165" t="s">
        <v>214</v>
      </c>
      <c r="H11" s="165" t="s">
        <v>221</v>
      </c>
      <c r="I11" s="165"/>
      <c r="J11" s="165"/>
      <c r="K11" s="165"/>
      <c r="L11" s="165"/>
      <c r="M11" s="165" t="s">
        <v>31</v>
      </c>
      <c r="N11" s="165" t="s">
        <v>32</v>
      </c>
      <c r="O11" s="165" t="s">
        <v>33</v>
      </c>
      <c r="P11" s="272" t="str">
        <f t="shared" si="0"/>
        <v>FONDO NACIONAL PARA LA LUCHA CONTRA LA TRATA DE PERSONAS. LEY 985 DE 2005 Y DECRETO 4319 DE 2006</v>
      </c>
      <c r="Q11" s="272" t="s">
        <v>41</v>
      </c>
      <c r="R11" s="1254">
        <v>145200000</v>
      </c>
      <c r="S11" s="1254">
        <v>7000000000</v>
      </c>
      <c r="T11" s="1254">
        <v>0</v>
      </c>
      <c r="U11" s="1254">
        <v>7145200000</v>
      </c>
      <c r="V11" s="1254">
        <v>0</v>
      </c>
      <c r="W11" s="1254">
        <v>0</v>
      </c>
      <c r="X11" s="1254">
        <v>7145200000</v>
      </c>
      <c r="Y11" s="1254">
        <v>0</v>
      </c>
      <c r="Z11" s="1254">
        <v>0</v>
      </c>
      <c r="AA11" s="1254">
        <v>0</v>
      </c>
      <c r="AB11" s="1254">
        <v>0</v>
      </c>
      <c r="AC11" s="1255"/>
      <c r="AD11" s="1255"/>
      <c r="AE11" s="713"/>
      <c r="AF11" s="710"/>
    </row>
    <row r="12" spans="1:32" s="316" customFormat="1" ht="33.75">
      <c r="A12" s="165" t="s">
        <v>213</v>
      </c>
      <c r="B12" s="272" t="s">
        <v>599</v>
      </c>
      <c r="C12" s="717" t="s">
        <v>127</v>
      </c>
      <c r="D12" s="165" t="s">
        <v>29</v>
      </c>
      <c r="E12" s="165" t="s">
        <v>216</v>
      </c>
      <c r="F12" s="165" t="s">
        <v>216</v>
      </c>
      <c r="G12" s="165" t="s">
        <v>214</v>
      </c>
      <c r="H12" s="165" t="s">
        <v>223</v>
      </c>
      <c r="I12" s="165"/>
      <c r="J12" s="165"/>
      <c r="K12" s="165"/>
      <c r="L12" s="165"/>
      <c r="M12" s="165" t="s">
        <v>31</v>
      </c>
      <c r="N12" s="165" t="s">
        <v>32</v>
      </c>
      <c r="O12" s="165" t="s">
        <v>33</v>
      </c>
      <c r="P12" s="272" t="str">
        <f t="shared" si="0"/>
        <v>FORTALECIMIENTO A LA GESTIÓN TERRITORIAL Y BUEN GOBIERNO LOCAL</v>
      </c>
      <c r="Q12" s="272" t="s">
        <v>488</v>
      </c>
      <c r="R12" s="1254">
        <v>14892500000</v>
      </c>
      <c r="S12" s="1254">
        <v>0</v>
      </c>
      <c r="T12" s="1254">
        <v>0</v>
      </c>
      <c r="U12" s="1254">
        <v>14892500000</v>
      </c>
      <c r="V12" s="1254">
        <v>0</v>
      </c>
      <c r="W12" s="1254">
        <v>13503263870</v>
      </c>
      <c r="X12" s="1254">
        <v>1389236130</v>
      </c>
      <c r="Y12" s="1254">
        <v>4908895396</v>
      </c>
      <c r="Z12" s="1254">
        <v>1043569478</v>
      </c>
      <c r="AA12" s="1254">
        <v>1043569478</v>
      </c>
      <c r="AB12" s="1254">
        <v>963257602</v>
      </c>
      <c r="AC12" s="1255"/>
      <c r="AD12" s="1255"/>
      <c r="AE12" s="713"/>
      <c r="AF12" s="710"/>
    </row>
    <row r="13" spans="1:32" s="316" customFormat="1" ht="33.75">
      <c r="A13" s="165" t="s">
        <v>213</v>
      </c>
      <c r="B13" s="272" t="s">
        <v>599</v>
      </c>
      <c r="C13" s="717" t="s">
        <v>128</v>
      </c>
      <c r="D13" s="165" t="s">
        <v>29</v>
      </c>
      <c r="E13" s="165" t="s">
        <v>216</v>
      </c>
      <c r="F13" s="165" t="s">
        <v>216</v>
      </c>
      <c r="G13" s="165" t="s">
        <v>214</v>
      </c>
      <c r="H13" s="165" t="s">
        <v>224</v>
      </c>
      <c r="I13" s="165"/>
      <c r="J13" s="165"/>
      <c r="K13" s="165"/>
      <c r="L13" s="165"/>
      <c r="M13" s="165" t="s">
        <v>31</v>
      </c>
      <c r="N13" s="165" t="s">
        <v>32</v>
      </c>
      <c r="O13" s="165" t="s">
        <v>33</v>
      </c>
      <c r="P13" s="272" t="str">
        <f t="shared" si="0"/>
        <v>IMPLEMENTACIÓN LEY 985 DE 2005 SOBRE TRATA DE PERSONAS</v>
      </c>
      <c r="Q13" s="272" t="s">
        <v>446</v>
      </c>
      <c r="R13" s="1254">
        <v>2748100000</v>
      </c>
      <c r="S13" s="1254">
        <v>0</v>
      </c>
      <c r="T13" s="1254">
        <v>0</v>
      </c>
      <c r="U13" s="1254">
        <v>2748100000</v>
      </c>
      <c r="V13" s="1254">
        <v>0</v>
      </c>
      <c r="W13" s="1254">
        <v>2082599333</v>
      </c>
      <c r="X13" s="1254">
        <v>665500667</v>
      </c>
      <c r="Y13" s="1254">
        <v>1114965832</v>
      </c>
      <c r="Z13" s="1254">
        <v>273302890</v>
      </c>
      <c r="AA13" s="1254">
        <v>273302890</v>
      </c>
      <c r="AB13" s="1254">
        <v>219834267</v>
      </c>
      <c r="AC13" s="1255"/>
      <c r="AD13" s="1255"/>
      <c r="AE13" s="713"/>
      <c r="AF13" s="710"/>
    </row>
    <row r="14" spans="1:32" s="316" customFormat="1" ht="33.75">
      <c r="A14" s="165" t="s">
        <v>213</v>
      </c>
      <c r="B14" s="272" t="s">
        <v>599</v>
      </c>
      <c r="C14" s="717" t="s">
        <v>129</v>
      </c>
      <c r="D14" s="165" t="s">
        <v>29</v>
      </c>
      <c r="E14" s="165" t="s">
        <v>216</v>
      </c>
      <c r="F14" s="165" t="s">
        <v>216</v>
      </c>
      <c r="G14" s="165" t="s">
        <v>214</v>
      </c>
      <c r="H14" s="165" t="s">
        <v>225</v>
      </c>
      <c r="I14" s="165"/>
      <c r="J14" s="165"/>
      <c r="K14" s="165"/>
      <c r="L14" s="165"/>
      <c r="M14" s="165" t="s">
        <v>31</v>
      </c>
      <c r="N14" s="165" t="s">
        <v>32</v>
      </c>
      <c r="O14" s="165" t="s">
        <v>33</v>
      </c>
      <c r="P14" s="272" t="str">
        <f t="shared" si="0"/>
        <v>FONDO DE PROTECCIÓN DE JUSTICIA. DECRETO 1890 DE 1999 Y DECRETO 200 DE 2003</v>
      </c>
      <c r="Q14" s="272" t="s">
        <v>447</v>
      </c>
      <c r="R14" s="1254">
        <v>1769200000</v>
      </c>
      <c r="S14" s="1254">
        <v>0</v>
      </c>
      <c r="T14" s="1254">
        <v>0</v>
      </c>
      <c r="U14" s="1254">
        <v>1769200000</v>
      </c>
      <c r="V14" s="1254">
        <v>0</v>
      </c>
      <c r="W14" s="1254">
        <v>513351091</v>
      </c>
      <c r="X14" s="1254">
        <v>1255848909</v>
      </c>
      <c r="Y14" s="1254">
        <v>513351091</v>
      </c>
      <c r="Z14" s="1254">
        <v>109726870</v>
      </c>
      <c r="AA14" s="1254">
        <v>109726870</v>
      </c>
      <c r="AB14" s="1254">
        <v>109726870</v>
      </c>
      <c r="AC14" s="1255"/>
      <c r="AD14" s="1255"/>
      <c r="AE14" s="713"/>
      <c r="AF14" s="710"/>
    </row>
    <row r="15" spans="1:32" s="316" customFormat="1" ht="67.5">
      <c r="A15" s="165" t="s">
        <v>213</v>
      </c>
      <c r="B15" s="272" t="s">
        <v>599</v>
      </c>
      <c r="C15" s="717" t="s">
        <v>428</v>
      </c>
      <c r="D15" s="165" t="s">
        <v>29</v>
      </c>
      <c r="E15" s="165" t="s">
        <v>216</v>
      </c>
      <c r="F15" s="165" t="s">
        <v>216</v>
      </c>
      <c r="G15" s="165" t="s">
        <v>214</v>
      </c>
      <c r="H15" s="165" t="s">
        <v>429</v>
      </c>
      <c r="I15" s="165"/>
      <c r="J15" s="165"/>
      <c r="K15" s="165"/>
      <c r="L15" s="165"/>
      <c r="M15" s="165" t="s">
        <v>31</v>
      </c>
      <c r="N15" s="165" t="s">
        <v>32</v>
      </c>
      <c r="O15" s="165" t="s">
        <v>33</v>
      </c>
      <c r="P15" s="272" t="str">
        <f t="shared" si="0"/>
        <v>APOYO A LAS DISPOSICIONES PARA GARANTIZAR EL PLENO EJERCICIO DE LOS DERECHOS DE LAS PERSONAS CON DISCAPACIDAD. LEY 1618 DE 2013</v>
      </c>
      <c r="Q15" s="272" t="s">
        <v>430</v>
      </c>
      <c r="R15" s="1254">
        <v>2095400000</v>
      </c>
      <c r="S15" s="1254">
        <v>0</v>
      </c>
      <c r="T15" s="1254">
        <v>0</v>
      </c>
      <c r="U15" s="1254">
        <v>2095400000</v>
      </c>
      <c r="V15" s="1254">
        <v>0</v>
      </c>
      <c r="W15" s="1254">
        <v>1139449283</v>
      </c>
      <c r="X15" s="1254">
        <v>955950717</v>
      </c>
      <c r="Y15" s="1254">
        <v>411937736</v>
      </c>
      <c r="Z15" s="1254">
        <v>62317841</v>
      </c>
      <c r="AA15" s="1254">
        <v>62317841</v>
      </c>
      <c r="AB15" s="1254">
        <v>62317841</v>
      </c>
      <c r="AC15" s="1255"/>
      <c r="AD15" s="1255"/>
      <c r="AE15" s="713"/>
      <c r="AF15" s="710"/>
    </row>
    <row r="16" spans="1:32" s="316" customFormat="1" ht="33.75">
      <c r="A16" s="165" t="s">
        <v>213</v>
      </c>
      <c r="B16" s="272" t="s">
        <v>599</v>
      </c>
      <c r="C16" s="717" t="s">
        <v>130</v>
      </c>
      <c r="D16" s="165" t="s">
        <v>29</v>
      </c>
      <c r="E16" s="165" t="s">
        <v>216</v>
      </c>
      <c r="F16" s="165" t="s">
        <v>216</v>
      </c>
      <c r="G16" s="165" t="s">
        <v>214</v>
      </c>
      <c r="H16" s="165" t="s">
        <v>226</v>
      </c>
      <c r="I16" s="165"/>
      <c r="J16" s="165"/>
      <c r="K16" s="165"/>
      <c r="L16" s="165"/>
      <c r="M16" s="165" t="s">
        <v>31</v>
      </c>
      <c r="N16" s="165" t="s">
        <v>32</v>
      </c>
      <c r="O16" s="165" t="s">
        <v>33</v>
      </c>
      <c r="P16" s="272" t="str">
        <f t="shared" si="0"/>
        <v>OTRAS TRANSFERENCIAS - DISTRIBUCIÓN PREVIO CONCEPTO DGPPN</v>
      </c>
      <c r="Q16" s="272" t="s">
        <v>227</v>
      </c>
      <c r="R16" s="1254">
        <v>8802900000</v>
      </c>
      <c r="S16" s="1254">
        <v>0</v>
      </c>
      <c r="T16" s="1254">
        <v>0</v>
      </c>
      <c r="U16" s="1254">
        <v>8802900000</v>
      </c>
      <c r="V16" s="1254">
        <v>8802900000</v>
      </c>
      <c r="W16" s="1254">
        <v>0</v>
      </c>
      <c r="X16" s="1254">
        <v>0</v>
      </c>
      <c r="Y16" s="1254">
        <v>0</v>
      </c>
      <c r="Z16" s="1254">
        <v>0</v>
      </c>
      <c r="AA16" s="1254">
        <v>0</v>
      </c>
      <c r="AB16" s="1254">
        <v>0</v>
      </c>
      <c r="AC16" s="1255"/>
      <c r="AD16" s="1255"/>
      <c r="AE16" s="713"/>
      <c r="AF16" s="710"/>
    </row>
    <row r="17" spans="1:32" s="316" customFormat="1" ht="33.75">
      <c r="A17" s="165" t="s">
        <v>213</v>
      </c>
      <c r="B17" s="272" t="s">
        <v>599</v>
      </c>
      <c r="C17" s="717" t="s">
        <v>131</v>
      </c>
      <c r="D17" s="165" t="s">
        <v>29</v>
      </c>
      <c r="E17" s="165" t="s">
        <v>216</v>
      </c>
      <c r="F17" s="165" t="s">
        <v>216</v>
      </c>
      <c r="G17" s="165" t="s">
        <v>215</v>
      </c>
      <c r="H17" s="165" t="s">
        <v>228</v>
      </c>
      <c r="I17" s="165"/>
      <c r="J17" s="165"/>
      <c r="K17" s="165"/>
      <c r="L17" s="165"/>
      <c r="M17" s="165" t="s">
        <v>31</v>
      </c>
      <c r="N17" s="165" t="s">
        <v>32</v>
      </c>
      <c r="O17" s="165" t="s">
        <v>33</v>
      </c>
      <c r="P17" s="272" t="str">
        <f t="shared" si="0"/>
        <v>PUEBLO NUKAK MAKU (ARTÍCULO 35 DECRETO 1953 DE 2014)</v>
      </c>
      <c r="Q17" s="272" t="s">
        <v>132</v>
      </c>
      <c r="R17" s="1254">
        <v>7011100000</v>
      </c>
      <c r="S17" s="1254">
        <v>0</v>
      </c>
      <c r="T17" s="1254">
        <v>0</v>
      </c>
      <c r="U17" s="1254">
        <v>7011100000</v>
      </c>
      <c r="V17" s="1254">
        <v>0</v>
      </c>
      <c r="W17" s="1254">
        <v>0</v>
      </c>
      <c r="X17" s="1254">
        <v>7011100000</v>
      </c>
      <c r="Y17" s="1254">
        <v>0</v>
      </c>
      <c r="Z17" s="1254">
        <v>0</v>
      </c>
      <c r="AA17" s="1254">
        <v>0</v>
      </c>
      <c r="AB17" s="1254">
        <v>0</v>
      </c>
      <c r="AC17" s="1255"/>
      <c r="AD17" s="1255"/>
      <c r="AE17" s="713"/>
      <c r="AF17" s="710"/>
    </row>
    <row r="18" spans="1:32" s="316" customFormat="1" ht="45">
      <c r="A18" s="165" t="s">
        <v>213</v>
      </c>
      <c r="B18" s="272" t="s">
        <v>599</v>
      </c>
      <c r="C18" s="717" t="s">
        <v>133</v>
      </c>
      <c r="D18" s="165" t="s">
        <v>29</v>
      </c>
      <c r="E18" s="165" t="s">
        <v>216</v>
      </c>
      <c r="F18" s="165" t="s">
        <v>216</v>
      </c>
      <c r="G18" s="165" t="s">
        <v>215</v>
      </c>
      <c r="H18" s="165" t="s">
        <v>229</v>
      </c>
      <c r="I18" s="165"/>
      <c r="J18" s="165"/>
      <c r="K18" s="165"/>
      <c r="L18" s="165"/>
      <c r="M18" s="165" t="s">
        <v>31</v>
      </c>
      <c r="N18" s="165" t="s">
        <v>32</v>
      </c>
      <c r="O18" s="165" t="s">
        <v>33</v>
      </c>
      <c r="P18" s="272" t="str">
        <f t="shared" si="0"/>
        <v>ORGANIZACIÓN Y FUNCIONAMIENTO DEPARTAMENTO DEL AMAZONAS</v>
      </c>
      <c r="Q18" s="272" t="s">
        <v>134</v>
      </c>
      <c r="R18" s="1254">
        <v>4802100000</v>
      </c>
      <c r="S18" s="1254">
        <v>0</v>
      </c>
      <c r="T18" s="1254">
        <v>0</v>
      </c>
      <c r="U18" s="1254">
        <v>4802100000</v>
      </c>
      <c r="V18" s="1254">
        <v>0</v>
      </c>
      <c r="W18" s="1254">
        <v>4802100000</v>
      </c>
      <c r="X18" s="1254">
        <v>0</v>
      </c>
      <c r="Y18" s="1254">
        <v>4802100000</v>
      </c>
      <c r="Z18" s="1254">
        <v>1600700000</v>
      </c>
      <c r="AA18" s="1254">
        <v>1600700000</v>
      </c>
      <c r="AB18" s="1254">
        <v>1600700000</v>
      </c>
      <c r="AC18" s="1255"/>
      <c r="AD18" s="1255"/>
      <c r="AE18" s="713"/>
      <c r="AF18" s="710"/>
    </row>
    <row r="19" spans="1:32" s="316" customFormat="1" ht="45">
      <c r="A19" s="165" t="s">
        <v>213</v>
      </c>
      <c r="B19" s="272" t="s">
        <v>599</v>
      </c>
      <c r="C19" s="717" t="s">
        <v>135</v>
      </c>
      <c r="D19" s="165" t="s">
        <v>29</v>
      </c>
      <c r="E19" s="165" t="s">
        <v>216</v>
      </c>
      <c r="F19" s="165" t="s">
        <v>216</v>
      </c>
      <c r="G19" s="165" t="s">
        <v>215</v>
      </c>
      <c r="H19" s="165" t="s">
        <v>230</v>
      </c>
      <c r="I19" s="165"/>
      <c r="J19" s="165"/>
      <c r="K19" s="165"/>
      <c r="L19" s="165"/>
      <c r="M19" s="165" t="s">
        <v>31</v>
      </c>
      <c r="N19" s="165" t="s">
        <v>32</v>
      </c>
      <c r="O19" s="165" t="s">
        <v>33</v>
      </c>
      <c r="P19" s="272" t="str">
        <f t="shared" si="0"/>
        <v>ORGANIZACIÓN Y FUNCIONAMIENTO DEPARTAMENTO DEL GUAINÍA</v>
      </c>
      <c r="Q19" s="272" t="s">
        <v>136</v>
      </c>
      <c r="R19" s="1254">
        <v>3412300000</v>
      </c>
      <c r="S19" s="1254">
        <v>0</v>
      </c>
      <c r="T19" s="1254">
        <v>0</v>
      </c>
      <c r="U19" s="1254">
        <v>3412300000</v>
      </c>
      <c r="V19" s="1254">
        <v>0</v>
      </c>
      <c r="W19" s="1254">
        <v>3412300000</v>
      </c>
      <c r="X19" s="1254">
        <v>0</v>
      </c>
      <c r="Y19" s="1254">
        <v>3412300000</v>
      </c>
      <c r="Z19" s="1254">
        <v>1137433332</v>
      </c>
      <c r="AA19" s="1254">
        <v>1137433332</v>
      </c>
      <c r="AB19" s="1254">
        <v>1137433332</v>
      </c>
      <c r="AC19" s="1255"/>
      <c r="AD19" s="1255"/>
      <c r="AE19" s="713"/>
      <c r="AF19" s="710"/>
    </row>
    <row r="20" spans="1:32" s="316" customFormat="1" ht="45">
      <c r="A20" s="165" t="s">
        <v>213</v>
      </c>
      <c r="B20" s="272" t="s">
        <v>599</v>
      </c>
      <c r="C20" s="717" t="s">
        <v>137</v>
      </c>
      <c r="D20" s="165" t="s">
        <v>29</v>
      </c>
      <c r="E20" s="165" t="s">
        <v>216</v>
      </c>
      <c r="F20" s="165" t="s">
        <v>216</v>
      </c>
      <c r="G20" s="165" t="s">
        <v>215</v>
      </c>
      <c r="H20" s="165" t="s">
        <v>231</v>
      </c>
      <c r="I20" s="165"/>
      <c r="J20" s="165"/>
      <c r="K20" s="165"/>
      <c r="L20" s="165"/>
      <c r="M20" s="165" t="s">
        <v>31</v>
      </c>
      <c r="N20" s="165" t="s">
        <v>32</v>
      </c>
      <c r="O20" s="165" t="s">
        <v>33</v>
      </c>
      <c r="P20" s="272" t="str">
        <f t="shared" si="0"/>
        <v>ORGANIZACIÓN Y FUNCIONAMIENTO DEPARTAMENTO DEL GUAVIARE</v>
      </c>
      <c r="Q20" s="272" t="s">
        <v>138</v>
      </c>
      <c r="R20" s="1254">
        <v>2656200000</v>
      </c>
      <c r="S20" s="1254">
        <v>0</v>
      </c>
      <c r="T20" s="1254">
        <v>0</v>
      </c>
      <c r="U20" s="1254">
        <v>2656200000</v>
      </c>
      <c r="V20" s="1254">
        <v>0</v>
      </c>
      <c r="W20" s="1254">
        <v>2656200000</v>
      </c>
      <c r="X20" s="1254">
        <v>0</v>
      </c>
      <c r="Y20" s="1254">
        <v>2656200000</v>
      </c>
      <c r="Z20" s="1254">
        <v>885400000</v>
      </c>
      <c r="AA20" s="1254">
        <v>885400000</v>
      </c>
      <c r="AB20" s="1254">
        <v>885400000</v>
      </c>
      <c r="AC20" s="1255"/>
      <c r="AD20" s="1255"/>
      <c r="AE20" s="713"/>
      <c r="AF20" s="710"/>
    </row>
    <row r="21" spans="1:32" s="316" customFormat="1" ht="45">
      <c r="A21" s="165" t="s">
        <v>213</v>
      </c>
      <c r="B21" s="272" t="s">
        <v>599</v>
      </c>
      <c r="C21" s="717" t="s">
        <v>139</v>
      </c>
      <c r="D21" s="165" t="s">
        <v>29</v>
      </c>
      <c r="E21" s="165" t="s">
        <v>216</v>
      </c>
      <c r="F21" s="165" t="s">
        <v>216</v>
      </c>
      <c r="G21" s="165" t="s">
        <v>215</v>
      </c>
      <c r="H21" s="165" t="s">
        <v>232</v>
      </c>
      <c r="I21" s="165"/>
      <c r="J21" s="165"/>
      <c r="K21" s="165"/>
      <c r="L21" s="165"/>
      <c r="M21" s="165" t="s">
        <v>31</v>
      </c>
      <c r="N21" s="165" t="s">
        <v>32</v>
      </c>
      <c r="O21" s="165" t="s">
        <v>33</v>
      </c>
      <c r="P21" s="272" t="str">
        <f t="shared" si="0"/>
        <v>ORGANIZACIÓN Y FUNCIONAMIENTO DEPARTAMENTO DEL VAUPÉS</v>
      </c>
      <c r="Q21" s="272" t="s">
        <v>140</v>
      </c>
      <c r="R21" s="1254">
        <v>3408900000</v>
      </c>
      <c r="S21" s="1254">
        <v>0</v>
      </c>
      <c r="T21" s="1254">
        <v>0</v>
      </c>
      <c r="U21" s="1254">
        <v>3408900000</v>
      </c>
      <c r="V21" s="1254">
        <v>0</v>
      </c>
      <c r="W21" s="1254">
        <v>3408900000</v>
      </c>
      <c r="X21" s="1254">
        <v>0</v>
      </c>
      <c r="Y21" s="1254">
        <v>3408900000</v>
      </c>
      <c r="Z21" s="1254">
        <v>1136300000</v>
      </c>
      <c r="AA21" s="1254">
        <v>1136300000</v>
      </c>
      <c r="AB21" s="1254">
        <v>1136300000</v>
      </c>
      <c r="AC21" s="1255"/>
      <c r="AD21" s="1255"/>
      <c r="AE21" s="713"/>
      <c r="AF21" s="710"/>
    </row>
    <row r="22" spans="1:32" s="316" customFormat="1" ht="45">
      <c r="A22" s="165" t="s">
        <v>213</v>
      </c>
      <c r="B22" s="272" t="s">
        <v>599</v>
      </c>
      <c r="C22" s="717" t="s">
        <v>141</v>
      </c>
      <c r="D22" s="165" t="s">
        <v>29</v>
      </c>
      <c r="E22" s="165" t="s">
        <v>216</v>
      </c>
      <c r="F22" s="165" t="s">
        <v>216</v>
      </c>
      <c r="G22" s="165" t="s">
        <v>215</v>
      </c>
      <c r="H22" s="165" t="s">
        <v>233</v>
      </c>
      <c r="I22" s="165"/>
      <c r="J22" s="165"/>
      <c r="K22" s="165"/>
      <c r="L22" s="165"/>
      <c r="M22" s="165" t="s">
        <v>31</v>
      </c>
      <c r="N22" s="165" t="s">
        <v>32</v>
      </c>
      <c r="O22" s="165" t="s">
        <v>33</v>
      </c>
      <c r="P22" s="272" t="str">
        <f t="shared" si="0"/>
        <v>ORGANIZACIÓN Y FUNCIONAMIENTO DEPARTAMENTO DEL VICHADA</v>
      </c>
      <c r="Q22" s="272" t="s">
        <v>142</v>
      </c>
      <c r="R22" s="1254">
        <v>5394200000</v>
      </c>
      <c r="S22" s="1254">
        <v>0</v>
      </c>
      <c r="T22" s="1254">
        <v>0</v>
      </c>
      <c r="U22" s="1254">
        <v>5394200000</v>
      </c>
      <c r="V22" s="1254">
        <v>0</v>
      </c>
      <c r="W22" s="1254">
        <v>5394200000</v>
      </c>
      <c r="X22" s="1254">
        <v>0</v>
      </c>
      <c r="Y22" s="1254">
        <v>5394200000</v>
      </c>
      <c r="Z22" s="1254">
        <v>1798066664</v>
      </c>
      <c r="AA22" s="1254">
        <v>1798066664</v>
      </c>
      <c r="AB22" s="1254">
        <v>1798066664</v>
      </c>
      <c r="AC22" s="1255"/>
      <c r="AD22" s="1255"/>
      <c r="AE22" s="713"/>
      <c r="AF22" s="710"/>
    </row>
    <row r="23" spans="1:32" s="1264" customFormat="1" ht="67.5">
      <c r="A23" s="1259" t="s">
        <v>213</v>
      </c>
      <c r="B23" s="1260" t="s">
        <v>599</v>
      </c>
      <c r="C23" s="1261" t="s">
        <v>143</v>
      </c>
      <c r="D23" s="1259" t="s">
        <v>29</v>
      </c>
      <c r="E23" s="1259" t="s">
        <v>216</v>
      </c>
      <c r="F23" s="1259" t="s">
        <v>216</v>
      </c>
      <c r="G23" s="1259" t="s">
        <v>234</v>
      </c>
      <c r="H23" s="1259" t="s">
        <v>223</v>
      </c>
      <c r="I23" s="1259"/>
      <c r="J23" s="1259"/>
      <c r="K23" s="1259"/>
      <c r="L23" s="1259"/>
      <c r="M23" s="1259" t="s">
        <v>31</v>
      </c>
      <c r="N23" s="1259" t="s">
        <v>32</v>
      </c>
      <c r="O23" s="1259" t="s">
        <v>33</v>
      </c>
      <c r="P23" s="1260" t="str">
        <f t="shared" si="0"/>
        <v>FONDO PARA LA PARTICIPACIÓN CIUDADANA Y EL FORTALECIMIENTO DE LA DEMOCRACIA. ARTICULO 96 LEY 1757 DE 2015</v>
      </c>
      <c r="Q23" s="1260" t="s">
        <v>448</v>
      </c>
      <c r="R23" s="1254">
        <v>79100000000</v>
      </c>
      <c r="S23" s="1254">
        <v>0</v>
      </c>
      <c r="T23" s="1254">
        <v>0</v>
      </c>
      <c r="U23" s="1254">
        <v>79100000000</v>
      </c>
      <c r="V23" s="1254">
        <v>0</v>
      </c>
      <c r="W23" s="1254">
        <v>63971566937</v>
      </c>
      <c r="X23" s="1254">
        <v>15128433063</v>
      </c>
      <c r="Y23" s="1254">
        <v>53600085143</v>
      </c>
      <c r="Z23" s="1254">
        <v>1959343443</v>
      </c>
      <c r="AA23" s="1254">
        <v>1955043443</v>
      </c>
      <c r="AB23" s="1254">
        <v>1815916776</v>
      </c>
      <c r="AC23" s="1262"/>
      <c r="AD23" s="1262"/>
      <c r="AE23" s="1263"/>
      <c r="AF23" s="1265"/>
    </row>
    <row r="24" spans="1:32" s="316" customFormat="1" ht="78.75">
      <c r="A24" s="165" t="s">
        <v>213</v>
      </c>
      <c r="B24" s="272" t="s">
        <v>599</v>
      </c>
      <c r="C24" s="717" t="s">
        <v>507</v>
      </c>
      <c r="D24" s="165" t="s">
        <v>29</v>
      </c>
      <c r="E24" s="165" t="s">
        <v>216</v>
      </c>
      <c r="F24" s="165" t="s">
        <v>216</v>
      </c>
      <c r="G24" s="165" t="s">
        <v>234</v>
      </c>
      <c r="H24" s="165" t="s">
        <v>508</v>
      </c>
      <c r="I24" s="165"/>
      <c r="J24" s="165"/>
      <c r="K24" s="165"/>
      <c r="L24" s="165"/>
      <c r="M24" s="165" t="s">
        <v>31</v>
      </c>
      <c r="N24" s="165" t="s">
        <v>32</v>
      </c>
      <c r="O24" s="165" t="s">
        <v>33</v>
      </c>
      <c r="P24" s="272" t="str">
        <f t="shared" si="0"/>
        <v>PAGO DE APORTES SOBRE LOS VOLUNTARIOS ACREDITADOS Y ACTIVOS DEL SUBSISTEMA NACIONAL DE PRIMERA RESPUESTA AFILIADOS AL SGRL - DECRETO 1809 DE 2020</v>
      </c>
      <c r="Q24" s="272" t="s">
        <v>509</v>
      </c>
      <c r="R24" s="1254">
        <v>8629400000</v>
      </c>
      <c r="S24" s="1254">
        <v>0</v>
      </c>
      <c r="T24" s="1254">
        <v>0</v>
      </c>
      <c r="U24" s="1254">
        <v>8629400000</v>
      </c>
      <c r="V24" s="1254">
        <v>0</v>
      </c>
      <c r="W24" s="1254">
        <v>8629400000</v>
      </c>
      <c r="X24" s="1254">
        <v>0</v>
      </c>
      <c r="Y24" s="1254">
        <v>0</v>
      </c>
      <c r="Z24" s="1254">
        <v>0</v>
      </c>
      <c r="AA24" s="1254">
        <v>0</v>
      </c>
      <c r="AB24" s="1254">
        <v>0</v>
      </c>
      <c r="AC24" s="1255"/>
      <c r="AD24" s="1255"/>
      <c r="AE24" s="713"/>
      <c r="AF24" s="710"/>
    </row>
    <row r="25" spans="1:32" s="317" customFormat="1" ht="45.75" customHeight="1">
      <c r="A25" s="165" t="s">
        <v>213</v>
      </c>
      <c r="B25" s="272" t="s">
        <v>599</v>
      </c>
      <c r="C25" s="717" t="s">
        <v>519</v>
      </c>
      <c r="D25" s="165" t="s">
        <v>29</v>
      </c>
      <c r="E25" s="165" t="s">
        <v>216</v>
      </c>
      <c r="F25" s="165" t="s">
        <v>216</v>
      </c>
      <c r="G25" s="165" t="s">
        <v>234</v>
      </c>
      <c r="H25" s="165" t="s">
        <v>520</v>
      </c>
      <c r="I25" s="165"/>
      <c r="J25" s="165"/>
      <c r="K25" s="165"/>
      <c r="L25" s="165"/>
      <c r="M25" s="165" t="s">
        <v>31</v>
      </c>
      <c r="N25" s="165" t="s">
        <v>32</v>
      </c>
      <c r="O25" s="165" t="s">
        <v>33</v>
      </c>
      <c r="P25" s="272" t="str">
        <f t="shared" si="0"/>
        <v>APOYO COMITÉ INTERINSTITUCIONAL DE ALERTAS TEMPRANAS CIAT SENTENCIA T-025 DE 2004.</v>
      </c>
      <c r="Q25" s="272" t="s">
        <v>35</v>
      </c>
      <c r="R25" s="1254">
        <v>2800000000</v>
      </c>
      <c r="S25" s="1254">
        <v>0</v>
      </c>
      <c r="T25" s="1254">
        <v>0</v>
      </c>
      <c r="U25" s="1254">
        <v>2800000000</v>
      </c>
      <c r="V25" s="1254">
        <v>0</v>
      </c>
      <c r="W25" s="1254">
        <v>2259636687</v>
      </c>
      <c r="X25" s="1254">
        <v>540363313</v>
      </c>
      <c r="Y25" s="1254">
        <v>1814701509</v>
      </c>
      <c r="Z25" s="1254">
        <v>359577494</v>
      </c>
      <c r="AA25" s="1254">
        <v>353973494</v>
      </c>
      <c r="AB25" s="1254">
        <v>352068398</v>
      </c>
      <c r="AC25" s="1255"/>
      <c r="AD25" s="1255"/>
      <c r="AE25" s="713"/>
      <c r="AF25" s="710"/>
    </row>
    <row r="26" spans="1:32" s="316" customFormat="1" ht="60.75" customHeight="1">
      <c r="A26" s="165" t="s">
        <v>213</v>
      </c>
      <c r="B26" s="272" t="s">
        <v>599</v>
      </c>
      <c r="C26" s="717" t="s">
        <v>144</v>
      </c>
      <c r="D26" s="165" t="s">
        <v>29</v>
      </c>
      <c r="E26" s="165" t="s">
        <v>216</v>
      </c>
      <c r="F26" s="165" t="s">
        <v>234</v>
      </c>
      <c r="G26" s="165" t="s">
        <v>214</v>
      </c>
      <c r="H26" s="165" t="s">
        <v>235</v>
      </c>
      <c r="I26" s="165"/>
      <c r="J26" s="165"/>
      <c r="K26" s="165"/>
      <c r="L26" s="165"/>
      <c r="M26" s="165" t="s">
        <v>31</v>
      </c>
      <c r="N26" s="165" t="s">
        <v>32</v>
      </c>
      <c r="O26" s="165" t="s">
        <v>33</v>
      </c>
      <c r="P26" s="272" t="str">
        <f t="shared" si="0"/>
        <v>ATENCIÓN INTEGRAL A LA POBLACIÓN DESPLAZADA EN CUMPLIMIENTO DE LA SENTENCIA T-025 DE 2004 (NO DE PENSIONES)</v>
      </c>
      <c r="Q26" s="272" t="s">
        <v>449</v>
      </c>
      <c r="R26" s="1254">
        <v>31964200000</v>
      </c>
      <c r="S26" s="1254">
        <v>0</v>
      </c>
      <c r="T26" s="1254">
        <v>0</v>
      </c>
      <c r="U26" s="1254">
        <v>31964200000</v>
      </c>
      <c r="V26" s="1254">
        <v>0</v>
      </c>
      <c r="W26" s="1254">
        <v>19253641867</v>
      </c>
      <c r="X26" s="1254">
        <v>12710558133</v>
      </c>
      <c r="Y26" s="1254">
        <v>2744003830.5999999</v>
      </c>
      <c r="Z26" s="1254">
        <v>431241443</v>
      </c>
      <c r="AA26" s="1254">
        <v>430382055</v>
      </c>
      <c r="AB26" s="1254">
        <v>409347565</v>
      </c>
      <c r="AC26" s="1255"/>
      <c r="AD26" s="1255"/>
      <c r="AE26" s="713"/>
      <c r="AF26" s="710"/>
    </row>
    <row r="27" spans="1:32" s="316" customFormat="1" ht="56.25">
      <c r="A27" s="165" t="s">
        <v>213</v>
      </c>
      <c r="B27" s="272" t="s">
        <v>599</v>
      </c>
      <c r="C27" s="717" t="s">
        <v>145</v>
      </c>
      <c r="D27" s="165" t="s">
        <v>29</v>
      </c>
      <c r="E27" s="165" t="s">
        <v>216</v>
      </c>
      <c r="F27" s="165" t="s">
        <v>236</v>
      </c>
      <c r="G27" s="165" t="s">
        <v>214</v>
      </c>
      <c r="H27" s="165" t="s">
        <v>237</v>
      </c>
      <c r="I27" s="165"/>
      <c r="J27" s="165"/>
      <c r="K27" s="165"/>
      <c r="L27" s="165"/>
      <c r="M27" s="165" t="s">
        <v>31</v>
      </c>
      <c r="N27" s="165" t="s">
        <v>32</v>
      </c>
      <c r="O27" s="165" t="s">
        <v>33</v>
      </c>
      <c r="P27" s="272" t="str">
        <f t="shared" si="0"/>
        <v>FORTALECIMIENTO DE LAS ASOCIACIONES Y LIGAS DE CONSUMIDORES (LEY 73 DE 1981 Y DECRETO 1320 DE 1982)</v>
      </c>
      <c r="Q27" s="272" t="s">
        <v>146</v>
      </c>
      <c r="R27" s="1254">
        <v>1079500000</v>
      </c>
      <c r="S27" s="1254">
        <v>0</v>
      </c>
      <c r="T27" s="1254">
        <v>0</v>
      </c>
      <c r="U27" s="1254">
        <v>1079500000</v>
      </c>
      <c r="V27" s="1254">
        <v>0</v>
      </c>
      <c r="W27" s="1254">
        <v>0</v>
      </c>
      <c r="X27" s="1254">
        <v>1079500000</v>
      </c>
      <c r="Y27" s="1254">
        <v>0</v>
      </c>
      <c r="Z27" s="1254">
        <v>0</v>
      </c>
      <c r="AA27" s="1254">
        <v>0</v>
      </c>
      <c r="AB27" s="1254">
        <v>0</v>
      </c>
      <c r="AC27" s="1255"/>
      <c r="AD27" s="1255"/>
      <c r="AE27" s="713"/>
      <c r="AF27" s="710"/>
    </row>
    <row r="28" spans="1:32" s="316" customFormat="1" ht="67.5">
      <c r="A28" s="165" t="s">
        <v>213</v>
      </c>
      <c r="B28" s="272" t="s">
        <v>599</v>
      </c>
      <c r="C28" s="717" t="s">
        <v>147</v>
      </c>
      <c r="D28" s="165" t="s">
        <v>29</v>
      </c>
      <c r="E28" s="165" t="s">
        <v>216</v>
      </c>
      <c r="F28" s="165" t="s">
        <v>236</v>
      </c>
      <c r="G28" s="165" t="s">
        <v>214</v>
      </c>
      <c r="H28" s="165" t="s">
        <v>235</v>
      </c>
      <c r="I28" s="165"/>
      <c r="J28" s="165"/>
      <c r="K28" s="165"/>
      <c r="L28" s="165"/>
      <c r="M28" s="165" t="s">
        <v>31</v>
      </c>
      <c r="N28" s="165" t="s">
        <v>32</v>
      </c>
      <c r="O28" s="165" t="s">
        <v>33</v>
      </c>
      <c r="P28" s="272" t="str">
        <f t="shared" si="0"/>
        <v>FORTALECIMIENTO A LOS PROCESOS ORGANIZATIVOS Y DE CONCERTACIÓN DE LAS COMUNIDADES NEGRAS, AFROCOLOMBIANAS, RAIZALES Y PALENQUERAS</v>
      </c>
      <c r="Q28" s="272" t="s">
        <v>450</v>
      </c>
      <c r="R28" s="1254">
        <v>28659000000</v>
      </c>
      <c r="S28" s="1254">
        <v>0</v>
      </c>
      <c r="T28" s="1254">
        <v>0</v>
      </c>
      <c r="U28" s="1254">
        <v>28659000000</v>
      </c>
      <c r="V28" s="1254">
        <v>0</v>
      </c>
      <c r="W28" s="1254">
        <v>22779139405.700001</v>
      </c>
      <c r="X28" s="1254">
        <v>5879860594.3000002</v>
      </c>
      <c r="Y28" s="1254">
        <v>5959143864</v>
      </c>
      <c r="Z28" s="1254">
        <v>879602212</v>
      </c>
      <c r="AA28" s="1254">
        <v>879602212</v>
      </c>
      <c r="AB28" s="1254">
        <v>766178637</v>
      </c>
      <c r="AC28" s="1255"/>
      <c r="AD28" s="1255"/>
      <c r="AE28" s="713"/>
      <c r="AF28" s="710"/>
    </row>
    <row r="29" spans="1:32" s="719" customFormat="1" ht="67.5">
      <c r="A29" s="165" t="s">
        <v>213</v>
      </c>
      <c r="B29" s="272" t="s">
        <v>599</v>
      </c>
      <c r="C29" s="717" t="s">
        <v>149</v>
      </c>
      <c r="D29" s="165" t="s">
        <v>29</v>
      </c>
      <c r="E29" s="165" t="s">
        <v>216</v>
      </c>
      <c r="F29" s="165" t="s">
        <v>236</v>
      </c>
      <c r="G29" s="165" t="s">
        <v>214</v>
      </c>
      <c r="H29" s="165" t="s">
        <v>238</v>
      </c>
      <c r="I29" s="165"/>
      <c r="J29" s="165"/>
      <c r="K29" s="165"/>
      <c r="L29" s="165"/>
      <c r="M29" s="165" t="s">
        <v>31</v>
      </c>
      <c r="N29" s="165" t="s">
        <v>32</v>
      </c>
      <c r="O29" s="165" t="s">
        <v>33</v>
      </c>
      <c r="P29" s="272" t="str">
        <f t="shared" si="0"/>
        <v>FORTALECIMIENTO A LOS PROCESOS ORGANIZATIVOS Y DE CONCERTACIÓN DE LAS COMUNIDADES INDÍGENAS, MINORÍAS Y ROM</v>
      </c>
      <c r="Q29" s="272" t="s">
        <v>451</v>
      </c>
      <c r="R29" s="1254">
        <v>102041000000</v>
      </c>
      <c r="S29" s="1254">
        <v>0</v>
      </c>
      <c r="T29" s="1254">
        <v>0</v>
      </c>
      <c r="U29" s="1254">
        <v>102041000000</v>
      </c>
      <c r="V29" s="1254">
        <v>0</v>
      </c>
      <c r="W29" s="1254">
        <v>45973753069</v>
      </c>
      <c r="X29" s="1254">
        <v>56067246931</v>
      </c>
      <c r="Y29" s="1254">
        <v>9993339165.7000008</v>
      </c>
      <c r="Z29" s="1254">
        <v>1821566990.6700001</v>
      </c>
      <c r="AA29" s="1254">
        <v>1820562443.6700001</v>
      </c>
      <c r="AB29" s="1254">
        <v>1606726935.6700001</v>
      </c>
      <c r="AC29" s="1255"/>
      <c r="AD29" s="1255"/>
      <c r="AE29" s="712"/>
      <c r="AF29" s="718"/>
    </row>
    <row r="30" spans="1:32" s="316" customFormat="1" ht="90">
      <c r="A30" s="165" t="s">
        <v>213</v>
      </c>
      <c r="B30" s="272" t="s">
        <v>599</v>
      </c>
      <c r="C30" s="717" t="s">
        <v>150</v>
      </c>
      <c r="D30" s="165" t="s">
        <v>29</v>
      </c>
      <c r="E30" s="165" t="s">
        <v>216</v>
      </c>
      <c r="F30" s="165" t="s">
        <v>236</v>
      </c>
      <c r="G30" s="165" t="s">
        <v>214</v>
      </c>
      <c r="H30" s="165" t="s">
        <v>228</v>
      </c>
      <c r="I30" s="165"/>
      <c r="J30" s="165"/>
      <c r="K30" s="165"/>
      <c r="L30" s="165"/>
      <c r="M30" s="165" t="s">
        <v>31</v>
      </c>
      <c r="N30" s="165" t="s">
        <v>32</v>
      </c>
      <c r="O30" s="165" t="s">
        <v>33</v>
      </c>
      <c r="P30" s="272" t="str">
        <f t="shared" si="0"/>
        <v>FORTALECIMIENTO INSTITUCIONAL DE LA MESA PERMANENTE DE CONCERTACIÓN CON LOS PUEBLOS Y ORGANIZACIONES INDÍGENAS - DECRETO 1397 DE 1996</v>
      </c>
      <c r="Q30" s="272" t="s">
        <v>452</v>
      </c>
      <c r="R30" s="1254">
        <v>8562300000</v>
      </c>
      <c r="S30" s="1254">
        <v>0</v>
      </c>
      <c r="T30" s="1254">
        <v>0</v>
      </c>
      <c r="U30" s="1254">
        <v>8562300000</v>
      </c>
      <c r="V30" s="1254">
        <v>0</v>
      </c>
      <c r="W30" s="1254">
        <v>0</v>
      </c>
      <c r="X30" s="1254">
        <v>8562300000</v>
      </c>
      <c r="Y30" s="1254">
        <v>0</v>
      </c>
      <c r="Z30" s="1254">
        <v>0</v>
      </c>
      <c r="AA30" s="1254">
        <v>0</v>
      </c>
      <c r="AB30" s="1254">
        <v>0</v>
      </c>
      <c r="AC30" s="1255"/>
      <c r="AD30" s="1255"/>
      <c r="AE30" s="713"/>
      <c r="AF30" s="710"/>
    </row>
    <row r="31" spans="1:32" s="316" customFormat="1" ht="33.75">
      <c r="A31" s="165" t="s">
        <v>213</v>
      </c>
      <c r="B31" s="272" t="s">
        <v>599</v>
      </c>
      <c r="C31" s="717" t="s">
        <v>528</v>
      </c>
      <c r="D31" s="165" t="s">
        <v>29</v>
      </c>
      <c r="E31" s="165" t="s">
        <v>216</v>
      </c>
      <c r="F31" s="165" t="s">
        <v>32</v>
      </c>
      <c r="G31" s="165"/>
      <c r="H31" s="165"/>
      <c r="I31" s="165"/>
      <c r="J31" s="165"/>
      <c r="K31" s="165"/>
      <c r="L31" s="165"/>
      <c r="M31" s="165" t="s">
        <v>31</v>
      </c>
      <c r="N31" s="165" t="s">
        <v>32</v>
      </c>
      <c r="O31" s="165" t="s">
        <v>33</v>
      </c>
      <c r="P31" s="272" t="str">
        <f t="shared" si="0"/>
        <v>SENTENCIAS Y CONCILIACIONES</v>
      </c>
      <c r="Q31" s="272" t="s">
        <v>529</v>
      </c>
      <c r="R31" s="1254">
        <v>4500000000</v>
      </c>
      <c r="S31" s="1254">
        <v>0</v>
      </c>
      <c r="T31" s="1254">
        <v>0</v>
      </c>
      <c r="U31" s="1254">
        <v>4500000000</v>
      </c>
      <c r="V31" s="1254">
        <v>0</v>
      </c>
      <c r="W31" s="1254">
        <v>6146632.6600000001</v>
      </c>
      <c r="X31" s="1254">
        <v>4493853367.3400002</v>
      </c>
      <c r="Y31" s="1254">
        <v>0</v>
      </c>
      <c r="Z31" s="1254">
        <v>0</v>
      </c>
      <c r="AA31" s="1254">
        <v>0</v>
      </c>
      <c r="AB31" s="1254">
        <v>0</v>
      </c>
      <c r="AC31" s="1255"/>
      <c r="AD31" s="1255"/>
      <c r="AE31" s="713"/>
      <c r="AF31" s="710"/>
    </row>
    <row r="32" spans="1:32" s="316" customFormat="1" ht="101.25">
      <c r="A32" s="165" t="s">
        <v>213</v>
      </c>
      <c r="B32" s="272" t="s">
        <v>599</v>
      </c>
      <c r="C32" s="717" t="s">
        <v>155</v>
      </c>
      <c r="D32" s="165" t="s">
        <v>29</v>
      </c>
      <c r="E32" s="165" t="s">
        <v>216</v>
      </c>
      <c r="F32" s="165" t="s">
        <v>239</v>
      </c>
      <c r="G32" s="165" t="s">
        <v>241</v>
      </c>
      <c r="H32" s="165" t="s">
        <v>237</v>
      </c>
      <c r="I32" s="165"/>
      <c r="J32" s="165"/>
      <c r="K32" s="165"/>
      <c r="L32" s="165"/>
      <c r="M32" s="165" t="s">
        <v>31</v>
      </c>
      <c r="N32" s="165" t="s">
        <v>32</v>
      </c>
      <c r="O32" s="165" t="s">
        <v>33</v>
      </c>
      <c r="P32" s="272" t="str">
        <f t="shared" si="0"/>
        <v>FORTALECIMIENTO ORGANIZACIONAL DE LAS ENTIDADES RELIGIOSAS Y LAS ORGANIZACIONES BASADAS EN LA FE COMO ACTORES SOCIALES TRASCENDENTES EN EL MARCO DE LA LEY 133 DE 1994</v>
      </c>
      <c r="Q32" s="272" t="s">
        <v>93</v>
      </c>
      <c r="R32" s="1254">
        <v>1534800000</v>
      </c>
      <c r="S32" s="1254">
        <v>0</v>
      </c>
      <c r="T32" s="1254">
        <v>0</v>
      </c>
      <c r="U32" s="1254">
        <v>1534800000</v>
      </c>
      <c r="V32" s="1254">
        <v>0</v>
      </c>
      <c r="W32" s="1254">
        <v>963840000</v>
      </c>
      <c r="X32" s="1254">
        <v>570960000</v>
      </c>
      <c r="Y32" s="1254">
        <v>802506799</v>
      </c>
      <c r="Z32" s="1254">
        <v>246658550</v>
      </c>
      <c r="AA32" s="1254">
        <v>219958550</v>
      </c>
      <c r="AB32" s="1254">
        <v>216941646</v>
      </c>
      <c r="AC32" s="1255"/>
      <c r="AD32" s="1255"/>
      <c r="AE32" s="713"/>
      <c r="AF32" s="710"/>
    </row>
    <row r="33" spans="1:32" s="316" customFormat="1" ht="33.75">
      <c r="A33" s="165" t="s">
        <v>213</v>
      </c>
      <c r="B33" s="272" t="s">
        <v>599</v>
      </c>
      <c r="C33" s="717" t="s">
        <v>156</v>
      </c>
      <c r="D33" s="165" t="s">
        <v>29</v>
      </c>
      <c r="E33" s="165" t="s">
        <v>241</v>
      </c>
      <c r="F33" s="165" t="s">
        <v>214</v>
      </c>
      <c r="G33" s="165"/>
      <c r="H33" s="165"/>
      <c r="I33" s="165"/>
      <c r="J33" s="165"/>
      <c r="K33" s="165"/>
      <c r="L33" s="165"/>
      <c r="M33" s="165" t="s">
        <v>31</v>
      </c>
      <c r="N33" s="165" t="s">
        <v>32</v>
      </c>
      <c r="O33" s="165" t="s">
        <v>33</v>
      </c>
      <c r="P33" s="272" t="str">
        <f t="shared" si="0"/>
        <v>IMPUESTOS</v>
      </c>
      <c r="Q33" s="272" t="s">
        <v>157</v>
      </c>
      <c r="R33" s="1254">
        <v>170700000</v>
      </c>
      <c r="S33" s="1254">
        <v>0</v>
      </c>
      <c r="T33" s="1254">
        <v>0</v>
      </c>
      <c r="U33" s="1254">
        <v>170700000</v>
      </c>
      <c r="V33" s="1254">
        <v>0</v>
      </c>
      <c r="W33" s="1254">
        <v>170700000</v>
      </c>
      <c r="X33" s="1254">
        <v>0</v>
      </c>
      <c r="Y33" s="1254">
        <v>162324950</v>
      </c>
      <c r="Z33" s="1254">
        <v>162324950</v>
      </c>
      <c r="AA33" s="1254">
        <v>162324950</v>
      </c>
      <c r="AB33" s="1254">
        <v>162324950</v>
      </c>
      <c r="AC33" s="1255"/>
      <c r="AD33" s="1255"/>
      <c r="AE33" s="713"/>
      <c r="AF33" s="710"/>
    </row>
    <row r="34" spans="1:32" s="316" customFormat="1" ht="33.75">
      <c r="A34" s="165" t="s">
        <v>213</v>
      </c>
      <c r="B34" s="272" t="s">
        <v>599</v>
      </c>
      <c r="C34" s="717" t="s">
        <v>158</v>
      </c>
      <c r="D34" s="165" t="s">
        <v>29</v>
      </c>
      <c r="E34" s="165" t="s">
        <v>241</v>
      </c>
      <c r="F34" s="165" t="s">
        <v>234</v>
      </c>
      <c r="G34" s="165" t="s">
        <v>214</v>
      </c>
      <c r="H34" s="165"/>
      <c r="I34" s="165"/>
      <c r="J34" s="165"/>
      <c r="K34" s="165"/>
      <c r="L34" s="165"/>
      <c r="M34" s="165" t="s">
        <v>31</v>
      </c>
      <c r="N34" s="165" t="s">
        <v>239</v>
      </c>
      <c r="O34" s="165" t="s">
        <v>242</v>
      </c>
      <c r="P34" s="272" t="str">
        <f t="shared" si="0"/>
        <v>CUOTA DE FISCALIZACIÓN Y AUDITAJE</v>
      </c>
      <c r="Q34" s="272" t="s">
        <v>159</v>
      </c>
      <c r="R34" s="1254">
        <v>2780800000</v>
      </c>
      <c r="S34" s="1254">
        <v>0</v>
      </c>
      <c r="T34" s="1254">
        <v>0</v>
      </c>
      <c r="U34" s="1254">
        <v>2780800000</v>
      </c>
      <c r="V34" s="1254">
        <v>0</v>
      </c>
      <c r="W34" s="1254">
        <v>0</v>
      </c>
      <c r="X34" s="1254">
        <v>2780800000</v>
      </c>
      <c r="Y34" s="1254">
        <v>0</v>
      </c>
      <c r="Z34" s="1254">
        <v>0</v>
      </c>
      <c r="AA34" s="1254">
        <v>0</v>
      </c>
      <c r="AB34" s="1254">
        <v>0</v>
      </c>
      <c r="AC34" s="1255"/>
      <c r="AD34" s="1255"/>
      <c r="AE34" s="713"/>
      <c r="AF34" s="710"/>
    </row>
    <row r="35" spans="1:32" s="316" customFormat="1" ht="78.75">
      <c r="A35" s="165" t="s">
        <v>213</v>
      </c>
      <c r="B35" s="272" t="s">
        <v>599</v>
      </c>
      <c r="C35" s="717" t="s">
        <v>603</v>
      </c>
      <c r="D35" s="165" t="s">
        <v>243</v>
      </c>
      <c r="E35" s="165" t="s">
        <v>244</v>
      </c>
      <c r="F35" s="165" t="s">
        <v>245</v>
      </c>
      <c r="G35" s="165" t="s">
        <v>521</v>
      </c>
      <c r="H35" s="165" t="s">
        <v>604</v>
      </c>
      <c r="I35" s="165"/>
      <c r="J35" s="165"/>
      <c r="K35" s="165"/>
      <c r="L35" s="165"/>
      <c r="M35" s="165" t="s">
        <v>31</v>
      </c>
      <c r="N35" s="165" t="s">
        <v>32</v>
      </c>
      <c r="O35" s="165" t="s">
        <v>33</v>
      </c>
      <c r="P35" s="272" t="s">
        <v>698</v>
      </c>
      <c r="Q35" s="272" t="s">
        <v>605</v>
      </c>
      <c r="R35" s="1254">
        <v>40034612918</v>
      </c>
      <c r="S35" s="1254">
        <v>0</v>
      </c>
      <c r="T35" s="1254">
        <v>0</v>
      </c>
      <c r="U35" s="1254">
        <v>40034612918</v>
      </c>
      <c r="V35" s="1254">
        <v>0</v>
      </c>
      <c r="W35" s="1254">
        <v>12170650023</v>
      </c>
      <c r="X35" s="1254">
        <v>27863962895</v>
      </c>
      <c r="Y35" s="1254">
        <v>3363597522</v>
      </c>
      <c r="Z35" s="1254">
        <v>463906764</v>
      </c>
      <c r="AA35" s="1254">
        <v>463906764</v>
      </c>
      <c r="AB35" s="1254">
        <v>463077139</v>
      </c>
      <c r="AC35" s="1255"/>
      <c r="AD35" s="1255"/>
      <c r="AE35" s="713"/>
      <c r="AF35" s="710"/>
    </row>
    <row r="36" spans="1:32" s="316" customFormat="1" ht="56.25">
      <c r="A36" s="165" t="s">
        <v>213</v>
      </c>
      <c r="B36" s="272" t="s">
        <v>599</v>
      </c>
      <c r="C36" s="717" t="s">
        <v>606</v>
      </c>
      <c r="D36" s="165" t="s">
        <v>243</v>
      </c>
      <c r="E36" s="165" t="s">
        <v>244</v>
      </c>
      <c r="F36" s="165" t="s">
        <v>245</v>
      </c>
      <c r="G36" s="165" t="s">
        <v>600</v>
      </c>
      <c r="H36" s="165" t="s">
        <v>607</v>
      </c>
      <c r="I36" s="165"/>
      <c r="J36" s="165"/>
      <c r="K36" s="165"/>
      <c r="L36" s="165"/>
      <c r="M36" s="165" t="s">
        <v>31</v>
      </c>
      <c r="N36" s="165" t="s">
        <v>32</v>
      </c>
      <c r="O36" s="165" t="s">
        <v>33</v>
      </c>
      <c r="P36" s="272" t="s">
        <v>699</v>
      </c>
      <c r="Q36" s="272" t="s">
        <v>608</v>
      </c>
      <c r="R36" s="1254">
        <v>40500000000</v>
      </c>
      <c r="S36" s="1254">
        <v>0</v>
      </c>
      <c r="T36" s="1254">
        <v>0</v>
      </c>
      <c r="U36" s="1254">
        <v>40500000000</v>
      </c>
      <c r="V36" s="1254">
        <v>0</v>
      </c>
      <c r="W36" s="1254">
        <v>2000000000</v>
      </c>
      <c r="X36" s="1254">
        <v>38500000000</v>
      </c>
      <c r="Y36" s="1254">
        <v>0</v>
      </c>
      <c r="Z36" s="1254">
        <v>0</v>
      </c>
      <c r="AA36" s="1254">
        <v>0</v>
      </c>
      <c r="AB36" s="1254">
        <v>0</v>
      </c>
      <c r="AC36" s="1255"/>
      <c r="AD36" s="1255"/>
      <c r="AE36" s="713"/>
      <c r="AF36" s="710"/>
    </row>
    <row r="37" spans="1:32" s="316" customFormat="1" ht="78.75">
      <c r="A37" s="165" t="s">
        <v>213</v>
      </c>
      <c r="B37" s="272" t="s">
        <v>599</v>
      </c>
      <c r="C37" s="717" t="s">
        <v>609</v>
      </c>
      <c r="D37" s="165" t="s">
        <v>243</v>
      </c>
      <c r="E37" s="165" t="s">
        <v>244</v>
      </c>
      <c r="F37" s="165" t="s">
        <v>245</v>
      </c>
      <c r="G37" s="165" t="s">
        <v>610</v>
      </c>
      <c r="H37" s="165" t="s">
        <v>607</v>
      </c>
      <c r="I37" s="165"/>
      <c r="J37" s="165"/>
      <c r="K37" s="165"/>
      <c r="L37" s="165"/>
      <c r="M37" s="165" t="s">
        <v>31</v>
      </c>
      <c r="N37" s="165" t="s">
        <v>32</v>
      </c>
      <c r="O37" s="165" t="s">
        <v>33</v>
      </c>
      <c r="P37" s="272" t="s">
        <v>700</v>
      </c>
      <c r="Q37" s="272" t="s">
        <v>608</v>
      </c>
      <c r="R37" s="1254">
        <v>44000000000</v>
      </c>
      <c r="S37" s="1254">
        <v>0</v>
      </c>
      <c r="T37" s="1254">
        <v>0</v>
      </c>
      <c r="U37" s="1254">
        <v>44000000000</v>
      </c>
      <c r="V37" s="1254">
        <v>0</v>
      </c>
      <c r="W37" s="1254">
        <v>35118404897</v>
      </c>
      <c r="X37" s="1254">
        <v>8881595103</v>
      </c>
      <c r="Y37" s="1254">
        <v>233404897</v>
      </c>
      <c r="Z37" s="1254">
        <v>32057245</v>
      </c>
      <c r="AA37" s="1254">
        <v>32057245</v>
      </c>
      <c r="AB37" s="1254">
        <v>24057245</v>
      </c>
      <c r="AC37" s="1255"/>
      <c r="AD37" s="1255"/>
      <c r="AE37" s="713"/>
      <c r="AF37" s="317"/>
    </row>
    <row r="38" spans="1:32" s="316" customFormat="1" ht="56.25">
      <c r="A38" s="165" t="s">
        <v>213</v>
      </c>
      <c r="B38" s="272" t="s">
        <v>599</v>
      </c>
      <c r="C38" s="717" t="s">
        <v>611</v>
      </c>
      <c r="D38" s="165" t="s">
        <v>243</v>
      </c>
      <c r="E38" s="165" t="s">
        <v>244</v>
      </c>
      <c r="F38" s="165" t="s">
        <v>245</v>
      </c>
      <c r="G38" s="165" t="s">
        <v>612</v>
      </c>
      <c r="H38" s="165" t="s">
        <v>607</v>
      </c>
      <c r="I38" s="165"/>
      <c r="J38" s="165"/>
      <c r="K38" s="165"/>
      <c r="L38" s="165"/>
      <c r="M38" s="165" t="s">
        <v>31</v>
      </c>
      <c r="N38" s="165" t="s">
        <v>32</v>
      </c>
      <c r="O38" s="165" t="s">
        <v>33</v>
      </c>
      <c r="P38" s="272" t="s">
        <v>701</v>
      </c>
      <c r="Q38" s="272" t="s">
        <v>608</v>
      </c>
      <c r="R38" s="1254">
        <v>45700000000</v>
      </c>
      <c r="S38" s="1254">
        <v>0</v>
      </c>
      <c r="T38" s="1254">
        <v>0</v>
      </c>
      <c r="U38" s="1254">
        <v>45700000000</v>
      </c>
      <c r="V38" s="1254">
        <v>0</v>
      </c>
      <c r="W38" s="1254">
        <v>19650000000</v>
      </c>
      <c r="X38" s="1254">
        <v>26050000000</v>
      </c>
      <c r="Y38" s="1254">
        <v>0</v>
      </c>
      <c r="Z38" s="1254">
        <v>0</v>
      </c>
      <c r="AA38" s="1254">
        <v>0</v>
      </c>
      <c r="AB38" s="1254">
        <v>0</v>
      </c>
      <c r="AC38" s="1255"/>
      <c r="AD38" s="1255"/>
      <c r="AE38" s="713"/>
      <c r="AF38" s="317"/>
    </row>
    <row r="39" spans="1:32" s="316" customFormat="1" ht="56.25">
      <c r="A39" s="165" t="s">
        <v>213</v>
      </c>
      <c r="B39" s="272" t="s">
        <v>599</v>
      </c>
      <c r="C39" s="717" t="s">
        <v>613</v>
      </c>
      <c r="D39" s="165" t="s">
        <v>243</v>
      </c>
      <c r="E39" s="165" t="s">
        <v>244</v>
      </c>
      <c r="F39" s="165" t="s">
        <v>245</v>
      </c>
      <c r="G39" s="165" t="s">
        <v>614</v>
      </c>
      <c r="H39" s="165" t="s">
        <v>607</v>
      </c>
      <c r="I39" s="165"/>
      <c r="J39" s="165"/>
      <c r="K39" s="165"/>
      <c r="L39" s="165"/>
      <c r="M39" s="165" t="s">
        <v>31</v>
      </c>
      <c r="N39" s="165" t="s">
        <v>32</v>
      </c>
      <c r="O39" s="165" t="s">
        <v>33</v>
      </c>
      <c r="P39" s="272" t="s">
        <v>702</v>
      </c>
      <c r="Q39" s="272" t="s">
        <v>608</v>
      </c>
      <c r="R39" s="1254">
        <v>800000000</v>
      </c>
      <c r="S39" s="1254">
        <v>0</v>
      </c>
      <c r="T39" s="1254">
        <v>0</v>
      </c>
      <c r="U39" s="1254">
        <v>800000000</v>
      </c>
      <c r="V39" s="1254">
        <v>0</v>
      </c>
      <c r="W39" s="1254">
        <v>800000000</v>
      </c>
      <c r="X39" s="1254">
        <v>0</v>
      </c>
      <c r="Y39" s="1254">
        <v>0</v>
      </c>
      <c r="Z39" s="1254">
        <v>0</v>
      </c>
      <c r="AA39" s="1254">
        <v>0</v>
      </c>
      <c r="AB39" s="1254">
        <v>0</v>
      </c>
      <c r="AC39" s="1255"/>
      <c r="AD39" s="1255"/>
      <c r="AE39" s="713"/>
      <c r="AF39" s="710"/>
    </row>
    <row r="40" spans="1:32" s="316" customFormat="1" ht="56.25">
      <c r="A40" s="165" t="s">
        <v>213</v>
      </c>
      <c r="B40" s="272" t="s">
        <v>599</v>
      </c>
      <c r="C40" s="717" t="s">
        <v>615</v>
      </c>
      <c r="D40" s="165" t="s">
        <v>243</v>
      </c>
      <c r="E40" s="165" t="s">
        <v>244</v>
      </c>
      <c r="F40" s="165" t="s">
        <v>245</v>
      </c>
      <c r="G40" s="165" t="s">
        <v>616</v>
      </c>
      <c r="H40" s="165" t="s">
        <v>607</v>
      </c>
      <c r="I40" s="165"/>
      <c r="J40" s="165"/>
      <c r="K40" s="165"/>
      <c r="L40" s="165"/>
      <c r="M40" s="165" t="s">
        <v>31</v>
      </c>
      <c r="N40" s="165" t="s">
        <v>32</v>
      </c>
      <c r="O40" s="165" t="s">
        <v>33</v>
      </c>
      <c r="P40" s="272" t="s">
        <v>703</v>
      </c>
      <c r="Q40" s="272" t="s">
        <v>608</v>
      </c>
      <c r="R40" s="1254">
        <v>20000000000</v>
      </c>
      <c r="S40" s="1254">
        <v>0</v>
      </c>
      <c r="T40" s="1254">
        <v>0</v>
      </c>
      <c r="U40" s="1254">
        <v>20000000000</v>
      </c>
      <c r="V40" s="1254">
        <v>0</v>
      </c>
      <c r="W40" s="1254">
        <v>0</v>
      </c>
      <c r="X40" s="1254">
        <v>20000000000</v>
      </c>
      <c r="Y40" s="1254">
        <v>0</v>
      </c>
      <c r="Z40" s="1254">
        <v>0</v>
      </c>
      <c r="AA40" s="1254">
        <v>0</v>
      </c>
      <c r="AB40" s="1254">
        <v>0</v>
      </c>
      <c r="AC40" s="1255"/>
      <c r="AD40" s="1255"/>
      <c r="AE40" s="713"/>
      <c r="AF40" s="317"/>
    </row>
    <row r="41" spans="1:32" s="719" customFormat="1" ht="67.5">
      <c r="A41" s="165" t="s">
        <v>213</v>
      </c>
      <c r="B41" s="272" t="s">
        <v>599</v>
      </c>
      <c r="C41" s="717" t="s">
        <v>617</v>
      </c>
      <c r="D41" s="165" t="s">
        <v>243</v>
      </c>
      <c r="E41" s="165" t="s">
        <v>244</v>
      </c>
      <c r="F41" s="165" t="s">
        <v>245</v>
      </c>
      <c r="G41" s="165" t="s">
        <v>618</v>
      </c>
      <c r="H41" s="165" t="s">
        <v>619</v>
      </c>
      <c r="I41" s="165"/>
      <c r="J41" s="165"/>
      <c r="K41" s="165"/>
      <c r="L41" s="165"/>
      <c r="M41" s="165" t="s">
        <v>31</v>
      </c>
      <c r="N41" s="165" t="s">
        <v>32</v>
      </c>
      <c r="O41" s="165" t="s">
        <v>33</v>
      </c>
      <c r="P41" s="272" t="s">
        <v>704</v>
      </c>
      <c r="Q41" s="272" t="s">
        <v>620</v>
      </c>
      <c r="R41" s="1254">
        <v>6685137900</v>
      </c>
      <c r="S41" s="1254">
        <v>0</v>
      </c>
      <c r="T41" s="1254">
        <v>0</v>
      </c>
      <c r="U41" s="1254">
        <v>6685137900</v>
      </c>
      <c r="V41" s="1254">
        <v>0</v>
      </c>
      <c r="W41" s="1254">
        <v>2734280862</v>
      </c>
      <c r="X41" s="1254">
        <v>3950857038</v>
      </c>
      <c r="Y41" s="1254">
        <v>884832274</v>
      </c>
      <c r="Z41" s="1254">
        <v>124452832</v>
      </c>
      <c r="AA41" s="1254">
        <v>124452832</v>
      </c>
      <c r="AB41" s="1254">
        <v>124452832</v>
      </c>
      <c r="AC41" s="1255"/>
      <c r="AD41" s="1255"/>
      <c r="AE41" s="712"/>
      <c r="AF41" s="718"/>
    </row>
    <row r="42" spans="1:32" s="316" customFormat="1" ht="56.25">
      <c r="A42" s="165" t="s">
        <v>213</v>
      </c>
      <c r="B42" s="272" t="s">
        <v>599</v>
      </c>
      <c r="C42" s="717" t="s">
        <v>621</v>
      </c>
      <c r="D42" s="165" t="s">
        <v>243</v>
      </c>
      <c r="E42" s="165" t="s">
        <v>244</v>
      </c>
      <c r="F42" s="165" t="s">
        <v>245</v>
      </c>
      <c r="G42" s="165" t="s">
        <v>622</v>
      </c>
      <c r="H42" s="165" t="s">
        <v>619</v>
      </c>
      <c r="I42" s="165"/>
      <c r="J42" s="165"/>
      <c r="K42" s="165"/>
      <c r="L42" s="165"/>
      <c r="M42" s="165" t="s">
        <v>31</v>
      </c>
      <c r="N42" s="165" t="s">
        <v>32</v>
      </c>
      <c r="O42" s="165" t="s">
        <v>33</v>
      </c>
      <c r="P42" s="272" t="s">
        <v>705</v>
      </c>
      <c r="Q42" s="272" t="s">
        <v>620</v>
      </c>
      <c r="R42" s="1254">
        <v>12120337176</v>
      </c>
      <c r="S42" s="1254">
        <v>0</v>
      </c>
      <c r="T42" s="1254">
        <v>0</v>
      </c>
      <c r="U42" s="1254">
        <v>12120337176</v>
      </c>
      <c r="V42" s="1254">
        <v>0</v>
      </c>
      <c r="W42" s="1254">
        <v>6047471529</v>
      </c>
      <c r="X42" s="1254">
        <v>6072865647</v>
      </c>
      <c r="Y42" s="1254">
        <v>1136730470</v>
      </c>
      <c r="Z42" s="1254">
        <v>170690902</v>
      </c>
      <c r="AA42" s="1254">
        <v>170690902</v>
      </c>
      <c r="AB42" s="1254">
        <v>170690902</v>
      </c>
      <c r="AC42" s="1255"/>
      <c r="AD42" s="1255"/>
      <c r="AE42" s="713"/>
      <c r="AF42" s="710"/>
    </row>
    <row r="43" spans="1:32" s="316" customFormat="1" ht="67.5">
      <c r="A43" s="165" t="s">
        <v>213</v>
      </c>
      <c r="B43" s="272" t="s">
        <v>599</v>
      </c>
      <c r="C43" s="717" t="s">
        <v>623</v>
      </c>
      <c r="D43" s="165" t="s">
        <v>243</v>
      </c>
      <c r="E43" s="165" t="s">
        <v>244</v>
      </c>
      <c r="F43" s="165" t="s">
        <v>245</v>
      </c>
      <c r="G43" s="165" t="s">
        <v>624</v>
      </c>
      <c r="H43" s="165" t="s">
        <v>625</v>
      </c>
      <c r="I43" s="165"/>
      <c r="J43" s="165"/>
      <c r="K43" s="165"/>
      <c r="L43" s="165"/>
      <c r="M43" s="165" t="s">
        <v>31</v>
      </c>
      <c r="N43" s="165" t="s">
        <v>32</v>
      </c>
      <c r="O43" s="165" t="s">
        <v>33</v>
      </c>
      <c r="P43" s="272" t="s">
        <v>706</v>
      </c>
      <c r="Q43" s="272" t="s">
        <v>626</v>
      </c>
      <c r="R43" s="1254">
        <v>74000000000</v>
      </c>
      <c r="S43" s="1254">
        <v>0</v>
      </c>
      <c r="T43" s="1254">
        <v>0</v>
      </c>
      <c r="U43" s="1254">
        <v>74000000000</v>
      </c>
      <c r="V43" s="1254">
        <v>0</v>
      </c>
      <c r="W43" s="1254">
        <v>16672702770</v>
      </c>
      <c r="X43" s="1254">
        <v>57327297230</v>
      </c>
      <c r="Y43" s="1254">
        <v>2563556551</v>
      </c>
      <c r="Z43" s="1254">
        <v>424530674</v>
      </c>
      <c r="AA43" s="1254">
        <v>423567874</v>
      </c>
      <c r="AB43" s="1254">
        <v>398449572</v>
      </c>
      <c r="AC43" s="1255"/>
      <c r="AD43" s="1255"/>
      <c r="AE43" s="713"/>
      <c r="AF43" s="710"/>
    </row>
    <row r="44" spans="1:32" s="316" customFormat="1" ht="67.5">
      <c r="A44" s="165" t="s">
        <v>213</v>
      </c>
      <c r="B44" s="272" t="s">
        <v>599</v>
      </c>
      <c r="C44" s="717" t="s">
        <v>627</v>
      </c>
      <c r="D44" s="165" t="s">
        <v>243</v>
      </c>
      <c r="E44" s="165" t="s">
        <v>244</v>
      </c>
      <c r="F44" s="165" t="s">
        <v>245</v>
      </c>
      <c r="G44" s="165" t="s">
        <v>628</v>
      </c>
      <c r="H44" s="165" t="s">
        <v>629</v>
      </c>
      <c r="I44" s="165"/>
      <c r="J44" s="165"/>
      <c r="K44" s="165"/>
      <c r="L44" s="165"/>
      <c r="M44" s="165" t="s">
        <v>31</v>
      </c>
      <c r="N44" s="165" t="s">
        <v>32</v>
      </c>
      <c r="O44" s="165" t="s">
        <v>33</v>
      </c>
      <c r="P44" s="272" t="s">
        <v>707</v>
      </c>
      <c r="Q44" s="272" t="s">
        <v>630</v>
      </c>
      <c r="R44" s="1254">
        <v>7000000000</v>
      </c>
      <c r="S44" s="1254">
        <v>0</v>
      </c>
      <c r="T44" s="1254">
        <v>0</v>
      </c>
      <c r="U44" s="1254">
        <v>7000000000</v>
      </c>
      <c r="V44" s="1254">
        <v>0</v>
      </c>
      <c r="W44" s="1254">
        <v>4290929795</v>
      </c>
      <c r="X44" s="1254">
        <v>2709070205</v>
      </c>
      <c r="Y44" s="1254">
        <v>326400000</v>
      </c>
      <c r="Z44" s="1254">
        <v>0</v>
      </c>
      <c r="AA44" s="1254">
        <v>0</v>
      </c>
      <c r="AB44" s="1254">
        <v>0</v>
      </c>
      <c r="AC44" s="1255"/>
      <c r="AD44" s="1255"/>
      <c r="AE44" s="713"/>
      <c r="AF44" s="710"/>
    </row>
    <row r="45" spans="1:32" s="316" customFormat="1" ht="56.25">
      <c r="A45" s="165" t="s">
        <v>213</v>
      </c>
      <c r="B45" s="272" t="s">
        <v>599</v>
      </c>
      <c r="C45" s="717" t="s">
        <v>631</v>
      </c>
      <c r="D45" s="165" t="s">
        <v>243</v>
      </c>
      <c r="E45" s="165" t="s">
        <v>244</v>
      </c>
      <c r="F45" s="165" t="s">
        <v>245</v>
      </c>
      <c r="G45" s="165" t="s">
        <v>632</v>
      </c>
      <c r="H45" s="165" t="s">
        <v>633</v>
      </c>
      <c r="I45" s="165"/>
      <c r="J45" s="165"/>
      <c r="K45" s="165"/>
      <c r="L45" s="165"/>
      <c r="M45" s="165" t="s">
        <v>31</v>
      </c>
      <c r="N45" s="165" t="s">
        <v>32</v>
      </c>
      <c r="O45" s="165" t="s">
        <v>33</v>
      </c>
      <c r="P45" s="272" t="s">
        <v>708</v>
      </c>
      <c r="Q45" s="272" t="s">
        <v>634</v>
      </c>
      <c r="R45" s="1254">
        <v>4610958546</v>
      </c>
      <c r="S45" s="1254">
        <v>0</v>
      </c>
      <c r="T45" s="1254">
        <v>0</v>
      </c>
      <c r="U45" s="1254">
        <v>4610958546</v>
      </c>
      <c r="V45" s="1254">
        <v>0</v>
      </c>
      <c r="W45" s="1254">
        <v>1889736488</v>
      </c>
      <c r="X45" s="1254">
        <v>2721222058</v>
      </c>
      <c r="Y45" s="1254">
        <v>845018388</v>
      </c>
      <c r="Z45" s="1254">
        <v>63857311</v>
      </c>
      <c r="AA45" s="1254">
        <v>63857311</v>
      </c>
      <c r="AB45" s="1254">
        <v>62678042</v>
      </c>
      <c r="AC45" s="1255"/>
      <c r="AD45" s="1255"/>
      <c r="AE45" s="713"/>
      <c r="AF45" s="710"/>
    </row>
    <row r="46" spans="1:32" s="719" customFormat="1" ht="67.5">
      <c r="A46" s="165" t="s">
        <v>213</v>
      </c>
      <c r="B46" s="272" t="s">
        <v>599</v>
      </c>
      <c r="C46" s="717" t="s">
        <v>635</v>
      </c>
      <c r="D46" s="165" t="s">
        <v>243</v>
      </c>
      <c r="E46" s="165" t="s">
        <v>249</v>
      </c>
      <c r="F46" s="165" t="s">
        <v>245</v>
      </c>
      <c r="G46" s="165" t="s">
        <v>250</v>
      </c>
      <c r="H46" s="165" t="s">
        <v>636</v>
      </c>
      <c r="I46" s="165"/>
      <c r="J46" s="165"/>
      <c r="K46" s="165"/>
      <c r="L46" s="165"/>
      <c r="M46" s="165" t="s">
        <v>31</v>
      </c>
      <c r="N46" s="165" t="s">
        <v>219</v>
      </c>
      <c r="O46" s="165" t="s">
        <v>33</v>
      </c>
      <c r="P46" s="272" t="s">
        <v>164</v>
      </c>
      <c r="Q46" s="272" t="s">
        <v>637</v>
      </c>
      <c r="R46" s="1254">
        <v>50000000000</v>
      </c>
      <c r="S46" s="1254">
        <v>0</v>
      </c>
      <c r="T46" s="1254">
        <v>0</v>
      </c>
      <c r="U46" s="1254">
        <v>50000000000</v>
      </c>
      <c r="V46" s="1254">
        <v>0</v>
      </c>
      <c r="W46" s="1254">
        <v>49458698333.669998</v>
      </c>
      <c r="X46" s="1254">
        <v>541301666.33000004</v>
      </c>
      <c r="Y46" s="1254">
        <v>21057973022.669998</v>
      </c>
      <c r="Z46" s="1254">
        <v>320547225</v>
      </c>
      <c r="AA46" s="1254">
        <v>316507225</v>
      </c>
      <c r="AB46" s="1254">
        <v>282425904</v>
      </c>
      <c r="AC46" s="1255"/>
      <c r="AD46" s="1255"/>
      <c r="AE46" s="712"/>
      <c r="AF46" s="718"/>
    </row>
    <row r="47" spans="1:32" s="719" customFormat="1" ht="67.5">
      <c r="A47" s="165" t="s">
        <v>213</v>
      </c>
      <c r="B47" s="272" t="s">
        <v>599</v>
      </c>
      <c r="C47" s="717" t="s">
        <v>638</v>
      </c>
      <c r="D47" s="165" t="s">
        <v>243</v>
      </c>
      <c r="E47" s="165" t="s">
        <v>249</v>
      </c>
      <c r="F47" s="165" t="s">
        <v>245</v>
      </c>
      <c r="G47" s="165" t="s">
        <v>522</v>
      </c>
      <c r="H47" s="165" t="s">
        <v>636</v>
      </c>
      <c r="I47" s="165"/>
      <c r="J47" s="165"/>
      <c r="K47" s="165"/>
      <c r="L47" s="165"/>
      <c r="M47" s="165" t="s">
        <v>31</v>
      </c>
      <c r="N47" s="165" t="s">
        <v>219</v>
      </c>
      <c r="O47" s="165" t="s">
        <v>33</v>
      </c>
      <c r="P47" s="272" t="s">
        <v>709</v>
      </c>
      <c r="Q47" s="272" t="s">
        <v>637</v>
      </c>
      <c r="R47" s="1254">
        <v>77031226736</v>
      </c>
      <c r="S47" s="1254">
        <v>0</v>
      </c>
      <c r="T47" s="1254">
        <v>0</v>
      </c>
      <c r="U47" s="1254">
        <v>77031226736</v>
      </c>
      <c r="V47" s="1254">
        <v>0</v>
      </c>
      <c r="W47" s="1254">
        <v>77011236736.050003</v>
      </c>
      <c r="X47" s="1254">
        <v>19989999.949999999</v>
      </c>
      <c r="Y47" s="1254">
        <v>77011236736.050003</v>
      </c>
      <c r="Z47" s="1254">
        <v>0</v>
      </c>
      <c r="AA47" s="1254">
        <v>0</v>
      </c>
      <c r="AB47" s="1254">
        <v>0</v>
      </c>
      <c r="AC47" s="1255"/>
      <c r="AD47" s="1255"/>
      <c r="AE47" s="712"/>
      <c r="AF47" s="718"/>
    </row>
    <row r="48" spans="1:32" s="719" customFormat="1" ht="67.5">
      <c r="A48" s="165" t="s">
        <v>213</v>
      </c>
      <c r="B48" s="272" t="s">
        <v>599</v>
      </c>
      <c r="C48" s="717" t="s">
        <v>639</v>
      </c>
      <c r="D48" s="165" t="s">
        <v>243</v>
      </c>
      <c r="E48" s="165" t="s">
        <v>249</v>
      </c>
      <c r="F48" s="165" t="s">
        <v>245</v>
      </c>
      <c r="G48" s="165" t="s">
        <v>640</v>
      </c>
      <c r="H48" s="165" t="s">
        <v>641</v>
      </c>
      <c r="I48" s="165"/>
      <c r="J48" s="165"/>
      <c r="K48" s="165"/>
      <c r="L48" s="165"/>
      <c r="M48" s="165" t="s">
        <v>31</v>
      </c>
      <c r="N48" s="165" t="s">
        <v>32</v>
      </c>
      <c r="O48" s="165" t="s">
        <v>33</v>
      </c>
      <c r="P48" s="272" t="s">
        <v>710</v>
      </c>
      <c r="Q48" s="272" t="s">
        <v>642</v>
      </c>
      <c r="R48" s="1254">
        <v>8270567102</v>
      </c>
      <c r="S48" s="1254">
        <v>0</v>
      </c>
      <c r="T48" s="1254">
        <v>0</v>
      </c>
      <c r="U48" s="1254">
        <v>8270567102</v>
      </c>
      <c r="V48" s="1254">
        <v>0</v>
      </c>
      <c r="W48" s="1254">
        <v>5745824068</v>
      </c>
      <c r="X48" s="1254">
        <v>2524743034</v>
      </c>
      <c r="Y48" s="1254">
        <v>3216208822</v>
      </c>
      <c r="Z48" s="1254">
        <v>312441070</v>
      </c>
      <c r="AA48" s="1254">
        <v>312441070</v>
      </c>
      <c r="AB48" s="1254">
        <v>298834789</v>
      </c>
      <c r="AC48" s="1255"/>
      <c r="AD48" s="1255"/>
      <c r="AE48" s="712"/>
      <c r="AF48" s="718"/>
    </row>
    <row r="49" spans="1:32" s="719" customFormat="1" ht="56.25">
      <c r="A49" s="165" t="s">
        <v>213</v>
      </c>
      <c r="B49" s="272" t="s">
        <v>599</v>
      </c>
      <c r="C49" s="717" t="s">
        <v>643</v>
      </c>
      <c r="D49" s="165" t="s">
        <v>243</v>
      </c>
      <c r="E49" s="165" t="s">
        <v>249</v>
      </c>
      <c r="F49" s="165" t="s">
        <v>245</v>
      </c>
      <c r="G49" s="165" t="s">
        <v>246</v>
      </c>
      <c r="H49" s="165" t="s">
        <v>644</v>
      </c>
      <c r="I49" s="165"/>
      <c r="J49" s="165"/>
      <c r="K49" s="165"/>
      <c r="L49" s="165"/>
      <c r="M49" s="165" t="s">
        <v>31</v>
      </c>
      <c r="N49" s="165" t="s">
        <v>32</v>
      </c>
      <c r="O49" s="165" t="s">
        <v>33</v>
      </c>
      <c r="P49" s="272" t="s">
        <v>711</v>
      </c>
      <c r="Q49" s="272" t="s">
        <v>645</v>
      </c>
      <c r="R49" s="1254">
        <v>3003071831</v>
      </c>
      <c r="S49" s="1254">
        <v>0</v>
      </c>
      <c r="T49" s="1254">
        <v>0</v>
      </c>
      <c r="U49" s="1254">
        <v>3003071831</v>
      </c>
      <c r="V49" s="1254">
        <v>0</v>
      </c>
      <c r="W49" s="1254">
        <v>1850981542</v>
      </c>
      <c r="X49" s="1254">
        <v>1152090289</v>
      </c>
      <c r="Y49" s="1254">
        <v>560454398</v>
      </c>
      <c r="Z49" s="1254">
        <v>156881673.5</v>
      </c>
      <c r="AA49" s="1254">
        <v>156881673.5</v>
      </c>
      <c r="AB49" s="1254">
        <v>126881673.5</v>
      </c>
      <c r="AC49" s="1255"/>
      <c r="AD49" s="1255"/>
      <c r="AE49" s="712"/>
      <c r="AF49" s="718"/>
    </row>
    <row r="50" spans="1:32" s="719" customFormat="1" ht="56.25">
      <c r="A50" s="165" t="s">
        <v>213</v>
      </c>
      <c r="B50" s="272" t="s">
        <v>599</v>
      </c>
      <c r="C50" s="717" t="s">
        <v>646</v>
      </c>
      <c r="D50" s="165" t="s">
        <v>243</v>
      </c>
      <c r="E50" s="165" t="s">
        <v>249</v>
      </c>
      <c r="F50" s="165" t="s">
        <v>245</v>
      </c>
      <c r="G50" s="165" t="s">
        <v>246</v>
      </c>
      <c r="H50" s="165" t="s">
        <v>647</v>
      </c>
      <c r="I50" s="165"/>
      <c r="J50" s="165"/>
      <c r="K50" s="165"/>
      <c r="L50" s="165"/>
      <c r="M50" s="165" t="s">
        <v>31</v>
      </c>
      <c r="N50" s="165" t="s">
        <v>32</v>
      </c>
      <c r="O50" s="165" t="s">
        <v>33</v>
      </c>
      <c r="P50" s="272" t="s">
        <v>711</v>
      </c>
      <c r="Q50" s="272" t="s">
        <v>648</v>
      </c>
      <c r="R50" s="1254">
        <v>2002047888</v>
      </c>
      <c r="S50" s="1254">
        <v>0</v>
      </c>
      <c r="T50" s="1254">
        <v>0</v>
      </c>
      <c r="U50" s="1254">
        <v>2002047888</v>
      </c>
      <c r="V50" s="1254">
        <v>0</v>
      </c>
      <c r="W50" s="1254">
        <v>1220563896</v>
      </c>
      <c r="X50" s="1254">
        <v>781483992</v>
      </c>
      <c r="Y50" s="1254">
        <v>321795301</v>
      </c>
      <c r="Z50" s="1254">
        <v>72143019</v>
      </c>
      <c r="AA50" s="1254">
        <v>72143019</v>
      </c>
      <c r="AB50" s="1254">
        <v>61143019</v>
      </c>
      <c r="AC50" s="1255"/>
      <c r="AD50" s="1255"/>
      <c r="AE50" s="712"/>
      <c r="AF50" s="718"/>
    </row>
    <row r="51" spans="1:32" s="719" customFormat="1" ht="56.25">
      <c r="A51" s="165" t="s">
        <v>213</v>
      </c>
      <c r="B51" s="272" t="s">
        <v>599</v>
      </c>
      <c r="C51" s="717" t="s">
        <v>649</v>
      </c>
      <c r="D51" s="165" t="s">
        <v>243</v>
      </c>
      <c r="E51" s="165" t="s">
        <v>249</v>
      </c>
      <c r="F51" s="165" t="s">
        <v>245</v>
      </c>
      <c r="G51" s="165" t="s">
        <v>246</v>
      </c>
      <c r="H51" s="165" t="s">
        <v>650</v>
      </c>
      <c r="I51" s="165"/>
      <c r="J51" s="165"/>
      <c r="K51" s="165"/>
      <c r="L51" s="165"/>
      <c r="M51" s="165" t="s">
        <v>31</v>
      </c>
      <c r="N51" s="165" t="s">
        <v>32</v>
      </c>
      <c r="O51" s="165" t="s">
        <v>33</v>
      </c>
      <c r="P51" s="272" t="s">
        <v>711</v>
      </c>
      <c r="Q51" s="272" t="s">
        <v>651</v>
      </c>
      <c r="R51" s="1254">
        <v>3003071832</v>
      </c>
      <c r="S51" s="1254">
        <v>0</v>
      </c>
      <c r="T51" s="1254">
        <v>0</v>
      </c>
      <c r="U51" s="1254">
        <v>3003071832</v>
      </c>
      <c r="V51" s="1254">
        <v>0</v>
      </c>
      <c r="W51" s="1254">
        <v>1938698225</v>
      </c>
      <c r="X51" s="1254">
        <v>1064373607</v>
      </c>
      <c r="Y51" s="1254">
        <v>400795264</v>
      </c>
      <c r="Z51" s="1254">
        <v>42148113.670000002</v>
      </c>
      <c r="AA51" s="1254">
        <v>42148113.670000002</v>
      </c>
      <c r="AB51" s="1254">
        <v>35120964.670000002</v>
      </c>
      <c r="AC51" s="1255"/>
      <c r="AD51" s="1255"/>
      <c r="AE51" s="712"/>
      <c r="AF51" s="718"/>
    </row>
    <row r="52" spans="1:32" s="719" customFormat="1" ht="56.25">
      <c r="A52" s="165" t="s">
        <v>213</v>
      </c>
      <c r="B52" s="272" t="s">
        <v>599</v>
      </c>
      <c r="C52" s="717" t="s">
        <v>652</v>
      </c>
      <c r="D52" s="165" t="s">
        <v>243</v>
      </c>
      <c r="E52" s="165" t="s">
        <v>249</v>
      </c>
      <c r="F52" s="165" t="s">
        <v>245</v>
      </c>
      <c r="G52" s="165" t="s">
        <v>246</v>
      </c>
      <c r="H52" s="165" t="s">
        <v>653</v>
      </c>
      <c r="I52" s="165"/>
      <c r="J52" s="165"/>
      <c r="K52" s="165"/>
      <c r="L52" s="165"/>
      <c r="M52" s="165" t="s">
        <v>31</v>
      </c>
      <c r="N52" s="165" t="s">
        <v>32</v>
      </c>
      <c r="O52" s="165" t="s">
        <v>33</v>
      </c>
      <c r="P52" s="272" t="s">
        <v>711</v>
      </c>
      <c r="Q52" s="272" t="s">
        <v>654</v>
      </c>
      <c r="R52" s="1254">
        <v>2002047888</v>
      </c>
      <c r="S52" s="1254">
        <v>0</v>
      </c>
      <c r="T52" s="1254">
        <v>0</v>
      </c>
      <c r="U52" s="1254">
        <v>2002047888</v>
      </c>
      <c r="V52" s="1254">
        <v>0</v>
      </c>
      <c r="W52" s="1254">
        <v>1292465479</v>
      </c>
      <c r="X52" s="1254">
        <v>709582409</v>
      </c>
      <c r="Y52" s="1254">
        <v>246882548</v>
      </c>
      <c r="Z52" s="1254">
        <v>10300000</v>
      </c>
      <c r="AA52" s="1254">
        <v>10300000</v>
      </c>
      <c r="AB52" s="1254">
        <v>0</v>
      </c>
      <c r="AC52" s="1255"/>
      <c r="AD52" s="1255"/>
      <c r="AE52" s="712"/>
      <c r="AF52" s="718"/>
    </row>
    <row r="53" spans="1:32" s="719" customFormat="1" ht="78.75">
      <c r="A53" s="165" t="s">
        <v>213</v>
      </c>
      <c r="B53" s="272" t="s">
        <v>599</v>
      </c>
      <c r="C53" s="717" t="s">
        <v>655</v>
      </c>
      <c r="D53" s="165" t="s">
        <v>243</v>
      </c>
      <c r="E53" s="165" t="s">
        <v>249</v>
      </c>
      <c r="F53" s="165" t="s">
        <v>245</v>
      </c>
      <c r="G53" s="165" t="s">
        <v>219</v>
      </c>
      <c r="H53" s="165" t="s">
        <v>636</v>
      </c>
      <c r="I53" s="165"/>
      <c r="J53" s="165"/>
      <c r="K53" s="165"/>
      <c r="L53" s="165"/>
      <c r="M53" s="165" t="s">
        <v>31</v>
      </c>
      <c r="N53" s="165" t="s">
        <v>32</v>
      </c>
      <c r="O53" s="165" t="s">
        <v>33</v>
      </c>
      <c r="P53" s="272" t="s">
        <v>712</v>
      </c>
      <c r="Q53" s="272" t="s">
        <v>637</v>
      </c>
      <c r="R53" s="1254">
        <v>11036096919</v>
      </c>
      <c r="S53" s="1254">
        <v>0</v>
      </c>
      <c r="T53" s="1254">
        <v>0</v>
      </c>
      <c r="U53" s="1254">
        <v>11036096919</v>
      </c>
      <c r="V53" s="1254">
        <v>0</v>
      </c>
      <c r="W53" s="1254">
        <v>0</v>
      </c>
      <c r="X53" s="1254">
        <v>11036096919</v>
      </c>
      <c r="Y53" s="1254">
        <v>0</v>
      </c>
      <c r="Z53" s="1254">
        <v>0</v>
      </c>
      <c r="AA53" s="1254">
        <v>0</v>
      </c>
      <c r="AB53" s="1254">
        <v>0</v>
      </c>
      <c r="AC53" s="1255"/>
      <c r="AD53" s="1255"/>
      <c r="AE53" s="712"/>
    </row>
    <row r="54" spans="1:32" s="719" customFormat="1" ht="78.75">
      <c r="A54" s="165" t="s">
        <v>213</v>
      </c>
      <c r="B54" s="272" t="s">
        <v>599</v>
      </c>
      <c r="C54" s="717" t="s">
        <v>655</v>
      </c>
      <c r="D54" s="165" t="s">
        <v>243</v>
      </c>
      <c r="E54" s="165" t="s">
        <v>249</v>
      </c>
      <c r="F54" s="165" t="s">
        <v>245</v>
      </c>
      <c r="G54" s="165" t="s">
        <v>219</v>
      </c>
      <c r="H54" s="165" t="s">
        <v>636</v>
      </c>
      <c r="I54" s="165"/>
      <c r="J54" s="165"/>
      <c r="K54" s="165"/>
      <c r="L54" s="165"/>
      <c r="M54" s="165" t="s">
        <v>31</v>
      </c>
      <c r="N54" s="165" t="s">
        <v>219</v>
      </c>
      <c r="O54" s="165" t="s">
        <v>33</v>
      </c>
      <c r="P54" s="272" t="s">
        <v>712</v>
      </c>
      <c r="Q54" s="272" t="s">
        <v>637</v>
      </c>
      <c r="R54" s="1254">
        <v>963903081</v>
      </c>
      <c r="S54" s="1254">
        <v>0</v>
      </c>
      <c r="T54" s="1254">
        <v>0</v>
      </c>
      <c r="U54" s="1254">
        <v>963903081</v>
      </c>
      <c r="V54" s="1254">
        <v>0</v>
      </c>
      <c r="W54" s="1254">
        <v>0</v>
      </c>
      <c r="X54" s="1254">
        <v>963903081</v>
      </c>
      <c r="Y54" s="1254">
        <v>0</v>
      </c>
      <c r="Z54" s="1254">
        <v>0</v>
      </c>
      <c r="AA54" s="1254">
        <v>0</v>
      </c>
      <c r="AB54" s="1254">
        <v>0</v>
      </c>
      <c r="AC54" s="1255"/>
      <c r="AD54" s="1255"/>
      <c r="AE54" s="712"/>
    </row>
    <row r="55" spans="1:32" s="719" customFormat="1" ht="78.75">
      <c r="A55" s="165" t="s">
        <v>213</v>
      </c>
      <c r="B55" s="272" t="s">
        <v>599</v>
      </c>
      <c r="C55" s="717" t="s">
        <v>656</v>
      </c>
      <c r="D55" s="165" t="s">
        <v>243</v>
      </c>
      <c r="E55" s="165" t="s">
        <v>249</v>
      </c>
      <c r="F55" s="165" t="s">
        <v>245</v>
      </c>
      <c r="G55" s="165" t="s">
        <v>219</v>
      </c>
      <c r="H55" s="165" t="s">
        <v>657</v>
      </c>
      <c r="I55" s="165"/>
      <c r="J55" s="165"/>
      <c r="K55" s="165"/>
      <c r="L55" s="165"/>
      <c r="M55" s="165" t="s">
        <v>31</v>
      </c>
      <c r="N55" s="165" t="s">
        <v>32</v>
      </c>
      <c r="O55" s="165" t="s">
        <v>33</v>
      </c>
      <c r="P55" s="272" t="s">
        <v>712</v>
      </c>
      <c r="Q55" s="272" t="s">
        <v>658</v>
      </c>
      <c r="R55" s="1254">
        <v>11036096919</v>
      </c>
      <c r="S55" s="1254">
        <v>0</v>
      </c>
      <c r="T55" s="1254">
        <v>0</v>
      </c>
      <c r="U55" s="1254">
        <v>11036096919</v>
      </c>
      <c r="V55" s="1254">
        <v>0</v>
      </c>
      <c r="W55" s="1254">
        <v>45770000</v>
      </c>
      <c r="X55" s="1254">
        <v>10990326919</v>
      </c>
      <c r="Y55" s="1254">
        <v>42984000</v>
      </c>
      <c r="Z55" s="1254">
        <v>11011333</v>
      </c>
      <c r="AA55" s="1254">
        <v>11011333</v>
      </c>
      <c r="AB55" s="1254">
        <v>7031333</v>
      </c>
      <c r="AC55" s="1255"/>
      <c r="AD55" s="1255"/>
      <c r="AE55" s="712"/>
    </row>
    <row r="56" spans="1:32" s="316" customFormat="1" ht="78.75">
      <c r="A56" s="165" t="s">
        <v>213</v>
      </c>
      <c r="B56" s="272" t="s">
        <v>599</v>
      </c>
      <c r="C56" s="717" t="s">
        <v>656</v>
      </c>
      <c r="D56" s="165" t="s">
        <v>243</v>
      </c>
      <c r="E56" s="165" t="s">
        <v>249</v>
      </c>
      <c r="F56" s="165" t="s">
        <v>245</v>
      </c>
      <c r="G56" s="165" t="s">
        <v>219</v>
      </c>
      <c r="H56" s="165" t="s">
        <v>657</v>
      </c>
      <c r="I56" s="165"/>
      <c r="J56" s="165"/>
      <c r="K56" s="165"/>
      <c r="L56" s="165"/>
      <c r="M56" s="165" t="s">
        <v>31</v>
      </c>
      <c r="N56" s="165" t="s">
        <v>219</v>
      </c>
      <c r="O56" s="165" t="s">
        <v>33</v>
      </c>
      <c r="P56" s="272" t="s">
        <v>712</v>
      </c>
      <c r="Q56" s="272" t="s">
        <v>658</v>
      </c>
      <c r="R56" s="1254">
        <v>16963903081</v>
      </c>
      <c r="S56" s="1254">
        <v>0</v>
      </c>
      <c r="T56" s="1254">
        <v>0</v>
      </c>
      <c r="U56" s="1254">
        <v>16963903081</v>
      </c>
      <c r="V56" s="1254">
        <v>0</v>
      </c>
      <c r="W56" s="1254">
        <v>7639109768</v>
      </c>
      <c r="X56" s="1254">
        <v>9324793313</v>
      </c>
      <c r="Y56" s="1254">
        <v>4636778967</v>
      </c>
      <c r="Z56" s="1254">
        <v>586994222</v>
      </c>
      <c r="AA56" s="1254">
        <v>586994222</v>
      </c>
      <c r="AB56" s="1254">
        <v>517318394</v>
      </c>
      <c r="AC56" s="1255"/>
      <c r="AD56" s="1255"/>
      <c r="AE56" s="713"/>
    </row>
    <row r="57" spans="1:32" s="316" customFormat="1" ht="56.25">
      <c r="A57" s="165" t="s">
        <v>213</v>
      </c>
      <c r="B57" s="272" t="s">
        <v>599</v>
      </c>
      <c r="C57" s="717" t="s">
        <v>659</v>
      </c>
      <c r="D57" s="165" t="s">
        <v>243</v>
      </c>
      <c r="E57" s="165" t="s">
        <v>249</v>
      </c>
      <c r="F57" s="165" t="s">
        <v>245</v>
      </c>
      <c r="G57" s="165" t="s">
        <v>660</v>
      </c>
      <c r="H57" s="165" t="s">
        <v>661</v>
      </c>
      <c r="I57" s="165"/>
      <c r="J57" s="165"/>
      <c r="K57" s="165"/>
      <c r="L57" s="165"/>
      <c r="M57" s="165" t="s">
        <v>31</v>
      </c>
      <c r="N57" s="165" t="s">
        <v>32</v>
      </c>
      <c r="O57" s="165" t="s">
        <v>33</v>
      </c>
      <c r="P57" s="272" t="s">
        <v>713</v>
      </c>
      <c r="Q57" s="272" t="s">
        <v>662</v>
      </c>
      <c r="R57" s="1254">
        <v>1000000000</v>
      </c>
      <c r="S57" s="1254">
        <v>0</v>
      </c>
      <c r="T57" s="1254">
        <v>0</v>
      </c>
      <c r="U57" s="1254">
        <v>1000000000</v>
      </c>
      <c r="V57" s="1254">
        <v>0</v>
      </c>
      <c r="W57" s="1254">
        <v>325600000</v>
      </c>
      <c r="X57" s="1254">
        <v>674400000</v>
      </c>
      <c r="Y57" s="1254">
        <v>0</v>
      </c>
      <c r="Z57" s="1254">
        <v>0</v>
      </c>
      <c r="AA57" s="1254">
        <v>0</v>
      </c>
      <c r="AB57" s="1254">
        <v>0</v>
      </c>
      <c r="AC57" s="1255"/>
      <c r="AD57" s="1255"/>
      <c r="AE57" s="713"/>
    </row>
    <row r="58" spans="1:32" s="316" customFormat="1" ht="90">
      <c r="A58" s="165" t="s">
        <v>213</v>
      </c>
      <c r="B58" s="272" t="s">
        <v>599</v>
      </c>
      <c r="C58" s="717" t="s">
        <v>663</v>
      </c>
      <c r="D58" s="165" t="s">
        <v>243</v>
      </c>
      <c r="E58" s="165" t="s">
        <v>249</v>
      </c>
      <c r="F58" s="165" t="s">
        <v>245</v>
      </c>
      <c r="G58" s="165" t="s">
        <v>247</v>
      </c>
      <c r="H58" s="165" t="s">
        <v>664</v>
      </c>
      <c r="I58" s="165"/>
      <c r="J58" s="165"/>
      <c r="K58" s="165"/>
      <c r="L58" s="165"/>
      <c r="M58" s="165" t="s">
        <v>31</v>
      </c>
      <c r="N58" s="165" t="s">
        <v>32</v>
      </c>
      <c r="O58" s="165" t="s">
        <v>33</v>
      </c>
      <c r="P58" s="272" t="s">
        <v>714</v>
      </c>
      <c r="Q58" s="272" t="s">
        <v>665</v>
      </c>
      <c r="R58" s="1254">
        <v>10000000000</v>
      </c>
      <c r="S58" s="1254">
        <v>0</v>
      </c>
      <c r="T58" s="1254">
        <v>0</v>
      </c>
      <c r="U58" s="1254">
        <v>10000000000</v>
      </c>
      <c r="V58" s="1254">
        <v>0</v>
      </c>
      <c r="W58" s="1254">
        <v>9423666666</v>
      </c>
      <c r="X58" s="1254">
        <v>576333334</v>
      </c>
      <c r="Y58" s="1254">
        <v>921905482</v>
      </c>
      <c r="Z58" s="1254">
        <v>91873332</v>
      </c>
      <c r="AA58" s="1254">
        <v>91873332</v>
      </c>
      <c r="AB58" s="1254">
        <v>91873332</v>
      </c>
      <c r="AC58" s="1255"/>
      <c r="AD58" s="1255"/>
      <c r="AE58" s="713"/>
    </row>
    <row r="59" spans="1:32" s="316" customFormat="1" ht="90">
      <c r="A59" s="165" t="s">
        <v>213</v>
      </c>
      <c r="B59" s="272" t="s">
        <v>599</v>
      </c>
      <c r="C59" s="717" t="s">
        <v>666</v>
      </c>
      <c r="D59" s="165" t="s">
        <v>243</v>
      </c>
      <c r="E59" s="165" t="s">
        <v>249</v>
      </c>
      <c r="F59" s="165" t="s">
        <v>245</v>
      </c>
      <c r="G59" s="165" t="s">
        <v>247</v>
      </c>
      <c r="H59" s="165" t="s">
        <v>667</v>
      </c>
      <c r="I59" s="165"/>
      <c r="J59" s="165"/>
      <c r="K59" s="165"/>
      <c r="L59" s="165"/>
      <c r="M59" s="165" t="s">
        <v>31</v>
      </c>
      <c r="N59" s="165" t="s">
        <v>32</v>
      </c>
      <c r="O59" s="165" t="s">
        <v>33</v>
      </c>
      <c r="P59" s="272" t="s">
        <v>714</v>
      </c>
      <c r="Q59" s="272" t="s">
        <v>668</v>
      </c>
      <c r="R59" s="1254">
        <v>10000000000</v>
      </c>
      <c r="S59" s="1254">
        <v>0</v>
      </c>
      <c r="T59" s="1254">
        <v>0</v>
      </c>
      <c r="U59" s="1254">
        <v>10000000000</v>
      </c>
      <c r="V59" s="1254">
        <v>0</v>
      </c>
      <c r="W59" s="1254">
        <v>9340126667</v>
      </c>
      <c r="X59" s="1254">
        <v>659873333</v>
      </c>
      <c r="Y59" s="1254">
        <v>838365483</v>
      </c>
      <c r="Z59" s="1254">
        <v>33800000</v>
      </c>
      <c r="AA59" s="1254">
        <v>33800000</v>
      </c>
      <c r="AB59" s="1254">
        <v>33800000</v>
      </c>
      <c r="AC59" s="1255"/>
      <c r="AD59" s="1255"/>
      <c r="AE59" s="713"/>
    </row>
    <row r="60" spans="1:32" s="316" customFormat="1" ht="67.5">
      <c r="A60" s="165" t="s">
        <v>213</v>
      </c>
      <c r="B60" s="272" t="s">
        <v>599</v>
      </c>
      <c r="C60" s="717" t="s">
        <v>669</v>
      </c>
      <c r="D60" s="165" t="s">
        <v>243</v>
      </c>
      <c r="E60" s="165" t="s">
        <v>253</v>
      </c>
      <c r="F60" s="165" t="s">
        <v>245</v>
      </c>
      <c r="G60" s="165" t="s">
        <v>34</v>
      </c>
      <c r="H60" s="165" t="s">
        <v>670</v>
      </c>
      <c r="I60" s="165"/>
      <c r="J60" s="165"/>
      <c r="K60" s="165"/>
      <c r="L60" s="165"/>
      <c r="M60" s="165" t="s">
        <v>31</v>
      </c>
      <c r="N60" s="165" t="s">
        <v>32</v>
      </c>
      <c r="O60" s="165" t="s">
        <v>33</v>
      </c>
      <c r="P60" s="272" t="s">
        <v>715</v>
      </c>
      <c r="Q60" s="272" t="s">
        <v>671</v>
      </c>
      <c r="R60" s="1254">
        <v>2612773306</v>
      </c>
      <c r="S60" s="1254">
        <v>0</v>
      </c>
      <c r="T60" s="1254">
        <v>0</v>
      </c>
      <c r="U60" s="1254">
        <v>2612773306</v>
      </c>
      <c r="V60" s="1254">
        <v>0</v>
      </c>
      <c r="W60" s="1254">
        <v>2612773306</v>
      </c>
      <c r="X60" s="1254">
        <v>0</v>
      </c>
      <c r="Y60" s="1254">
        <v>0</v>
      </c>
      <c r="Z60" s="1254">
        <v>0</v>
      </c>
      <c r="AA60" s="1254">
        <v>0</v>
      </c>
      <c r="AB60" s="1254">
        <v>0</v>
      </c>
      <c r="AC60" s="1255"/>
      <c r="AD60" s="1255"/>
      <c r="AE60" s="713"/>
    </row>
    <row r="61" spans="1:32" s="1264" customFormat="1" ht="90">
      <c r="A61" s="1259" t="s">
        <v>213</v>
      </c>
      <c r="B61" s="1260" t="s">
        <v>599</v>
      </c>
      <c r="C61" s="1261" t="s">
        <v>672</v>
      </c>
      <c r="D61" s="1259" t="s">
        <v>243</v>
      </c>
      <c r="E61" s="1259" t="s">
        <v>255</v>
      </c>
      <c r="F61" s="1259" t="s">
        <v>245</v>
      </c>
      <c r="G61" s="1259" t="s">
        <v>268</v>
      </c>
      <c r="H61" s="1259" t="s">
        <v>673</v>
      </c>
      <c r="I61" s="1259"/>
      <c r="J61" s="1259"/>
      <c r="K61" s="1259"/>
      <c r="L61" s="1259"/>
      <c r="M61" s="1259" t="s">
        <v>31</v>
      </c>
      <c r="N61" s="1259" t="s">
        <v>32</v>
      </c>
      <c r="O61" s="1259" t="s">
        <v>33</v>
      </c>
      <c r="P61" s="1260" t="s">
        <v>717</v>
      </c>
      <c r="Q61" s="1260" t="s">
        <v>674</v>
      </c>
      <c r="R61" s="1254">
        <v>50000000000</v>
      </c>
      <c r="S61" s="1254">
        <v>0</v>
      </c>
      <c r="T61" s="1254">
        <v>0</v>
      </c>
      <c r="U61" s="1254">
        <v>50000000000</v>
      </c>
      <c r="V61" s="1254">
        <v>0</v>
      </c>
      <c r="W61" s="1254">
        <v>26060107990</v>
      </c>
      <c r="X61" s="1254">
        <v>23939892010</v>
      </c>
      <c r="Y61" s="1254">
        <v>23490107990</v>
      </c>
      <c r="Z61" s="1254">
        <v>0</v>
      </c>
      <c r="AA61" s="1254">
        <v>0</v>
      </c>
      <c r="AB61" s="1254">
        <v>0</v>
      </c>
      <c r="AC61" s="1262"/>
      <c r="AD61" s="1262"/>
      <c r="AE61" s="1263"/>
    </row>
    <row r="62" spans="1:32" s="316" customFormat="1" ht="90">
      <c r="A62" s="165" t="s">
        <v>213</v>
      </c>
      <c r="B62" s="272" t="s">
        <v>599</v>
      </c>
      <c r="C62" s="717" t="s">
        <v>675</v>
      </c>
      <c r="D62" s="165" t="s">
        <v>243</v>
      </c>
      <c r="E62" s="165" t="s">
        <v>255</v>
      </c>
      <c r="F62" s="165" t="s">
        <v>245</v>
      </c>
      <c r="G62" s="165" t="s">
        <v>258</v>
      </c>
      <c r="H62" s="165" t="s">
        <v>673</v>
      </c>
      <c r="I62" s="165"/>
      <c r="J62" s="165"/>
      <c r="K62" s="165"/>
      <c r="L62" s="165"/>
      <c r="M62" s="165" t="s">
        <v>31</v>
      </c>
      <c r="N62" s="165" t="s">
        <v>32</v>
      </c>
      <c r="O62" s="165" t="s">
        <v>33</v>
      </c>
      <c r="P62" s="272" t="s">
        <v>718</v>
      </c>
      <c r="Q62" s="272" t="s">
        <v>674</v>
      </c>
      <c r="R62" s="1254">
        <v>2000000000</v>
      </c>
      <c r="S62" s="1254">
        <v>0</v>
      </c>
      <c r="T62" s="1254">
        <v>0</v>
      </c>
      <c r="U62" s="1254">
        <v>2000000000</v>
      </c>
      <c r="V62" s="1254">
        <v>0</v>
      </c>
      <c r="W62" s="1254">
        <v>610000000</v>
      </c>
      <c r="X62" s="1254">
        <v>1390000000</v>
      </c>
      <c r="Y62" s="1254">
        <v>0</v>
      </c>
      <c r="Z62" s="1254">
        <v>0</v>
      </c>
      <c r="AA62" s="1254">
        <v>0</v>
      </c>
      <c r="AB62" s="1254">
        <v>0</v>
      </c>
      <c r="AC62" s="1255"/>
      <c r="AD62" s="1255"/>
      <c r="AE62" s="713"/>
    </row>
    <row r="63" spans="1:32" s="316" customFormat="1" ht="90">
      <c r="A63" s="165" t="s">
        <v>213</v>
      </c>
      <c r="B63" s="272" t="s">
        <v>599</v>
      </c>
      <c r="C63" s="717" t="s">
        <v>676</v>
      </c>
      <c r="D63" s="165" t="s">
        <v>243</v>
      </c>
      <c r="E63" s="165" t="s">
        <v>255</v>
      </c>
      <c r="F63" s="165" t="s">
        <v>245</v>
      </c>
      <c r="G63" s="165" t="s">
        <v>250</v>
      </c>
      <c r="H63" s="165" t="s">
        <v>673</v>
      </c>
      <c r="I63" s="165"/>
      <c r="J63" s="165"/>
      <c r="K63" s="165"/>
      <c r="L63" s="165"/>
      <c r="M63" s="165" t="s">
        <v>31</v>
      </c>
      <c r="N63" s="165" t="s">
        <v>32</v>
      </c>
      <c r="O63" s="165" t="s">
        <v>33</v>
      </c>
      <c r="P63" s="272" t="s">
        <v>716</v>
      </c>
      <c r="Q63" s="272" t="s">
        <v>674</v>
      </c>
      <c r="R63" s="1254">
        <v>2997246000</v>
      </c>
      <c r="S63" s="1254">
        <v>0</v>
      </c>
      <c r="T63" s="1254">
        <v>0</v>
      </c>
      <c r="U63" s="1254">
        <v>2997246000</v>
      </c>
      <c r="V63" s="1254">
        <v>0</v>
      </c>
      <c r="W63" s="1254">
        <v>989750747</v>
      </c>
      <c r="X63" s="1254">
        <v>2007495253</v>
      </c>
      <c r="Y63" s="1254">
        <v>596302928</v>
      </c>
      <c r="Z63" s="1254">
        <v>140123170</v>
      </c>
      <c r="AA63" s="1254">
        <v>132098466</v>
      </c>
      <c r="AB63" s="1254">
        <v>132098466</v>
      </c>
      <c r="AC63" s="1255"/>
      <c r="AD63" s="1255"/>
      <c r="AE63" s="713"/>
    </row>
    <row r="64" spans="1:32" s="316" customFormat="1" ht="56.25">
      <c r="A64" s="165" t="s">
        <v>213</v>
      </c>
      <c r="B64" s="272" t="s">
        <v>599</v>
      </c>
      <c r="C64" s="717" t="s">
        <v>677</v>
      </c>
      <c r="D64" s="165" t="s">
        <v>243</v>
      </c>
      <c r="E64" s="165" t="s">
        <v>257</v>
      </c>
      <c r="F64" s="165" t="s">
        <v>245</v>
      </c>
      <c r="G64" s="165" t="s">
        <v>252</v>
      </c>
      <c r="H64" s="165" t="s">
        <v>667</v>
      </c>
      <c r="I64" s="165"/>
      <c r="J64" s="165"/>
      <c r="K64" s="165"/>
      <c r="L64" s="165"/>
      <c r="M64" s="165" t="s">
        <v>31</v>
      </c>
      <c r="N64" s="165" t="s">
        <v>32</v>
      </c>
      <c r="O64" s="165" t="s">
        <v>33</v>
      </c>
      <c r="P64" s="272" t="s">
        <v>719</v>
      </c>
      <c r="Q64" s="272" t="s">
        <v>668</v>
      </c>
      <c r="R64" s="1254">
        <v>6362758078</v>
      </c>
      <c r="S64" s="1254">
        <v>0</v>
      </c>
      <c r="T64" s="1254">
        <v>0</v>
      </c>
      <c r="U64" s="1254">
        <v>6362758078</v>
      </c>
      <c r="V64" s="1254">
        <v>0</v>
      </c>
      <c r="W64" s="1254">
        <v>4918896059.96</v>
      </c>
      <c r="X64" s="1254">
        <v>1443862018.04</v>
      </c>
      <c r="Y64" s="1254">
        <v>352529166</v>
      </c>
      <c r="Z64" s="1254">
        <v>42147253</v>
      </c>
      <c r="AA64" s="1254">
        <v>42147253</v>
      </c>
      <c r="AB64" s="1254">
        <v>25433920</v>
      </c>
      <c r="AC64" s="1255"/>
      <c r="AD64" s="1255"/>
      <c r="AE64" s="713"/>
    </row>
    <row r="65" spans="1:31" s="316" customFormat="1" ht="67.5">
      <c r="A65" s="165" t="s">
        <v>213</v>
      </c>
      <c r="B65" s="272" t="s">
        <v>599</v>
      </c>
      <c r="C65" s="717" t="s">
        <v>678</v>
      </c>
      <c r="D65" s="165" t="s">
        <v>243</v>
      </c>
      <c r="E65" s="165" t="s">
        <v>257</v>
      </c>
      <c r="F65" s="165" t="s">
        <v>245</v>
      </c>
      <c r="G65" s="165" t="s">
        <v>246</v>
      </c>
      <c r="H65" s="165" t="s">
        <v>667</v>
      </c>
      <c r="I65" s="165"/>
      <c r="J65" s="165"/>
      <c r="K65" s="165"/>
      <c r="L65" s="165"/>
      <c r="M65" s="165" t="s">
        <v>31</v>
      </c>
      <c r="N65" s="165" t="s">
        <v>32</v>
      </c>
      <c r="O65" s="165" t="s">
        <v>33</v>
      </c>
      <c r="P65" s="272" t="s">
        <v>720</v>
      </c>
      <c r="Q65" s="272" t="s">
        <v>668</v>
      </c>
      <c r="R65" s="1254">
        <v>539834623</v>
      </c>
      <c r="S65" s="1254">
        <v>0</v>
      </c>
      <c r="T65" s="1254">
        <v>0</v>
      </c>
      <c r="U65" s="1254">
        <v>539834623</v>
      </c>
      <c r="V65" s="1254">
        <v>0</v>
      </c>
      <c r="W65" s="1254">
        <v>478635912</v>
      </c>
      <c r="X65" s="1254">
        <v>61198711</v>
      </c>
      <c r="Y65" s="1254">
        <v>330019667</v>
      </c>
      <c r="Z65" s="1254">
        <v>93726352</v>
      </c>
      <c r="AA65" s="1254">
        <v>93726352</v>
      </c>
      <c r="AB65" s="1254">
        <v>93549883</v>
      </c>
      <c r="AC65" s="1255"/>
      <c r="AD65" s="1255"/>
      <c r="AE65" s="713"/>
    </row>
    <row r="66" spans="1:31" s="316" customFormat="1" ht="67.5">
      <c r="A66" s="165" t="s">
        <v>213</v>
      </c>
      <c r="B66" s="272" t="s">
        <v>599</v>
      </c>
      <c r="C66" s="717" t="s">
        <v>679</v>
      </c>
      <c r="D66" s="165" t="s">
        <v>243</v>
      </c>
      <c r="E66" s="165" t="s">
        <v>257</v>
      </c>
      <c r="F66" s="165" t="s">
        <v>245</v>
      </c>
      <c r="G66" s="165" t="s">
        <v>246</v>
      </c>
      <c r="H66" s="165" t="s">
        <v>680</v>
      </c>
      <c r="I66" s="165"/>
      <c r="J66" s="165"/>
      <c r="K66" s="165"/>
      <c r="L66" s="165"/>
      <c r="M66" s="165" t="s">
        <v>31</v>
      </c>
      <c r="N66" s="165" t="s">
        <v>32</v>
      </c>
      <c r="O66" s="165" t="s">
        <v>33</v>
      </c>
      <c r="P66" s="272" t="s">
        <v>720</v>
      </c>
      <c r="Q66" s="272" t="s">
        <v>681</v>
      </c>
      <c r="R66" s="1254">
        <v>539834622</v>
      </c>
      <c r="S66" s="1254">
        <v>0</v>
      </c>
      <c r="T66" s="1254">
        <v>0</v>
      </c>
      <c r="U66" s="1254">
        <v>539834622</v>
      </c>
      <c r="V66" s="1254">
        <v>0</v>
      </c>
      <c r="W66" s="1254">
        <v>377000000</v>
      </c>
      <c r="X66" s="1254">
        <v>162834622</v>
      </c>
      <c r="Y66" s="1254">
        <v>351000000</v>
      </c>
      <c r="Z66" s="1254">
        <v>29496667</v>
      </c>
      <c r="AA66" s="1254">
        <v>29496667</v>
      </c>
      <c r="AB66" s="1254">
        <v>29496667</v>
      </c>
      <c r="AC66" s="1255"/>
      <c r="AD66" s="1255"/>
      <c r="AE66" s="713"/>
    </row>
    <row r="67" spans="1:31" s="719" customFormat="1" ht="45">
      <c r="A67" s="165" t="s">
        <v>213</v>
      </c>
      <c r="B67" s="272" t="s">
        <v>599</v>
      </c>
      <c r="C67" s="717" t="s">
        <v>682</v>
      </c>
      <c r="D67" s="165" t="s">
        <v>243</v>
      </c>
      <c r="E67" s="165" t="s">
        <v>257</v>
      </c>
      <c r="F67" s="165" t="s">
        <v>245</v>
      </c>
      <c r="G67" s="165" t="s">
        <v>219</v>
      </c>
      <c r="H67" s="165" t="s">
        <v>667</v>
      </c>
      <c r="I67" s="165"/>
      <c r="J67" s="165"/>
      <c r="K67" s="165"/>
      <c r="L67" s="165"/>
      <c r="M67" s="165" t="s">
        <v>31</v>
      </c>
      <c r="N67" s="165" t="s">
        <v>32</v>
      </c>
      <c r="O67" s="165" t="s">
        <v>33</v>
      </c>
      <c r="P67" s="272" t="s">
        <v>721</v>
      </c>
      <c r="Q67" s="272" t="s">
        <v>668</v>
      </c>
      <c r="R67" s="1254">
        <v>2500000000</v>
      </c>
      <c r="S67" s="1254">
        <v>0</v>
      </c>
      <c r="T67" s="1254">
        <v>0</v>
      </c>
      <c r="U67" s="1254">
        <v>2500000000</v>
      </c>
      <c r="V67" s="1254">
        <v>0</v>
      </c>
      <c r="W67" s="1254">
        <v>1539619096</v>
      </c>
      <c r="X67" s="1254">
        <v>960380904</v>
      </c>
      <c r="Y67" s="1254">
        <v>1460852430.2</v>
      </c>
      <c r="Z67" s="1254">
        <v>297020271</v>
      </c>
      <c r="AA67" s="1254">
        <v>297020271</v>
      </c>
      <c r="AB67" s="1254">
        <v>243520271</v>
      </c>
      <c r="AC67" s="1255"/>
      <c r="AD67" s="1255"/>
      <c r="AE67" s="712"/>
    </row>
    <row r="68" spans="1:31" s="316" customFormat="1" ht="78.75">
      <c r="A68" s="165" t="s">
        <v>213</v>
      </c>
      <c r="B68" s="272" t="s">
        <v>599</v>
      </c>
      <c r="C68" s="717" t="s">
        <v>683</v>
      </c>
      <c r="D68" s="165" t="s">
        <v>243</v>
      </c>
      <c r="E68" s="165" t="s">
        <v>257</v>
      </c>
      <c r="F68" s="165" t="s">
        <v>245</v>
      </c>
      <c r="G68" s="165" t="s">
        <v>660</v>
      </c>
      <c r="H68" s="165" t="s">
        <v>684</v>
      </c>
      <c r="I68" s="165"/>
      <c r="J68" s="165"/>
      <c r="K68" s="165"/>
      <c r="L68" s="165"/>
      <c r="M68" s="165" t="s">
        <v>31</v>
      </c>
      <c r="N68" s="165" t="s">
        <v>32</v>
      </c>
      <c r="O68" s="165" t="s">
        <v>33</v>
      </c>
      <c r="P68" s="272" t="s">
        <v>722</v>
      </c>
      <c r="Q68" s="272" t="s">
        <v>685</v>
      </c>
      <c r="R68" s="1254">
        <v>2517055967</v>
      </c>
      <c r="S68" s="1254">
        <v>0</v>
      </c>
      <c r="T68" s="1254">
        <v>0</v>
      </c>
      <c r="U68" s="1254">
        <v>2517055967</v>
      </c>
      <c r="V68" s="1254">
        <v>0</v>
      </c>
      <c r="W68" s="1254">
        <v>1379320000</v>
      </c>
      <c r="X68" s="1254">
        <v>1137735967</v>
      </c>
      <c r="Y68" s="1254">
        <v>739986667</v>
      </c>
      <c r="Z68" s="1254">
        <v>125946666.34</v>
      </c>
      <c r="AA68" s="1254">
        <v>125946666.34</v>
      </c>
      <c r="AB68" s="1254">
        <v>125946666.34</v>
      </c>
      <c r="AC68" s="1255"/>
      <c r="AD68" s="1255"/>
      <c r="AE68" s="712"/>
    </row>
    <row r="69" spans="1:31" s="316" customFormat="1" ht="78.75">
      <c r="A69" s="165" t="s">
        <v>213</v>
      </c>
      <c r="B69" s="272" t="s">
        <v>599</v>
      </c>
      <c r="C69" s="717" t="s">
        <v>686</v>
      </c>
      <c r="D69" s="165" t="s">
        <v>243</v>
      </c>
      <c r="E69" s="165" t="s">
        <v>257</v>
      </c>
      <c r="F69" s="165" t="s">
        <v>245</v>
      </c>
      <c r="G69" s="165" t="s">
        <v>660</v>
      </c>
      <c r="H69" s="165" t="s">
        <v>687</v>
      </c>
      <c r="I69" s="165"/>
      <c r="J69" s="165"/>
      <c r="K69" s="165"/>
      <c r="L69" s="165"/>
      <c r="M69" s="165" t="s">
        <v>31</v>
      </c>
      <c r="N69" s="165" t="s">
        <v>32</v>
      </c>
      <c r="O69" s="165" t="s">
        <v>33</v>
      </c>
      <c r="P69" s="272" t="s">
        <v>722</v>
      </c>
      <c r="Q69" s="272" t="s">
        <v>688</v>
      </c>
      <c r="R69" s="1254">
        <v>2517055967</v>
      </c>
      <c r="S69" s="1254">
        <v>0</v>
      </c>
      <c r="T69" s="1254">
        <v>0</v>
      </c>
      <c r="U69" s="1254">
        <v>2517055967</v>
      </c>
      <c r="V69" s="1254">
        <v>0</v>
      </c>
      <c r="W69" s="1254">
        <v>1939143467</v>
      </c>
      <c r="X69" s="1254">
        <v>577912500</v>
      </c>
      <c r="Y69" s="1254">
        <v>1324376467</v>
      </c>
      <c r="Z69" s="1254">
        <v>34266666</v>
      </c>
      <c r="AA69" s="1254">
        <v>34266666</v>
      </c>
      <c r="AB69" s="1254">
        <v>34266666</v>
      </c>
      <c r="AC69" s="1255"/>
      <c r="AD69" s="1255"/>
      <c r="AE69" s="712"/>
    </row>
    <row r="70" spans="1:31" s="316" customFormat="1" ht="135">
      <c r="A70" s="165" t="s">
        <v>213</v>
      </c>
      <c r="B70" s="272" t="s">
        <v>599</v>
      </c>
      <c r="C70" s="717" t="s">
        <v>689</v>
      </c>
      <c r="D70" s="165" t="s">
        <v>243</v>
      </c>
      <c r="E70" s="165" t="s">
        <v>257</v>
      </c>
      <c r="F70" s="165" t="s">
        <v>245</v>
      </c>
      <c r="G70" s="165" t="s">
        <v>660</v>
      </c>
      <c r="H70" s="165" t="s">
        <v>690</v>
      </c>
      <c r="I70" s="165"/>
      <c r="J70" s="165"/>
      <c r="K70" s="165"/>
      <c r="L70" s="165"/>
      <c r="M70" s="165" t="s">
        <v>31</v>
      </c>
      <c r="N70" s="165" t="s">
        <v>32</v>
      </c>
      <c r="O70" s="165" t="s">
        <v>33</v>
      </c>
      <c r="P70" s="272" t="s">
        <v>722</v>
      </c>
      <c r="Q70" s="272" t="s">
        <v>691</v>
      </c>
      <c r="R70" s="1254">
        <v>2517055967</v>
      </c>
      <c r="S70" s="1254">
        <v>0</v>
      </c>
      <c r="T70" s="1254">
        <v>0</v>
      </c>
      <c r="U70" s="1254">
        <v>2517055967</v>
      </c>
      <c r="V70" s="1254">
        <v>0</v>
      </c>
      <c r="W70" s="1254">
        <v>1479093533</v>
      </c>
      <c r="X70" s="1254">
        <v>1037962434</v>
      </c>
      <c r="Y70" s="1254">
        <v>432995904.39999998</v>
      </c>
      <c r="Z70" s="1254">
        <v>39300000</v>
      </c>
      <c r="AA70" s="1254">
        <v>39300000</v>
      </c>
      <c r="AB70" s="1254">
        <v>39300000</v>
      </c>
      <c r="AC70" s="1255"/>
      <c r="AD70" s="1255"/>
      <c r="AE70" s="712"/>
    </row>
    <row r="71" spans="1:31" s="316" customFormat="1" ht="78.75">
      <c r="A71" s="165" t="s">
        <v>213</v>
      </c>
      <c r="B71" s="272" t="s">
        <v>599</v>
      </c>
      <c r="C71" s="717" t="s">
        <v>692</v>
      </c>
      <c r="D71" s="165" t="s">
        <v>243</v>
      </c>
      <c r="E71" s="165" t="s">
        <v>257</v>
      </c>
      <c r="F71" s="165" t="s">
        <v>245</v>
      </c>
      <c r="G71" s="165" t="s">
        <v>660</v>
      </c>
      <c r="H71" s="165" t="s">
        <v>680</v>
      </c>
      <c r="I71" s="165"/>
      <c r="J71" s="165"/>
      <c r="K71" s="165"/>
      <c r="L71" s="165"/>
      <c r="M71" s="165" t="s">
        <v>31</v>
      </c>
      <c r="N71" s="165" t="s">
        <v>32</v>
      </c>
      <c r="O71" s="165" t="s">
        <v>33</v>
      </c>
      <c r="P71" s="272" t="s">
        <v>722</v>
      </c>
      <c r="Q71" s="272" t="s">
        <v>681</v>
      </c>
      <c r="R71" s="1254">
        <v>2517055967</v>
      </c>
      <c r="S71" s="1254">
        <v>0</v>
      </c>
      <c r="T71" s="1254">
        <v>0</v>
      </c>
      <c r="U71" s="1254">
        <v>2517055967</v>
      </c>
      <c r="V71" s="1254">
        <v>0</v>
      </c>
      <c r="W71" s="1254">
        <v>815233334</v>
      </c>
      <c r="X71" s="1254">
        <v>1701822633</v>
      </c>
      <c r="Y71" s="1254">
        <v>408166667</v>
      </c>
      <c r="Z71" s="1254">
        <v>50000000</v>
      </c>
      <c r="AA71" s="1254">
        <v>50000000</v>
      </c>
      <c r="AB71" s="1254">
        <v>50000000</v>
      </c>
      <c r="AC71" s="1255"/>
      <c r="AD71" s="1255"/>
      <c r="AE71" s="712"/>
    </row>
    <row r="72" spans="1:31" s="316" customFormat="1" ht="56.25">
      <c r="A72" s="165" t="s">
        <v>213</v>
      </c>
      <c r="B72" s="272" t="s">
        <v>599</v>
      </c>
      <c r="C72" s="717" t="s">
        <v>693</v>
      </c>
      <c r="D72" s="165" t="s">
        <v>243</v>
      </c>
      <c r="E72" s="165" t="s">
        <v>257</v>
      </c>
      <c r="F72" s="165" t="s">
        <v>245</v>
      </c>
      <c r="G72" s="165" t="s">
        <v>247</v>
      </c>
      <c r="H72" s="165" t="s">
        <v>667</v>
      </c>
      <c r="I72" s="165"/>
      <c r="J72" s="165"/>
      <c r="K72" s="165"/>
      <c r="L72" s="165"/>
      <c r="M72" s="165" t="s">
        <v>31</v>
      </c>
      <c r="N72" s="165" t="s">
        <v>32</v>
      </c>
      <c r="O72" s="165" t="s">
        <v>33</v>
      </c>
      <c r="P72" s="272" t="s">
        <v>725</v>
      </c>
      <c r="Q72" s="272" t="s">
        <v>668</v>
      </c>
      <c r="R72" s="1254">
        <v>4500000000</v>
      </c>
      <c r="S72" s="1254">
        <v>0</v>
      </c>
      <c r="T72" s="1254">
        <v>0</v>
      </c>
      <c r="U72" s="1254">
        <v>4500000000</v>
      </c>
      <c r="V72" s="1254">
        <v>0</v>
      </c>
      <c r="W72" s="1254">
        <v>3256266894.3000002</v>
      </c>
      <c r="X72" s="1254">
        <v>1243733105.7</v>
      </c>
      <c r="Y72" s="1254">
        <v>2239935078.3000002</v>
      </c>
      <c r="Z72" s="1254">
        <v>487950025.47000003</v>
      </c>
      <c r="AA72" s="1254">
        <v>487950025.47000003</v>
      </c>
      <c r="AB72" s="1254">
        <v>487950025.47000003</v>
      </c>
      <c r="AC72" s="1255"/>
      <c r="AD72" s="1255"/>
      <c r="AE72" s="712"/>
    </row>
    <row r="73" spans="1:31" s="316" customFormat="1" ht="90">
      <c r="A73" s="165" t="s">
        <v>213</v>
      </c>
      <c r="B73" s="272" t="s">
        <v>599</v>
      </c>
      <c r="C73" s="717" t="s">
        <v>694</v>
      </c>
      <c r="D73" s="165" t="s">
        <v>243</v>
      </c>
      <c r="E73" s="165" t="s">
        <v>257</v>
      </c>
      <c r="F73" s="165" t="s">
        <v>245</v>
      </c>
      <c r="G73" s="165" t="s">
        <v>695</v>
      </c>
      <c r="H73" s="165" t="s">
        <v>667</v>
      </c>
      <c r="I73" s="165"/>
      <c r="J73" s="165"/>
      <c r="K73" s="165"/>
      <c r="L73" s="165"/>
      <c r="M73" s="165" t="s">
        <v>31</v>
      </c>
      <c r="N73" s="165" t="s">
        <v>32</v>
      </c>
      <c r="O73" s="165" t="s">
        <v>33</v>
      </c>
      <c r="P73" s="272" t="s">
        <v>723</v>
      </c>
      <c r="Q73" s="272" t="s">
        <v>668</v>
      </c>
      <c r="R73" s="1254">
        <v>3500000000</v>
      </c>
      <c r="S73" s="1254">
        <v>0</v>
      </c>
      <c r="T73" s="1254">
        <v>0</v>
      </c>
      <c r="U73" s="1254">
        <v>3500000000</v>
      </c>
      <c r="V73" s="1254">
        <v>0</v>
      </c>
      <c r="W73" s="1254">
        <v>3057305159.0100002</v>
      </c>
      <c r="X73" s="1254">
        <v>442694840.99000001</v>
      </c>
      <c r="Y73" s="1254">
        <v>2707305159</v>
      </c>
      <c r="Z73" s="1254">
        <v>587937079.33000004</v>
      </c>
      <c r="AA73" s="1254">
        <v>587937079.33000004</v>
      </c>
      <c r="AB73" s="1254">
        <v>434247279.32999998</v>
      </c>
      <c r="AC73" s="1255"/>
      <c r="AD73" s="1255"/>
      <c r="AE73" s="712"/>
    </row>
    <row r="74" spans="1:31" s="316" customFormat="1" ht="45">
      <c r="A74" s="165" t="s">
        <v>213</v>
      </c>
      <c r="B74" s="272" t="s">
        <v>599</v>
      </c>
      <c r="C74" s="717" t="s">
        <v>696</v>
      </c>
      <c r="D74" s="165" t="s">
        <v>243</v>
      </c>
      <c r="E74" s="165" t="s">
        <v>257</v>
      </c>
      <c r="F74" s="165" t="s">
        <v>245</v>
      </c>
      <c r="G74" s="165" t="s">
        <v>248</v>
      </c>
      <c r="H74" s="165" t="s">
        <v>667</v>
      </c>
      <c r="I74" s="165"/>
      <c r="J74" s="165"/>
      <c r="K74" s="165"/>
      <c r="L74" s="165"/>
      <c r="M74" s="165" t="s">
        <v>31</v>
      </c>
      <c r="N74" s="165" t="s">
        <v>32</v>
      </c>
      <c r="O74" s="165" t="s">
        <v>33</v>
      </c>
      <c r="P74" s="272" t="s">
        <v>724</v>
      </c>
      <c r="Q74" s="272" t="s">
        <v>668</v>
      </c>
      <c r="R74" s="1254">
        <v>2000000000</v>
      </c>
      <c r="S74" s="1254">
        <v>0</v>
      </c>
      <c r="T74" s="1254">
        <v>0</v>
      </c>
      <c r="U74" s="1254">
        <v>2000000000</v>
      </c>
      <c r="V74" s="1254">
        <v>0</v>
      </c>
      <c r="W74" s="1254">
        <v>1735458310</v>
      </c>
      <c r="X74" s="1254">
        <v>264541690</v>
      </c>
      <c r="Y74" s="1254">
        <v>1720162239</v>
      </c>
      <c r="Z74" s="1254">
        <v>312986732.39999998</v>
      </c>
      <c r="AA74" s="1254">
        <v>312986732.39999998</v>
      </c>
      <c r="AB74" s="1254">
        <v>312986732.39999998</v>
      </c>
      <c r="AC74" s="1255"/>
      <c r="AD74" s="1255"/>
      <c r="AE74" s="712"/>
    </row>
    <row r="75" spans="1:31" s="316" customFormat="1" ht="33.75">
      <c r="A75" s="165" t="s">
        <v>347</v>
      </c>
      <c r="B75" s="272" t="s">
        <v>346</v>
      </c>
      <c r="C75" s="717" t="s">
        <v>112</v>
      </c>
      <c r="D75" s="165" t="s">
        <v>29</v>
      </c>
      <c r="E75" s="165" t="s">
        <v>214</v>
      </c>
      <c r="F75" s="165" t="s">
        <v>214</v>
      </c>
      <c r="G75" s="165" t="s">
        <v>214</v>
      </c>
      <c r="H75" s="165"/>
      <c r="I75" s="165"/>
      <c r="J75" s="165"/>
      <c r="K75" s="165"/>
      <c r="L75" s="165"/>
      <c r="M75" s="165" t="s">
        <v>31</v>
      </c>
      <c r="N75" s="165" t="s">
        <v>32</v>
      </c>
      <c r="O75" s="165" t="s">
        <v>33</v>
      </c>
      <c r="P75" s="272" t="s">
        <v>113</v>
      </c>
      <c r="Q75" s="272" t="s">
        <v>113</v>
      </c>
      <c r="R75" s="1254">
        <v>6525000000</v>
      </c>
      <c r="S75" s="1254">
        <v>0</v>
      </c>
      <c r="T75" s="1254">
        <v>650000000</v>
      </c>
      <c r="U75" s="1254">
        <v>5875000000</v>
      </c>
      <c r="V75" s="1254">
        <v>0</v>
      </c>
      <c r="W75" s="1254">
        <v>5780750681.3000002</v>
      </c>
      <c r="X75" s="1254">
        <v>94249318.700000003</v>
      </c>
      <c r="Y75" s="1254">
        <v>1651216028</v>
      </c>
      <c r="Z75" s="1254">
        <v>1650738480</v>
      </c>
      <c r="AA75" s="1254">
        <v>1650738480</v>
      </c>
      <c r="AB75" s="1254">
        <v>1650738480</v>
      </c>
      <c r="AC75" s="1255"/>
      <c r="AD75" s="1255"/>
      <c r="AE75" s="712"/>
    </row>
    <row r="76" spans="1:31" s="316" customFormat="1" ht="33.75">
      <c r="A76" s="165" t="s">
        <v>347</v>
      </c>
      <c r="B76" s="272" t="s">
        <v>346</v>
      </c>
      <c r="C76" s="717" t="s">
        <v>114</v>
      </c>
      <c r="D76" s="165" t="s">
        <v>29</v>
      </c>
      <c r="E76" s="165" t="s">
        <v>214</v>
      </c>
      <c r="F76" s="165" t="s">
        <v>214</v>
      </c>
      <c r="G76" s="165" t="s">
        <v>215</v>
      </c>
      <c r="H76" s="165"/>
      <c r="I76" s="165"/>
      <c r="J76" s="165"/>
      <c r="K76" s="165"/>
      <c r="L76" s="165"/>
      <c r="M76" s="165" t="s">
        <v>31</v>
      </c>
      <c r="N76" s="165" t="s">
        <v>32</v>
      </c>
      <c r="O76" s="165" t="s">
        <v>33</v>
      </c>
      <c r="P76" s="272" t="s">
        <v>115</v>
      </c>
      <c r="Q76" s="272" t="s">
        <v>115</v>
      </c>
      <c r="R76" s="1254">
        <v>2246000000</v>
      </c>
      <c r="S76" s="1254">
        <v>0</v>
      </c>
      <c r="T76" s="1254">
        <v>0</v>
      </c>
      <c r="U76" s="1254">
        <v>2246000000</v>
      </c>
      <c r="V76" s="1254">
        <v>0</v>
      </c>
      <c r="W76" s="1254">
        <v>2133700000</v>
      </c>
      <c r="X76" s="1254">
        <v>112300000</v>
      </c>
      <c r="Y76" s="1254">
        <v>465997314</v>
      </c>
      <c r="Z76" s="1254">
        <v>465997314</v>
      </c>
      <c r="AA76" s="1254">
        <v>465997314</v>
      </c>
      <c r="AB76" s="1254">
        <v>465997314</v>
      </c>
      <c r="AC76" s="1255"/>
      <c r="AD76" s="1255"/>
      <c r="AE76" s="712"/>
    </row>
    <row r="77" spans="1:31" s="316" customFormat="1" ht="33.75">
      <c r="A77" s="165" t="s">
        <v>347</v>
      </c>
      <c r="B77" s="272" t="s">
        <v>346</v>
      </c>
      <c r="C77" s="717" t="s">
        <v>116</v>
      </c>
      <c r="D77" s="165" t="s">
        <v>29</v>
      </c>
      <c r="E77" s="165" t="s">
        <v>214</v>
      </c>
      <c r="F77" s="165" t="s">
        <v>214</v>
      </c>
      <c r="G77" s="165" t="s">
        <v>216</v>
      </c>
      <c r="H77" s="165"/>
      <c r="I77" s="165"/>
      <c r="J77" s="165"/>
      <c r="K77" s="165"/>
      <c r="L77" s="165"/>
      <c r="M77" s="165" t="s">
        <v>31</v>
      </c>
      <c r="N77" s="165" t="s">
        <v>32</v>
      </c>
      <c r="O77" s="165" t="s">
        <v>33</v>
      </c>
      <c r="P77" s="272" t="s">
        <v>117</v>
      </c>
      <c r="Q77" s="272" t="s">
        <v>117</v>
      </c>
      <c r="R77" s="1254">
        <v>320000000</v>
      </c>
      <c r="S77" s="1254">
        <v>650000000</v>
      </c>
      <c r="T77" s="1254">
        <v>0</v>
      </c>
      <c r="U77" s="1254">
        <v>970000000</v>
      </c>
      <c r="V77" s="1254">
        <v>0</v>
      </c>
      <c r="W77" s="1254">
        <v>314499318.69999999</v>
      </c>
      <c r="X77" s="1254">
        <v>655500681.29999995</v>
      </c>
      <c r="Y77" s="1254">
        <v>219849168</v>
      </c>
      <c r="Z77" s="1254">
        <v>219849168</v>
      </c>
      <c r="AA77" s="1254">
        <v>219849168</v>
      </c>
      <c r="AB77" s="1254">
        <v>219849168</v>
      </c>
      <c r="AC77" s="1255"/>
      <c r="AD77" s="1255"/>
      <c r="AE77" s="712"/>
    </row>
    <row r="78" spans="1:31" s="316" customFormat="1" ht="33.75">
      <c r="A78" s="165" t="s">
        <v>347</v>
      </c>
      <c r="B78" s="272" t="s">
        <v>346</v>
      </c>
      <c r="C78" s="717" t="s">
        <v>479</v>
      </c>
      <c r="D78" s="165" t="s">
        <v>29</v>
      </c>
      <c r="E78" s="165" t="s">
        <v>215</v>
      </c>
      <c r="F78" s="165"/>
      <c r="G78" s="165"/>
      <c r="H78" s="165"/>
      <c r="I78" s="165"/>
      <c r="J78" s="165"/>
      <c r="K78" s="165"/>
      <c r="L78" s="165"/>
      <c r="M78" s="165" t="s">
        <v>31</v>
      </c>
      <c r="N78" s="165" t="s">
        <v>32</v>
      </c>
      <c r="O78" s="165" t="s">
        <v>33</v>
      </c>
      <c r="P78" s="272" t="s">
        <v>480</v>
      </c>
      <c r="Q78" s="272" t="s">
        <v>480</v>
      </c>
      <c r="R78" s="1254">
        <v>4729200000</v>
      </c>
      <c r="S78" s="1254">
        <v>0</v>
      </c>
      <c r="T78" s="1254">
        <v>0</v>
      </c>
      <c r="U78" s="1254">
        <v>4729200000</v>
      </c>
      <c r="V78" s="1254">
        <v>0</v>
      </c>
      <c r="W78" s="1254">
        <v>4356657912.3800001</v>
      </c>
      <c r="X78" s="1254">
        <v>372542087.62</v>
      </c>
      <c r="Y78" s="1254">
        <v>3449711183.8800001</v>
      </c>
      <c r="Z78" s="1254">
        <v>1088930678.04</v>
      </c>
      <c r="AA78" s="1254">
        <v>1079930678.04</v>
      </c>
      <c r="AB78" s="1254">
        <v>796943756.04999995</v>
      </c>
      <c r="AC78" s="1255"/>
      <c r="AD78" s="1255"/>
      <c r="AE78" s="712"/>
    </row>
    <row r="79" spans="1:31" s="316" customFormat="1" ht="45">
      <c r="A79" s="165" t="s">
        <v>347</v>
      </c>
      <c r="B79" s="272" t="s">
        <v>346</v>
      </c>
      <c r="C79" s="717" t="s">
        <v>126</v>
      </c>
      <c r="D79" s="165" t="s">
        <v>29</v>
      </c>
      <c r="E79" s="165" t="s">
        <v>216</v>
      </c>
      <c r="F79" s="165" t="s">
        <v>216</v>
      </c>
      <c r="G79" s="165" t="s">
        <v>214</v>
      </c>
      <c r="H79" s="165" t="s">
        <v>222</v>
      </c>
      <c r="I79" s="165"/>
      <c r="J79" s="165"/>
      <c r="K79" s="165"/>
      <c r="L79" s="165"/>
      <c r="M79" s="165" t="s">
        <v>31</v>
      </c>
      <c r="N79" s="165" t="s">
        <v>32</v>
      </c>
      <c r="O79" s="165" t="s">
        <v>33</v>
      </c>
      <c r="P79" s="272" t="s">
        <v>37</v>
      </c>
      <c r="Q79" s="272" t="s">
        <v>37</v>
      </c>
      <c r="R79" s="1254">
        <v>37446500000</v>
      </c>
      <c r="S79" s="1254">
        <v>0</v>
      </c>
      <c r="T79" s="1254">
        <v>0</v>
      </c>
      <c r="U79" s="1254">
        <v>37446500000</v>
      </c>
      <c r="V79" s="1254">
        <v>0</v>
      </c>
      <c r="W79" s="1254">
        <v>29348079596</v>
      </c>
      <c r="X79" s="1254">
        <v>8098420404</v>
      </c>
      <c r="Y79" s="1254">
        <v>11722516015</v>
      </c>
      <c r="Z79" s="1254">
        <v>2478817900</v>
      </c>
      <c r="AA79" s="1254">
        <v>2475117900</v>
      </c>
      <c r="AB79" s="1254">
        <v>1950801756</v>
      </c>
      <c r="AC79" s="1255"/>
      <c r="AD79" s="1255"/>
      <c r="AE79" s="712"/>
    </row>
    <row r="80" spans="1:31" s="316" customFormat="1" ht="45">
      <c r="A80" s="165" t="s">
        <v>347</v>
      </c>
      <c r="B80" s="272" t="s">
        <v>346</v>
      </c>
      <c r="C80" s="717" t="s">
        <v>126</v>
      </c>
      <c r="D80" s="165" t="s">
        <v>29</v>
      </c>
      <c r="E80" s="165" t="s">
        <v>216</v>
      </c>
      <c r="F80" s="165" t="s">
        <v>216</v>
      </c>
      <c r="G80" s="165" t="s">
        <v>214</v>
      </c>
      <c r="H80" s="165" t="s">
        <v>222</v>
      </c>
      <c r="I80" s="165"/>
      <c r="J80" s="165"/>
      <c r="K80" s="165"/>
      <c r="L80" s="165"/>
      <c r="M80" s="165" t="s">
        <v>31</v>
      </c>
      <c r="N80" s="165" t="s">
        <v>239</v>
      </c>
      <c r="O80" s="165" t="s">
        <v>33</v>
      </c>
      <c r="P80" s="272" t="s">
        <v>37</v>
      </c>
      <c r="Q80" s="272" t="s">
        <v>37</v>
      </c>
      <c r="R80" s="1254">
        <v>17094000000</v>
      </c>
      <c r="S80" s="1254">
        <v>0</v>
      </c>
      <c r="T80" s="1254">
        <v>0</v>
      </c>
      <c r="U80" s="1254">
        <v>17094000000</v>
      </c>
      <c r="V80" s="1254">
        <v>0</v>
      </c>
      <c r="W80" s="1254">
        <v>4676520612</v>
      </c>
      <c r="X80" s="1254">
        <v>12417479388</v>
      </c>
      <c r="Y80" s="1254">
        <v>156620958</v>
      </c>
      <c r="Z80" s="1254">
        <v>21255479</v>
      </c>
      <c r="AA80" s="1254">
        <v>21255479</v>
      </c>
      <c r="AB80" s="1254">
        <v>19530000</v>
      </c>
      <c r="AC80" s="1255"/>
      <c r="AD80" s="1255"/>
      <c r="AE80" s="712"/>
    </row>
    <row r="81" spans="1:75" s="316" customFormat="1" ht="33.75">
      <c r="A81" s="165" t="s">
        <v>347</v>
      </c>
      <c r="B81" s="272" t="s">
        <v>346</v>
      </c>
      <c r="C81" s="717" t="s">
        <v>158</v>
      </c>
      <c r="D81" s="165" t="s">
        <v>29</v>
      </c>
      <c r="E81" s="165" t="s">
        <v>241</v>
      </c>
      <c r="F81" s="165" t="s">
        <v>234</v>
      </c>
      <c r="G81" s="165" t="s">
        <v>214</v>
      </c>
      <c r="H81" s="165"/>
      <c r="I81" s="165"/>
      <c r="J81" s="165"/>
      <c r="K81" s="165"/>
      <c r="L81" s="165"/>
      <c r="M81" s="165" t="s">
        <v>31</v>
      </c>
      <c r="N81" s="165" t="s">
        <v>239</v>
      </c>
      <c r="O81" s="165" t="s">
        <v>242</v>
      </c>
      <c r="P81" s="272" t="s">
        <v>159</v>
      </c>
      <c r="Q81" s="272" t="s">
        <v>159</v>
      </c>
      <c r="R81" s="1254">
        <v>91100000</v>
      </c>
      <c r="S81" s="1254">
        <v>0</v>
      </c>
      <c r="T81" s="1254">
        <v>0</v>
      </c>
      <c r="U81" s="1254">
        <v>91100000</v>
      </c>
      <c r="V81" s="1254">
        <v>0</v>
      </c>
      <c r="W81" s="1254">
        <v>0</v>
      </c>
      <c r="X81" s="1254">
        <v>91100000</v>
      </c>
      <c r="Y81" s="1254">
        <v>0</v>
      </c>
      <c r="Z81" s="1254">
        <v>0</v>
      </c>
      <c r="AA81" s="1254">
        <v>0</v>
      </c>
      <c r="AB81" s="1254">
        <v>0</v>
      </c>
      <c r="AC81" s="1255"/>
      <c r="AD81" s="1255"/>
      <c r="AE81" s="712"/>
    </row>
    <row r="82" spans="1:75" s="316" customFormat="1" ht="90">
      <c r="A82" s="165" t="s">
        <v>347</v>
      </c>
      <c r="B82" s="272" t="s">
        <v>346</v>
      </c>
      <c r="C82" s="717" t="s">
        <v>697</v>
      </c>
      <c r="D82" s="165" t="s">
        <v>243</v>
      </c>
      <c r="E82" s="165" t="s">
        <v>257</v>
      </c>
      <c r="F82" s="165" t="s">
        <v>245</v>
      </c>
      <c r="G82" s="165" t="s">
        <v>30</v>
      </c>
      <c r="H82" s="165" t="s">
        <v>673</v>
      </c>
      <c r="I82" s="165"/>
      <c r="J82" s="165"/>
      <c r="K82" s="165"/>
      <c r="L82" s="165"/>
      <c r="M82" s="165" t="s">
        <v>31</v>
      </c>
      <c r="N82" s="165" t="s">
        <v>32</v>
      </c>
      <c r="O82" s="165" t="s">
        <v>33</v>
      </c>
      <c r="P82" s="272" t="s">
        <v>726</v>
      </c>
      <c r="Q82" s="272" t="s">
        <v>674</v>
      </c>
      <c r="R82" s="1254">
        <v>4000000000</v>
      </c>
      <c r="S82" s="1254">
        <v>0</v>
      </c>
      <c r="T82" s="1254">
        <v>0</v>
      </c>
      <c r="U82" s="1254">
        <v>4000000000</v>
      </c>
      <c r="V82" s="1254">
        <v>0</v>
      </c>
      <c r="W82" s="1254">
        <v>3999559838</v>
      </c>
      <c r="X82" s="1254">
        <v>440162</v>
      </c>
      <c r="Y82" s="1254">
        <v>243361406</v>
      </c>
      <c r="Z82" s="1254">
        <v>0</v>
      </c>
      <c r="AA82" s="1254">
        <v>0</v>
      </c>
      <c r="AB82" s="1254">
        <v>0</v>
      </c>
      <c r="AC82" s="1255"/>
      <c r="AD82" s="1255"/>
      <c r="AE82" s="712"/>
    </row>
    <row r="83" spans="1:75" ht="22.5">
      <c r="A83" s="726" t="s">
        <v>259</v>
      </c>
      <c r="B83" s="727" t="s">
        <v>260</v>
      </c>
      <c r="C83" s="728" t="s">
        <v>112</v>
      </c>
      <c r="D83" s="726" t="s">
        <v>29</v>
      </c>
      <c r="E83" s="726" t="s">
        <v>214</v>
      </c>
      <c r="F83" s="726" t="s">
        <v>214</v>
      </c>
      <c r="G83" s="726" t="s">
        <v>214</v>
      </c>
      <c r="H83" s="726"/>
      <c r="I83" s="726"/>
      <c r="J83" s="726"/>
      <c r="K83" s="726"/>
      <c r="L83" s="726"/>
      <c r="M83" s="726" t="s">
        <v>31</v>
      </c>
      <c r="N83" s="726" t="s">
        <v>32</v>
      </c>
      <c r="O83" s="726" t="s">
        <v>33</v>
      </c>
      <c r="P83" s="729" t="str">
        <f>+Q83</f>
        <v>SALARIO</v>
      </c>
      <c r="Q83" s="727" t="s">
        <v>113</v>
      </c>
      <c r="R83" s="1254">
        <v>2764200000</v>
      </c>
      <c r="S83" s="1254">
        <v>0</v>
      </c>
      <c r="T83" s="1254">
        <v>0</v>
      </c>
      <c r="U83" s="1254">
        <v>2764200000</v>
      </c>
      <c r="V83" s="1254">
        <v>0</v>
      </c>
      <c r="W83" s="1254">
        <v>806747984</v>
      </c>
      <c r="X83" s="1254">
        <v>1957452016</v>
      </c>
      <c r="Y83" s="1254">
        <v>806747984</v>
      </c>
      <c r="Z83" s="1254">
        <v>806747984</v>
      </c>
      <c r="AA83" s="1254">
        <v>806747984</v>
      </c>
      <c r="AB83" s="1254">
        <v>806747984</v>
      </c>
    </row>
    <row r="84" spans="1:75" ht="22.5">
      <c r="A84" s="726" t="s">
        <v>259</v>
      </c>
      <c r="B84" s="727" t="s">
        <v>260</v>
      </c>
      <c r="C84" s="728" t="s">
        <v>114</v>
      </c>
      <c r="D84" s="726" t="s">
        <v>29</v>
      </c>
      <c r="E84" s="726" t="s">
        <v>214</v>
      </c>
      <c r="F84" s="726" t="s">
        <v>214</v>
      </c>
      <c r="G84" s="726" t="s">
        <v>215</v>
      </c>
      <c r="H84" s="726"/>
      <c r="I84" s="726"/>
      <c r="J84" s="726"/>
      <c r="K84" s="726"/>
      <c r="L84" s="726"/>
      <c r="M84" s="726" t="s">
        <v>31</v>
      </c>
      <c r="N84" s="726" t="s">
        <v>32</v>
      </c>
      <c r="O84" s="726" t="s">
        <v>33</v>
      </c>
      <c r="P84" s="729" t="str">
        <f t="shared" ref="P84:P94" si="1">+Q84</f>
        <v>CONTRIBUCIONES INHERENTES A LA NÓMINA</v>
      </c>
      <c r="Q84" s="727" t="s">
        <v>115</v>
      </c>
      <c r="R84" s="1254">
        <v>1011000000</v>
      </c>
      <c r="S84" s="1254">
        <v>0</v>
      </c>
      <c r="T84" s="1254">
        <v>0</v>
      </c>
      <c r="U84" s="1254">
        <v>1011000000</v>
      </c>
      <c r="V84" s="1254">
        <v>0</v>
      </c>
      <c r="W84" s="1254">
        <v>310506218</v>
      </c>
      <c r="X84" s="1254">
        <v>700493782</v>
      </c>
      <c r="Y84" s="1254">
        <v>310506218</v>
      </c>
      <c r="Z84" s="1254">
        <v>310506218</v>
      </c>
      <c r="AA84" s="1254">
        <v>310506218</v>
      </c>
      <c r="AB84" s="1254">
        <v>310506218</v>
      </c>
    </row>
    <row r="85" spans="1:75" ht="33.75">
      <c r="A85" s="726" t="s">
        <v>259</v>
      </c>
      <c r="B85" s="727" t="s">
        <v>260</v>
      </c>
      <c r="C85" s="728" t="s">
        <v>116</v>
      </c>
      <c r="D85" s="726" t="s">
        <v>29</v>
      </c>
      <c r="E85" s="726" t="s">
        <v>214</v>
      </c>
      <c r="F85" s="726" t="s">
        <v>214</v>
      </c>
      <c r="G85" s="726" t="s">
        <v>216</v>
      </c>
      <c r="H85" s="726"/>
      <c r="I85" s="726"/>
      <c r="J85" s="726"/>
      <c r="K85" s="726"/>
      <c r="L85" s="726"/>
      <c r="M85" s="726" t="s">
        <v>31</v>
      </c>
      <c r="N85" s="726" t="s">
        <v>32</v>
      </c>
      <c r="O85" s="726" t="s">
        <v>33</v>
      </c>
      <c r="P85" s="729" t="str">
        <f t="shared" si="1"/>
        <v>REMUNERACIONES NO CONSTITUTIVAS DE FACTOR SALARIAL</v>
      </c>
      <c r="Q85" s="727" t="s">
        <v>117</v>
      </c>
      <c r="R85" s="1254">
        <v>692100000</v>
      </c>
      <c r="S85" s="1254">
        <v>0</v>
      </c>
      <c r="T85" s="1254">
        <v>0</v>
      </c>
      <c r="U85" s="1254">
        <v>692100000</v>
      </c>
      <c r="V85" s="1254">
        <v>0</v>
      </c>
      <c r="W85" s="1254">
        <v>126561792</v>
      </c>
      <c r="X85" s="1254">
        <v>565538208</v>
      </c>
      <c r="Y85" s="1254">
        <v>126561792</v>
      </c>
      <c r="Z85" s="1254">
        <v>126561792</v>
      </c>
      <c r="AA85" s="1254">
        <v>126561792</v>
      </c>
      <c r="AB85" s="1254">
        <v>126561792</v>
      </c>
    </row>
    <row r="86" spans="1:75" ht="22.5">
      <c r="A86" s="726" t="s">
        <v>259</v>
      </c>
      <c r="B86" s="727" t="s">
        <v>260</v>
      </c>
      <c r="C86" s="728" t="s">
        <v>182</v>
      </c>
      <c r="D86" s="726" t="s">
        <v>29</v>
      </c>
      <c r="E86" s="726" t="s">
        <v>214</v>
      </c>
      <c r="F86" s="726" t="s">
        <v>215</v>
      </c>
      <c r="G86" s="726" t="s">
        <v>214</v>
      </c>
      <c r="H86" s="726"/>
      <c r="I86" s="726"/>
      <c r="J86" s="726"/>
      <c r="K86" s="726"/>
      <c r="L86" s="726"/>
      <c r="M86" s="726" t="s">
        <v>31</v>
      </c>
      <c r="N86" s="726" t="s">
        <v>32</v>
      </c>
      <c r="O86" s="726" t="s">
        <v>33</v>
      </c>
      <c r="P86" s="729" t="str">
        <f t="shared" si="1"/>
        <v>SALARIO</v>
      </c>
      <c r="Q86" s="727" t="s">
        <v>113</v>
      </c>
      <c r="R86" s="1254">
        <v>13100000</v>
      </c>
      <c r="S86" s="1254">
        <v>0</v>
      </c>
      <c r="T86" s="1254">
        <v>0</v>
      </c>
      <c r="U86" s="1254">
        <v>13100000</v>
      </c>
      <c r="V86" s="1254">
        <v>0</v>
      </c>
      <c r="W86" s="1254">
        <v>10549137</v>
      </c>
      <c r="X86" s="1254">
        <v>2550863</v>
      </c>
      <c r="Y86" s="1254">
        <v>10549137</v>
      </c>
      <c r="Z86" s="1254">
        <v>10549137</v>
      </c>
      <c r="AA86" s="1254">
        <v>10549137</v>
      </c>
      <c r="AB86" s="1254">
        <v>10549137</v>
      </c>
    </row>
    <row r="87" spans="1:75" ht="22.5">
      <c r="A87" s="726" t="s">
        <v>259</v>
      </c>
      <c r="B87" s="727" t="s">
        <v>260</v>
      </c>
      <c r="C87" s="728" t="s">
        <v>183</v>
      </c>
      <c r="D87" s="726" t="s">
        <v>29</v>
      </c>
      <c r="E87" s="726" t="s">
        <v>214</v>
      </c>
      <c r="F87" s="726" t="s">
        <v>215</v>
      </c>
      <c r="G87" s="726" t="s">
        <v>215</v>
      </c>
      <c r="H87" s="726"/>
      <c r="I87" s="726"/>
      <c r="J87" s="726"/>
      <c r="K87" s="726"/>
      <c r="L87" s="726"/>
      <c r="M87" s="726" t="s">
        <v>31</v>
      </c>
      <c r="N87" s="726" t="s">
        <v>32</v>
      </c>
      <c r="O87" s="726" t="s">
        <v>33</v>
      </c>
      <c r="P87" s="729" t="str">
        <f t="shared" si="1"/>
        <v>CONTRIBUCIONES INHERENTES A LA NÓMINA</v>
      </c>
      <c r="Q87" s="727" t="s">
        <v>115</v>
      </c>
      <c r="R87" s="1254">
        <v>4300000</v>
      </c>
      <c r="S87" s="1254">
        <v>0</v>
      </c>
      <c r="T87" s="1254">
        <v>0</v>
      </c>
      <c r="U87" s="1254">
        <v>4300000</v>
      </c>
      <c r="V87" s="1254">
        <v>0</v>
      </c>
      <c r="W87" s="1254">
        <v>4056466</v>
      </c>
      <c r="X87" s="1254">
        <v>243534</v>
      </c>
      <c r="Y87" s="1254">
        <v>4056466</v>
      </c>
      <c r="Z87" s="1254">
        <v>4056466</v>
      </c>
      <c r="AA87" s="1254">
        <v>4056466</v>
      </c>
      <c r="AB87" s="1254">
        <v>4056466</v>
      </c>
    </row>
    <row r="88" spans="1:75" ht="33.75">
      <c r="A88" s="726" t="s">
        <v>259</v>
      </c>
      <c r="B88" s="727" t="s">
        <v>260</v>
      </c>
      <c r="C88" s="728" t="s">
        <v>184</v>
      </c>
      <c r="D88" s="726" t="s">
        <v>29</v>
      </c>
      <c r="E88" s="726" t="s">
        <v>214</v>
      </c>
      <c r="F88" s="726" t="s">
        <v>215</v>
      </c>
      <c r="G88" s="726" t="s">
        <v>216</v>
      </c>
      <c r="H88" s="726"/>
      <c r="I88" s="726"/>
      <c r="J88" s="726"/>
      <c r="K88" s="726"/>
      <c r="L88" s="726"/>
      <c r="M88" s="726" t="s">
        <v>31</v>
      </c>
      <c r="N88" s="726" t="s">
        <v>32</v>
      </c>
      <c r="O88" s="726" t="s">
        <v>33</v>
      </c>
      <c r="P88" s="729" t="str">
        <f t="shared" si="1"/>
        <v>REMUNERACIONES NO CONSTITUTIVAS DE FACTOR SALARIAL</v>
      </c>
      <c r="Q88" s="727" t="s">
        <v>117</v>
      </c>
      <c r="R88" s="1254">
        <v>800000</v>
      </c>
      <c r="S88" s="1254">
        <v>0</v>
      </c>
      <c r="T88" s="1254">
        <v>0</v>
      </c>
      <c r="U88" s="1254">
        <v>800000</v>
      </c>
      <c r="V88" s="1254">
        <v>0</v>
      </c>
      <c r="W88" s="1254">
        <v>199453</v>
      </c>
      <c r="X88" s="1254">
        <v>600547</v>
      </c>
      <c r="Y88" s="1254">
        <v>199453</v>
      </c>
      <c r="Z88" s="1254">
        <v>199453</v>
      </c>
      <c r="AA88" s="1254">
        <v>199453</v>
      </c>
      <c r="AB88" s="1254">
        <v>199453</v>
      </c>
    </row>
    <row r="89" spans="1:75" ht="22.5">
      <c r="A89" s="726" t="s">
        <v>259</v>
      </c>
      <c r="B89" s="727" t="s">
        <v>260</v>
      </c>
      <c r="C89" s="728" t="s">
        <v>479</v>
      </c>
      <c r="D89" s="726" t="s">
        <v>29</v>
      </c>
      <c r="E89" s="726" t="s">
        <v>215</v>
      </c>
      <c r="F89" s="726"/>
      <c r="G89" s="726"/>
      <c r="H89" s="726"/>
      <c r="I89" s="726"/>
      <c r="J89" s="726"/>
      <c r="K89" s="726"/>
      <c r="L89" s="726"/>
      <c r="M89" s="726" t="s">
        <v>31</v>
      </c>
      <c r="N89" s="726" t="s">
        <v>32</v>
      </c>
      <c r="O89" s="726" t="s">
        <v>33</v>
      </c>
      <c r="P89" s="729" t="str">
        <f t="shared" si="1"/>
        <v>ADQUISICIÓN DE BIENES  Y SERVICIOS</v>
      </c>
      <c r="Q89" s="727" t="s">
        <v>480</v>
      </c>
      <c r="R89" s="1254">
        <v>641700000</v>
      </c>
      <c r="S89" s="1254">
        <v>300000000</v>
      </c>
      <c r="T89" s="1254">
        <v>0</v>
      </c>
      <c r="U89" s="1254">
        <v>941700000</v>
      </c>
      <c r="V89" s="1254">
        <v>0</v>
      </c>
      <c r="W89" s="1254">
        <v>513892623.10000002</v>
      </c>
      <c r="X89" s="1254">
        <v>427807376.89999998</v>
      </c>
      <c r="Y89" s="1254">
        <v>425671784.10000002</v>
      </c>
      <c r="Z89" s="1254">
        <v>251915470.41999999</v>
      </c>
      <c r="AA89" s="1254">
        <v>249706711.58000001</v>
      </c>
      <c r="AB89" s="1254">
        <v>249706711.58000001</v>
      </c>
    </row>
    <row r="90" spans="1:75" ht="22.5">
      <c r="A90" s="726" t="s">
        <v>259</v>
      </c>
      <c r="B90" s="727" t="s">
        <v>260</v>
      </c>
      <c r="C90" s="728" t="s">
        <v>535</v>
      </c>
      <c r="D90" s="726" t="s">
        <v>29</v>
      </c>
      <c r="E90" s="726" t="s">
        <v>216</v>
      </c>
      <c r="F90" s="726" t="s">
        <v>215</v>
      </c>
      <c r="G90" s="726" t="s">
        <v>215</v>
      </c>
      <c r="H90" s="726"/>
      <c r="I90" s="726"/>
      <c r="J90" s="726"/>
      <c r="K90" s="726"/>
      <c r="L90" s="726"/>
      <c r="M90" s="726" t="s">
        <v>31</v>
      </c>
      <c r="N90" s="726" t="s">
        <v>32</v>
      </c>
      <c r="O90" s="726" t="s">
        <v>33</v>
      </c>
      <c r="P90" s="729" t="str">
        <f t="shared" si="1"/>
        <v>A ORGANIZACIONES INTERNACIONALES</v>
      </c>
      <c r="Q90" s="727" t="s">
        <v>536</v>
      </c>
      <c r="R90" s="1254">
        <v>51400000</v>
      </c>
      <c r="S90" s="1254">
        <v>0</v>
      </c>
      <c r="T90" s="1254">
        <v>0</v>
      </c>
      <c r="U90" s="1254">
        <v>51400000</v>
      </c>
      <c r="V90" s="1254">
        <v>0</v>
      </c>
      <c r="W90" s="1254">
        <v>51400000</v>
      </c>
      <c r="X90" s="1254">
        <v>0</v>
      </c>
      <c r="Y90" s="1254">
        <v>51400000</v>
      </c>
      <c r="Z90" s="1254">
        <v>51400000</v>
      </c>
      <c r="AA90" s="1254">
        <v>51400000</v>
      </c>
      <c r="AB90" s="1254">
        <v>51400000</v>
      </c>
    </row>
    <row r="91" spans="1:75" ht="33.75">
      <c r="A91" s="726" t="s">
        <v>259</v>
      </c>
      <c r="B91" s="727" t="s">
        <v>260</v>
      </c>
      <c r="C91" s="728" t="s">
        <v>130</v>
      </c>
      <c r="D91" s="726" t="s">
        <v>29</v>
      </c>
      <c r="E91" s="726" t="s">
        <v>216</v>
      </c>
      <c r="F91" s="726" t="s">
        <v>216</v>
      </c>
      <c r="G91" s="726" t="s">
        <v>214</v>
      </c>
      <c r="H91" s="726" t="s">
        <v>226</v>
      </c>
      <c r="I91" s="726"/>
      <c r="J91" s="726"/>
      <c r="K91" s="726"/>
      <c r="L91" s="726"/>
      <c r="M91" s="726" t="s">
        <v>31</v>
      </c>
      <c r="N91" s="726" t="s">
        <v>32</v>
      </c>
      <c r="O91" s="726" t="s">
        <v>33</v>
      </c>
      <c r="P91" s="729" t="str">
        <f t="shared" si="1"/>
        <v>OTRAS TRANSFERENCIAS - DISTRIBUCIÓN PREVIO CONCEPTO DGPPN</v>
      </c>
      <c r="Q91" s="727" t="s">
        <v>227</v>
      </c>
      <c r="R91" s="1254">
        <v>50000000</v>
      </c>
      <c r="S91" s="1254">
        <v>0</v>
      </c>
      <c r="T91" s="1254">
        <v>0</v>
      </c>
      <c r="U91" s="1254">
        <v>50000000</v>
      </c>
      <c r="V91" s="1254">
        <v>50000000</v>
      </c>
      <c r="W91" s="1254">
        <v>0</v>
      </c>
      <c r="X91" s="1254">
        <v>0</v>
      </c>
      <c r="Y91" s="1254">
        <v>0</v>
      </c>
      <c r="Z91" s="1254">
        <v>0</v>
      </c>
      <c r="AA91" s="1254">
        <v>0</v>
      </c>
      <c r="AB91" s="1254">
        <v>0</v>
      </c>
    </row>
    <row r="92" spans="1:75" ht="45">
      <c r="A92" s="726" t="s">
        <v>259</v>
      </c>
      <c r="B92" s="727" t="s">
        <v>260</v>
      </c>
      <c r="C92" s="728" t="s">
        <v>185</v>
      </c>
      <c r="D92" s="726" t="s">
        <v>29</v>
      </c>
      <c r="E92" s="726" t="s">
        <v>216</v>
      </c>
      <c r="F92" s="726" t="s">
        <v>234</v>
      </c>
      <c r="G92" s="726" t="s">
        <v>215</v>
      </c>
      <c r="H92" s="726" t="s">
        <v>235</v>
      </c>
      <c r="I92" s="726"/>
      <c r="J92" s="726"/>
      <c r="K92" s="726"/>
      <c r="L92" s="726"/>
      <c r="M92" s="726" t="s">
        <v>31</v>
      </c>
      <c r="N92" s="726" t="s">
        <v>32</v>
      </c>
      <c r="O92" s="726" t="s">
        <v>33</v>
      </c>
      <c r="P92" s="729" t="str">
        <f t="shared" si="1"/>
        <v>INCAPACIDADES Y LICENCIAS DE MATERNIDAD Y PATERNIDAD (NO DE PENSIONES)</v>
      </c>
      <c r="Q92" s="727" t="s">
        <v>261</v>
      </c>
      <c r="R92" s="1254">
        <v>22500000</v>
      </c>
      <c r="S92" s="1254">
        <v>0</v>
      </c>
      <c r="T92" s="1254">
        <v>0</v>
      </c>
      <c r="U92" s="1254">
        <v>22500000</v>
      </c>
      <c r="V92" s="1254">
        <v>0</v>
      </c>
      <c r="W92" s="1254">
        <v>17861762</v>
      </c>
      <c r="X92" s="1254">
        <v>4638238</v>
      </c>
      <c r="Y92" s="1254">
        <v>17861762</v>
      </c>
      <c r="Z92" s="1254">
        <v>17861762</v>
      </c>
      <c r="AA92" s="1254">
        <v>17861762</v>
      </c>
      <c r="AB92" s="1254">
        <v>17861762</v>
      </c>
    </row>
    <row r="93" spans="1:75" ht="22.5">
      <c r="A93" s="726" t="s">
        <v>259</v>
      </c>
      <c r="B93" s="727" t="s">
        <v>260</v>
      </c>
      <c r="C93" s="728" t="s">
        <v>156</v>
      </c>
      <c r="D93" s="726" t="s">
        <v>29</v>
      </c>
      <c r="E93" s="726" t="s">
        <v>241</v>
      </c>
      <c r="F93" s="726" t="s">
        <v>214</v>
      </c>
      <c r="G93" s="726"/>
      <c r="H93" s="726"/>
      <c r="I93" s="726"/>
      <c r="J93" s="726"/>
      <c r="K93" s="726"/>
      <c r="L93" s="726"/>
      <c r="M93" s="726" t="s">
        <v>31</v>
      </c>
      <c r="N93" s="726" t="s">
        <v>32</v>
      </c>
      <c r="O93" s="726" t="s">
        <v>33</v>
      </c>
      <c r="P93" s="729" t="str">
        <f t="shared" si="1"/>
        <v>IMPUESTOS</v>
      </c>
      <c r="Q93" s="727" t="s">
        <v>157</v>
      </c>
      <c r="R93" s="1254">
        <v>16600000</v>
      </c>
      <c r="S93" s="1254">
        <v>0</v>
      </c>
      <c r="T93" s="1254">
        <v>0</v>
      </c>
      <c r="U93" s="1254">
        <v>16600000</v>
      </c>
      <c r="V93" s="1254">
        <v>0</v>
      </c>
      <c r="W93" s="1254">
        <v>16600000</v>
      </c>
      <c r="X93" s="1254">
        <v>0</v>
      </c>
      <c r="Y93" s="1254">
        <v>16600000</v>
      </c>
      <c r="Z93" s="1254">
        <v>16600000</v>
      </c>
      <c r="AA93" s="1254">
        <v>16600000</v>
      </c>
      <c r="AB93" s="1254">
        <v>16600000</v>
      </c>
    </row>
    <row r="94" spans="1:75" ht="22.5">
      <c r="A94" s="726" t="s">
        <v>259</v>
      </c>
      <c r="B94" s="727" t="s">
        <v>260</v>
      </c>
      <c r="C94" s="728" t="s">
        <v>158</v>
      </c>
      <c r="D94" s="726" t="s">
        <v>29</v>
      </c>
      <c r="E94" s="726" t="s">
        <v>241</v>
      </c>
      <c r="F94" s="726" t="s">
        <v>234</v>
      </c>
      <c r="G94" s="726" t="s">
        <v>214</v>
      </c>
      <c r="H94" s="726"/>
      <c r="I94" s="726"/>
      <c r="J94" s="726"/>
      <c r="K94" s="726"/>
      <c r="L94" s="726"/>
      <c r="M94" s="726" t="s">
        <v>31</v>
      </c>
      <c r="N94" s="726" t="s">
        <v>239</v>
      </c>
      <c r="O94" s="726" t="s">
        <v>242</v>
      </c>
      <c r="P94" s="729" t="str">
        <f t="shared" si="1"/>
        <v>CUOTA DE FISCALIZACIÓN Y AUDITAJE</v>
      </c>
      <c r="Q94" s="727" t="s">
        <v>159</v>
      </c>
      <c r="R94" s="1254">
        <v>12700000</v>
      </c>
      <c r="S94" s="1254">
        <v>0</v>
      </c>
      <c r="T94" s="1254">
        <v>0</v>
      </c>
      <c r="U94" s="1254">
        <v>12700000</v>
      </c>
      <c r="V94" s="1254">
        <v>0</v>
      </c>
      <c r="W94" s="1254">
        <v>0</v>
      </c>
      <c r="X94" s="1254">
        <v>12700000</v>
      </c>
      <c r="Y94" s="1254">
        <v>0</v>
      </c>
      <c r="Z94" s="1254">
        <v>0</v>
      </c>
      <c r="AA94" s="1254">
        <v>0</v>
      </c>
      <c r="AB94" s="1254">
        <v>0</v>
      </c>
    </row>
    <row r="95" spans="1:75" ht="90">
      <c r="A95" s="726" t="s">
        <v>259</v>
      </c>
      <c r="B95" s="727" t="s">
        <v>260</v>
      </c>
      <c r="C95" s="728" t="s">
        <v>728</v>
      </c>
      <c r="D95" s="726" t="s">
        <v>243</v>
      </c>
      <c r="E95" s="726" t="s">
        <v>262</v>
      </c>
      <c r="F95" s="726" t="s">
        <v>245</v>
      </c>
      <c r="G95" s="726" t="s">
        <v>34</v>
      </c>
      <c r="H95" s="726" t="s">
        <v>729</v>
      </c>
      <c r="I95" s="726"/>
      <c r="J95" s="726"/>
      <c r="K95" s="726"/>
      <c r="L95" s="726"/>
      <c r="M95" s="726" t="s">
        <v>31</v>
      </c>
      <c r="N95" s="726" t="s">
        <v>32</v>
      </c>
      <c r="O95" s="726" t="s">
        <v>33</v>
      </c>
      <c r="P95" s="727" t="s">
        <v>754</v>
      </c>
      <c r="Q95" s="727" t="s">
        <v>730</v>
      </c>
      <c r="R95" s="1254">
        <v>816442507</v>
      </c>
      <c r="S95" s="1254">
        <v>0</v>
      </c>
      <c r="T95" s="1254">
        <v>0</v>
      </c>
      <c r="U95" s="1254">
        <v>816442507</v>
      </c>
      <c r="V95" s="1254">
        <v>0</v>
      </c>
      <c r="W95" s="1254">
        <v>214979364</v>
      </c>
      <c r="X95" s="1254">
        <v>601463143</v>
      </c>
      <c r="Y95" s="1254">
        <v>214979364</v>
      </c>
      <c r="Z95" s="1254">
        <v>68617984</v>
      </c>
      <c r="AA95" s="1254">
        <v>68617984</v>
      </c>
      <c r="AB95" s="1254">
        <v>68617984</v>
      </c>
    </row>
    <row r="96" spans="1:75" s="315" customFormat="1" ht="22.5">
      <c r="A96" s="369" t="s">
        <v>263</v>
      </c>
      <c r="B96" s="370" t="s">
        <v>527</v>
      </c>
      <c r="C96" s="371" t="s">
        <v>112</v>
      </c>
      <c r="D96" s="369" t="s">
        <v>29</v>
      </c>
      <c r="E96" s="369" t="s">
        <v>214</v>
      </c>
      <c r="F96" s="369" t="s">
        <v>214</v>
      </c>
      <c r="G96" s="369" t="s">
        <v>214</v>
      </c>
      <c r="H96" s="369"/>
      <c r="I96" s="369"/>
      <c r="J96" s="369"/>
      <c r="K96" s="369"/>
      <c r="L96" s="369"/>
      <c r="M96" s="369" t="s">
        <v>31</v>
      </c>
      <c r="N96" s="369" t="s">
        <v>32</v>
      </c>
      <c r="O96" s="369" t="s">
        <v>33</v>
      </c>
      <c r="P96" s="730" t="str">
        <f>+Q96</f>
        <v>SALARIO</v>
      </c>
      <c r="Q96" s="370" t="s">
        <v>113</v>
      </c>
      <c r="R96" s="1266">
        <v>80671800000</v>
      </c>
      <c r="S96" s="1266">
        <v>0</v>
      </c>
      <c r="T96" s="1266">
        <v>0</v>
      </c>
      <c r="U96" s="1266">
        <v>80671800000</v>
      </c>
      <c r="V96" s="1266">
        <v>0</v>
      </c>
      <c r="W96" s="1266">
        <v>80671800000</v>
      </c>
      <c r="X96" s="1266">
        <v>0</v>
      </c>
      <c r="Y96" s="1266">
        <v>23584460418.009998</v>
      </c>
      <c r="Z96" s="1266">
        <v>23567337333.240002</v>
      </c>
      <c r="AA96" s="1266">
        <v>23567337333.240002</v>
      </c>
      <c r="AB96" s="1266">
        <v>23567337333.240002</v>
      </c>
      <c r="AC96" s="275"/>
      <c r="AD96" s="275"/>
      <c r="AE96" s="275"/>
      <c r="AF96" s="275"/>
      <c r="AG96" s="275"/>
      <c r="AH96" s="275"/>
      <c r="AI96" s="275"/>
      <c r="AJ96" s="275"/>
      <c r="AK96" s="275"/>
      <c r="AL96" s="275"/>
      <c r="AM96" s="275"/>
      <c r="AN96" s="275"/>
      <c r="AO96" s="275"/>
      <c r="AP96" s="275"/>
      <c r="AQ96" s="275"/>
      <c r="AR96" s="275"/>
      <c r="AS96" s="275"/>
      <c r="AT96" s="275"/>
      <c r="AU96" s="275"/>
      <c r="AV96" s="275"/>
      <c r="AW96" s="275"/>
      <c r="AX96" s="275"/>
      <c r="AY96" s="275"/>
      <c r="AZ96" s="275"/>
      <c r="BA96" s="275"/>
      <c r="BB96" s="275"/>
      <c r="BC96" s="275"/>
      <c r="BD96" s="275"/>
      <c r="BE96" s="275"/>
      <c r="BF96" s="275"/>
      <c r="BG96" s="275"/>
      <c r="BH96" s="275"/>
      <c r="BI96" s="275"/>
      <c r="BJ96" s="275"/>
      <c r="BK96" s="275"/>
      <c r="BL96" s="275"/>
      <c r="BM96" s="275"/>
      <c r="BN96" s="275"/>
      <c r="BO96" s="275"/>
      <c r="BP96" s="275"/>
      <c r="BQ96" s="275"/>
      <c r="BR96" s="275"/>
      <c r="BS96" s="275"/>
      <c r="BT96" s="275"/>
      <c r="BU96" s="275"/>
      <c r="BV96" s="275"/>
      <c r="BW96" s="275"/>
    </row>
    <row r="97" spans="1:75" s="315" customFormat="1" ht="22.5">
      <c r="A97" s="369" t="s">
        <v>263</v>
      </c>
      <c r="B97" s="370" t="s">
        <v>527</v>
      </c>
      <c r="C97" s="371" t="s">
        <v>114</v>
      </c>
      <c r="D97" s="369" t="s">
        <v>29</v>
      </c>
      <c r="E97" s="369" t="s">
        <v>214</v>
      </c>
      <c r="F97" s="369" t="s">
        <v>214</v>
      </c>
      <c r="G97" s="369" t="s">
        <v>215</v>
      </c>
      <c r="H97" s="369"/>
      <c r="I97" s="369"/>
      <c r="J97" s="369"/>
      <c r="K97" s="369"/>
      <c r="L97" s="369"/>
      <c r="M97" s="369" t="s">
        <v>31</v>
      </c>
      <c r="N97" s="369" t="s">
        <v>32</v>
      </c>
      <c r="O97" s="369" t="s">
        <v>33</v>
      </c>
      <c r="P97" s="730" t="str">
        <f t="shared" ref="P97:P110" si="2">+Q97</f>
        <v>CONTRIBUCIONES INHERENTES A LA NÓMINA</v>
      </c>
      <c r="Q97" s="370" t="s">
        <v>115</v>
      </c>
      <c r="R97" s="1266">
        <v>33069600000</v>
      </c>
      <c r="S97" s="1266">
        <v>0</v>
      </c>
      <c r="T97" s="1266">
        <v>0</v>
      </c>
      <c r="U97" s="1266">
        <v>33069600000</v>
      </c>
      <c r="V97" s="1266">
        <v>0</v>
      </c>
      <c r="W97" s="1266">
        <v>33069600000</v>
      </c>
      <c r="X97" s="1266">
        <v>0</v>
      </c>
      <c r="Y97" s="1266">
        <v>11385917500</v>
      </c>
      <c r="Z97" s="1266">
        <v>11382980000</v>
      </c>
      <c r="AA97" s="1266">
        <v>11381713200</v>
      </c>
      <c r="AB97" s="1266">
        <v>9219607600</v>
      </c>
      <c r="AC97" s="275"/>
      <c r="AD97" s="275"/>
      <c r="AE97" s="275"/>
      <c r="AF97" s="275"/>
      <c r="AG97" s="275"/>
      <c r="AH97" s="275"/>
      <c r="AI97" s="275"/>
      <c r="AJ97" s="275"/>
      <c r="AK97" s="275"/>
      <c r="AL97" s="275"/>
      <c r="AM97" s="275"/>
      <c r="AN97" s="275"/>
      <c r="AO97" s="275"/>
      <c r="AP97" s="275"/>
      <c r="AQ97" s="275"/>
      <c r="AR97" s="275"/>
      <c r="AS97" s="275"/>
      <c r="AT97" s="275"/>
      <c r="AU97" s="275"/>
      <c r="AV97" s="275"/>
      <c r="AW97" s="275"/>
      <c r="AX97" s="275"/>
      <c r="AY97" s="275"/>
      <c r="AZ97" s="275"/>
      <c r="BA97" s="275"/>
      <c r="BB97" s="275"/>
      <c r="BC97" s="275"/>
      <c r="BD97" s="275"/>
      <c r="BE97" s="275"/>
      <c r="BF97" s="275"/>
      <c r="BG97" s="275"/>
      <c r="BH97" s="275"/>
      <c r="BI97" s="275"/>
      <c r="BJ97" s="275"/>
      <c r="BK97" s="275"/>
      <c r="BL97" s="275"/>
      <c r="BM97" s="275"/>
      <c r="BN97" s="275"/>
      <c r="BO97" s="275"/>
      <c r="BP97" s="275"/>
      <c r="BQ97" s="275"/>
      <c r="BR97" s="275"/>
      <c r="BS97" s="275"/>
      <c r="BT97" s="275"/>
      <c r="BU97" s="275"/>
      <c r="BV97" s="275"/>
      <c r="BW97" s="275"/>
    </row>
    <row r="98" spans="1:75" ht="33.75">
      <c r="A98" s="369" t="s">
        <v>263</v>
      </c>
      <c r="B98" s="370" t="s">
        <v>527</v>
      </c>
      <c r="C98" s="371" t="s">
        <v>116</v>
      </c>
      <c r="D98" s="369" t="s">
        <v>29</v>
      </c>
      <c r="E98" s="369" t="s">
        <v>214</v>
      </c>
      <c r="F98" s="369" t="s">
        <v>214</v>
      </c>
      <c r="G98" s="369" t="s">
        <v>216</v>
      </c>
      <c r="H98" s="369"/>
      <c r="I98" s="369"/>
      <c r="J98" s="369"/>
      <c r="K98" s="369"/>
      <c r="L98" s="369"/>
      <c r="M98" s="369" t="s">
        <v>31</v>
      </c>
      <c r="N98" s="369" t="s">
        <v>32</v>
      </c>
      <c r="O98" s="369" t="s">
        <v>33</v>
      </c>
      <c r="P98" s="730" t="str">
        <f t="shared" si="2"/>
        <v>REMUNERACIONES NO CONSTITUTIVAS DE FACTOR SALARIAL</v>
      </c>
      <c r="Q98" s="370" t="s">
        <v>117</v>
      </c>
      <c r="R98" s="1266">
        <v>7967500000</v>
      </c>
      <c r="S98" s="1266">
        <v>0</v>
      </c>
      <c r="T98" s="1266">
        <v>0</v>
      </c>
      <c r="U98" s="1266">
        <v>7967500000</v>
      </c>
      <c r="V98" s="1266">
        <v>0</v>
      </c>
      <c r="W98" s="1266">
        <v>7967500000</v>
      </c>
      <c r="X98" s="1266">
        <v>0</v>
      </c>
      <c r="Y98" s="1266">
        <v>2275525948.8099999</v>
      </c>
      <c r="Z98" s="1266">
        <v>2275525948.8099999</v>
      </c>
      <c r="AA98" s="1266">
        <v>2275525948.8099999</v>
      </c>
      <c r="AB98" s="1266">
        <v>2275525948.8099999</v>
      </c>
    </row>
    <row r="99" spans="1:75" ht="22.5">
      <c r="A99" s="369" t="s">
        <v>263</v>
      </c>
      <c r="B99" s="370" t="s">
        <v>527</v>
      </c>
      <c r="C99" s="371" t="s">
        <v>479</v>
      </c>
      <c r="D99" s="369" t="s">
        <v>29</v>
      </c>
      <c r="E99" s="369" t="s">
        <v>215</v>
      </c>
      <c r="F99" s="369"/>
      <c r="G99" s="369"/>
      <c r="H99" s="369"/>
      <c r="I99" s="369"/>
      <c r="J99" s="369"/>
      <c r="K99" s="369"/>
      <c r="L99" s="369"/>
      <c r="M99" s="369" t="s">
        <v>31</v>
      </c>
      <c r="N99" s="369" t="s">
        <v>32</v>
      </c>
      <c r="O99" s="369" t="s">
        <v>33</v>
      </c>
      <c r="P99" s="730" t="str">
        <f t="shared" si="2"/>
        <v>ADQUISICIÓN DE BIENES  Y SERVICIOS</v>
      </c>
      <c r="Q99" s="370" t="s">
        <v>480</v>
      </c>
      <c r="R99" s="1266">
        <v>1710867500000</v>
      </c>
      <c r="S99" s="1266">
        <v>0</v>
      </c>
      <c r="T99" s="1266">
        <v>0</v>
      </c>
      <c r="U99" s="1266">
        <v>1710867500000</v>
      </c>
      <c r="V99" s="1266">
        <v>0</v>
      </c>
      <c r="W99" s="1266">
        <v>1677052722764.5601</v>
      </c>
      <c r="X99" s="1266">
        <v>33814777235.439999</v>
      </c>
      <c r="Y99" s="1266">
        <v>1600080300876.77</v>
      </c>
      <c r="Z99" s="1266">
        <v>416517639041.10999</v>
      </c>
      <c r="AA99" s="1266">
        <v>416261214014.09998</v>
      </c>
      <c r="AB99" s="1266">
        <v>409529928908.5</v>
      </c>
    </row>
    <row r="100" spans="1:75" ht="33.75">
      <c r="A100" s="369" t="s">
        <v>263</v>
      </c>
      <c r="B100" s="370" t="s">
        <v>527</v>
      </c>
      <c r="C100" s="371" t="s">
        <v>130</v>
      </c>
      <c r="D100" s="369" t="s">
        <v>29</v>
      </c>
      <c r="E100" s="369" t="s">
        <v>216</v>
      </c>
      <c r="F100" s="369" t="s">
        <v>216</v>
      </c>
      <c r="G100" s="369" t="s">
        <v>214</v>
      </c>
      <c r="H100" s="369" t="s">
        <v>226</v>
      </c>
      <c r="I100" s="369"/>
      <c r="J100" s="369"/>
      <c r="K100" s="369"/>
      <c r="L100" s="369"/>
      <c r="M100" s="369" t="s">
        <v>31</v>
      </c>
      <c r="N100" s="369" t="s">
        <v>32</v>
      </c>
      <c r="O100" s="369" t="s">
        <v>33</v>
      </c>
      <c r="P100" s="730" t="str">
        <f t="shared" si="2"/>
        <v>OTRAS TRANSFERENCIAS - DISTRIBUCIÓN PREVIO CONCEPTO DGPPN</v>
      </c>
      <c r="Q100" s="370" t="s">
        <v>227</v>
      </c>
      <c r="R100" s="1266">
        <v>294000000000</v>
      </c>
      <c r="S100" s="1266">
        <v>0</v>
      </c>
      <c r="T100" s="1266">
        <v>0</v>
      </c>
      <c r="U100" s="1266">
        <v>294000000000</v>
      </c>
      <c r="V100" s="1266">
        <v>294000000000</v>
      </c>
      <c r="W100" s="1266">
        <v>0</v>
      </c>
      <c r="X100" s="1266">
        <v>0</v>
      </c>
      <c r="Y100" s="1266">
        <v>0</v>
      </c>
      <c r="Z100" s="1266">
        <v>0</v>
      </c>
      <c r="AA100" s="1266">
        <v>0</v>
      </c>
      <c r="AB100" s="1266">
        <v>0</v>
      </c>
    </row>
    <row r="101" spans="1:75" ht="45">
      <c r="A101" s="369" t="s">
        <v>263</v>
      </c>
      <c r="B101" s="370" t="s">
        <v>527</v>
      </c>
      <c r="C101" s="371" t="s">
        <v>185</v>
      </c>
      <c r="D101" s="369" t="s">
        <v>29</v>
      </c>
      <c r="E101" s="369" t="s">
        <v>216</v>
      </c>
      <c r="F101" s="369" t="s">
        <v>234</v>
      </c>
      <c r="G101" s="369" t="s">
        <v>215</v>
      </c>
      <c r="H101" s="369" t="s">
        <v>235</v>
      </c>
      <c r="I101" s="369"/>
      <c r="J101" s="369"/>
      <c r="K101" s="369"/>
      <c r="L101" s="369"/>
      <c r="M101" s="369" t="s">
        <v>31</v>
      </c>
      <c r="N101" s="369" t="s">
        <v>32</v>
      </c>
      <c r="O101" s="369" t="s">
        <v>33</v>
      </c>
      <c r="P101" s="730" t="str">
        <f t="shared" si="2"/>
        <v>INCAPACIDADES Y LICENCIAS DE MATERNIDAD Y PATERNIDAD (NO DE PENSIONES)</v>
      </c>
      <c r="Q101" s="370" t="s">
        <v>261</v>
      </c>
      <c r="R101" s="1266">
        <v>358300000</v>
      </c>
      <c r="S101" s="1266">
        <v>0</v>
      </c>
      <c r="T101" s="1266">
        <v>0</v>
      </c>
      <c r="U101" s="1266">
        <v>358300000</v>
      </c>
      <c r="V101" s="1266">
        <v>0</v>
      </c>
      <c r="W101" s="1266">
        <v>358300000</v>
      </c>
      <c r="X101" s="1266">
        <v>0</v>
      </c>
      <c r="Y101" s="1266">
        <v>115555943</v>
      </c>
      <c r="Z101" s="1266">
        <v>99826753</v>
      </c>
      <c r="AA101" s="1266">
        <v>99826753</v>
      </c>
      <c r="AB101" s="1266">
        <v>99826753</v>
      </c>
    </row>
    <row r="102" spans="1:75" ht="45">
      <c r="A102" s="369" t="s">
        <v>263</v>
      </c>
      <c r="B102" s="370" t="s">
        <v>527</v>
      </c>
      <c r="C102" s="371" t="s">
        <v>199</v>
      </c>
      <c r="D102" s="369" t="s">
        <v>29</v>
      </c>
      <c r="E102" s="369" t="s">
        <v>216</v>
      </c>
      <c r="F102" s="369" t="s">
        <v>264</v>
      </c>
      <c r="G102" s="369" t="s">
        <v>214</v>
      </c>
      <c r="H102" s="369" t="s">
        <v>237</v>
      </c>
      <c r="I102" s="369"/>
      <c r="J102" s="369"/>
      <c r="K102" s="369"/>
      <c r="L102" s="369"/>
      <c r="M102" s="369" t="s">
        <v>31</v>
      </c>
      <c r="N102" s="369" t="s">
        <v>32</v>
      </c>
      <c r="O102" s="369" t="s">
        <v>33</v>
      </c>
      <c r="P102" s="730" t="str">
        <f t="shared" si="2"/>
        <v>MEDIDAS DE PROTECCIÓN UNP - BLINDAJE ARQUITECTÓNICO - ENFOQUE DIFERENCIAL</v>
      </c>
      <c r="Q102" s="370" t="s">
        <v>489</v>
      </c>
      <c r="R102" s="1266">
        <v>40365200000</v>
      </c>
      <c r="S102" s="1266">
        <v>0</v>
      </c>
      <c r="T102" s="1266">
        <v>0</v>
      </c>
      <c r="U102" s="1266">
        <v>40365200000</v>
      </c>
      <c r="V102" s="1266">
        <v>0</v>
      </c>
      <c r="W102" s="1266">
        <v>38165878960</v>
      </c>
      <c r="X102" s="1266">
        <v>2199321040</v>
      </c>
      <c r="Y102" s="1266">
        <v>367418592.29000002</v>
      </c>
      <c r="Z102" s="1266">
        <v>0</v>
      </c>
      <c r="AA102" s="1266">
        <v>0</v>
      </c>
      <c r="AB102" s="1266">
        <v>0</v>
      </c>
    </row>
    <row r="103" spans="1:75" ht="22.5">
      <c r="A103" s="369" t="s">
        <v>263</v>
      </c>
      <c r="B103" s="370" t="s">
        <v>527</v>
      </c>
      <c r="C103" s="371" t="s">
        <v>528</v>
      </c>
      <c r="D103" s="369" t="s">
        <v>29</v>
      </c>
      <c r="E103" s="369" t="s">
        <v>216</v>
      </c>
      <c r="F103" s="369" t="s">
        <v>32</v>
      </c>
      <c r="G103" s="369"/>
      <c r="H103" s="369"/>
      <c r="I103" s="369"/>
      <c r="J103" s="369"/>
      <c r="K103" s="369"/>
      <c r="L103" s="369"/>
      <c r="M103" s="369" t="s">
        <v>31</v>
      </c>
      <c r="N103" s="369" t="s">
        <v>32</v>
      </c>
      <c r="O103" s="369" t="s">
        <v>33</v>
      </c>
      <c r="P103" s="730" t="str">
        <f t="shared" si="2"/>
        <v>SENTENCIAS Y CONCILIACIONES</v>
      </c>
      <c r="Q103" s="370" t="s">
        <v>529</v>
      </c>
      <c r="R103" s="1266">
        <v>8470300000</v>
      </c>
      <c r="S103" s="1266">
        <v>0</v>
      </c>
      <c r="T103" s="1266">
        <v>0</v>
      </c>
      <c r="U103" s="1266">
        <v>8470300000</v>
      </c>
      <c r="V103" s="1266">
        <v>0</v>
      </c>
      <c r="W103" s="1266">
        <v>8470300000</v>
      </c>
      <c r="X103" s="1266">
        <v>0</v>
      </c>
      <c r="Y103" s="1266">
        <v>1692636811</v>
      </c>
      <c r="Z103" s="1266">
        <v>1692636811</v>
      </c>
      <c r="AA103" s="1266">
        <v>1692636811</v>
      </c>
      <c r="AB103" s="1266">
        <v>1565902066</v>
      </c>
    </row>
    <row r="104" spans="1:75" ht="56.25">
      <c r="A104" s="369" t="s">
        <v>263</v>
      </c>
      <c r="B104" s="370" t="s">
        <v>527</v>
      </c>
      <c r="C104" s="371" t="s">
        <v>200</v>
      </c>
      <c r="D104" s="369" t="s">
        <v>29</v>
      </c>
      <c r="E104" s="369" t="s">
        <v>216</v>
      </c>
      <c r="F104" s="369" t="s">
        <v>252</v>
      </c>
      <c r="G104" s="369" t="s">
        <v>214</v>
      </c>
      <c r="H104" s="369" t="s">
        <v>237</v>
      </c>
      <c r="I104" s="369"/>
      <c r="J104" s="369"/>
      <c r="K104" s="369"/>
      <c r="L104" s="369"/>
      <c r="M104" s="369" t="s">
        <v>31</v>
      </c>
      <c r="N104" s="369" t="s">
        <v>32</v>
      </c>
      <c r="O104" s="369" t="s">
        <v>33</v>
      </c>
      <c r="P104" s="730" t="str">
        <f t="shared" si="2"/>
        <v>MEDIDAS DE PROTECCIÓN UNP- APOYO DE TRANSPORTE, TRASTEO Y DE REUBICACIÓN TEMPORAL</v>
      </c>
      <c r="Q104" s="370" t="s">
        <v>201</v>
      </c>
      <c r="R104" s="1266">
        <v>25783500000</v>
      </c>
      <c r="S104" s="1266">
        <v>0</v>
      </c>
      <c r="T104" s="1266">
        <v>0</v>
      </c>
      <c r="U104" s="1266">
        <v>25783500000</v>
      </c>
      <c r="V104" s="1266">
        <v>0</v>
      </c>
      <c r="W104" s="1266">
        <v>24983500000</v>
      </c>
      <c r="X104" s="1266">
        <v>800000000</v>
      </c>
      <c r="Y104" s="1266">
        <v>6927112600</v>
      </c>
      <c r="Z104" s="1266">
        <v>6920612600</v>
      </c>
      <c r="AA104" s="1266">
        <v>6920612600</v>
      </c>
      <c r="AB104" s="1266">
        <v>6920612600</v>
      </c>
    </row>
    <row r="105" spans="1:75" ht="33.75">
      <c r="A105" s="369" t="s">
        <v>263</v>
      </c>
      <c r="B105" s="370" t="s">
        <v>527</v>
      </c>
      <c r="C105" s="371" t="s">
        <v>530</v>
      </c>
      <c r="D105" s="369" t="s">
        <v>29</v>
      </c>
      <c r="E105" s="369" t="s">
        <v>265</v>
      </c>
      <c r="F105" s="369"/>
      <c r="G105" s="369"/>
      <c r="H105" s="369"/>
      <c r="I105" s="369"/>
      <c r="J105" s="369"/>
      <c r="K105" s="369"/>
      <c r="L105" s="369"/>
      <c r="M105" s="369" t="s">
        <v>266</v>
      </c>
      <c r="N105" s="369" t="s">
        <v>248</v>
      </c>
      <c r="O105" s="369" t="s">
        <v>33</v>
      </c>
      <c r="P105" s="730" t="str">
        <f t="shared" si="2"/>
        <v>GASTOS DE COMERCIALIZACIÓN Y PRODUCCIÓN</v>
      </c>
      <c r="Q105" s="370" t="s">
        <v>190</v>
      </c>
      <c r="R105" s="1266">
        <v>164697000000</v>
      </c>
      <c r="S105" s="1266">
        <v>0</v>
      </c>
      <c r="T105" s="1266">
        <v>0</v>
      </c>
      <c r="U105" s="1266">
        <v>164697000000</v>
      </c>
      <c r="V105" s="1266">
        <v>0</v>
      </c>
      <c r="W105" s="1266">
        <v>142559746691</v>
      </c>
      <c r="X105" s="1266">
        <v>22137253309</v>
      </c>
      <c r="Y105" s="1266">
        <v>7319633858</v>
      </c>
      <c r="Z105" s="1266">
        <v>5869253858</v>
      </c>
      <c r="AA105" s="1266">
        <v>5787941858</v>
      </c>
      <c r="AB105" s="1266">
        <v>5787941858</v>
      </c>
    </row>
    <row r="106" spans="1:75" ht="22.5">
      <c r="A106" s="369" t="s">
        <v>263</v>
      </c>
      <c r="B106" s="370" t="s">
        <v>527</v>
      </c>
      <c r="C106" s="371" t="s">
        <v>156</v>
      </c>
      <c r="D106" s="369" t="s">
        <v>29</v>
      </c>
      <c r="E106" s="369" t="s">
        <v>241</v>
      </c>
      <c r="F106" s="369" t="s">
        <v>214</v>
      </c>
      <c r="G106" s="369"/>
      <c r="H106" s="369"/>
      <c r="I106" s="369"/>
      <c r="J106" s="369"/>
      <c r="K106" s="369"/>
      <c r="L106" s="369"/>
      <c r="M106" s="369" t="s">
        <v>31</v>
      </c>
      <c r="N106" s="369" t="s">
        <v>32</v>
      </c>
      <c r="O106" s="369" t="s">
        <v>33</v>
      </c>
      <c r="P106" s="730" t="str">
        <f t="shared" si="2"/>
        <v>IMPUESTOS</v>
      </c>
      <c r="Q106" s="370" t="s">
        <v>157</v>
      </c>
      <c r="R106" s="1266">
        <v>1485000000</v>
      </c>
      <c r="S106" s="1266">
        <v>0</v>
      </c>
      <c r="T106" s="1266">
        <v>0</v>
      </c>
      <c r="U106" s="1266">
        <v>1485000000</v>
      </c>
      <c r="V106" s="1266">
        <v>0</v>
      </c>
      <c r="W106" s="1266">
        <v>1485000000</v>
      </c>
      <c r="X106" s="1266">
        <v>0</v>
      </c>
      <c r="Y106" s="1266">
        <v>684349000</v>
      </c>
      <c r="Z106" s="1266">
        <v>684349000</v>
      </c>
      <c r="AA106" s="1266">
        <v>684349000</v>
      </c>
      <c r="AB106" s="1266">
        <v>684349000</v>
      </c>
    </row>
    <row r="107" spans="1:75" ht="22.5">
      <c r="A107" s="369" t="s">
        <v>263</v>
      </c>
      <c r="B107" s="370" t="s">
        <v>527</v>
      </c>
      <c r="C107" s="371" t="s">
        <v>202</v>
      </c>
      <c r="D107" s="369" t="s">
        <v>29</v>
      </c>
      <c r="E107" s="369" t="s">
        <v>241</v>
      </c>
      <c r="F107" s="369" t="s">
        <v>216</v>
      </c>
      <c r="G107" s="369"/>
      <c r="H107" s="369"/>
      <c r="I107" s="369"/>
      <c r="J107" s="369"/>
      <c r="K107" s="369"/>
      <c r="L107" s="369"/>
      <c r="M107" s="369" t="s">
        <v>31</v>
      </c>
      <c r="N107" s="369" t="s">
        <v>32</v>
      </c>
      <c r="O107" s="369" t="s">
        <v>33</v>
      </c>
      <c r="P107" s="730" t="str">
        <f t="shared" si="2"/>
        <v>TASAS Y DERECHOS ADMINISTRATIVOS</v>
      </c>
      <c r="Q107" s="370" t="s">
        <v>203</v>
      </c>
      <c r="R107" s="1266">
        <v>12100000</v>
      </c>
      <c r="S107" s="1266">
        <v>0</v>
      </c>
      <c r="T107" s="1266">
        <v>0</v>
      </c>
      <c r="U107" s="1266">
        <v>12100000</v>
      </c>
      <c r="V107" s="1266">
        <v>0</v>
      </c>
      <c r="W107" s="1266">
        <v>12100000</v>
      </c>
      <c r="X107" s="1266">
        <v>0</v>
      </c>
      <c r="Y107" s="1266">
        <v>667039</v>
      </c>
      <c r="Z107" s="1266">
        <v>667039</v>
      </c>
      <c r="AA107" s="1266">
        <v>667039</v>
      </c>
      <c r="AB107" s="1266">
        <v>667039</v>
      </c>
    </row>
    <row r="108" spans="1:75" ht="22.5">
      <c r="A108" s="369" t="s">
        <v>263</v>
      </c>
      <c r="B108" s="370" t="s">
        <v>527</v>
      </c>
      <c r="C108" s="371" t="s">
        <v>158</v>
      </c>
      <c r="D108" s="369" t="s">
        <v>29</v>
      </c>
      <c r="E108" s="369" t="s">
        <v>241</v>
      </c>
      <c r="F108" s="369" t="s">
        <v>234</v>
      </c>
      <c r="G108" s="369" t="s">
        <v>214</v>
      </c>
      <c r="H108" s="369"/>
      <c r="I108" s="369"/>
      <c r="J108" s="369"/>
      <c r="K108" s="369"/>
      <c r="L108" s="369"/>
      <c r="M108" s="369" t="s">
        <v>31</v>
      </c>
      <c r="N108" s="369" t="s">
        <v>239</v>
      </c>
      <c r="O108" s="369" t="s">
        <v>242</v>
      </c>
      <c r="P108" s="730" t="str">
        <f t="shared" si="2"/>
        <v>CUOTA DE FISCALIZACIÓN Y AUDITAJE</v>
      </c>
      <c r="Q108" s="370" t="s">
        <v>159</v>
      </c>
      <c r="R108" s="1266">
        <v>3380100000</v>
      </c>
      <c r="S108" s="1266">
        <v>0</v>
      </c>
      <c r="T108" s="1266">
        <v>0</v>
      </c>
      <c r="U108" s="1266">
        <v>3380100000</v>
      </c>
      <c r="V108" s="1266">
        <v>0</v>
      </c>
      <c r="W108" s="1266">
        <v>0</v>
      </c>
      <c r="X108" s="1266">
        <v>3380100000</v>
      </c>
      <c r="Y108" s="1266">
        <v>0</v>
      </c>
      <c r="Z108" s="1266">
        <v>0</v>
      </c>
      <c r="AA108" s="1266">
        <v>0</v>
      </c>
      <c r="AB108" s="1266">
        <v>0</v>
      </c>
    </row>
    <row r="109" spans="1:75" ht="22.5">
      <c r="A109" s="369" t="s">
        <v>263</v>
      </c>
      <c r="B109" s="370" t="s">
        <v>527</v>
      </c>
      <c r="C109" s="371" t="s">
        <v>186</v>
      </c>
      <c r="D109" s="369" t="s">
        <v>29</v>
      </c>
      <c r="E109" s="369" t="s">
        <v>241</v>
      </c>
      <c r="F109" s="369" t="s">
        <v>265</v>
      </c>
      <c r="G109" s="369"/>
      <c r="H109" s="369"/>
      <c r="I109" s="369"/>
      <c r="J109" s="369"/>
      <c r="K109" s="369"/>
      <c r="L109" s="369"/>
      <c r="M109" s="369" t="s">
        <v>31</v>
      </c>
      <c r="N109" s="369" t="s">
        <v>32</v>
      </c>
      <c r="O109" s="369" t="s">
        <v>33</v>
      </c>
      <c r="P109" s="730" t="str">
        <f t="shared" si="2"/>
        <v>MULTAS, SANCIONES E INTERESES DE MORA</v>
      </c>
      <c r="Q109" s="370" t="s">
        <v>187</v>
      </c>
      <c r="R109" s="1266">
        <v>57400000</v>
      </c>
      <c r="S109" s="1266">
        <v>0</v>
      </c>
      <c r="T109" s="1266">
        <v>0</v>
      </c>
      <c r="U109" s="1266">
        <v>57400000</v>
      </c>
      <c r="V109" s="1266">
        <v>0</v>
      </c>
      <c r="W109" s="1266">
        <v>0</v>
      </c>
      <c r="X109" s="1266">
        <v>57400000</v>
      </c>
      <c r="Y109" s="1266">
        <v>0</v>
      </c>
      <c r="Z109" s="1266">
        <v>0</v>
      </c>
      <c r="AA109" s="1266">
        <v>0</v>
      </c>
      <c r="AB109" s="1266">
        <v>0</v>
      </c>
    </row>
    <row r="110" spans="1:75" ht="22.5">
      <c r="A110" s="369" t="s">
        <v>263</v>
      </c>
      <c r="B110" s="370" t="s">
        <v>527</v>
      </c>
      <c r="C110" s="371" t="s">
        <v>531</v>
      </c>
      <c r="D110" s="369" t="s">
        <v>532</v>
      </c>
      <c r="E110" s="369" t="s">
        <v>32</v>
      </c>
      <c r="F110" s="369" t="s">
        <v>214</v>
      </c>
      <c r="G110" s="369" t="s">
        <v>216</v>
      </c>
      <c r="H110" s="369"/>
      <c r="I110" s="369"/>
      <c r="J110" s="369"/>
      <c r="K110" s="369"/>
      <c r="L110" s="369"/>
      <c r="M110" s="369" t="s">
        <v>31</v>
      </c>
      <c r="N110" s="369" t="s">
        <v>239</v>
      </c>
      <c r="O110" s="369" t="s">
        <v>242</v>
      </c>
      <c r="P110" s="730" t="str">
        <f t="shared" si="2"/>
        <v>OTRAS CUENTAS POR PAGAR</v>
      </c>
      <c r="Q110" s="370" t="s">
        <v>533</v>
      </c>
      <c r="R110" s="1266">
        <v>3610711702</v>
      </c>
      <c r="S110" s="1266">
        <v>0</v>
      </c>
      <c r="T110" s="1266">
        <v>0</v>
      </c>
      <c r="U110" s="1266">
        <v>3610711702</v>
      </c>
      <c r="V110" s="1266">
        <v>0</v>
      </c>
      <c r="W110" s="1266">
        <v>0</v>
      </c>
      <c r="X110" s="1266">
        <v>3610711702</v>
      </c>
      <c r="Y110" s="1266">
        <v>0</v>
      </c>
      <c r="Z110" s="1266">
        <v>0</v>
      </c>
      <c r="AA110" s="1266">
        <v>0</v>
      </c>
      <c r="AB110" s="1266">
        <v>0</v>
      </c>
    </row>
    <row r="111" spans="1:75" ht="45">
      <c r="A111" s="369" t="s">
        <v>263</v>
      </c>
      <c r="B111" s="370" t="s">
        <v>527</v>
      </c>
      <c r="C111" s="371" t="s">
        <v>727</v>
      </c>
      <c r="D111" s="369" t="s">
        <v>243</v>
      </c>
      <c r="E111" s="369" t="s">
        <v>257</v>
      </c>
      <c r="F111" s="369" t="s">
        <v>245</v>
      </c>
      <c r="G111" s="369" t="s">
        <v>34</v>
      </c>
      <c r="H111" s="369" t="s">
        <v>667</v>
      </c>
      <c r="I111" s="369"/>
      <c r="J111" s="369"/>
      <c r="K111" s="369"/>
      <c r="L111" s="369"/>
      <c r="M111" s="369" t="s">
        <v>31</v>
      </c>
      <c r="N111" s="369" t="s">
        <v>239</v>
      </c>
      <c r="O111" s="369" t="s">
        <v>33</v>
      </c>
      <c r="P111" s="908" t="s">
        <v>755</v>
      </c>
      <c r="Q111" s="370" t="s">
        <v>668</v>
      </c>
      <c r="R111" s="1266">
        <v>4403313940</v>
      </c>
      <c r="S111" s="1266">
        <v>0</v>
      </c>
      <c r="T111" s="1266">
        <v>0</v>
      </c>
      <c r="U111" s="1266">
        <v>4403313940</v>
      </c>
      <c r="V111" s="1266">
        <v>4403313940</v>
      </c>
      <c r="W111" s="1266">
        <v>0</v>
      </c>
      <c r="X111" s="1266">
        <v>0</v>
      </c>
      <c r="Y111" s="1266">
        <v>0</v>
      </c>
      <c r="Z111" s="1266">
        <v>0</v>
      </c>
      <c r="AA111" s="1266">
        <v>0</v>
      </c>
      <c r="AB111" s="1266">
        <v>0</v>
      </c>
    </row>
    <row r="112" spans="1:75" ht="22.5">
      <c r="A112" s="861" t="s">
        <v>740</v>
      </c>
      <c r="B112" s="862" t="s">
        <v>741</v>
      </c>
      <c r="C112" s="863" t="s">
        <v>112</v>
      </c>
      <c r="D112" s="861" t="s">
        <v>29</v>
      </c>
      <c r="E112" s="861" t="s">
        <v>214</v>
      </c>
      <c r="F112" s="861" t="s">
        <v>214</v>
      </c>
      <c r="G112" s="861" t="s">
        <v>214</v>
      </c>
      <c r="H112" s="861"/>
      <c r="I112" s="861"/>
      <c r="J112" s="861"/>
      <c r="K112" s="861"/>
      <c r="L112" s="861"/>
      <c r="M112" s="861" t="s">
        <v>31</v>
      </c>
      <c r="N112" s="906" t="s">
        <v>32</v>
      </c>
      <c r="O112" s="864" t="s">
        <v>33</v>
      </c>
      <c r="P112" s="864" t="str">
        <f>+Q112</f>
        <v>SALARIO</v>
      </c>
      <c r="Q112" s="862" t="s">
        <v>113</v>
      </c>
      <c r="R112" s="1267">
        <v>2873200000</v>
      </c>
      <c r="S112" s="1267">
        <v>0</v>
      </c>
      <c r="T112" s="1267">
        <v>0</v>
      </c>
      <c r="U112" s="1267">
        <v>2873200000</v>
      </c>
      <c r="V112" s="1267">
        <v>0</v>
      </c>
      <c r="W112" s="1267">
        <v>2873200000</v>
      </c>
      <c r="X112" s="1267">
        <v>0</v>
      </c>
      <c r="Y112" s="1267">
        <v>558928932</v>
      </c>
      <c r="Z112" s="1267">
        <v>558303234</v>
      </c>
      <c r="AA112" s="1267">
        <v>558303234</v>
      </c>
      <c r="AB112" s="1267">
        <v>558303234</v>
      </c>
    </row>
    <row r="113" spans="1:28" ht="22.5">
      <c r="A113" s="861" t="s">
        <v>740</v>
      </c>
      <c r="B113" s="862" t="s">
        <v>741</v>
      </c>
      <c r="C113" s="863" t="s">
        <v>114</v>
      </c>
      <c r="D113" s="861" t="s">
        <v>29</v>
      </c>
      <c r="E113" s="861" t="s">
        <v>214</v>
      </c>
      <c r="F113" s="861" t="s">
        <v>214</v>
      </c>
      <c r="G113" s="861" t="s">
        <v>215</v>
      </c>
      <c r="H113" s="861"/>
      <c r="I113" s="861"/>
      <c r="J113" s="861"/>
      <c r="K113" s="861"/>
      <c r="L113" s="861"/>
      <c r="M113" s="861" t="s">
        <v>31</v>
      </c>
      <c r="N113" s="906" t="s">
        <v>32</v>
      </c>
      <c r="O113" s="864" t="s">
        <v>33</v>
      </c>
      <c r="P113" s="864" t="str">
        <f t="shared" ref="P113:P117" si="3">+Q113</f>
        <v>CONTRIBUCIONES INHERENTES A LA NÓMINA</v>
      </c>
      <c r="Q113" s="862" t="s">
        <v>115</v>
      </c>
      <c r="R113" s="1267">
        <v>1073000000</v>
      </c>
      <c r="S113" s="1267">
        <v>0</v>
      </c>
      <c r="T113" s="1267">
        <v>0</v>
      </c>
      <c r="U113" s="1267">
        <v>1073000000</v>
      </c>
      <c r="V113" s="1267">
        <v>0</v>
      </c>
      <c r="W113" s="1267">
        <v>1073000000</v>
      </c>
      <c r="X113" s="1267">
        <v>0</v>
      </c>
      <c r="Y113" s="1267">
        <v>132675448</v>
      </c>
      <c r="Z113" s="1267">
        <v>132675448</v>
      </c>
      <c r="AA113" s="1267">
        <v>132675448</v>
      </c>
      <c r="AB113" s="1267">
        <v>132675448</v>
      </c>
    </row>
    <row r="114" spans="1:28" ht="33.75">
      <c r="A114" s="861" t="s">
        <v>740</v>
      </c>
      <c r="B114" s="862" t="s">
        <v>741</v>
      </c>
      <c r="C114" s="863" t="s">
        <v>116</v>
      </c>
      <c r="D114" s="861" t="s">
        <v>29</v>
      </c>
      <c r="E114" s="861" t="s">
        <v>214</v>
      </c>
      <c r="F114" s="861" t="s">
        <v>214</v>
      </c>
      <c r="G114" s="861" t="s">
        <v>216</v>
      </c>
      <c r="H114" s="861"/>
      <c r="I114" s="861"/>
      <c r="J114" s="861"/>
      <c r="K114" s="861"/>
      <c r="L114" s="861"/>
      <c r="M114" s="861" t="s">
        <v>31</v>
      </c>
      <c r="N114" s="906" t="s">
        <v>32</v>
      </c>
      <c r="O114" s="864" t="s">
        <v>33</v>
      </c>
      <c r="P114" s="864" t="str">
        <f t="shared" si="3"/>
        <v>REMUNERACIONES NO CONSTITUTIVAS DE FACTOR SALARIAL</v>
      </c>
      <c r="Q114" s="862" t="s">
        <v>117</v>
      </c>
      <c r="R114" s="1267">
        <v>248400000</v>
      </c>
      <c r="S114" s="1267">
        <v>0</v>
      </c>
      <c r="T114" s="1267">
        <v>0</v>
      </c>
      <c r="U114" s="1267">
        <v>248400000</v>
      </c>
      <c r="V114" s="1267">
        <v>0</v>
      </c>
      <c r="W114" s="1267">
        <v>248400000</v>
      </c>
      <c r="X114" s="1267">
        <v>0</v>
      </c>
      <c r="Y114" s="1267">
        <v>47822585</v>
      </c>
      <c r="Z114" s="1267">
        <v>47822585</v>
      </c>
      <c r="AA114" s="1267">
        <v>47822585</v>
      </c>
      <c r="AB114" s="1267">
        <v>47822585</v>
      </c>
    </row>
    <row r="115" spans="1:28" ht="22.5">
      <c r="A115" s="861" t="s">
        <v>740</v>
      </c>
      <c r="B115" s="862" t="s">
        <v>741</v>
      </c>
      <c r="C115" s="863" t="s">
        <v>479</v>
      </c>
      <c r="D115" s="861" t="s">
        <v>29</v>
      </c>
      <c r="E115" s="861" t="s">
        <v>215</v>
      </c>
      <c r="F115" s="861"/>
      <c r="G115" s="861"/>
      <c r="H115" s="861"/>
      <c r="I115" s="861"/>
      <c r="J115" s="861"/>
      <c r="K115" s="861"/>
      <c r="L115" s="861"/>
      <c r="M115" s="861" t="s">
        <v>31</v>
      </c>
      <c r="N115" s="906" t="s">
        <v>32</v>
      </c>
      <c r="O115" s="864" t="s">
        <v>33</v>
      </c>
      <c r="P115" s="864" t="str">
        <f t="shared" si="3"/>
        <v>ADQUISICIÓN DE BIENES  Y SERVICIOS</v>
      </c>
      <c r="Q115" s="862" t="s">
        <v>480</v>
      </c>
      <c r="R115" s="1267">
        <v>2042700000</v>
      </c>
      <c r="S115" s="1267">
        <v>0</v>
      </c>
      <c r="T115" s="1267">
        <v>0</v>
      </c>
      <c r="U115" s="1267">
        <v>2042700000</v>
      </c>
      <c r="V115" s="1267">
        <v>0</v>
      </c>
      <c r="W115" s="1267">
        <v>1964409535.02</v>
      </c>
      <c r="X115" s="1267">
        <v>78290464.980000004</v>
      </c>
      <c r="Y115" s="1267">
        <v>1723529982.22</v>
      </c>
      <c r="Z115" s="1267">
        <v>513955416.24000001</v>
      </c>
      <c r="AA115" s="1267">
        <v>513955416.24000001</v>
      </c>
      <c r="AB115" s="1267">
        <v>513955416.24000001</v>
      </c>
    </row>
    <row r="116" spans="1:28" ht="22.5">
      <c r="A116" s="861" t="s">
        <v>740</v>
      </c>
      <c r="B116" s="862" t="s">
        <v>741</v>
      </c>
      <c r="C116" s="863" t="s">
        <v>156</v>
      </c>
      <c r="D116" s="861" t="s">
        <v>29</v>
      </c>
      <c r="E116" s="861" t="s">
        <v>241</v>
      </c>
      <c r="F116" s="861" t="s">
        <v>214</v>
      </c>
      <c r="G116" s="861"/>
      <c r="H116" s="861"/>
      <c r="I116" s="861"/>
      <c r="J116" s="861"/>
      <c r="K116" s="861"/>
      <c r="L116" s="861"/>
      <c r="M116" s="861" t="s">
        <v>31</v>
      </c>
      <c r="N116" s="906" t="s">
        <v>32</v>
      </c>
      <c r="O116" s="864" t="s">
        <v>33</v>
      </c>
      <c r="P116" s="864" t="str">
        <f t="shared" si="3"/>
        <v>IMPUESTOS</v>
      </c>
      <c r="Q116" s="862" t="s">
        <v>157</v>
      </c>
      <c r="R116" s="1267">
        <v>6700000</v>
      </c>
      <c r="S116" s="1267">
        <v>0</v>
      </c>
      <c r="T116" s="1267">
        <v>0</v>
      </c>
      <c r="U116" s="1267">
        <v>6700000</v>
      </c>
      <c r="V116" s="1267">
        <v>0</v>
      </c>
      <c r="W116" s="1267">
        <v>0</v>
      </c>
      <c r="X116" s="1267">
        <v>6700000</v>
      </c>
      <c r="Y116" s="1267">
        <v>0</v>
      </c>
      <c r="Z116" s="1267">
        <v>0</v>
      </c>
      <c r="AA116" s="1267">
        <v>0</v>
      </c>
      <c r="AB116" s="1267">
        <v>0</v>
      </c>
    </row>
    <row r="117" spans="1:28" ht="22.5">
      <c r="A117" s="861" t="s">
        <v>740</v>
      </c>
      <c r="B117" s="862" t="s">
        <v>741</v>
      </c>
      <c r="C117" s="863" t="s">
        <v>158</v>
      </c>
      <c r="D117" s="861" t="s">
        <v>29</v>
      </c>
      <c r="E117" s="861" t="s">
        <v>241</v>
      </c>
      <c r="F117" s="861" t="s">
        <v>234</v>
      </c>
      <c r="G117" s="861" t="s">
        <v>214</v>
      </c>
      <c r="H117" s="861"/>
      <c r="I117" s="861"/>
      <c r="J117" s="861"/>
      <c r="K117" s="861"/>
      <c r="L117" s="861"/>
      <c r="M117" s="861" t="s">
        <v>31</v>
      </c>
      <c r="N117" s="906" t="s">
        <v>239</v>
      </c>
      <c r="O117" s="864" t="s">
        <v>242</v>
      </c>
      <c r="P117" s="864" t="str">
        <f t="shared" si="3"/>
        <v>CUOTA DE FISCALIZACIÓN Y AUDITAJE</v>
      </c>
      <c r="Q117" s="862" t="s">
        <v>159</v>
      </c>
      <c r="R117" s="1267">
        <v>82800000</v>
      </c>
      <c r="S117" s="1267">
        <v>0</v>
      </c>
      <c r="T117" s="1267">
        <v>0</v>
      </c>
      <c r="U117" s="1267">
        <v>82800000</v>
      </c>
      <c r="V117" s="1267">
        <v>0</v>
      </c>
      <c r="W117" s="1267">
        <v>0</v>
      </c>
      <c r="X117" s="1267">
        <v>82800000</v>
      </c>
      <c r="Y117" s="1267">
        <v>0</v>
      </c>
      <c r="Z117" s="1267">
        <v>0</v>
      </c>
      <c r="AA117" s="1267">
        <v>0</v>
      </c>
      <c r="AB117" s="1267">
        <v>0</v>
      </c>
    </row>
    <row r="118" spans="1:28" ht="101.25">
      <c r="A118" s="861" t="s">
        <v>740</v>
      </c>
      <c r="B118" s="862" t="s">
        <v>741</v>
      </c>
      <c r="C118" s="863" t="s">
        <v>742</v>
      </c>
      <c r="D118" s="861" t="s">
        <v>243</v>
      </c>
      <c r="E118" s="861" t="s">
        <v>743</v>
      </c>
      <c r="F118" s="861" t="s">
        <v>245</v>
      </c>
      <c r="G118" s="861" t="s">
        <v>256</v>
      </c>
      <c r="H118" s="861" t="s">
        <v>744</v>
      </c>
      <c r="I118" s="861"/>
      <c r="J118" s="861"/>
      <c r="K118" s="861"/>
      <c r="L118" s="861"/>
      <c r="M118" s="861" t="s">
        <v>31</v>
      </c>
      <c r="N118" s="906" t="s">
        <v>219</v>
      </c>
      <c r="O118" s="864" t="s">
        <v>33</v>
      </c>
      <c r="P118" s="862" t="s">
        <v>756</v>
      </c>
      <c r="Q118" s="862" t="s">
        <v>745</v>
      </c>
      <c r="R118" s="1267">
        <v>62050000000</v>
      </c>
      <c r="S118" s="1267">
        <v>0</v>
      </c>
      <c r="T118" s="1267">
        <v>0</v>
      </c>
      <c r="U118" s="1267">
        <v>62050000000</v>
      </c>
      <c r="V118" s="1267">
        <v>0</v>
      </c>
      <c r="W118" s="1267">
        <v>3561322200</v>
      </c>
      <c r="X118" s="1267">
        <v>58488677800</v>
      </c>
      <c r="Y118" s="1267">
        <v>2890341782</v>
      </c>
      <c r="Z118" s="1267">
        <v>14069219</v>
      </c>
      <c r="AA118" s="1267">
        <v>14069219</v>
      </c>
      <c r="AB118" s="1267">
        <v>14069219</v>
      </c>
    </row>
    <row r="119" spans="1:28" s="1210" customFormat="1" ht="45">
      <c r="A119" s="1206" t="s">
        <v>759</v>
      </c>
      <c r="B119" s="1207" t="s">
        <v>760</v>
      </c>
      <c r="C119" s="1208" t="s">
        <v>112</v>
      </c>
      <c r="D119" s="1206" t="s">
        <v>29</v>
      </c>
      <c r="E119" s="1206" t="s">
        <v>214</v>
      </c>
      <c r="F119" s="1206" t="s">
        <v>214</v>
      </c>
      <c r="G119" s="1206" t="s">
        <v>214</v>
      </c>
      <c r="H119" s="1206"/>
      <c r="I119" s="1206"/>
      <c r="J119" s="1206"/>
      <c r="K119" s="1206"/>
      <c r="L119" s="1206"/>
      <c r="M119" s="1206" t="s">
        <v>31</v>
      </c>
      <c r="N119" s="1206" t="s">
        <v>32</v>
      </c>
      <c r="O119" s="1206" t="s">
        <v>33</v>
      </c>
      <c r="P119" s="1209"/>
      <c r="Q119" s="1207" t="s">
        <v>113</v>
      </c>
      <c r="R119" s="1214">
        <v>2409700000</v>
      </c>
      <c r="S119" s="1214">
        <v>0</v>
      </c>
      <c r="T119" s="1214">
        <v>0</v>
      </c>
      <c r="U119" s="1214">
        <v>2409700000</v>
      </c>
      <c r="V119" s="1214">
        <v>0</v>
      </c>
      <c r="W119" s="1214">
        <v>727988890</v>
      </c>
      <c r="X119" s="1214">
        <v>1681711110</v>
      </c>
      <c r="Y119" s="1214">
        <v>725262712</v>
      </c>
      <c r="Z119" s="1214">
        <v>725262712</v>
      </c>
      <c r="AA119" s="1214">
        <v>725262712</v>
      </c>
      <c r="AB119" s="1214">
        <v>725262712</v>
      </c>
    </row>
    <row r="120" spans="1:28" s="1210" customFormat="1" ht="45">
      <c r="A120" s="1206" t="s">
        <v>759</v>
      </c>
      <c r="B120" s="1207" t="s">
        <v>760</v>
      </c>
      <c r="C120" s="1208" t="s">
        <v>114</v>
      </c>
      <c r="D120" s="1206" t="s">
        <v>29</v>
      </c>
      <c r="E120" s="1206" t="s">
        <v>214</v>
      </c>
      <c r="F120" s="1206" t="s">
        <v>214</v>
      </c>
      <c r="G120" s="1206" t="s">
        <v>215</v>
      </c>
      <c r="H120" s="1206"/>
      <c r="I120" s="1206"/>
      <c r="J120" s="1206"/>
      <c r="K120" s="1206"/>
      <c r="L120" s="1206"/>
      <c r="M120" s="1206" t="s">
        <v>31</v>
      </c>
      <c r="N120" s="1206" t="s">
        <v>32</v>
      </c>
      <c r="O120" s="1206" t="s">
        <v>33</v>
      </c>
      <c r="P120" s="1209"/>
      <c r="Q120" s="1207" t="s">
        <v>115</v>
      </c>
      <c r="R120" s="1214">
        <v>864200000</v>
      </c>
      <c r="S120" s="1214">
        <v>0</v>
      </c>
      <c r="T120" s="1214">
        <v>0</v>
      </c>
      <c r="U120" s="1214">
        <v>864200000</v>
      </c>
      <c r="V120" s="1214">
        <v>0</v>
      </c>
      <c r="W120" s="1214">
        <v>293902321</v>
      </c>
      <c r="X120" s="1214">
        <v>570297679</v>
      </c>
      <c r="Y120" s="1214">
        <v>293902321</v>
      </c>
      <c r="Z120" s="1214">
        <v>293902321</v>
      </c>
      <c r="AA120" s="1214">
        <v>293902321</v>
      </c>
      <c r="AB120" s="1214">
        <v>293902321</v>
      </c>
    </row>
    <row r="121" spans="1:28" s="1210" customFormat="1" ht="45">
      <c r="A121" s="1206" t="s">
        <v>759</v>
      </c>
      <c r="B121" s="1207" t="s">
        <v>760</v>
      </c>
      <c r="C121" s="1208" t="s">
        <v>116</v>
      </c>
      <c r="D121" s="1206" t="s">
        <v>29</v>
      </c>
      <c r="E121" s="1206" t="s">
        <v>214</v>
      </c>
      <c r="F121" s="1206" t="s">
        <v>214</v>
      </c>
      <c r="G121" s="1206" t="s">
        <v>216</v>
      </c>
      <c r="H121" s="1206"/>
      <c r="I121" s="1206"/>
      <c r="J121" s="1206"/>
      <c r="K121" s="1206"/>
      <c r="L121" s="1206"/>
      <c r="M121" s="1206" t="s">
        <v>31</v>
      </c>
      <c r="N121" s="1206" t="s">
        <v>32</v>
      </c>
      <c r="O121" s="1206" t="s">
        <v>33</v>
      </c>
      <c r="P121" s="1209"/>
      <c r="Q121" s="1207" t="s">
        <v>117</v>
      </c>
      <c r="R121" s="1214">
        <v>238700000</v>
      </c>
      <c r="S121" s="1214">
        <v>0</v>
      </c>
      <c r="T121" s="1214">
        <v>0</v>
      </c>
      <c r="U121" s="1214">
        <v>238700000</v>
      </c>
      <c r="V121" s="1214">
        <v>0</v>
      </c>
      <c r="W121" s="1214">
        <v>85891214</v>
      </c>
      <c r="X121" s="1214">
        <v>152808786</v>
      </c>
      <c r="Y121" s="1214">
        <v>85891214</v>
      </c>
      <c r="Z121" s="1214">
        <v>85891214</v>
      </c>
      <c r="AA121" s="1214">
        <v>85891214</v>
      </c>
      <c r="AB121" s="1214">
        <v>85891214</v>
      </c>
    </row>
    <row r="122" spans="1:28" s="1210" customFormat="1" ht="45">
      <c r="A122" s="1206" t="s">
        <v>759</v>
      </c>
      <c r="B122" s="1207" t="s">
        <v>760</v>
      </c>
      <c r="C122" s="1208" t="s">
        <v>479</v>
      </c>
      <c r="D122" s="1206" t="s">
        <v>29</v>
      </c>
      <c r="E122" s="1206" t="s">
        <v>215</v>
      </c>
      <c r="F122" s="1206"/>
      <c r="G122" s="1206"/>
      <c r="H122" s="1206"/>
      <c r="I122" s="1206"/>
      <c r="J122" s="1206"/>
      <c r="K122" s="1206"/>
      <c r="L122" s="1206"/>
      <c r="M122" s="1206" t="s">
        <v>31</v>
      </c>
      <c r="N122" s="1206" t="s">
        <v>32</v>
      </c>
      <c r="O122" s="1206" t="s">
        <v>33</v>
      </c>
      <c r="P122" s="1209"/>
      <c r="Q122" s="1207" t="s">
        <v>480</v>
      </c>
      <c r="R122" s="1214">
        <v>515700000</v>
      </c>
      <c r="S122" s="1214">
        <v>0</v>
      </c>
      <c r="T122" s="1214">
        <v>0</v>
      </c>
      <c r="U122" s="1214">
        <v>515700000</v>
      </c>
      <c r="V122" s="1214">
        <v>0</v>
      </c>
      <c r="W122" s="1214">
        <v>403292149</v>
      </c>
      <c r="X122" s="1214">
        <v>112407851</v>
      </c>
      <c r="Y122" s="1214">
        <v>399714549</v>
      </c>
      <c r="Z122" s="1214">
        <v>151076397</v>
      </c>
      <c r="AA122" s="1214">
        <v>151076397</v>
      </c>
      <c r="AB122" s="1214">
        <v>151076397</v>
      </c>
    </row>
    <row r="123" spans="1:28" s="1210" customFormat="1" ht="45">
      <c r="A123" s="1206" t="s">
        <v>759</v>
      </c>
      <c r="B123" s="1207" t="s">
        <v>760</v>
      </c>
      <c r="C123" s="1208" t="s">
        <v>185</v>
      </c>
      <c r="D123" s="1206" t="s">
        <v>29</v>
      </c>
      <c r="E123" s="1206" t="s">
        <v>216</v>
      </c>
      <c r="F123" s="1206" t="s">
        <v>234</v>
      </c>
      <c r="G123" s="1206" t="s">
        <v>215</v>
      </c>
      <c r="H123" s="1206" t="s">
        <v>235</v>
      </c>
      <c r="I123" s="1206"/>
      <c r="J123" s="1206"/>
      <c r="K123" s="1206"/>
      <c r="L123" s="1206"/>
      <c r="M123" s="1206" t="s">
        <v>31</v>
      </c>
      <c r="N123" s="1206" t="s">
        <v>32</v>
      </c>
      <c r="O123" s="1206" t="s">
        <v>33</v>
      </c>
      <c r="P123" s="1209"/>
      <c r="Q123" s="1207" t="s">
        <v>261</v>
      </c>
      <c r="R123" s="1214">
        <v>13400000</v>
      </c>
      <c r="S123" s="1214">
        <v>0</v>
      </c>
      <c r="T123" s="1214">
        <v>0</v>
      </c>
      <c r="U123" s="1214">
        <v>13400000</v>
      </c>
      <c r="V123" s="1214">
        <v>0</v>
      </c>
      <c r="W123" s="1214">
        <v>0</v>
      </c>
      <c r="X123" s="1214">
        <v>13400000</v>
      </c>
      <c r="Y123" s="1214">
        <v>0</v>
      </c>
      <c r="Z123" s="1214">
        <v>0</v>
      </c>
      <c r="AA123" s="1214">
        <v>0</v>
      </c>
      <c r="AB123" s="1214">
        <v>0</v>
      </c>
    </row>
    <row r="124" spans="1:28" s="1210" customFormat="1" ht="45">
      <c r="A124" s="1206" t="s">
        <v>759</v>
      </c>
      <c r="B124" s="1207" t="s">
        <v>760</v>
      </c>
      <c r="C124" s="1208" t="s">
        <v>202</v>
      </c>
      <c r="D124" s="1206" t="s">
        <v>29</v>
      </c>
      <c r="E124" s="1206" t="s">
        <v>241</v>
      </c>
      <c r="F124" s="1206" t="s">
        <v>216</v>
      </c>
      <c r="G124" s="1206"/>
      <c r="H124" s="1206"/>
      <c r="I124" s="1206"/>
      <c r="J124" s="1206"/>
      <c r="K124" s="1206"/>
      <c r="L124" s="1206"/>
      <c r="M124" s="1206" t="s">
        <v>31</v>
      </c>
      <c r="N124" s="1206" t="s">
        <v>32</v>
      </c>
      <c r="O124" s="1206" t="s">
        <v>33</v>
      </c>
      <c r="P124" s="1209"/>
      <c r="Q124" s="1207" t="s">
        <v>203</v>
      </c>
      <c r="R124" s="1214">
        <v>900000</v>
      </c>
      <c r="S124" s="1214">
        <v>0</v>
      </c>
      <c r="T124" s="1214">
        <v>0</v>
      </c>
      <c r="U124" s="1214">
        <v>900000</v>
      </c>
      <c r="V124" s="1214">
        <v>0</v>
      </c>
      <c r="W124" s="1214">
        <v>0</v>
      </c>
      <c r="X124" s="1214">
        <v>900000</v>
      </c>
      <c r="Y124" s="1214">
        <v>0</v>
      </c>
      <c r="Z124" s="1214">
        <v>0</v>
      </c>
      <c r="AA124" s="1214">
        <v>0</v>
      </c>
      <c r="AB124" s="1214">
        <v>0</v>
      </c>
    </row>
    <row r="125" spans="1:28" s="1210" customFormat="1" ht="66.75" customHeight="1">
      <c r="A125" s="1206" t="s">
        <v>759</v>
      </c>
      <c r="B125" s="1207" t="s">
        <v>760</v>
      </c>
      <c r="C125" s="1208" t="s">
        <v>158</v>
      </c>
      <c r="D125" s="1206" t="s">
        <v>29</v>
      </c>
      <c r="E125" s="1206" t="s">
        <v>241</v>
      </c>
      <c r="F125" s="1206" t="s">
        <v>234</v>
      </c>
      <c r="G125" s="1206" t="s">
        <v>214</v>
      </c>
      <c r="H125" s="1206"/>
      <c r="I125" s="1206"/>
      <c r="J125" s="1206"/>
      <c r="K125" s="1206"/>
      <c r="L125" s="1206"/>
      <c r="M125" s="1206" t="s">
        <v>31</v>
      </c>
      <c r="N125" s="1206" t="s">
        <v>239</v>
      </c>
      <c r="O125" s="1206" t="s">
        <v>242</v>
      </c>
      <c r="P125" s="1209"/>
      <c r="Q125" s="1207" t="s">
        <v>159</v>
      </c>
      <c r="R125" s="1214">
        <v>30800000</v>
      </c>
      <c r="S125" s="1214">
        <v>0</v>
      </c>
      <c r="T125" s="1214">
        <v>0</v>
      </c>
      <c r="U125" s="1214">
        <v>30800000</v>
      </c>
      <c r="V125" s="1214">
        <v>0</v>
      </c>
      <c r="W125" s="1214">
        <v>0</v>
      </c>
      <c r="X125" s="1214">
        <v>30800000</v>
      </c>
      <c r="Y125" s="1214">
        <v>0</v>
      </c>
      <c r="Z125" s="1214">
        <v>0</v>
      </c>
      <c r="AA125" s="1214">
        <v>0</v>
      </c>
      <c r="AB125" s="1214">
        <v>0</v>
      </c>
    </row>
    <row r="126" spans="1:28" s="1210" customFormat="1" ht="66.75" customHeight="1">
      <c r="A126" s="1206" t="s">
        <v>759</v>
      </c>
      <c r="B126" s="1207" t="s">
        <v>760</v>
      </c>
      <c r="C126" s="1208" t="s">
        <v>806</v>
      </c>
      <c r="D126" s="1206" t="s">
        <v>243</v>
      </c>
      <c r="E126" s="1206" t="s">
        <v>761</v>
      </c>
      <c r="F126" s="1206" t="s">
        <v>245</v>
      </c>
      <c r="G126" s="1206" t="s">
        <v>256</v>
      </c>
      <c r="H126" s="1206" t="s">
        <v>807</v>
      </c>
      <c r="I126" s="1206"/>
      <c r="J126" s="1206"/>
      <c r="K126" s="1206"/>
      <c r="L126" s="1206"/>
      <c r="M126" s="1206" t="s">
        <v>31</v>
      </c>
      <c r="N126" s="1206" t="s">
        <v>239</v>
      </c>
      <c r="O126" s="1206" t="s">
        <v>33</v>
      </c>
      <c r="P126" s="1209"/>
      <c r="Q126" s="1207" t="s">
        <v>808</v>
      </c>
      <c r="R126" s="1214">
        <v>10754247508</v>
      </c>
      <c r="S126" s="1214">
        <v>0</v>
      </c>
      <c r="T126" s="1214">
        <v>0</v>
      </c>
      <c r="U126" s="1214">
        <v>10754247508</v>
      </c>
      <c r="V126" s="1214">
        <v>0</v>
      </c>
      <c r="W126" s="1214">
        <v>5989224162</v>
      </c>
      <c r="X126" s="1214">
        <v>4765023346</v>
      </c>
      <c r="Y126" s="1214">
        <v>4792955445</v>
      </c>
      <c r="Z126" s="1214">
        <v>1425598500</v>
      </c>
      <c r="AA126" s="1214">
        <v>1425598500</v>
      </c>
      <c r="AB126" s="1214">
        <v>1425598500</v>
      </c>
    </row>
    <row r="127" spans="1:28">
      <c r="U127" s="721"/>
    </row>
    <row r="128" spans="1:28">
      <c r="U128" s="721"/>
    </row>
    <row r="129" spans="21:21">
      <c r="U129" s="721"/>
    </row>
    <row r="130" spans="21:21">
      <c r="U130" s="721"/>
    </row>
    <row r="131" spans="21:21">
      <c r="U131" s="721"/>
    </row>
    <row r="132" spans="21:21">
      <c r="U132" s="721"/>
    </row>
    <row r="133" spans="21:21">
      <c r="U133" s="721"/>
    </row>
    <row r="134" spans="21:21">
      <c r="U134" s="721"/>
    </row>
    <row r="135" spans="21:21">
      <c r="U135" s="721"/>
    </row>
    <row r="136" spans="21:21">
      <c r="U136" s="721"/>
    </row>
    <row r="137" spans="21:21">
      <c r="U137" s="721"/>
    </row>
    <row r="138" spans="21:21">
      <c r="U138" s="721"/>
    </row>
    <row r="139" spans="21:21">
      <c r="U139" s="721"/>
    </row>
    <row r="140" spans="21:21">
      <c r="U140" s="721"/>
    </row>
    <row r="141" spans="21:21">
      <c r="U141" s="721"/>
    </row>
    <row r="142" spans="21:21">
      <c r="U142" s="721"/>
    </row>
    <row r="143" spans="21:21">
      <c r="U143" s="721"/>
    </row>
    <row r="144" spans="21:21">
      <c r="U144" s="721"/>
    </row>
    <row r="145" spans="21:21">
      <c r="U145" s="721"/>
    </row>
    <row r="146" spans="21:21">
      <c r="U146" s="721"/>
    </row>
    <row r="147" spans="21:21">
      <c r="U147" s="721"/>
    </row>
    <row r="148" spans="21:21">
      <c r="U148" s="721"/>
    </row>
    <row r="149" spans="21:21">
      <c r="U149" s="721"/>
    </row>
    <row r="150" spans="21:21">
      <c r="U150" s="721"/>
    </row>
    <row r="151" spans="21:21">
      <c r="U151" s="721"/>
    </row>
    <row r="152" spans="21:21">
      <c r="U152" s="721"/>
    </row>
    <row r="153" spans="21:21">
      <c r="U153" s="721"/>
    </row>
    <row r="154" spans="21:21">
      <c r="U154" s="721"/>
    </row>
    <row r="155" spans="21:21">
      <c r="U155" s="721"/>
    </row>
    <row r="156" spans="21:21">
      <c r="U156" s="721"/>
    </row>
    <row r="157" spans="21:21">
      <c r="U157" s="721"/>
    </row>
    <row r="158" spans="21:21">
      <c r="U158" s="721"/>
    </row>
    <row r="159" spans="21:21">
      <c r="U159" s="721"/>
    </row>
    <row r="160" spans="21:21">
      <c r="U160" s="721"/>
    </row>
    <row r="161" spans="21:21">
      <c r="U161" s="721"/>
    </row>
    <row r="162" spans="21:21">
      <c r="U162" s="721"/>
    </row>
    <row r="163" spans="21:21">
      <c r="U163" s="721"/>
    </row>
    <row r="164" spans="21:21">
      <c r="U164" s="721"/>
    </row>
    <row r="165" spans="21:21">
      <c r="U165" s="721"/>
    </row>
    <row r="166" spans="21:21">
      <c r="U166" s="721"/>
    </row>
    <row r="167" spans="21:21">
      <c r="U167" s="721"/>
    </row>
    <row r="168" spans="21:21">
      <c r="U168" s="721"/>
    </row>
    <row r="169" spans="21:21">
      <c r="U169" s="721"/>
    </row>
    <row r="170" spans="21:21">
      <c r="U170" s="721"/>
    </row>
    <row r="171" spans="21:21">
      <c r="U171" s="721"/>
    </row>
    <row r="172" spans="21:21">
      <c r="U172" s="721"/>
    </row>
    <row r="173" spans="21:21">
      <c r="U173" s="721"/>
    </row>
    <row r="174" spans="21:21">
      <c r="U174" s="721"/>
    </row>
    <row r="175" spans="21:21">
      <c r="U175" s="721"/>
    </row>
    <row r="176" spans="21:21">
      <c r="U176" s="721"/>
    </row>
    <row r="177" spans="21:21">
      <c r="U177" s="721"/>
    </row>
    <row r="178" spans="21:21">
      <c r="U178" s="721"/>
    </row>
    <row r="179" spans="21:21">
      <c r="U179" s="721"/>
    </row>
    <row r="180" spans="21:21">
      <c r="U180" s="721"/>
    </row>
    <row r="181" spans="21:21">
      <c r="U181" s="721"/>
    </row>
    <row r="182" spans="21:21">
      <c r="U182" s="721"/>
    </row>
    <row r="183" spans="21:21">
      <c r="U183" s="721"/>
    </row>
    <row r="184" spans="21:21">
      <c r="U184" s="721"/>
    </row>
    <row r="185" spans="21:21">
      <c r="U185" s="721"/>
    </row>
    <row r="186" spans="21:21">
      <c r="U186" s="721"/>
    </row>
    <row r="187" spans="21:21">
      <c r="U187" s="721"/>
    </row>
    <row r="188" spans="21:21">
      <c r="U188" s="721"/>
    </row>
    <row r="189" spans="21:21">
      <c r="U189" s="721"/>
    </row>
    <row r="190" spans="21:21">
      <c r="U190" s="721"/>
    </row>
    <row r="191" spans="21:21">
      <c r="U191" s="721"/>
    </row>
    <row r="192" spans="21:21">
      <c r="U192" s="721"/>
    </row>
    <row r="193" spans="21:21">
      <c r="U193" s="721"/>
    </row>
    <row r="194" spans="21:21">
      <c r="U194" s="721"/>
    </row>
    <row r="195" spans="21:21">
      <c r="U195" s="721"/>
    </row>
    <row r="196" spans="21:21">
      <c r="U196" s="721"/>
    </row>
    <row r="197" spans="21:21">
      <c r="U197" s="721"/>
    </row>
    <row r="198" spans="21:21">
      <c r="U198" s="721"/>
    </row>
    <row r="199" spans="21:21">
      <c r="U199" s="721"/>
    </row>
    <row r="200" spans="21:21">
      <c r="U200" s="721"/>
    </row>
    <row r="201" spans="21:21">
      <c r="U201" s="721"/>
    </row>
    <row r="202" spans="21:21">
      <c r="U202" s="721"/>
    </row>
    <row r="203" spans="21:21">
      <c r="U203" s="721"/>
    </row>
    <row r="204" spans="21:21">
      <c r="U204" s="721"/>
    </row>
    <row r="205" spans="21:21">
      <c r="U205" s="721"/>
    </row>
    <row r="206" spans="21:21">
      <c r="U206" s="721"/>
    </row>
    <row r="207" spans="21:21">
      <c r="U207" s="721"/>
    </row>
    <row r="208" spans="21:21">
      <c r="U208" s="721"/>
    </row>
    <row r="209" spans="21:21">
      <c r="U209" s="721"/>
    </row>
    <row r="210" spans="21:21">
      <c r="U210" s="721"/>
    </row>
    <row r="211" spans="21:21">
      <c r="U211" s="721"/>
    </row>
    <row r="212" spans="21:21">
      <c r="U212" s="721"/>
    </row>
    <row r="213" spans="21:21">
      <c r="U213" s="721"/>
    </row>
    <row r="214" spans="21:21">
      <c r="U214" s="721"/>
    </row>
    <row r="215" spans="21:21">
      <c r="U215" s="721"/>
    </row>
    <row r="216" spans="21:21">
      <c r="U216" s="721"/>
    </row>
    <row r="217" spans="21:21">
      <c r="U217" s="721"/>
    </row>
    <row r="218" spans="21:21">
      <c r="U218" s="721"/>
    </row>
    <row r="219" spans="21:21">
      <c r="U219" s="721"/>
    </row>
    <row r="220" spans="21:21">
      <c r="U220" s="721"/>
    </row>
    <row r="221" spans="21:21">
      <c r="U221" s="721"/>
    </row>
    <row r="222" spans="21:21">
      <c r="U222" s="721"/>
    </row>
    <row r="223" spans="21:21">
      <c r="U223" s="721"/>
    </row>
    <row r="224" spans="21:21">
      <c r="U224" s="721"/>
    </row>
    <row r="225" spans="21:21">
      <c r="U225" s="721"/>
    </row>
    <row r="226" spans="21:21">
      <c r="U226" s="721"/>
    </row>
    <row r="227" spans="21:21">
      <c r="U227" s="721"/>
    </row>
    <row r="228" spans="21:21">
      <c r="U228" s="721"/>
    </row>
    <row r="229" spans="21:21">
      <c r="U229" s="721"/>
    </row>
    <row r="230" spans="21:21">
      <c r="U230" s="721"/>
    </row>
    <row r="231" spans="21:21">
      <c r="U231" s="721"/>
    </row>
    <row r="232" spans="21:21">
      <c r="U232" s="721"/>
    </row>
    <row r="233" spans="21:21">
      <c r="U233" s="721"/>
    </row>
    <row r="234" spans="21:21">
      <c r="U234" s="721"/>
    </row>
    <row r="235" spans="21:21">
      <c r="U235" s="721"/>
    </row>
    <row r="236" spans="21:21">
      <c r="U236" s="721"/>
    </row>
    <row r="237" spans="21:21">
      <c r="U237" s="721"/>
    </row>
    <row r="238" spans="21:21">
      <c r="U238" s="721"/>
    </row>
    <row r="239" spans="21:21">
      <c r="U239" s="721"/>
    </row>
    <row r="240" spans="21:21">
      <c r="U240" s="721"/>
    </row>
    <row r="241" spans="21:21">
      <c r="U241" s="721"/>
    </row>
    <row r="242" spans="21:21">
      <c r="U242" s="721"/>
    </row>
    <row r="243" spans="21:21">
      <c r="U243" s="721"/>
    </row>
    <row r="244" spans="21:21">
      <c r="U244" s="721"/>
    </row>
    <row r="245" spans="21:21">
      <c r="U245" s="721"/>
    </row>
    <row r="246" spans="21:21">
      <c r="U246" s="721"/>
    </row>
    <row r="247" spans="21:21">
      <c r="U247" s="721"/>
    </row>
    <row r="248" spans="21:21">
      <c r="U248" s="721"/>
    </row>
    <row r="249" spans="21:21">
      <c r="U249" s="721"/>
    </row>
    <row r="250" spans="21:21">
      <c r="U250" s="721"/>
    </row>
    <row r="251" spans="21:21">
      <c r="U251" s="721"/>
    </row>
    <row r="252" spans="21:21">
      <c r="U252" s="721"/>
    </row>
    <row r="253" spans="21:21">
      <c r="U253" s="721"/>
    </row>
    <row r="254" spans="21:21">
      <c r="U254" s="721"/>
    </row>
    <row r="255" spans="21:21">
      <c r="U255" s="721"/>
    </row>
    <row r="256" spans="21:21">
      <c r="U256" s="721"/>
    </row>
    <row r="257" spans="21:21">
      <c r="U257" s="721"/>
    </row>
    <row r="258" spans="21:21">
      <c r="U258" s="721"/>
    </row>
    <row r="259" spans="21:21">
      <c r="U259" s="721"/>
    </row>
    <row r="260" spans="21:21">
      <c r="U260" s="721"/>
    </row>
    <row r="261" spans="21:21">
      <c r="U261" s="721"/>
    </row>
    <row r="262" spans="21:21">
      <c r="U262" s="721"/>
    </row>
    <row r="263" spans="21:21">
      <c r="U263" s="721"/>
    </row>
    <row r="264" spans="21:21">
      <c r="U264" s="721"/>
    </row>
    <row r="265" spans="21:21">
      <c r="U265" s="721"/>
    </row>
    <row r="266" spans="21:21">
      <c r="U266" s="721"/>
    </row>
    <row r="267" spans="21:21">
      <c r="U267" s="721"/>
    </row>
    <row r="268" spans="21:21">
      <c r="U268" s="721"/>
    </row>
    <row r="269" spans="21:21">
      <c r="U269" s="721"/>
    </row>
    <row r="270" spans="21:21">
      <c r="U270" s="721"/>
    </row>
    <row r="271" spans="21:21">
      <c r="U271" s="721"/>
    </row>
  </sheetData>
  <pageMargins left="0.78740157480314998" right="0.78740157480314998" top="0.78740157480314998" bottom="0.78740157480314998" header="0.78740157480314998" footer="0.78740157480314998"/>
  <pageSetup paperSize="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E238"/>
  <sheetViews>
    <sheetView workbookViewId="0">
      <selection activeCell="S112" sqref="S112"/>
    </sheetView>
  </sheetViews>
  <sheetFormatPr baseColWidth="10" defaultColWidth="9.140625" defaultRowHeight="15"/>
  <cols>
    <col min="1" max="1" width="9.140625" customWidth="1"/>
    <col min="2" max="2" width="26.42578125" customWidth="1"/>
    <col min="3" max="3" width="16.42578125" customWidth="1"/>
    <col min="4" max="5" width="9.140625" hidden="1" customWidth="1"/>
    <col min="6" max="6" width="12.42578125" hidden="1" customWidth="1"/>
    <col min="7" max="7" width="9.140625" hidden="1" customWidth="1"/>
    <col min="8" max="8" width="6.5703125" hidden="1" customWidth="1"/>
    <col min="9" max="9" width="9.28515625" hidden="1" customWidth="1"/>
    <col min="10" max="10" width="8.140625" hidden="1" customWidth="1"/>
    <col min="11" max="11" width="10" hidden="1" customWidth="1"/>
    <col min="12" max="12" width="10.7109375" hidden="1" customWidth="1"/>
    <col min="13" max="13" width="12.7109375" hidden="1" customWidth="1"/>
    <col min="14" max="14" width="7.85546875" style="288" hidden="1" customWidth="1"/>
    <col min="15" max="15" width="17.85546875" hidden="1" customWidth="1"/>
    <col min="16" max="16" width="23" customWidth="1"/>
    <col min="17" max="17" width="30" customWidth="1"/>
    <col min="18" max="18" width="16.7109375" customWidth="1"/>
    <col min="19" max="19" width="16" customWidth="1"/>
    <col min="20" max="20" width="16.7109375" customWidth="1"/>
    <col min="21" max="21" width="17" customWidth="1"/>
    <col min="22" max="22" width="15.42578125" customWidth="1"/>
    <col min="23" max="23" width="13.7109375" customWidth="1"/>
    <col min="24" max="24" width="12.5703125" customWidth="1"/>
    <col min="25" max="25" width="15.28515625" customWidth="1"/>
    <col min="26" max="26" width="13.42578125" customWidth="1"/>
    <col min="27" max="27" width="18" customWidth="1"/>
    <col min="28" max="28" width="12.28515625" customWidth="1"/>
  </cols>
  <sheetData>
    <row r="1" spans="1:31" ht="29.25" customHeight="1">
      <c r="A1" s="299" t="s">
        <v>0</v>
      </c>
      <c r="B1" s="299">
        <v>2024</v>
      </c>
      <c r="C1" s="300" t="s">
        <v>1</v>
      </c>
      <c r="D1" s="300" t="s">
        <v>1</v>
      </c>
      <c r="E1" s="300" t="s">
        <v>1</v>
      </c>
      <c r="F1" s="300" t="s">
        <v>1</v>
      </c>
      <c r="G1" s="300" t="s">
        <v>1</v>
      </c>
      <c r="H1" s="300" t="s">
        <v>1</v>
      </c>
      <c r="I1" s="300" t="s">
        <v>1</v>
      </c>
      <c r="J1" s="300" t="s">
        <v>1</v>
      </c>
      <c r="K1" s="300" t="s">
        <v>1</v>
      </c>
      <c r="L1" s="300" t="s">
        <v>1</v>
      </c>
      <c r="M1" s="300" t="s">
        <v>1</v>
      </c>
      <c r="N1" s="300" t="s">
        <v>1</v>
      </c>
      <c r="O1" s="300"/>
      <c r="P1" s="300" t="s">
        <v>1</v>
      </c>
      <c r="Q1" s="300" t="s">
        <v>1</v>
      </c>
      <c r="R1" s="300"/>
      <c r="S1" s="300" t="s">
        <v>1</v>
      </c>
      <c r="T1" s="300" t="s">
        <v>1</v>
      </c>
      <c r="U1" s="300" t="s">
        <v>1</v>
      </c>
      <c r="V1" s="528" t="s">
        <v>579</v>
      </c>
      <c r="W1" s="376">
        <f>+'DESAGREGADO MININTERIOR '!T51</f>
        <v>7350.0397239899994</v>
      </c>
      <c r="X1" s="473"/>
      <c r="Y1" s="473">
        <f>+'DESAGREGADO MININTERIOR '!U2</f>
        <v>4150.453312319999</v>
      </c>
      <c r="Z1" s="473">
        <f>+'DESAGREGADO MININTERIOR '!V2</f>
        <v>1708.4111144999999</v>
      </c>
      <c r="AA1" s="342" t="s">
        <v>485</v>
      </c>
      <c r="AB1" s="300"/>
    </row>
    <row r="2" spans="1:31">
      <c r="A2" s="299" t="s">
        <v>2</v>
      </c>
      <c r="B2" s="299" t="s">
        <v>3</v>
      </c>
      <c r="C2" s="300" t="s">
        <v>1</v>
      </c>
      <c r="D2" s="300" t="s">
        <v>1</v>
      </c>
      <c r="E2" s="300" t="s">
        <v>1</v>
      </c>
      <c r="F2" s="300" t="s">
        <v>1</v>
      </c>
      <c r="G2" s="300" t="s">
        <v>1</v>
      </c>
      <c r="H2" s="300" t="s">
        <v>1</v>
      </c>
      <c r="I2" s="300" t="s">
        <v>1</v>
      </c>
      <c r="J2" s="300" t="s">
        <v>1</v>
      </c>
      <c r="K2" s="300" t="s">
        <v>1</v>
      </c>
      <c r="L2" s="300" t="s">
        <v>1</v>
      </c>
      <c r="M2" s="300" t="s">
        <v>1</v>
      </c>
      <c r="N2" s="300"/>
      <c r="O2" s="300"/>
      <c r="P2" s="300"/>
      <c r="Q2" s="300" t="s">
        <v>1</v>
      </c>
      <c r="R2" s="933"/>
      <c r="S2" s="302"/>
      <c r="T2" s="300" t="s">
        <v>1</v>
      </c>
      <c r="U2" s="300"/>
      <c r="V2" s="301" t="s">
        <v>479</v>
      </c>
      <c r="W2" s="377">
        <f>W8</f>
        <v>7350.0397239899994</v>
      </c>
      <c r="X2" s="474"/>
      <c r="Y2" s="474">
        <f>+Y8</f>
        <v>4136.5224593200001</v>
      </c>
      <c r="Z2" s="474">
        <f>+Z8</f>
        <v>1708.4111144999999</v>
      </c>
      <c r="AA2" s="343" t="s">
        <v>518</v>
      </c>
      <c r="AB2" s="302"/>
    </row>
    <row r="3" spans="1:31">
      <c r="A3" s="299" t="s">
        <v>4</v>
      </c>
      <c r="B3" s="341" t="s">
        <v>269</v>
      </c>
      <c r="C3" s="300" t="s">
        <v>1</v>
      </c>
      <c r="D3" s="300" t="s">
        <v>1</v>
      </c>
      <c r="E3" s="300" t="s">
        <v>1</v>
      </c>
      <c r="F3" s="300" t="s">
        <v>1</v>
      </c>
      <c r="G3" s="300" t="s">
        <v>1</v>
      </c>
      <c r="H3" s="300" t="s">
        <v>1</v>
      </c>
      <c r="I3" s="300" t="s">
        <v>1</v>
      </c>
      <c r="J3" s="300" t="s">
        <v>1</v>
      </c>
      <c r="K3" s="300" t="s">
        <v>1</v>
      </c>
      <c r="L3" s="300" t="s">
        <v>1</v>
      </c>
      <c r="M3" s="300" t="s">
        <v>1</v>
      </c>
      <c r="N3" s="300" t="s">
        <v>1</v>
      </c>
      <c r="O3" s="300"/>
      <c r="P3" s="300" t="s">
        <v>1</v>
      </c>
      <c r="Q3" s="300" t="s">
        <v>1</v>
      </c>
      <c r="R3" s="303">
        <v>1000000</v>
      </c>
      <c r="S3" s="300" t="s">
        <v>1</v>
      </c>
      <c r="T3" s="300" t="s">
        <v>1</v>
      </c>
      <c r="U3" s="303"/>
      <c r="V3" s="300" t="s">
        <v>1</v>
      </c>
      <c r="W3" s="378">
        <f>+W2-W1</f>
        <v>0</v>
      </c>
      <c r="X3" s="475"/>
      <c r="Y3" s="475">
        <f>+Y2-Y1</f>
        <v>-13.930852999998933</v>
      </c>
      <c r="Z3" s="475">
        <f>+Z2-Z1</f>
        <v>0</v>
      </c>
      <c r="AA3" s="344" t="s">
        <v>490</v>
      </c>
      <c r="AB3" s="300"/>
    </row>
    <row r="4" spans="1:31" s="782" customFormat="1" ht="47.25" customHeight="1">
      <c r="A4" s="780" t="s">
        <v>5</v>
      </c>
      <c r="B4" s="780" t="s">
        <v>6</v>
      </c>
      <c r="C4" s="780" t="s">
        <v>7</v>
      </c>
      <c r="D4" s="780" t="s">
        <v>8</v>
      </c>
      <c r="E4" s="780" t="s">
        <v>9</v>
      </c>
      <c r="F4" s="780" t="s">
        <v>10</v>
      </c>
      <c r="G4" s="780" t="s">
        <v>11</v>
      </c>
      <c r="H4" s="780" t="s">
        <v>12</v>
      </c>
      <c r="I4" s="780" t="s">
        <v>13</v>
      </c>
      <c r="J4" s="780" t="s">
        <v>14</v>
      </c>
      <c r="K4" s="780" t="s">
        <v>15</v>
      </c>
      <c r="L4" s="780" t="s">
        <v>211</v>
      </c>
      <c r="M4" s="780" t="s">
        <v>16</v>
      </c>
      <c r="N4" s="780" t="s">
        <v>17</v>
      </c>
      <c r="O4" s="780" t="s">
        <v>18</v>
      </c>
      <c r="P4" s="780" t="s">
        <v>735</v>
      </c>
      <c r="Q4" s="780" t="str">
        <f>+'BASE SIIF'!Q4</f>
        <v>DESCRIPCION SIIF</v>
      </c>
      <c r="R4" s="780" t="s">
        <v>20</v>
      </c>
      <c r="S4" s="780" t="s">
        <v>21</v>
      </c>
      <c r="T4" s="780" t="s">
        <v>22</v>
      </c>
      <c r="U4" s="780" t="s">
        <v>105</v>
      </c>
      <c r="V4" s="780" t="s">
        <v>23</v>
      </c>
      <c r="W4" s="780" t="s">
        <v>24</v>
      </c>
      <c r="X4" s="781" t="s">
        <v>212</v>
      </c>
      <c r="Y4" s="781" t="s">
        <v>25</v>
      </c>
      <c r="Z4" s="781" t="s">
        <v>26</v>
      </c>
      <c r="AA4" s="781" t="s">
        <v>27</v>
      </c>
      <c r="AB4" s="780" t="s">
        <v>28</v>
      </c>
    </row>
    <row r="5" spans="1:31" s="315" customFormat="1" ht="33.75" customHeight="1">
      <c r="A5" s="165" t="str">
        <f>+'BASE SIIF'!A5</f>
        <v>37-01-01</v>
      </c>
      <c r="B5" s="272" t="str">
        <f>+'BASE SIIF'!B5</f>
        <v>MINISTERIO DEL INTERIOR - GESTION GENERAL</v>
      </c>
      <c r="C5" s="717" t="str">
        <f>+'BASE SIIF'!C5</f>
        <v>A-01-01-01</v>
      </c>
      <c r="D5" s="165" t="str">
        <f>+'BASE SIIF'!D5</f>
        <v>A</v>
      </c>
      <c r="E5" s="165" t="str">
        <f>+'BASE SIIF'!E5</f>
        <v>01</v>
      </c>
      <c r="F5" s="165" t="str">
        <f>+'BASE SIIF'!F5</f>
        <v>01</v>
      </c>
      <c r="G5" s="165" t="str">
        <f>+'BASE SIIF'!G5</f>
        <v>01</v>
      </c>
      <c r="H5" s="165"/>
      <c r="I5" s="165"/>
      <c r="J5" s="165"/>
      <c r="K5" s="165"/>
      <c r="L5" s="165"/>
      <c r="M5" s="165" t="str">
        <f>+'BASE SIIF'!M5</f>
        <v>Nación</v>
      </c>
      <c r="N5" s="165" t="str">
        <f>+'BASE SIIF'!N5</f>
        <v>10</v>
      </c>
      <c r="O5" s="165" t="str">
        <f>+'BASE SIIF'!O5</f>
        <v>CSF</v>
      </c>
      <c r="P5" s="272" t="str">
        <f>+'BASE SIIF'!P5</f>
        <v>SALARIO</v>
      </c>
      <c r="Q5" s="272" t="str">
        <f>+'BASE SIIF'!Q5</f>
        <v>SALARIO</v>
      </c>
      <c r="R5" s="714">
        <f>+'BASE SIIF'!R5/$R$3</f>
        <v>29724.9</v>
      </c>
      <c r="S5" s="714">
        <f>+'BASE SIIF'!S5/$R$3</f>
        <v>0</v>
      </c>
      <c r="T5" s="714">
        <f>+'BASE SIIF'!T5/$R$3</f>
        <v>0</v>
      </c>
      <c r="U5" s="714">
        <f>+'BASE SIIF'!U5/$R$3</f>
        <v>29724.9</v>
      </c>
      <c r="V5" s="714">
        <f>+'BASE SIIF'!V5/$R$3</f>
        <v>0</v>
      </c>
      <c r="W5" s="714">
        <f>+'BASE SIIF'!W5/$R$3</f>
        <v>25867.246220500001</v>
      </c>
      <c r="X5" s="714">
        <f>+'BASE SIIF'!X5/$R$3</f>
        <v>3857.6537794999999</v>
      </c>
      <c r="Y5" s="714">
        <f>+'BASE SIIF'!Y5/$R$3</f>
        <v>8070.1724100000001</v>
      </c>
      <c r="Z5" s="714">
        <f>+'BASE SIIF'!Z5/$R$3</f>
        <v>7927.6098190000002</v>
      </c>
      <c r="AA5" s="714">
        <f>+'BASE SIIF'!AA5/$R$3</f>
        <v>7927.6098190000002</v>
      </c>
      <c r="AB5" s="714">
        <f>+'BASE SIIF'!AB5/$R$3</f>
        <v>7881.3353630000001</v>
      </c>
      <c r="AC5" s="716"/>
      <c r="AD5" s="713"/>
      <c r="AE5" s="710"/>
    </row>
    <row r="6" spans="1:31" s="315" customFormat="1" ht="33.75" customHeight="1">
      <c r="A6" s="165" t="str">
        <f>+'BASE SIIF'!A6</f>
        <v>37-01-01</v>
      </c>
      <c r="B6" s="272" t="str">
        <f>+'BASE SIIF'!B6</f>
        <v>MINISTERIO DEL INTERIOR - GESTION GENERAL</v>
      </c>
      <c r="C6" s="717" t="str">
        <f>+'BASE SIIF'!C6</f>
        <v>A-01-01-02</v>
      </c>
      <c r="D6" s="165" t="str">
        <f>+'BASE SIIF'!D6</f>
        <v>A</v>
      </c>
      <c r="E6" s="165" t="str">
        <f>+'BASE SIIF'!E6</f>
        <v>01</v>
      </c>
      <c r="F6" s="165" t="str">
        <f>+'BASE SIIF'!F6</f>
        <v>01</v>
      </c>
      <c r="G6" s="165" t="str">
        <f>+'BASE SIIF'!G6</f>
        <v>02</v>
      </c>
      <c r="H6" s="165"/>
      <c r="I6" s="165"/>
      <c r="J6" s="165"/>
      <c r="K6" s="165"/>
      <c r="L6" s="165"/>
      <c r="M6" s="165" t="str">
        <f>+'BASE SIIF'!M6</f>
        <v>Nación</v>
      </c>
      <c r="N6" s="165" t="str">
        <f>+'BASE SIIF'!N6</f>
        <v>10</v>
      </c>
      <c r="O6" s="165" t="str">
        <f>+'BASE SIIF'!O6</f>
        <v>CSF</v>
      </c>
      <c r="P6" s="272" t="str">
        <f>+'BASE SIIF'!P6</f>
        <v>CONTRIBUCIONES INHERENTES A LA NÓMINA</v>
      </c>
      <c r="Q6" s="272" t="str">
        <f>+'BASE SIIF'!Q6</f>
        <v>CONTRIBUCIONES INHERENTES A LA NÓMINA</v>
      </c>
      <c r="R6" s="714">
        <f>+'BASE SIIF'!R6/$R$3</f>
        <v>10651.5</v>
      </c>
      <c r="S6" s="714">
        <f>+'BASE SIIF'!S6/$R$3</f>
        <v>0</v>
      </c>
      <c r="T6" s="714">
        <f>+'BASE SIIF'!T6/$R$3</f>
        <v>0</v>
      </c>
      <c r="U6" s="714">
        <f>+'BASE SIIF'!U6/$R$3</f>
        <v>10651.5</v>
      </c>
      <c r="V6" s="714">
        <f>+'BASE SIIF'!V6/$R$3</f>
        <v>0</v>
      </c>
      <c r="W6" s="714">
        <f>+'BASE SIIF'!W6/$R$3</f>
        <v>9166.5810154899991</v>
      </c>
      <c r="X6" s="714">
        <f>+'BASE SIIF'!X6/$R$3</f>
        <v>1484.91898451</v>
      </c>
      <c r="Y6" s="714">
        <f>+'BASE SIIF'!Y6/$R$3</f>
        <v>2203.8396419999999</v>
      </c>
      <c r="Z6" s="714">
        <f>+'BASE SIIF'!Z6/$R$3</f>
        <v>2203.8396419999999</v>
      </c>
      <c r="AA6" s="714">
        <f>+'BASE SIIF'!AA6/$R$3</f>
        <v>2203.8396419999999</v>
      </c>
      <c r="AB6" s="714">
        <f>+'BASE SIIF'!AB6/$R$3</f>
        <v>2203.8396419999999</v>
      </c>
      <c r="AC6" s="716"/>
      <c r="AD6" s="713"/>
      <c r="AE6" s="710"/>
    </row>
    <row r="7" spans="1:31" s="315" customFormat="1" ht="33.75" customHeight="1">
      <c r="A7" s="165" t="str">
        <f>+'BASE SIIF'!A7</f>
        <v>37-01-01</v>
      </c>
      <c r="B7" s="272" t="str">
        <f>+'BASE SIIF'!B7</f>
        <v>MINISTERIO DEL INTERIOR - GESTION GENERAL</v>
      </c>
      <c r="C7" s="717" t="str">
        <f>+'BASE SIIF'!C7</f>
        <v>A-01-01-03</v>
      </c>
      <c r="D7" s="165" t="str">
        <f>+'BASE SIIF'!D7</f>
        <v>A</v>
      </c>
      <c r="E7" s="165" t="str">
        <f>+'BASE SIIF'!E7</f>
        <v>01</v>
      </c>
      <c r="F7" s="165" t="str">
        <f>+'BASE SIIF'!F7</f>
        <v>01</v>
      </c>
      <c r="G7" s="165" t="str">
        <f>+'BASE SIIF'!G7</f>
        <v>03</v>
      </c>
      <c r="H7" s="165"/>
      <c r="I7" s="165"/>
      <c r="J7" s="165"/>
      <c r="K7" s="165"/>
      <c r="L7" s="165"/>
      <c r="M7" s="165" t="str">
        <f>+'BASE SIIF'!M7</f>
        <v>Nación</v>
      </c>
      <c r="N7" s="165" t="str">
        <f>+'BASE SIIF'!N7</f>
        <v>10</v>
      </c>
      <c r="O7" s="165" t="str">
        <f>+'BASE SIIF'!O7</f>
        <v>CSF</v>
      </c>
      <c r="P7" s="272" t="str">
        <f>+'BASE SIIF'!P7</f>
        <v>REMUNERACIONES NO CONSTITUTIVAS DE FACTOR SALARIAL</v>
      </c>
      <c r="Q7" s="272" t="str">
        <f>+'BASE SIIF'!Q7</f>
        <v>REMUNERACIONES NO CONSTITUTIVAS DE FACTOR SALARIAL</v>
      </c>
      <c r="R7" s="714">
        <f>+'BASE SIIF'!R7/$R$3</f>
        <v>4834.1000000000004</v>
      </c>
      <c r="S7" s="714">
        <f>+'BASE SIIF'!S7/$R$3</f>
        <v>0</v>
      </c>
      <c r="T7" s="714">
        <f>+'BASE SIIF'!T7/$R$3</f>
        <v>0</v>
      </c>
      <c r="U7" s="714">
        <f>+'BASE SIIF'!U7/$R$3</f>
        <v>4834.1000000000004</v>
      </c>
      <c r="V7" s="714">
        <f>+'BASE SIIF'!V7/$R$3</f>
        <v>0</v>
      </c>
      <c r="W7" s="714">
        <f>+'BASE SIIF'!W7/$R$3</f>
        <v>4198.8038327499999</v>
      </c>
      <c r="X7" s="714">
        <f>+'BASE SIIF'!X7/$R$3</f>
        <v>635.29616725000005</v>
      </c>
      <c r="Y7" s="714">
        <f>+'BASE SIIF'!Y7/$R$3</f>
        <v>1103.003915</v>
      </c>
      <c r="Z7" s="714">
        <f>+'BASE SIIF'!Z7/$R$3</f>
        <v>1093.9705369999999</v>
      </c>
      <c r="AA7" s="714">
        <f>+'BASE SIIF'!AA7/$R$3</f>
        <v>1093.9705369999999</v>
      </c>
      <c r="AB7" s="714">
        <f>+'BASE SIIF'!AB7/$R$3</f>
        <v>1059.849532</v>
      </c>
      <c r="AC7" s="716"/>
      <c r="AD7" s="713"/>
      <c r="AE7" s="710"/>
    </row>
    <row r="8" spans="1:31" s="315" customFormat="1" ht="33.75" customHeight="1">
      <c r="A8" s="165" t="str">
        <f>+'BASE SIIF'!A8</f>
        <v>37-01-01</v>
      </c>
      <c r="B8" s="272" t="str">
        <f>+'BASE SIIF'!B8</f>
        <v>MINISTERIO DEL INTERIOR - GESTION GENERAL</v>
      </c>
      <c r="C8" s="717" t="str">
        <f>+'BASE SIIF'!C8</f>
        <v>A-02</v>
      </c>
      <c r="D8" s="165" t="str">
        <f>+'BASE SIIF'!D8</f>
        <v>A</v>
      </c>
      <c r="E8" s="165" t="str">
        <f>+'BASE SIIF'!E8</f>
        <v>02</v>
      </c>
      <c r="F8" s="165">
        <f>+'BASE SIIF'!F8</f>
        <v>0</v>
      </c>
      <c r="G8" s="165">
        <f>+'BASE SIIF'!G8</f>
        <v>0</v>
      </c>
      <c r="H8" s="165"/>
      <c r="I8" s="165"/>
      <c r="J8" s="165"/>
      <c r="K8" s="165"/>
      <c r="L8" s="165"/>
      <c r="M8" s="165" t="str">
        <f>+'BASE SIIF'!M8</f>
        <v>Nación</v>
      </c>
      <c r="N8" s="165" t="str">
        <f>+'BASE SIIF'!N8</f>
        <v>10</v>
      </c>
      <c r="O8" s="165" t="str">
        <f>+'BASE SIIF'!O8</f>
        <v>CSF</v>
      </c>
      <c r="P8" s="272" t="str">
        <f>+'BASE SIIF'!P8</f>
        <v>ADQUISICIÓN DE BIENES  Y SERVICIOS</v>
      </c>
      <c r="Q8" s="272" t="str">
        <f>+'BASE SIIF'!Q8</f>
        <v>ADQUISICIÓN DE BIENES  Y SERVICIOS</v>
      </c>
      <c r="R8" s="714">
        <f>+'BASE SIIF'!R8/$R$3</f>
        <v>8778.1</v>
      </c>
      <c r="S8" s="714">
        <f>+'BASE SIIF'!S8/$R$3</f>
        <v>0</v>
      </c>
      <c r="T8" s="714">
        <f>+'BASE SIIF'!T8/$R$3</f>
        <v>0</v>
      </c>
      <c r="U8" s="714">
        <f>+'BASE SIIF'!U8/$R$3</f>
        <v>8778.1</v>
      </c>
      <c r="V8" s="714">
        <f>+'BASE SIIF'!V8/$R$3</f>
        <v>0</v>
      </c>
      <c r="W8" s="714">
        <f>+'BASE SIIF'!W8/$R$3</f>
        <v>7350.0397239899994</v>
      </c>
      <c r="X8" s="714">
        <f>+'BASE SIIF'!X8/$R$3</f>
        <v>1428.0602760100001</v>
      </c>
      <c r="Y8" s="714">
        <f>+'BASE SIIF'!Y8/$R$3</f>
        <v>4136.5224593200001</v>
      </c>
      <c r="Z8" s="714">
        <f>+'BASE SIIF'!Z8/$R$3</f>
        <v>1708.4111144999999</v>
      </c>
      <c r="AA8" s="714">
        <f>+'BASE SIIF'!AA8/$R$3</f>
        <v>1703.2410775000001</v>
      </c>
      <c r="AB8" s="714">
        <f>+'BASE SIIF'!AB8/$R$3</f>
        <v>1382.9725263399998</v>
      </c>
      <c r="AC8" s="716"/>
      <c r="AD8" s="713"/>
      <c r="AE8" s="710"/>
    </row>
    <row r="9" spans="1:31" s="315" customFormat="1" ht="33.75" customHeight="1">
      <c r="A9" s="165" t="str">
        <f>+'BASE SIIF'!A9</f>
        <v>37-01-01</v>
      </c>
      <c r="B9" s="272" t="str">
        <f>+'BASE SIIF'!B9</f>
        <v>MINISTERIO DEL INTERIOR - GESTION GENERAL</v>
      </c>
      <c r="C9" s="717" t="str">
        <f>+'BASE SIIF'!C9</f>
        <v>A-03-03-01-009</v>
      </c>
      <c r="D9" s="165" t="str">
        <f>+'BASE SIIF'!D9</f>
        <v>A</v>
      </c>
      <c r="E9" s="165" t="str">
        <f>+'BASE SIIF'!E9</f>
        <v>03</v>
      </c>
      <c r="F9" s="165" t="str">
        <f>+'BASE SIIF'!F9</f>
        <v>03</v>
      </c>
      <c r="G9" s="165" t="str">
        <f>+'BASE SIIF'!G9</f>
        <v>01</v>
      </c>
      <c r="H9" s="165" t="str">
        <f>+'BASE SIIF'!H9</f>
        <v>009</v>
      </c>
      <c r="I9" s="165"/>
      <c r="J9" s="165"/>
      <c r="K9" s="165"/>
      <c r="L9" s="165"/>
      <c r="M9" s="165" t="str">
        <f>+'BASE SIIF'!M9</f>
        <v>Nación</v>
      </c>
      <c r="N9" s="165" t="str">
        <f>+'BASE SIIF'!N9</f>
        <v>10</v>
      </c>
      <c r="O9" s="165" t="str">
        <f>+'BASE SIIF'!O9</f>
        <v>CSF</v>
      </c>
      <c r="P9" s="272" t="str">
        <f>+'BASE SIIF'!P9</f>
        <v>PROGRAMA DE PROTECCIÓN A PERSONAS QUE SE ENCUENTRAN EN SITUACIÓN DE RIESGO CONTRA SU VIDA, INTEGRIDAD, SEGURIDAD O LIBERTAD, POR CAUSAS RELACIONADAS CON LA VIOLENCIA EN COLOMBIA</v>
      </c>
      <c r="Q9" s="272" t="str">
        <f>+'BASE SIIF'!Q9</f>
        <v>PROGRAMA DE PROTECCIÓN A PERSONAS QUE SE ENCUENTRAN EN SITUACIÓN DE RIESGO CONTRA SU VIDA, INTEGRIDAD, SEGURIDAD O LIBERTAD, POR CAUSAS RELACIONADAS CON LA VIOLENCIA EN COLOMBIA</v>
      </c>
      <c r="R9" s="714">
        <f>+'BASE SIIF'!R9/$R$3</f>
        <v>7142.5</v>
      </c>
      <c r="S9" s="714">
        <f>+'BASE SIIF'!S9/$R$3</f>
        <v>0</v>
      </c>
      <c r="T9" s="714">
        <f>+'BASE SIIF'!T9/$R$3</f>
        <v>0</v>
      </c>
      <c r="U9" s="714">
        <f>+'BASE SIIF'!U9/$R$3</f>
        <v>7142.5</v>
      </c>
      <c r="V9" s="714">
        <f>+'BASE SIIF'!V9/$R$3</f>
        <v>0</v>
      </c>
      <c r="W9" s="714">
        <f>+'BASE SIIF'!W9/$R$3</f>
        <v>2215.106264</v>
      </c>
      <c r="X9" s="714">
        <f>+'BASE SIIF'!X9/$R$3</f>
        <v>4927.393736</v>
      </c>
      <c r="Y9" s="714">
        <f>+'BASE SIIF'!Y9/$R$3</f>
        <v>2046.2838690000001</v>
      </c>
      <c r="Z9" s="714">
        <f>+'BASE SIIF'!Z9/$R$3</f>
        <v>490.79543799999999</v>
      </c>
      <c r="AA9" s="714">
        <f>+'BASE SIIF'!AA9/$R$3</f>
        <v>490.79543799999999</v>
      </c>
      <c r="AB9" s="714">
        <f>+'BASE SIIF'!AB9/$R$3</f>
        <v>463.85053799999997</v>
      </c>
      <c r="AC9" s="716"/>
      <c r="AD9" s="713"/>
      <c r="AE9" s="710"/>
    </row>
    <row r="10" spans="1:31" s="315" customFormat="1" ht="33.75" customHeight="1">
      <c r="A10" s="165" t="str">
        <f>+'BASE SIIF'!A10</f>
        <v>37-01-01</v>
      </c>
      <c r="B10" s="272" t="str">
        <f>+'BASE SIIF'!B10</f>
        <v>MINISTERIO DEL INTERIOR - GESTION GENERAL</v>
      </c>
      <c r="C10" s="717" t="str">
        <f>+'BASE SIIF'!C10</f>
        <v>A-03-03-01-032</v>
      </c>
      <c r="D10" s="165" t="str">
        <f>+'BASE SIIF'!D10</f>
        <v>A</v>
      </c>
      <c r="E10" s="165" t="str">
        <f>+'BASE SIIF'!E10</f>
        <v>03</v>
      </c>
      <c r="F10" s="165" t="str">
        <f>+'BASE SIIF'!F10</f>
        <v>03</v>
      </c>
      <c r="G10" s="165" t="str">
        <f>+'BASE SIIF'!G10</f>
        <v>01</v>
      </c>
      <c r="H10" s="165" t="str">
        <f>+'BASE SIIF'!H10</f>
        <v>032</v>
      </c>
      <c r="I10" s="165"/>
      <c r="J10" s="165"/>
      <c r="K10" s="165"/>
      <c r="L10" s="165"/>
      <c r="M10" s="165" t="str">
        <f>+'BASE SIIF'!M10</f>
        <v>Nación</v>
      </c>
      <c r="N10" s="165" t="str">
        <f>+'BASE SIIF'!N10</f>
        <v>16</v>
      </c>
      <c r="O10" s="165" t="str">
        <f>+'BASE SIIF'!O10</f>
        <v>CSF</v>
      </c>
      <c r="P10" s="272" t="str">
        <f>+'BASE SIIF'!P10</f>
        <v>FONDO NACIONAL DE SEGURIDAD Y CONVIVENCIA CIUDADANA -FONSECON</v>
      </c>
      <c r="Q10" s="272" t="str">
        <f>+'BASE SIIF'!Q10</f>
        <v>FONDO NACIONAL DE SEGURIDAD Y CONVIVENCIA CIUDADANA -FONSECON</v>
      </c>
      <c r="R10" s="714">
        <f>+'BASE SIIF'!R10/$R$3</f>
        <v>400000</v>
      </c>
      <c r="S10" s="714">
        <f>+'BASE SIIF'!S10/$R$3</f>
        <v>0</v>
      </c>
      <c r="T10" s="714">
        <f>+'BASE SIIF'!T10/$R$3</f>
        <v>0</v>
      </c>
      <c r="U10" s="714">
        <f>+'BASE SIIF'!U10/$R$3</f>
        <v>400000</v>
      </c>
      <c r="V10" s="714">
        <f>+'BASE SIIF'!V10/$R$3</f>
        <v>0</v>
      </c>
      <c r="W10" s="714">
        <f>+'BASE SIIF'!W10/$R$3</f>
        <v>169162.72762603001</v>
      </c>
      <c r="X10" s="714">
        <f>+'BASE SIIF'!X10/$R$3</f>
        <v>230837.27237396999</v>
      </c>
      <c r="Y10" s="714">
        <f>+'BASE SIIF'!Y10/$R$3</f>
        <v>154472.65239244001</v>
      </c>
      <c r="Z10" s="714">
        <f>+'BASE SIIF'!Z10/$R$3</f>
        <v>14171.087097149999</v>
      </c>
      <c r="AA10" s="714">
        <f>+'BASE SIIF'!AA10/$R$3</f>
        <v>14162.22849415</v>
      </c>
      <c r="AB10" s="714">
        <f>+'BASE SIIF'!AB10/$R$3</f>
        <v>12062.25982445</v>
      </c>
      <c r="AC10" s="716"/>
      <c r="AD10" s="713"/>
      <c r="AE10" s="710"/>
    </row>
    <row r="11" spans="1:31" s="315" customFormat="1" ht="33.75" customHeight="1">
      <c r="A11" s="165" t="str">
        <f>+'BASE SIIF'!A11</f>
        <v>37-01-01</v>
      </c>
      <c r="B11" s="272" t="str">
        <f>+'BASE SIIF'!B11</f>
        <v>MINISTERIO DEL INTERIOR - GESTION GENERAL</v>
      </c>
      <c r="C11" s="717" t="str">
        <f>+'BASE SIIF'!C11</f>
        <v>A-03-03-01-033</v>
      </c>
      <c r="D11" s="165" t="str">
        <f>+'BASE SIIF'!D11</f>
        <v>A</v>
      </c>
      <c r="E11" s="165" t="str">
        <f>+'BASE SIIF'!E11</f>
        <v>03</v>
      </c>
      <c r="F11" s="165" t="str">
        <f>+'BASE SIIF'!F11</f>
        <v>03</v>
      </c>
      <c r="G11" s="165" t="str">
        <f>+'BASE SIIF'!G11</f>
        <v>01</v>
      </c>
      <c r="H11" s="165" t="str">
        <f>+'BASE SIIF'!H11</f>
        <v>033</v>
      </c>
      <c r="I11" s="165"/>
      <c r="J11" s="165"/>
      <c r="K11" s="165"/>
      <c r="L11" s="165"/>
      <c r="M11" s="165" t="str">
        <f>+'BASE SIIF'!M11</f>
        <v>Nación</v>
      </c>
      <c r="N11" s="165" t="str">
        <f>+'BASE SIIF'!N11</f>
        <v>10</v>
      </c>
      <c r="O11" s="165" t="str">
        <f>+'BASE SIIF'!O11</f>
        <v>CSF</v>
      </c>
      <c r="P11" s="272" t="str">
        <f>+'BASE SIIF'!P11</f>
        <v>FONDO NACIONAL PARA LA LUCHA CONTRA LA TRATA DE PERSONAS. LEY 985 DE 2005 Y DECRETO 4319 DE 2006</v>
      </c>
      <c r="Q11" s="272" t="str">
        <f>+'BASE SIIF'!Q11</f>
        <v>FONDO NACIONAL PARA LA LUCHA CONTRA LA TRATA DE PERSONAS. LEY 985 DE 2005 Y DECRETO 4319 DE 2006</v>
      </c>
      <c r="R11" s="714">
        <f>+'BASE SIIF'!R11/$R$3</f>
        <v>145.19999999999999</v>
      </c>
      <c r="S11" s="714">
        <f>+'BASE SIIF'!S11/$R$3</f>
        <v>7000</v>
      </c>
      <c r="T11" s="714">
        <f>+'BASE SIIF'!T11/$R$3</f>
        <v>0</v>
      </c>
      <c r="U11" s="714">
        <f>+'BASE SIIF'!U11/$R$3</f>
        <v>7145.2</v>
      </c>
      <c r="V11" s="714">
        <f>+'BASE SIIF'!V11/$R$3</f>
        <v>0</v>
      </c>
      <c r="W11" s="714">
        <f>+'BASE SIIF'!W11/$R$3</f>
        <v>0</v>
      </c>
      <c r="X11" s="714">
        <f>+'BASE SIIF'!X11/$R$3</f>
        <v>7145.2</v>
      </c>
      <c r="Y11" s="714">
        <f>+'BASE SIIF'!Y11/$R$3</f>
        <v>0</v>
      </c>
      <c r="Z11" s="714">
        <f>+'BASE SIIF'!Z11/$R$3</f>
        <v>0</v>
      </c>
      <c r="AA11" s="714">
        <f>+'BASE SIIF'!AA11/$R$3</f>
        <v>0</v>
      </c>
      <c r="AB11" s="714">
        <f>+'BASE SIIF'!AB11/$R$3</f>
        <v>0</v>
      </c>
      <c r="AC11" s="716"/>
      <c r="AD11" s="713"/>
      <c r="AE11" s="710"/>
    </row>
    <row r="12" spans="1:31" s="315" customFormat="1" ht="33.75" customHeight="1">
      <c r="A12" s="165" t="str">
        <f>+'BASE SIIF'!A12</f>
        <v>37-01-01</v>
      </c>
      <c r="B12" s="272" t="str">
        <f>+'BASE SIIF'!B12</f>
        <v>MINISTERIO DEL INTERIOR - GESTION GENERAL</v>
      </c>
      <c r="C12" s="717" t="str">
        <f>+'BASE SIIF'!C12</f>
        <v>A-03-03-01-035</v>
      </c>
      <c r="D12" s="165" t="str">
        <f>+'BASE SIIF'!D12</f>
        <v>A</v>
      </c>
      <c r="E12" s="165" t="str">
        <f>+'BASE SIIF'!E12</f>
        <v>03</v>
      </c>
      <c r="F12" s="165" t="str">
        <f>+'BASE SIIF'!F12</f>
        <v>03</v>
      </c>
      <c r="G12" s="165" t="str">
        <f>+'BASE SIIF'!G12</f>
        <v>01</v>
      </c>
      <c r="H12" s="165" t="str">
        <f>+'BASE SIIF'!H12</f>
        <v>035</v>
      </c>
      <c r="I12" s="165"/>
      <c r="J12" s="165"/>
      <c r="K12" s="165"/>
      <c r="L12" s="165"/>
      <c r="M12" s="165" t="str">
        <f>+'BASE SIIF'!M12</f>
        <v>Nación</v>
      </c>
      <c r="N12" s="165" t="str">
        <f>+'BASE SIIF'!N12</f>
        <v>10</v>
      </c>
      <c r="O12" s="165" t="str">
        <f>+'BASE SIIF'!O12</f>
        <v>CSF</v>
      </c>
      <c r="P12" s="272" t="str">
        <f>+'BASE SIIF'!P12</f>
        <v>FORTALECIMIENTO A LA GESTIÓN TERRITORIAL Y BUEN GOBIERNO LOCAL</v>
      </c>
      <c r="Q12" s="272" t="str">
        <f>+'BASE SIIF'!Q12</f>
        <v>FORTALECIMIENTO A LA GESTIÓN TERRITORIAL Y BUEN GOBIERNO LOCAL</v>
      </c>
      <c r="R12" s="714">
        <f>+'BASE SIIF'!R12/$R$3</f>
        <v>14892.5</v>
      </c>
      <c r="S12" s="714">
        <f>+'BASE SIIF'!S12/$R$3</f>
        <v>0</v>
      </c>
      <c r="T12" s="714">
        <f>+'BASE SIIF'!T12/$R$3</f>
        <v>0</v>
      </c>
      <c r="U12" s="714">
        <f>+'BASE SIIF'!U12/$R$3</f>
        <v>14892.5</v>
      </c>
      <c r="V12" s="714">
        <f>+'BASE SIIF'!V12/$R$3</f>
        <v>0</v>
      </c>
      <c r="W12" s="714">
        <f>+'BASE SIIF'!W12/$R$3</f>
        <v>13503.263870000001</v>
      </c>
      <c r="X12" s="714">
        <f>+'BASE SIIF'!X12/$R$3</f>
        <v>1389.23613</v>
      </c>
      <c r="Y12" s="714">
        <f>+'BASE SIIF'!Y12/$R$3</f>
        <v>4908.8953959999999</v>
      </c>
      <c r="Z12" s="714">
        <f>+'BASE SIIF'!Z12/$R$3</f>
        <v>1043.5694779999999</v>
      </c>
      <c r="AA12" s="714">
        <f>+'BASE SIIF'!AA12/$R$3</f>
        <v>1043.5694779999999</v>
      </c>
      <c r="AB12" s="714">
        <f>+'BASE SIIF'!AB12/$R$3</f>
        <v>963.25760200000002</v>
      </c>
      <c r="AC12" s="716"/>
      <c r="AD12" s="713"/>
      <c r="AE12" s="710"/>
    </row>
    <row r="13" spans="1:31" s="315" customFormat="1" ht="33.75" customHeight="1">
      <c r="A13" s="165" t="str">
        <f>+'BASE SIIF'!A13</f>
        <v>37-01-01</v>
      </c>
      <c r="B13" s="272" t="str">
        <f>+'BASE SIIF'!B13</f>
        <v>MINISTERIO DEL INTERIOR - GESTION GENERAL</v>
      </c>
      <c r="C13" s="717" t="str">
        <f>+'BASE SIIF'!C13</f>
        <v>A-03-03-01-039</v>
      </c>
      <c r="D13" s="165" t="str">
        <f>+'BASE SIIF'!D13</f>
        <v>A</v>
      </c>
      <c r="E13" s="165" t="str">
        <f>+'BASE SIIF'!E13</f>
        <v>03</v>
      </c>
      <c r="F13" s="165" t="str">
        <f>+'BASE SIIF'!F13</f>
        <v>03</v>
      </c>
      <c r="G13" s="165" t="str">
        <f>+'BASE SIIF'!G13</f>
        <v>01</v>
      </c>
      <c r="H13" s="165" t="str">
        <f>+'BASE SIIF'!H13</f>
        <v>039</v>
      </c>
      <c r="I13" s="165"/>
      <c r="J13" s="165"/>
      <c r="K13" s="165"/>
      <c r="L13" s="165"/>
      <c r="M13" s="165" t="str">
        <f>+'BASE SIIF'!M13</f>
        <v>Nación</v>
      </c>
      <c r="N13" s="165" t="str">
        <f>+'BASE SIIF'!N13</f>
        <v>10</v>
      </c>
      <c r="O13" s="165" t="str">
        <f>+'BASE SIIF'!O13</f>
        <v>CSF</v>
      </c>
      <c r="P13" s="272" t="str">
        <f>+'BASE SIIF'!P13</f>
        <v>IMPLEMENTACIÓN LEY 985 DE 2005 SOBRE TRATA DE PERSONAS</v>
      </c>
      <c r="Q13" s="272" t="str">
        <f>+'BASE SIIF'!Q13</f>
        <v>IMPLEMENTACIÓN LEY 985 DE 2005 SOBRE TRATA DE PERSONAS</v>
      </c>
      <c r="R13" s="714">
        <f>+'BASE SIIF'!R13/$R$3</f>
        <v>2748.1</v>
      </c>
      <c r="S13" s="714">
        <f>+'BASE SIIF'!S13/$R$3</f>
        <v>0</v>
      </c>
      <c r="T13" s="714">
        <f>+'BASE SIIF'!T13/$R$3</f>
        <v>0</v>
      </c>
      <c r="U13" s="714">
        <f>+'BASE SIIF'!U13/$R$3</f>
        <v>2748.1</v>
      </c>
      <c r="V13" s="714">
        <f>+'BASE SIIF'!V13/$R$3</f>
        <v>0</v>
      </c>
      <c r="W13" s="714">
        <f>+'BASE SIIF'!W13/$R$3</f>
        <v>2082.5993330000001</v>
      </c>
      <c r="X13" s="714">
        <f>+'BASE SIIF'!X13/$R$3</f>
        <v>665.50066700000002</v>
      </c>
      <c r="Y13" s="714">
        <f>+'BASE SIIF'!Y13/$R$3</f>
        <v>1114.9658320000001</v>
      </c>
      <c r="Z13" s="714">
        <f>+'BASE SIIF'!Z13/$R$3</f>
        <v>273.30288999999999</v>
      </c>
      <c r="AA13" s="714">
        <f>+'BASE SIIF'!AA13/$R$3</f>
        <v>273.30288999999999</v>
      </c>
      <c r="AB13" s="714">
        <f>+'BASE SIIF'!AB13/$R$3</f>
        <v>219.83426700000001</v>
      </c>
      <c r="AC13" s="716"/>
      <c r="AD13" s="713"/>
      <c r="AE13" s="710"/>
    </row>
    <row r="14" spans="1:31" s="315" customFormat="1" ht="33.75" customHeight="1">
      <c r="A14" s="165" t="str">
        <f>+'BASE SIIF'!A14</f>
        <v>37-01-01</v>
      </c>
      <c r="B14" s="272" t="str">
        <f>+'BASE SIIF'!B14</f>
        <v>MINISTERIO DEL INTERIOR - GESTION GENERAL</v>
      </c>
      <c r="C14" s="717" t="str">
        <f>+'BASE SIIF'!C14</f>
        <v>A-03-03-01-053</v>
      </c>
      <c r="D14" s="165" t="str">
        <f>+'BASE SIIF'!D14</f>
        <v>A</v>
      </c>
      <c r="E14" s="165" t="str">
        <f>+'BASE SIIF'!E14</f>
        <v>03</v>
      </c>
      <c r="F14" s="165" t="str">
        <f>+'BASE SIIF'!F14</f>
        <v>03</v>
      </c>
      <c r="G14" s="165" t="str">
        <f>+'BASE SIIF'!G14</f>
        <v>01</v>
      </c>
      <c r="H14" s="165" t="str">
        <f>+'BASE SIIF'!H14</f>
        <v>053</v>
      </c>
      <c r="I14" s="165"/>
      <c r="J14" s="165"/>
      <c r="K14" s="165"/>
      <c r="L14" s="165"/>
      <c r="M14" s="165" t="str">
        <f>+'BASE SIIF'!M14</f>
        <v>Nación</v>
      </c>
      <c r="N14" s="165" t="str">
        <f>+'BASE SIIF'!N14</f>
        <v>10</v>
      </c>
      <c r="O14" s="165" t="str">
        <f>+'BASE SIIF'!O14</f>
        <v>CSF</v>
      </c>
      <c r="P14" s="272" t="str">
        <f>+'BASE SIIF'!P14</f>
        <v>FONDO DE PROTECCIÓN DE JUSTICIA. DECRETO 1890 DE 1999 Y DECRETO 200 DE 2003</v>
      </c>
      <c r="Q14" s="272" t="str">
        <f>+'BASE SIIF'!Q14</f>
        <v>FONDO DE PROTECCIÓN DE JUSTICIA. DECRETO 1890 DE 1999 Y DECRETO 200 DE 2003</v>
      </c>
      <c r="R14" s="714">
        <f>+'BASE SIIF'!R14/$R$3</f>
        <v>1769.2</v>
      </c>
      <c r="S14" s="714">
        <f>+'BASE SIIF'!S14/$R$3</f>
        <v>0</v>
      </c>
      <c r="T14" s="714">
        <f>+'BASE SIIF'!T14/$R$3</f>
        <v>0</v>
      </c>
      <c r="U14" s="714">
        <f>+'BASE SIIF'!U14/$R$3</f>
        <v>1769.2</v>
      </c>
      <c r="V14" s="714">
        <f>+'BASE SIIF'!V14/$R$3</f>
        <v>0</v>
      </c>
      <c r="W14" s="714">
        <f>+'BASE SIIF'!W14/$R$3</f>
        <v>513.351091</v>
      </c>
      <c r="X14" s="714">
        <f>+'BASE SIIF'!X14/$R$3</f>
        <v>1255.848909</v>
      </c>
      <c r="Y14" s="714">
        <f>+'BASE SIIF'!Y14/$R$3</f>
        <v>513.351091</v>
      </c>
      <c r="Z14" s="714">
        <f>+'BASE SIIF'!Z14/$R$3</f>
        <v>109.72687000000001</v>
      </c>
      <c r="AA14" s="714">
        <f>+'BASE SIIF'!AA14/$R$3</f>
        <v>109.72687000000001</v>
      </c>
      <c r="AB14" s="714">
        <f>+'BASE SIIF'!AB14/$R$3</f>
        <v>109.72687000000001</v>
      </c>
      <c r="AC14" s="716"/>
      <c r="AD14" s="713"/>
      <c r="AE14" s="710"/>
    </row>
    <row r="15" spans="1:31" s="315" customFormat="1" ht="33.75" customHeight="1">
      <c r="A15" s="165" t="str">
        <f>+'BASE SIIF'!A15</f>
        <v>37-01-01</v>
      </c>
      <c r="B15" s="272" t="str">
        <f>+'BASE SIIF'!B15</f>
        <v>MINISTERIO DEL INTERIOR - GESTION GENERAL</v>
      </c>
      <c r="C15" s="717" t="str">
        <f>+'BASE SIIF'!C15</f>
        <v>A-03-03-01-065</v>
      </c>
      <c r="D15" s="165" t="str">
        <f>+'BASE SIIF'!D15</f>
        <v>A</v>
      </c>
      <c r="E15" s="165" t="str">
        <f>+'BASE SIIF'!E15</f>
        <v>03</v>
      </c>
      <c r="F15" s="165" t="str">
        <f>+'BASE SIIF'!F15</f>
        <v>03</v>
      </c>
      <c r="G15" s="165" t="str">
        <f>+'BASE SIIF'!G15</f>
        <v>01</v>
      </c>
      <c r="H15" s="165" t="str">
        <f>+'BASE SIIF'!H15</f>
        <v>065</v>
      </c>
      <c r="I15" s="165"/>
      <c r="J15" s="165"/>
      <c r="K15" s="165"/>
      <c r="L15" s="165"/>
      <c r="M15" s="165" t="str">
        <f>+'BASE SIIF'!M15</f>
        <v>Nación</v>
      </c>
      <c r="N15" s="165" t="str">
        <f>+'BASE SIIF'!N15</f>
        <v>10</v>
      </c>
      <c r="O15" s="165" t="str">
        <f>+'BASE SIIF'!O15</f>
        <v>CSF</v>
      </c>
      <c r="P15" s="272" t="str">
        <f>+'BASE SIIF'!P15</f>
        <v>APOYO A LAS DISPOSICIONES PARA GARANTIZAR EL PLENO EJERCICIO DE LOS DERECHOS DE LAS PERSONAS CON DISCAPACIDAD. LEY 1618 DE 2013</v>
      </c>
      <c r="Q15" s="272" t="str">
        <f>+'BASE SIIF'!Q15</f>
        <v>APOYO A LAS DISPOSICIONES PARA GARANTIZAR EL PLENO EJERCICIO DE LOS DERECHOS DE LAS PERSONAS CON DISCAPACIDAD. LEY 1618 DE 2013</v>
      </c>
      <c r="R15" s="714">
        <f>+'BASE SIIF'!R15/$R$3</f>
        <v>2095.4</v>
      </c>
      <c r="S15" s="714">
        <f>+'BASE SIIF'!S15/$R$3</f>
        <v>0</v>
      </c>
      <c r="T15" s="714">
        <f>+'BASE SIIF'!T15/$R$3</f>
        <v>0</v>
      </c>
      <c r="U15" s="714">
        <f>+'BASE SIIF'!U15/$R$3</f>
        <v>2095.4</v>
      </c>
      <c r="V15" s="714">
        <f>+'BASE SIIF'!V15/$R$3</f>
        <v>0</v>
      </c>
      <c r="W15" s="714">
        <f>+'BASE SIIF'!W15/$R$3</f>
        <v>1139.4492829999999</v>
      </c>
      <c r="X15" s="714">
        <f>+'BASE SIIF'!X15/$R$3</f>
        <v>955.95071700000005</v>
      </c>
      <c r="Y15" s="714">
        <f>+'BASE SIIF'!Y15/$R$3</f>
        <v>411.93773599999997</v>
      </c>
      <c r="Z15" s="714">
        <f>+'BASE SIIF'!Z15/$R$3</f>
        <v>62.317841000000001</v>
      </c>
      <c r="AA15" s="714">
        <f>+'BASE SIIF'!AA15/$R$3</f>
        <v>62.317841000000001</v>
      </c>
      <c r="AB15" s="714">
        <f>+'BASE SIIF'!AB15/$R$3</f>
        <v>62.317841000000001</v>
      </c>
      <c r="AC15" s="716"/>
      <c r="AD15" s="713"/>
      <c r="AE15" s="710"/>
    </row>
    <row r="16" spans="1:31" s="315" customFormat="1" ht="33.75" customHeight="1">
      <c r="A16" s="165" t="str">
        <f>+'BASE SIIF'!A16</f>
        <v>37-01-01</v>
      </c>
      <c r="B16" s="272" t="str">
        <f>+'BASE SIIF'!B16</f>
        <v>MINISTERIO DEL INTERIOR - GESTION GENERAL</v>
      </c>
      <c r="C16" s="717" t="str">
        <f>+'BASE SIIF'!C16</f>
        <v>A-03-03-01-999</v>
      </c>
      <c r="D16" s="165" t="str">
        <f>+'BASE SIIF'!D16</f>
        <v>A</v>
      </c>
      <c r="E16" s="165" t="str">
        <f>+'BASE SIIF'!E16</f>
        <v>03</v>
      </c>
      <c r="F16" s="165" t="str">
        <f>+'BASE SIIF'!F16</f>
        <v>03</v>
      </c>
      <c r="G16" s="165" t="str">
        <f>+'BASE SIIF'!G16</f>
        <v>01</v>
      </c>
      <c r="H16" s="165" t="str">
        <f>+'BASE SIIF'!H16</f>
        <v>999</v>
      </c>
      <c r="I16" s="165"/>
      <c r="J16" s="165"/>
      <c r="K16" s="165"/>
      <c r="L16" s="165"/>
      <c r="M16" s="165" t="str">
        <f>+'BASE SIIF'!M16</f>
        <v>Nación</v>
      </c>
      <c r="N16" s="165" t="str">
        <f>+'BASE SIIF'!N16</f>
        <v>10</v>
      </c>
      <c r="O16" s="165" t="str">
        <f>+'BASE SIIF'!O16</f>
        <v>CSF</v>
      </c>
      <c r="P16" s="272" t="str">
        <f>+'BASE SIIF'!P16</f>
        <v>OTRAS TRANSFERENCIAS - DISTRIBUCIÓN PREVIO CONCEPTO DGPPN</v>
      </c>
      <c r="Q16" s="272" t="str">
        <f>+'BASE SIIF'!Q16</f>
        <v>OTRAS TRANSFERENCIAS - DISTRIBUCIÓN PREVIO CONCEPTO DGPPN</v>
      </c>
      <c r="R16" s="714">
        <f>+'BASE SIIF'!R16/$R$3</f>
        <v>8802.9</v>
      </c>
      <c r="S16" s="714">
        <f>+'BASE SIIF'!S16/$R$3</f>
        <v>0</v>
      </c>
      <c r="T16" s="714">
        <f>+'BASE SIIF'!T16/$R$3</f>
        <v>0</v>
      </c>
      <c r="U16" s="714">
        <f>+'BASE SIIF'!U16/$R$3</f>
        <v>8802.9</v>
      </c>
      <c r="V16" s="714">
        <f>+'BASE SIIF'!V16/$R$3</f>
        <v>8802.9</v>
      </c>
      <c r="W16" s="714">
        <f>+'BASE SIIF'!W16/$R$3</f>
        <v>0</v>
      </c>
      <c r="X16" s="714">
        <f>+'BASE SIIF'!X16/$R$3</f>
        <v>0</v>
      </c>
      <c r="Y16" s="714">
        <f>+'BASE SIIF'!Y16/$R$3</f>
        <v>0</v>
      </c>
      <c r="Z16" s="714">
        <f>+'BASE SIIF'!Z16/$R$3</f>
        <v>0</v>
      </c>
      <c r="AA16" s="714">
        <f>+'BASE SIIF'!AA16/$R$3</f>
        <v>0</v>
      </c>
      <c r="AB16" s="714">
        <f>+'BASE SIIF'!AB16/$R$3</f>
        <v>0</v>
      </c>
      <c r="AC16" s="716"/>
      <c r="AD16" s="713"/>
      <c r="AE16" s="710"/>
    </row>
    <row r="17" spans="1:31" s="315" customFormat="1" ht="33.75" customHeight="1">
      <c r="A17" s="165" t="str">
        <f>+'BASE SIIF'!A17</f>
        <v>37-01-01</v>
      </c>
      <c r="B17" s="272" t="str">
        <f>+'BASE SIIF'!B17</f>
        <v>MINISTERIO DEL INTERIOR - GESTION GENERAL</v>
      </c>
      <c r="C17" s="717" t="str">
        <f>+'BASE SIIF'!C17</f>
        <v>A-03-03-02-014</v>
      </c>
      <c r="D17" s="165" t="str">
        <f>+'BASE SIIF'!D17</f>
        <v>A</v>
      </c>
      <c r="E17" s="165" t="str">
        <f>+'BASE SIIF'!E17</f>
        <v>03</v>
      </c>
      <c r="F17" s="165" t="str">
        <f>+'BASE SIIF'!F17</f>
        <v>03</v>
      </c>
      <c r="G17" s="165" t="str">
        <f>+'BASE SIIF'!G17</f>
        <v>02</v>
      </c>
      <c r="H17" s="165" t="str">
        <f>+'BASE SIIF'!H17</f>
        <v>014</v>
      </c>
      <c r="I17" s="165"/>
      <c r="J17" s="165"/>
      <c r="K17" s="165"/>
      <c r="L17" s="165"/>
      <c r="M17" s="165" t="str">
        <f>+'BASE SIIF'!M17</f>
        <v>Nación</v>
      </c>
      <c r="N17" s="165" t="str">
        <f>+'BASE SIIF'!N17</f>
        <v>10</v>
      </c>
      <c r="O17" s="165" t="str">
        <f>+'BASE SIIF'!O17</f>
        <v>CSF</v>
      </c>
      <c r="P17" s="272" t="str">
        <f>+'BASE SIIF'!P17</f>
        <v>PUEBLO NUKAK MAKU (ARTÍCULO 35 DECRETO 1953 DE 2014)</v>
      </c>
      <c r="Q17" s="272" t="str">
        <f>+'BASE SIIF'!Q17</f>
        <v>PUEBLO NUKAK MAKU (ARTÍCULO 35 DECRETO 1953 DE 2014)</v>
      </c>
      <c r="R17" s="714">
        <f>+'BASE SIIF'!R17/$R$3</f>
        <v>7011.1</v>
      </c>
      <c r="S17" s="714">
        <f>+'BASE SIIF'!S17/$R$3</f>
        <v>0</v>
      </c>
      <c r="T17" s="714">
        <f>+'BASE SIIF'!T17/$R$3</f>
        <v>0</v>
      </c>
      <c r="U17" s="714">
        <f>+'BASE SIIF'!U17/$R$3</f>
        <v>7011.1</v>
      </c>
      <c r="V17" s="714">
        <f>+'BASE SIIF'!V17/$R$3</f>
        <v>0</v>
      </c>
      <c r="W17" s="714">
        <f>+'BASE SIIF'!W17/$R$3</f>
        <v>0</v>
      </c>
      <c r="X17" s="714">
        <f>+'BASE SIIF'!X17/$R$3</f>
        <v>7011.1</v>
      </c>
      <c r="Y17" s="714">
        <f>+'BASE SIIF'!Y17/$R$3</f>
        <v>0</v>
      </c>
      <c r="Z17" s="714">
        <f>+'BASE SIIF'!Z17/$R$3</f>
        <v>0</v>
      </c>
      <c r="AA17" s="714">
        <f>+'BASE SIIF'!AA17/$R$3</f>
        <v>0</v>
      </c>
      <c r="AB17" s="714">
        <f>+'BASE SIIF'!AB17/$R$3</f>
        <v>0</v>
      </c>
      <c r="AC17" s="716"/>
      <c r="AD17" s="713"/>
      <c r="AE17" s="710"/>
    </row>
    <row r="18" spans="1:31" s="315" customFormat="1" ht="33.75" customHeight="1">
      <c r="A18" s="165" t="str">
        <f>+'BASE SIIF'!A18</f>
        <v>37-01-01</v>
      </c>
      <c r="B18" s="272" t="str">
        <f>+'BASE SIIF'!B18</f>
        <v>MINISTERIO DEL INTERIOR - GESTION GENERAL</v>
      </c>
      <c r="C18" s="717" t="str">
        <f>+'BASE SIIF'!C18</f>
        <v>A-03-03-02-024</v>
      </c>
      <c r="D18" s="165" t="str">
        <f>+'BASE SIIF'!D18</f>
        <v>A</v>
      </c>
      <c r="E18" s="165" t="str">
        <f>+'BASE SIIF'!E18</f>
        <v>03</v>
      </c>
      <c r="F18" s="165" t="str">
        <f>+'BASE SIIF'!F18</f>
        <v>03</v>
      </c>
      <c r="G18" s="165" t="str">
        <f>+'BASE SIIF'!G18</f>
        <v>02</v>
      </c>
      <c r="H18" s="165" t="str">
        <f>+'BASE SIIF'!H18</f>
        <v>024</v>
      </c>
      <c r="I18" s="165"/>
      <c r="J18" s="165"/>
      <c r="K18" s="165"/>
      <c r="L18" s="165"/>
      <c r="M18" s="165" t="str">
        <f>+'BASE SIIF'!M18</f>
        <v>Nación</v>
      </c>
      <c r="N18" s="165" t="str">
        <f>+'BASE SIIF'!N18</f>
        <v>10</v>
      </c>
      <c r="O18" s="165" t="str">
        <f>+'BASE SIIF'!O18</f>
        <v>CSF</v>
      </c>
      <c r="P18" s="272" t="str">
        <f>+'BASE SIIF'!P18</f>
        <v>ORGANIZACIÓN Y FUNCIONAMIENTO DEPARTAMENTO DEL AMAZONAS</v>
      </c>
      <c r="Q18" s="272" t="str">
        <f>+'BASE SIIF'!Q18</f>
        <v>ORGANIZACIÓN Y FUNCIONAMIENTO DEPARTAMENTO DEL AMAZONAS</v>
      </c>
      <c r="R18" s="714">
        <f>+'BASE SIIF'!R18/$R$3</f>
        <v>4802.1000000000004</v>
      </c>
      <c r="S18" s="714">
        <f>+'BASE SIIF'!S18/$R$3</f>
        <v>0</v>
      </c>
      <c r="T18" s="714">
        <f>+'BASE SIIF'!T18/$R$3</f>
        <v>0</v>
      </c>
      <c r="U18" s="714">
        <f>+'BASE SIIF'!U18/$R$3</f>
        <v>4802.1000000000004</v>
      </c>
      <c r="V18" s="714">
        <f>+'BASE SIIF'!V18/$R$3</f>
        <v>0</v>
      </c>
      <c r="W18" s="714">
        <f>+'BASE SIIF'!W18/$R$3</f>
        <v>4802.1000000000004</v>
      </c>
      <c r="X18" s="714">
        <f>+'BASE SIIF'!X18/$R$3</f>
        <v>0</v>
      </c>
      <c r="Y18" s="714">
        <f>+'BASE SIIF'!Y18/$R$3</f>
        <v>4802.1000000000004</v>
      </c>
      <c r="Z18" s="714">
        <f>+'BASE SIIF'!Z18/$R$3</f>
        <v>1600.7</v>
      </c>
      <c r="AA18" s="714">
        <f>+'BASE SIIF'!AA18/$R$3</f>
        <v>1600.7</v>
      </c>
      <c r="AB18" s="714">
        <f>+'BASE SIIF'!AB18/$R$3</f>
        <v>1600.7</v>
      </c>
      <c r="AC18" s="716"/>
      <c r="AD18" s="713"/>
      <c r="AE18" s="710"/>
    </row>
    <row r="19" spans="1:31" s="315" customFormat="1" ht="33.75" customHeight="1">
      <c r="A19" s="165" t="str">
        <f>+'BASE SIIF'!A19</f>
        <v>37-01-01</v>
      </c>
      <c r="B19" s="272" t="str">
        <f>+'BASE SIIF'!B19</f>
        <v>MINISTERIO DEL INTERIOR - GESTION GENERAL</v>
      </c>
      <c r="C19" s="717" t="str">
        <f>+'BASE SIIF'!C19</f>
        <v>A-03-03-02-025</v>
      </c>
      <c r="D19" s="165" t="str">
        <f>+'BASE SIIF'!D19</f>
        <v>A</v>
      </c>
      <c r="E19" s="165" t="str">
        <f>+'BASE SIIF'!E19</f>
        <v>03</v>
      </c>
      <c r="F19" s="165" t="str">
        <f>+'BASE SIIF'!F19</f>
        <v>03</v>
      </c>
      <c r="G19" s="165" t="str">
        <f>+'BASE SIIF'!G19</f>
        <v>02</v>
      </c>
      <c r="H19" s="165" t="str">
        <f>+'BASE SIIF'!H19</f>
        <v>025</v>
      </c>
      <c r="I19" s="165"/>
      <c r="J19" s="165"/>
      <c r="K19" s="165"/>
      <c r="L19" s="165"/>
      <c r="M19" s="165" t="str">
        <f>+'BASE SIIF'!M19</f>
        <v>Nación</v>
      </c>
      <c r="N19" s="165" t="str">
        <f>+'BASE SIIF'!N19</f>
        <v>10</v>
      </c>
      <c r="O19" s="165" t="str">
        <f>+'BASE SIIF'!O19</f>
        <v>CSF</v>
      </c>
      <c r="P19" s="272" t="str">
        <f>+'BASE SIIF'!P19</f>
        <v>ORGANIZACIÓN Y FUNCIONAMIENTO DEPARTAMENTO DEL GUAINÍA</v>
      </c>
      <c r="Q19" s="272" t="str">
        <f>+'BASE SIIF'!Q19</f>
        <v>ORGANIZACIÓN Y FUNCIONAMIENTO DEPARTAMENTO DEL GUAINÍA</v>
      </c>
      <c r="R19" s="714">
        <f>+'BASE SIIF'!R19/$R$3</f>
        <v>3412.3</v>
      </c>
      <c r="S19" s="714">
        <f>+'BASE SIIF'!S19/$R$3</f>
        <v>0</v>
      </c>
      <c r="T19" s="714">
        <f>+'BASE SIIF'!T19/$R$3</f>
        <v>0</v>
      </c>
      <c r="U19" s="714">
        <f>+'BASE SIIF'!U19/$R$3</f>
        <v>3412.3</v>
      </c>
      <c r="V19" s="714">
        <f>+'BASE SIIF'!V19/$R$3</f>
        <v>0</v>
      </c>
      <c r="W19" s="714">
        <f>+'BASE SIIF'!W19/$R$3</f>
        <v>3412.3</v>
      </c>
      <c r="X19" s="714">
        <f>+'BASE SIIF'!X19/$R$3</f>
        <v>0</v>
      </c>
      <c r="Y19" s="714">
        <f>+'BASE SIIF'!Y19/$R$3</f>
        <v>3412.3</v>
      </c>
      <c r="Z19" s="714">
        <f>+'BASE SIIF'!Z19/$R$3</f>
        <v>1137.4333320000001</v>
      </c>
      <c r="AA19" s="714">
        <f>+'BASE SIIF'!AA19/$R$3</f>
        <v>1137.4333320000001</v>
      </c>
      <c r="AB19" s="714">
        <f>+'BASE SIIF'!AB19/$R$3</f>
        <v>1137.4333320000001</v>
      </c>
      <c r="AC19" s="716"/>
      <c r="AD19" s="713"/>
      <c r="AE19" s="710"/>
    </row>
    <row r="20" spans="1:31" s="315" customFormat="1" ht="33.75" customHeight="1">
      <c r="A20" s="165" t="str">
        <f>+'BASE SIIF'!A20</f>
        <v>37-01-01</v>
      </c>
      <c r="B20" s="272" t="str">
        <f>+'BASE SIIF'!B20</f>
        <v>MINISTERIO DEL INTERIOR - GESTION GENERAL</v>
      </c>
      <c r="C20" s="717" t="str">
        <f>+'BASE SIIF'!C20</f>
        <v>A-03-03-02-026</v>
      </c>
      <c r="D20" s="165" t="str">
        <f>+'BASE SIIF'!D20</f>
        <v>A</v>
      </c>
      <c r="E20" s="165" t="str">
        <f>+'BASE SIIF'!E20</f>
        <v>03</v>
      </c>
      <c r="F20" s="165" t="str">
        <f>+'BASE SIIF'!F20</f>
        <v>03</v>
      </c>
      <c r="G20" s="165" t="str">
        <f>+'BASE SIIF'!G20</f>
        <v>02</v>
      </c>
      <c r="H20" s="165" t="str">
        <f>+'BASE SIIF'!H20</f>
        <v>026</v>
      </c>
      <c r="I20" s="165"/>
      <c r="J20" s="165"/>
      <c r="K20" s="165"/>
      <c r="L20" s="165"/>
      <c r="M20" s="165" t="str">
        <f>+'BASE SIIF'!M20</f>
        <v>Nación</v>
      </c>
      <c r="N20" s="165" t="str">
        <f>+'BASE SIIF'!N20</f>
        <v>10</v>
      </c>
      <c r="O20" s="165" t="str">
        <f>+'BASE SIIF'!O20</f>
        <v>CSF</v>
      </c>
      <c r="P20" s="272" t="str">
        <f>+'BASE SIIF'!P20</f>
        <v>ORGANIZACIÓN Y FUNCIONAMIENTO DEPARTAMENTO DEL GUAVIARE</v>
      </c>
      <c r="Q20" s="272" t="str">
        <f>+'BASE SIIF'!Q20</f>
        <v>ORGANIZACIÓN Y FUNCIONAMIENTO DEPARTAMENTO DEL GUAVIARE</v>
      </c>
      <c r="R20" s="714">
        <f>+'BASE SIIF'!R20/$R$3</f>
        <v>2656.2</v>
      </c>
      <c r="S20" s="714">
        <f>+'BASE SIIF'!S20/$R$3</f>
        <v>0</v>
      </c>
      <c r="T20" s="714">
        <f>+'BASE SIIF'!T20/$R$3</f>
        <v>0</v>
      </c>
      <c r="U20" s="714">
        <f>+'BASE SIIF'!U20/$R$3</f>
        <v>2656.2</v>
      </c>
      <c r="V20" s="714">
        <f>+'BASE SIIF'!V20/$R$3</f>
        <v>0</v>
      </c>
      <c r="W20" s="714">
        <f>+'BASE SIIF'!W20/$R$3</f>
        <v>2656.2</v>
      </c>
      <c r="X20" s="714">
        <f>+'BASE SIIF'!X20/$R$3</f>
        <v>0</v>
      </c>
      <c r="Y20" s="714">
        <f>+'BASE SIIF'!Y20/$R$3</f>
        <v>2656.2</v>
      </c>
      <c r="Z20" s="714">
        <f>+'BASE SIIF'!Z20/$R$3</f>
        <v>885.4</v>
      </c>
      <c r="AA20" s="714">
        <f>+'BASE SIIF'!AA20/$R$3</f>
        <v>885.4</v>
      </c>
      <c r="AB20" s="714">
        <f>+'BASE SIIF'!AB20/$R$3</f>
        <v>885.4</v>
      </c>
      <c r="AC20" s="716"/>
      <c r="AD20" s="713"/>
      <c r="AE20" s="710"/>
    </row>
    <row r="21" spans="1:31" s="315" customFormat="1" ht="33.75" customHeight="1">
      <c r="A21" s="165" t="str">
        <f>+'BASE SIIF'!A21</f>
        <v>37-01-01</v>
      </c>
      <c r="B21" s="272" t="str">
        <f>+'BASE SIIF'!B21</f>
        <v>MINISTERIO DEL INTERIOR - GESTION GENERAL</v>
      </c>
      <c r="C21" s="717" t="str">
        <f>+'BASE SIIF'!C21</f>
        <v>A-03-03-02-027</v>
      </c>
      <c r="D21" s="165" t="str">
        <f>+'BASE SIIF'!D21</f>
        <v>A</v>
      </c>
      <c r="E21" s="165" t="str">
        <f>+'BASE SIIF'!E21</f>
        <v>03</v>
      </c>
      <c r="F21" s="165" t="str">
        <f>+'BASE SIIF'!F21</f>
        <v>03</v>
      </c>
      <c r="G21" s="165" t="str">
        <f>+'BASE SIIF'!G21</f>
        <v>02</v>
      </c>
      <c r="H21" s="165" t="str">
        <f>+'BASE SIIF'!H21</f>
        <v>027</v>
      </c>
      <c r="I21" s="165"/>
      <c r="J21" s="165"/>
      <c r="K21" s="165"/>
      <c r="L21" s="165"/>
      <c r="M21" s="165" t="str">
        <f>+'BASE SIIF'!M21</f>
        <v>Nación</v>
      </c>
      <c r="N21" s="165" t="str">
        <f>+'BASE SIIF'!N21</f>
        <v>10</v>
      </c>
      <c r="O21" s="165" t="str">
        <f>+'BASE SIIF'!O21</f>
        <v>CSF</v>
      </c>
      <c r="P21" s="272" t="str">
        <f>+'BASE SIIF'!P21</f>
        <v>ORGANIZACIÓN Y FUNCIONAMIENTO DEPARTAMENTO DEL VAUPÉS</v>
      </c>
      <c r="Q21" s="272" t="str">
        <f>+'BASE SIIF'!Q21</f>
        <v>ORGANIZACIÓN Y FUNCIONAMIENTO DEPARTAMENTO DEL VAUPÉS</v>
      </c>
      <c r="R21" s="714">
        <f>+'BASE SIIF'!R21/$R$3</f>
        <v>3408.9</v>
      </c>
      <c r="S21" s="714">
        <f>+'BASE SIIF'!S21/$R$3</f>
        <v>0</v>
      </c>
      <c r="T21" s="714">
        <f>+'BASE SIIF'!T21/$R$3</f>
        <v>0</v>
      </c>
      <c r="U21" s="714">
        <f>+'BASE SIIF'!U21/$R$3</f>
        <v>3408.9</v>
      </c>
      <c r="V21" s="714">
        <f>+'BASE SIIF'!V21/$R$3</f>
        <v>0</v>
      </c>
      <c r="W21" s="714">
        <f>+'BASE SIIF'!W21/$R$3</f>
        <v>3408.9</v>
      </c>
      <c r="X21" s="714">
        <f>+'BASE SIIF'!X21/$R$3</f>
        <v>0</v>
      </c>
      <c r="Y21" s="714">
        <f>+'BASE SIIF'!Y21/$R$3</f>
        <v>3408.9</v>
      </c>
      <c r="Z21" s="714">
        <f>+'BASE SIIF'!Z21/$R$3</f>
        <v>1136.3</v>
      </c>
      <c r="AA21" s="714">
        <f>+'BASE SIIF'!AA21/$R$3</f>
        <v>1136.3</v>
      </c>
      <c r="AB21" s="714">
        <f>+'BASE SIIF'!AB21/$R$3</f>
        <v>1136.3</v>
      </c>
      <c r="AC21" s="716"/>
      <c r="AD21" s="713"/>
      <c r="AE21" s="710"/>
    </row>
    <row r="22" spans="1:31" s="315" customFormat="1" ht="33.75" customHeight="1">
      <c r="A22" s="165" t="str">
        <f>+'BASE SIIF'!A22</f>
        <v>37-01-01</v>
      </c>
      <c r="B22" s="272" t="str">
        <f>+'BASE SIIF'!B22</f>
        <v>MINISTERIO DEL INTERIOR - GESTION GENERAL</v>
      </c>
      <c r="C22" s="717" t="str">
        <f>+'BASE SIIF'!C22</f>
        <v>A-03-03-02-028</v>
      </c>
      <c r="D22" s="165" t="str">
        <f>+'BASE SIIF'!D22</f>
        <v>A</v>
      </c>
      <c r="E22" s="165" t="str">
        <f>+'BASE SIIF'!E22</f>
        <v>03</v>
      </c>
      <c r="F22" s="165" t="str">
        <f>+'BASE SIIF'!F22</f>
        <v>03</v>
      </c>
      <c r="G22" s="165" t="str">
        <f>+'BASE SIIF'!G22</f>
        <v>02</v>
      </c>
      <c r="H22" s="165" t="str">
        <f>+'BASE SIIF'!H22</f>
        <v>028</v>
      </c>
      <c r="I22" s="165"/>
      <c r="J22" s="165"/>
      <c r="K22" s="165"/>
      <c r="L22" s="165"/>
      <c r="M22" s="165" t="str">
        <f>+'BASE SIIF'!M22</f>
        <v>Nación</v>
      </c>
      <c r="N22" s="165" t="str">
        <f>+'BASE SIIF'!N22</f>
        <v>10</v>
      </c>
      <c r="O22" s="165" t="str">
        <f>+'BASE SIIF'!O22</f>
        <v>CSF</v>
      </c>
      <c r="P22" s="272" t="str">
        <f>+'BASE SIIF'!P22</f>
        <v>ORGANIZACIÓN Y FUNCIONAMIENTO DEPARTAMENTO DEL VICHADA</v>
      </c>
      <c r="Q22" s="272" t="str">
        <f>+'BASE SIIF'!Q22</f>
        <v>ORGANIZACIÓN Y FUNCIONAMIENTO DEPARTAMENTO DEL VICHADA</v>
      </c>
      <c r="R22" s="714">
        <f>+'BASE SIIF'!R22/$R$3</f>
        <v>5394.2</v>
      </c>
      <c r="S22" s="714">
        <f>+'BASE SIIF'!S22/$R$3</f>
        <v>0</v>
      </c>
      <c r="T22" s="714">
        <f>+'BASE SIIF'!T22/$R$3</f>
        <v>0</v>
      </c>
      <c r="U22" s="714">
        <f>+'BASE SIIF'!U22/$R$3</f>
        <v>5394.2</v>
      </c>
      <c r="V22" s="714">
        <f>+'BASE SIIF'!V22/$R$3</f>
        <v>0</v>
      </c>
      <c r="W22" s="714">
        <f>+'BASE SIIF'!W22/$R$3</f>
        <v>5394.2</v>
      </c>
      <c r="X22" s="714">
        <f>+'BASE SIIF'!X22/$R$3</f>
        <v>0</v>
      </c>
      <c r="Y22" s="714">
        <f>+'BASE SIIF'!Y22/$R$3</f>
        <v>5394.2</v>
      </c>
      <c r="Z22" s="714">
        <f>+'BASE SIIF'!Z22/$R$3</f>
        <v>1798.0666639999999</v>
      </c>
      <c r="AA22" s="714">
        <f>+'BASE SIIF'!AA22/$R$3</f>
        <v>1798.0666639999999</v>
      </c>
      <c r="AB22" s="714">
        <f>+'BASE SIIF'!AB22/$R$3</f>
        <v>1798.0666639999999</v>
      </c>
      <c r="AC22" s="716"/>
      <c r="AD22" s="713"/>
      <c r="AE22" s="710"/>
    </row>
    <row r="23" spans="1:31" s="315" customFormat="1" ht="33.75" customHeight="1">
      <c r="A23" s="165" t="str">
        <f>+'BASE SIIF'!A23</f>
        <v>37-01-01</v>
      </c>
      <c r="B23" s="272" t="str">
        <f>+'BASE SIIF'!B23</f>
        <v>MINISTERIO DEL INTERIOR - GESTION GENERAL</v>
      </c>
      <c r="C23" s="717" t="str">
        <f>+'BASE SIIF'!C23</f>
        <v>A-03-03-04-035</v>
      </c>
      <c r="D23" s="165" t="str">
        <f>+'BASE SIIF'!D23</f>
        <v>A</v>
      </c>
      <c r="E23" s="165" t="str">
        <f>+'BASE SIIF'!E23</f>
        <v>03</v>
      </c>
      <c r="F23" s="165" t="str">
        <f>+'BASE SIIF'!F23</f>
        <v>03</v>
      </c>
      <c r="G23" s="165" t="str">
        <f>+'BASE SIIF'!G23</f>
        <v>04</v>
      </c>
      <c r="H23" s="165" t="str">
        <f>+'BASE SIIF'!H23</f>
        <v>035</v>
      </c>
      <c r="I23" s="165"/>
      <c r="J23" s="165"/>
      <c r="K23" s="165"/>
      <c r="L23" s="165"/>
      <c r="M23" s="165" t="str">
        <f>+'BASE SIIF'!M23</f>
        <v>Nación</v>
      </c>
      <c r="N23" s="165" t="str">
        <f>+'BASE SIIF'!N23</f>
        <v>10</v>
      </c>
      <c r="O23" s="165" t="str">
        <f>+'BASE SIIF'!O23</f>
        <v>CSF</v>
      </c>
      <c r="P23" s="272" t="str">
        <f>+'BASE SIIF'!P23</f>
        <v>FONDO PARA LA PARTICIPACIÓN CIUDADANA Y EL FORTALECIMIENTO DE LA DEMOCRACIA. ARTICULO 96 LEY 1757 DE 2015</v>
      </c>
      <c r="Q23" s="272" t="str">
        <f>+'BASE SIIF'!Q23</f>
        <v>FONDO PARA LA PARTICIPACIÓN CIUDADANA Y EL FORTALECIMIENTO DE LA DEMOCRACIA. ARTICULO 96 LEY 1757 DE 2015</v>
      </c>
      <c r="R23" s="714">
        <f>+'BASE SIIF'!R23/$R$3</f>
        <v>79100</v>
      </c>
      <c r="S23" s="714">
        <f>+'BASE SIIF'!S23/$R$3</f>
        <v>0</v>
      </c>
      <c r="T23" s="714">
        <f>+'BASE SIIF'!T23/$R$3</f>
        <v>0</v>
      </c>
      <c r="U23" s="714">
        <f>+'BASE SIIF'!U23/$R$3</f>
        <v>79100</v>
      </c>
      <c r="V23" s="714">
        <f>+'BASE SIIF'!V23/$R$3</f>
        <v>0</v>
      </c>
      <c r="W23" s="714">
        <f>+'BASE SIIF'!W23/$R$3</f>
        <v>63971.566937000003</v>
      </c>
      <c r="X23" s="714">
        <f>+'BASE SIIF'!X23/$R$3</f>
        <v>15128.433063</v>
      </c>
      <c r="Y23" s="714">
        <f>+'BASE SIIF'!Y23/$R$3</f>
        <v>53600.085142999997</v>
      </c>
      <c r="Z23" s="714">
        <f>+'BASE SIIF'!Z23/$R$3</f>
        <v>1959.343443</v>
      </c>
      <c r="AA23" s="714">
        <f>+'BASE SIIF'!AA23/$R$3</f>
        <v>1955.043443</v>
      </c>
      <c r="AB23" s="714">
        <f>+'BASE SIIF'!AB23/$R$3</f>
        <v>1815.916776</v>
      </c>
      <c r="AC23" s="716"/>
      <c r="AD23" s="713"/>
      <c r="AE23" s="710"/>
    </row>
    <row r="24" spans="1:31" s="315" customFormat="1" ht="33.75" customHeight="1">
      <c r="A24" s="165" t="str">
        <f>+'BASE SIIF'!A24</f>
        <v>37-01-01</v>
      </c>
      <c r="B24" s="272" t="str">
        <f>+'BASE SIIF'!B24</f>
        <v>MINISTERIO DEL INTERIOR - GESTION GENERAL</v>
      </c>
      <c r="C24" s="717" t="str">
        <f>+'BASE SIIF'!C24</f>
        <v>A-03-03-04-060</v>
      </c>
      <c r="D24" s="165" t="str">
        <f>+'BASE SIIF'!D24</f>
        <v>A</v>
      </c>
      <c r="E24" s="165" t="str">
        <f>+'BASE SIIF'!E24</f>
        <v>03</v>
      </c>
      <c r="F24" s="165" t="str">
        <f>+'BASE SIIF'!F24</f>
        <v>03</v>
      </c>
      <c r="G24" s="165" t="str">
        <f>+'BASE SIIF'!G24</f>
        <v>04</v>
      </c>
      <c r="H24" s="165" t="str">
        <f>+'BASE SIIF'!H24</f>
        <v>060</v>
      </c>
      <c r="I24" s="165"/>
      <c r="J24" s="165"/>
      <c r="K24" s="165"/>
      <c r="L24" s="165"/>
      <c r="M24" s="165" t="str">
        <f>+'BASE SIIF'!M24</f>
        <v>Nación</v>
      </c>
      <c r="N24" s="165" t="str">
        <f>+'BASE SIIF'!N24</f>
        <v>10</v>
      </c>
      <c r="O24" s="165" t="str">
        <f>+'BASE SIIF'!O24</f>
        <v>CSF</v>
      </c>
      <c r="P24" s="272" t="str">
        <f>+'BASE SIIF'!P24</f>
        <v>PAGO DE APORTES SOBRE LOS VOLUNTARIOS ACREDITADOS Y ACTIVOS DEL SUBSISTEMA NACIONAL DE PRIMERA RESPUESTA AFILIADOS AL SGRL - DECRETO 1809 DE 2020</v>
      </c>
      <c r="Q24" s="272" t="str">
        <f>+'BASE SIIF'!Q24</f>
        <v>PAGO DE APORTES SOBRE LOS VOLUNTARIOS ACREDITADOS Y ACTIVOS DEL SUBSISTEMA NACIONAL DE PRIMERA RESPUESTA AFILIADOS AL SGRL - DECRETO 1809 DE 2020</v>
      </c>
      <c r="R24" s="714">
        <f>+'BASE SIIF'!R24/$R$3</f>
        <v>8629.4</v>
      </c>
      <c r="S24" s="714">
        <f>+'BASE SIIF'!S24/$R$3</f>
        <v>0</v>
      </c>
      <c r="T24" s="714">
        <f>+'BASE SIIF'!T24/$R$3</f>
        <v>0</v>
      </c>
      <c r="U24" s="714">
        <f>+'BASE SIIF'!U24/$R$3</f>
        <v>8629.4</v>
      </c>
      <c r="V24" s="714">
        <f>+'BASE SIIF'!V24/$R$3</f>
        <v>0</v>
      </c>
      <c r="W24" s="714">
        <f>+'BASE SIIF'!W24/$R$3</f>
        <v>8629.4</v>
      </c>
      <c r="X24" s="714">
        <f>+'BASE SIIF'!X24/$R$3</f>
        <v>0</v>
      </c>
      <c r="Y24" s="714">
        <f>+'BASE SIIF'!Y24/$R$3</f>
        <v>0</v>
      </c>
      <c r="Z24" s="714">
        <f>+'BASE SIIF'!Z24/$R$3</f>
        <v>0</v>
      </c>
      <c r="AA24" s="714">
        <f>+'BASE SIIF'!AA24/$R$3</f>
        <v>0</v>
      </c>
      <c r="AB24" s="714">
        <f>+'BASE SIIF'!AB24/$R$3</f>
        <v>0</v>
      </c>
      <c r="AC24" s="716"/>
      <c r="AD24" s="713"/>
      <c r="AE24" s="710"/>
    </row>
    <row r="25" spans="1:31" s="315" customFormat="1" ht="33.75" customHeight="1">
      <c r="A25" s="165" t="str">
        <f>+'BASE SIIF'!A25</f>
        <v>37-01-01</v>
      </c>
      <c r="B25" s="272" t="str">
        <f>+'BASE SIIF'!B25</f>
        <v>MINISTERIO DEL INTERIOR - GESTION GENERAL</v>
      </c>
      <c r="C25" s="717" t="str">
        <f>+'BASE SIIF'!C25</f>
        <v>A-03-03-04-062</v>
      </c>
      <c r="D25" s="165" t="str">
        <f>+'BASE SIIF'!D25</f>
        <v>A</v>
      </c>
      <c r="E25" s="165" t="str">
        <f>+'BASE SIIF'!E25</f>
        <v>03</v>
      </c>
      <c r="F25" s="165" t="str">
        <f>+'BASE SIIF'!F25</f>
        <v>03</v>
      </c>
      <c r="G25" s="165" t="str">
        <f>+'BASE SIIF'!G25</f>
        <v>04</v>
      </c>
      <c r="H25" s="165" t="str">
        <f>+'BASE SIIF'!H25</f>
        <v>062</v>
      </c>
      <c r="I25" s="165"/>
      <c r="J25" s="165"/>
      <c r="K25" s="165"/>
      <c r="L25" s="165"/>
      <c r="M25" s="165" t="str">
        <f>+'BASE SIIF'!M25</f>
        <v>Nación</v>
      </c>
      <c r="N25" s="165" t="str">
        <f>+'BASE SIIF'!N25</f>
        <v>10</v>
      </c>
      <c r="O25" s="165" t="str">
        <f>+'BASE SIIF'!O25</f>
        <v>CSF</v>
      </c>
      <c r="P25" s="272" t="str">
        <f>+'BASE SIIF'!P25</f>
        <v>APOYO COMITÉ INTERINSTITUCIONAL DE ALERTAS TEMPRANAS CIAT SENTENCIA T-025 DE 2004.</v>
      </c>
      <c r="Q25" s="272" t="str">
        <f>+'BASE SIIF'!Q25</f>
        <v>APOYO COMITÉ INTERINSTITUCIONAL DE ALERTAS TEMPRANAS CIAT SENTENCIA T-025 DE 2004.</v>
      </c>
      <c r="R25" s="714">
        <f>+'BASE SIIF'!R25/$R$3</f>
        <v>2800</v>
      </c>
      <c r="S25" s="714">
        <f>+'BASE SIIF'!S25/$R$3</f>
        <v>0</v>
      </c>
      <c r="T25" s="714">
        <f>+'BASE SIIF'!T25/$R$3</f>
        <v>0</v>
      </c>
      <c r="U25" s="714">
        <f>+'BASE SIIF'!U25/$R$3</f>
        <v>2800</v>
      </c>
      <c r="V25" s="714">
        <f>+'BASE SIIF'!V25/$R$3</f>
        <v>0</v>
      </c>
      <c r="W25" s="714">
        <f>+'BASE SIIF'!W25/$R$3</f>
        <v>2259.6366870000002</v>
      </c>
      <c r="X25" s="714">
        <f>+'BASE SIIF'!X25/$R$3</f>
        <v>540.36331299999995</v>
      </c>
      <c r="Y25" s="714">
        <f>+'BASE SIIF'!Y25/$R$3</f>
        <v>1814.701509</v>
      </c>
      <c r="Z25" s="714">
        <f>+'BASE SIIF'!Z25/$R$3</f>
        <v>359.577494</v>
      </c>
      <c r="AA25" s="714">
        <f>+'BASE SIIF'!AA25/$R$3</f>
        <v>353.97349400000002</v>
      </c>
      <c r="AB25" s="714">
        <f>+'BASE SIIF'!AB25/$R$3</f>
        <v>352.068398</v>
      </c>
      <c r="AC25" s="716"/>
      <c r="AD25" s="713"/>
      <c r="AE25" s="710"/>
    </row>
    <row r="26" spans="1:31" s="315" customFormat="1" ht="33.75" customHeight="1">
      <c r="A26" s="165" t="str">
        <f>+'BASE SIIF'!A26</f>
        <v>37-01-01</v>
      </c>
      <c r="B26" s="272" t="str">
        <f>+'BASE SIIF'!B26</f>
        <v>MINISTERIO DEL INTERIOR - GESTION GENERAL</v>
      </c>
      <c r="C26" s="717" t="str">
        <f>+'BASE SIIF'!C26</f>
        <v>A-03-04-01-012</v>
      </c>
      <c r="D26" s="165" t="str">
        <f>+'BASE SIIF'!D26</f>
        <v>A</v>
      </c>
      <c r="E26" s="165" t="str">
        <f>+'BASE SIIF'!E26</f>
        <v>03</v>
      </c>
      <c r="F26" s="165" t="str">
        <f>+'BASE SIIF'!F26</f>
        <v>04</v>
      </c>
      <c r="G26" s="165" t="str">
        <f>+'BASE SIIF'!G26</f>
        <v>01</v>
      </c>
      <c r="H26" s="165" t="str">
        <f>+'BASE SIIF'!H26</f>
        <v>012</v>
      </c>
      <c r="I26" s="165"/>
      <c r="J26" s="165"/>
      <c r="K26" s="165"/>
      <c r="L26" s="165"/>
      <c r="M26" s="165" t="str">
        <f>+'BASE SIIF'!M26</f>
        <v>Nación</v>
      </c>
      <c r="N26" s="165" t="str">
        <f>+'BASE SIIF'!N26</f>
        <v>10</v>
      </c>
      <c r="O26" s="165" t="str">
        <f>+'BASE SIIF'!O26</f>
        <v>CSF</v>
      </c>
      <c r="P26" s="272" t="str">
        <f>+'BASE SIIF'!P26</f>
        <v>ATENCIÓN INTEGRAL A LA POBLACIÓN DESPLAZADA EN CUMPLIMIENTO DE LA SENTENCIA T-025 DE 2004 (NO DE PENSIONES)</v>
      </c>
      <c r="Q26" s="272" t="str">
        <f>+'BASE SIIF'!Q26</f>
        <v>ATENCIÓN INTEGRAL A LA POBLACIÓN DESPLAZADA EN CUMPLIMIENTO DE LA SENTENCIA T-025 DE 2004 (NO DE PENSIONES)</v>
      </c>
      <c r="R26" s="714">
        <f>+'BASE SIIF'!R26/$R$3</f>
        <v>31964.2</v>
      </c>
      <c r="S26" s="714">
        <f>+'BASE SIIF'!S26/$R$3</f>
        <v>0</v>
      </c>
      <c r="T26" s="714">
        <f>+'BASE SIIF'!T26/$R$3</f>
        <v>0</v>
      </c>
      <c r="U26" s="714">
        <f>+'BASE SIIF'!U26/$R$3</f>
        <v>31964.2</v>
      </c>
      <c r="V26" s="714">
        <f>+'BASE SIIF'!V26/$R$3</f>
        <v>0</v>
      </c>
      <c r="W26" s="714">
        <f>+'BASE SIIF'!W26/$R$3</f>
        <v>19253.641866999998</v>
      </c>
      <c r="X26" s="714">
        <f>+'BASE SIIF'!X26/$R$3</f>
        <v>12710.558133</v>
      </c>
      <c r="Y26" s="714">
        <f>+'BASE SIIF'!Y26/$R$3</f>
        <v>2744.0038306000001</v>
      </c>
      <c r="Z26" s="714">
        <f>+'BASE SIIF'!Z26/$R$3</f>
        <v>431.241443</v>
      </c>
      <c r="AA26" s="714">
        <f>+'BASE SIIF'!AA26/$R$3</f>
        <v>430.38205499999998</v>
      </c>
      <c r="AB26" s="714">
        <f>+'BASE SIIF'!AB26/$R$3</f>
        <v>409.34756499999997</v>
      </c>
      <c r="AC26" s="716"/>
      <c r="AD26" s="713"/>
      <c r="AE26" s="710"/>
    </row>
    <row r="27" spans="1:31" s="315" customFormat="1" ht="33.75" customHeight="1">
      <c r="A27" s="165" t="str">
        <f>+'BASE SIIF'!A27</f>
        <v>37-01-01</v>
      </c>
      <c r="B27" s="272" t="str">
        <f>+'BASE SIIF'!B27</f>
        <v>MINISTERIO DEL INTERIOR - GESTION GENERAL</v>
      </c>
      <c r="C27" s="717" t="str">
        <f>+'BASE SIIF'!C27</f>
        <v>A-03-06-01-001</v>
      </c>
      <c r="D27" s="165" t="str">
        <f>+'BASE SIIF'!D27</f>
        <v>A</v>
      </c>
      <c r="E27" s="165" t="str">
        <f>+'BASE SIIF'!E27</f>
        <v>03</v>
      </c>
      <c r="F27" s="165" t="str">
        <f>+'BASE SIIF'!F27</f>
        <v>06</v>
      </c>
      <c r="G27" s="165" t="str">
        <f>+'BASE SIIF'!G27</f>
        <v>01</v>
      </c>
      <c r="H27" s="165" t="str">
        <f>+'BASE SIIF'!H27</f>
        <v>001</v>
      </c>
      <c r="I27" s="165"/>
      <c r="J27" s="165"/>
      <c r="K27" s="165"/>
      <c r="L27" s="165"/>
      <c r="M27" s="165" t="str">
        <f>+'BASE SIIF'!M27</f>
        <v>Nación</v>
      </c>
      <c r="N27" s="165" t="str">
        <f>+'BASE SIIF'!N27</f>
        <v>10</v>
      </c>
      <c r="O27" s="165" t="str">
        <f>+'BASE SIIF'!O27</f>
        <v>CSF</v>
      </c>
      <c r="P27" s="272" t="str">
        <f>+'BASE SIIF'!P27</f>
        <v>FORTALECIMIENTO DE LAS ASOCIACIONES Y LIGAS DE CONSUMIDORES (LEY 73 DE 1981 Y DECRETO 1320 DE 1982)</v>
      </c>
      <c r="Q27" s="272" t="str">
        <f>+'BASE SIIF'!Q27</f>
        <v>FORTALECIMIENTO DE LAS ASOCIACIONES Y LIGAS DE CONSUMIDORES (LEY 73 DE 1981 Y DECRETO 1320 DE 1982)</v>
      </c>
      <c r="R27" s="714">
        <f>+'BASE SIIF'!R27/$R$3</f>
        <v>1079.5</v>
      </c>
      <c r="S27" s="714">
        <f>+'BASE SIIF'!S27/$R$3</f>
        <v>0</v>
      </c>
      <c r="T27" s="714">
        <f>+'BASE SIIF'!T27/$R$3</f>
        <v>0</v>
      </c>
      <c r="U27" s="714">
        <f>+'BASE SIIF'!U27/$R$3</f>
        <v>1079.5</v>
      </c>
      <c r="V27" s="714">
        <f>+'BASE SIIF'!V27/$R$3</f>
        <v>0</v>
      </c>
      <c r="W27" s="714">
        <f>+'BASE SIIF'!W27/$R$3</f>
        <v>0</v>
      </c>
      <c r="X27" s="714">
        <f>+'BASE SIIF'!X27/$R$3</f>
        <v>1079.5</v>
      </c>
      <c r="Y27" s="714">
        <f>+'BASE SIIF'!Y27/$R$3</f>
        <v>0</v>
      </c>
      <c r="Z27" s="714">
        <f>+'BASE SIIF'!Z27/$R$3</f>
        <v>0</v>
      </c>
      <c r="AA27" s="714">
        <f>+'BASE SIIF'!AA27/$R$3</f>
        <v>0</v>
      </c>
      <c r="AB27" s="714">
        <f>+'BASE SIIF'!AB27/$R$3</f>
        <v>0</v>
      </c>
      <c r="AC27" s="716"/>
      <c r="AD27" s="713"/>
      <c r="AE27" s="710"/>
    </row>
    <row r="28" spans="1:31" s="315" customFormat="1" ht="41.25" customHeight="1">
      <c r="A28" s="165" t="str">
        <f>+'BASE SIIF'!A28</f>
        <v>37-01-01</v>
      </c>
      <c r="B28" s="272" t="str">
        <f>+'BASE SIIF'!B28</f>
        <v>MINISTERIO DEL INTERIOR - GESTION GENERAL</v>
      </c>
      <c r="C28" s="717" t="str">
        <f>+'BASE SIIF'!C28</f>
        <v>A-03-06-01-012</v>
      </c>
      <c r="D28" s="165" t="str">
        <f>+'BASE SIIF'!D28</f>
        <v>A</v>
      </c>
      <c r="E28" s="165" t="str">
        <f>+'BASE SIIF'!E28</f>
        <v>03</v>
      </c>
      <c r="F28" s="165" t="str">
        <f>+'BASE SIIF'!F28</f>
        <v>06</v>
      </c>
      <c r="G28" s="165" t="str">
        <f>+'BASE SIIF'!G28</f>
        <v>01</v>
      </c>
      <c r="H28" s="165" t="str">
        <f>+'BASE SIIF'!H28</f>
        <v>012</v>
      </c>
      <c r="I28" s="165"/>
      <c r="J28" s="165"/>
      <c r="K28" s="165"/>
      <c r="L28" s="165"/>
      <c r="M28" s="165" t="str">
        <f>+'BASE SIIF'!M28</f>
        <v>Nación</v>
      </c>
      <c r="N28" s="165" t="str">
        <f>+'BASE SIIF'!N28</f>
        <v>10</v>
      </c>
      <c r="O28" s="165" t="str">
        <f>+'BASE SIIF'!O28</f>
        <v>CSF</v>
      </c>
      <c r="P28" s="272" t="str">
        <f>+'BASE SIIF'!P28</f>
        <v>FORTALECIMIENTO A LOS PROCESOS ORGANIZATIVOS Y DE CONCERTACIÓN DE LAS COMUNIDADES NEGRAS, AFROCOLOMBIANAS, RAIZALES Y PALENQUERAS</v>
      </c>
      <c r="Q28" s="272" t="str">
        <f>+'BASE SIIF'!Q28</f>
        <v>FORTALECIMIENTO A LOS PROCESOS ORGANIZATIVOS Y DE CONCERTACIÓN DE LAS COMUNIDADES NEGRAS, AFROCOLOMBIANAS, RAIZALES Y PALENQUERAS</v>
      </c>
      <c r="R28" s="714">
        <f>+'BASE SIIF'!R28/$R$3</f>
        <v>28659</v>
      </c>
      <c r="S28" s="714">
        <f>+'BASE SIIF'!S28/$R$3</f>
        <v>0</v>
      </c>
      <c r="T28" s="714">
        <f>+'BASE SIIF'!T28/$R$3</f>
        <v>0</v>
      </c>
      <c r="U28" s="714">
        <f>+'BASE SIIF'!U28/$R$3</f>
        <v>28659</v>
      </c>
      <c r="V28" s="714">
        <f>+'BASE SIIF'!V28/$R$3</f>
        <v>0</v>
      </c>
      <c r="W28" s="714">
        <f>+'BASE SIIF'!W28/$R$3</f>
        <v>22779.1394057</v>
      </c>
      <c r="X28" s="714">
        <f>+'BASE SIIF'!X28/$R$3</f>
        <v>5879.8605943000002</v>
      </c>
      <c r="Y28" s="714">
        <f>+'BASE SIIF'!Y28/$R$3</f>
        <v>5959.1438639999997</v>
      </c>
      <c r="Z28" s="714">
        <f>+'BASE SIIF'!Z28/$R$3</f>
        <v>879.60221200000001</v>
      </c>
      <c r="AA28" s="714">
        <f>+'BASE SIIF'!AA28/$R$3</f>
        <v>879.60221200000001</v>
      </c>
      <c r="AB28" s="714">
        <f>+'BASE SIIF'!AB28/$R$3</f>
        <v>766.17863699999998</v>
      </c>
      <c r="AC28" s="716"/>
      <c r="AD28" s="713"/>
      <c r="AE28" s="710"/>
    </row>
    <row r="29" spans="1:31" s="315" customFormat="1" ht="33.75" customHeight="1">
      <c r="A29" s="165" t="str">
        <f>+'BASE SIIF'!A29</f>
        <v>37-01-01</v>
      </c>
      <c r="B29" s="272" t="str">
        <f>+'BASE SIIF'!B29</f>
        <v>MINISTERIO DEL INTERIOR - GESTION GENERAL</v>
      </c>
      <c r="C29" s="717" t="str">
        <f>+'BASE SIIF'!C29</f>
        <v>A-03-06-01-013</v>
      </c>
      <c r="D29" s="165" t="str">
        <f>+'BASE SIIF'!D29</f>
        <v>A</v>
      </c>
      <c r="E29" s="165" t="str">
        <f>+'BASE SIIF'!E29</f>
        <v>03</v>
      </c>
      <c r="F29" s="165" t="str">
        <f>+'BASE SIIF'!F29</f>
        <v>06</v>
      </c>
      <c r="G29" s="165" t="str">
        <f>+'BASE SIIF'!G29</f>
        <v>01</v>
      </c>
      <c r="H29" s="165" t="str">
        <f>+'BASE SIIF'!H29</f>
        <v>013</v>
      </c>
      <c r="I29" s="165"/>
      <c r="J29" s="165"/>
      <c r="K29" s="165"/>
      <c r="L29" s="165"/>
      <c r="M29" s="165" t="str">
        <f>+'BASE SIIF'!M29</f>
        <v>Nación</v>
      </c>
      <c r="N29" s="165" t="str">
        <f>+'BASE SIIF'!N29</f>
        <v>10</v>
      </c>
      <c r="O29" s="165" t="str">
        <f>+'BASE SIIF'!O29</f>
        <v>CSF</v>
      </c>
      <c r="P29" s="272" t="str">
        <f>+'BASE SIIF'!P29</f>
        <v>FORTALECIMIENTO A LOS PROCESOS ORGANIZATIVOS Y DE CONCERTACIÓN DE LAS COMUNIDADES INDÍGENAS, MINORÍAS Y ROM</v>
      </c>
      <c r="Q29" s="272" t="str">
        <f>+'BASE SIIF'!Q29</f>
        <v>FORTALECIMIENTO A LOS PROCESOS ORGANIZATIVOS Y DE CONCERTACIÓN DE LAS COMUNIDADES INDÍGENAS, MINORÍAS Y ROM</v>
      </c>
      <c r="R29" s="714">
        <f>+'BASE SIIF'!R29/$R$3</f>
        <v>102041</v>
      </c>
      <c r="S29" s="714">
        <f>+'BASE SIIF'!S29/$R$3</f>
        <v>0</v>
      </c>
      <c r="T29" s="714">
        <f>+'BASE SIIF'!T29/$R$3</f>
        <v>0</v>
      </c>
      <c r="U29" s="714">
        <f>+'BASE SIIF'!U29/$R$3</f>
        <v>102041</v>
      </c>
      <c r="V29" s="714">
        <f>+'BASE SIIF'!V29/$R$3</f>
        <v>0</v>
      </c>
      <c r="W29" s="714">
        <f>+'BASE SIIF'!W29/$R$3</f>
        <v>45973.753068999999</v>
      </c>
      <c r="X29" s="714">
        <f>+'BASE SIIF'!X29/$R$3</f>
        <v>56067.246931000001</v>
      </c>
      <c r="Y29" s="714">
        <f>+'BASE SIIF'!Y29/$R$3</f>
        <v>9993.3391657000011</v>
      </c>
      <c r="Z29" s="714">
        <f>+'BASE SIIF'!Z29/$R$3</f>
        <v>1821.56699067</v>
      </c>
      <c r="AA29" s="714">
        <f>+'BASE SIIF'!AA29/$R$3</f>
        <v>1820.56244367</v>
      </c>
      <c r="AB29" s="714">
        <f>+'BASE SIIF'!AB29/$R$3</f>
        <v>1606.7269356700001</v>
      </c>
      <c r="AC29" s="716"/>
      <c r="AD29" s="713"/>
      <c r="AE29" s="710"/>
    </row>
    <row r="30" spans="1:31" s="315" customFormat="1" ht="33.75" customHeight="1">
      <c r="A30" s="165" t="str">
        <f>+'BASE SIIF'!A30</f>
        <v>37-01-01</v>
      </c>
      <c r="B30" s="272" t="str">
        <f>+'BASE SIIF'!B30</f>
        <v>MINISTERIO DEL INTERIOR - GESTION GENERAL</v>
      </c>
      <c r="C30" s="717" t="str">
        <f>+'BASE SIIF'!C30</f>
        <v>A-03-06-01-014</v>
      </c>
      <c r="D30" s="165" t="str">
        <f>+'BASE SIIF'!D30</f>
        <v>A</v>
      </c>
      <c r="E30" s="165" t="str">
        <f>+'BASE SIIF'!E30</f>
        <v>03</v>
      </c>
      <c r="F30" s="165" t="str">
        <f>+'BASE SIIF'!F30</f>
        <v>06</v>
      </c>
      <c r="G30" s="165" t="str">
        <f>+'BASE SIIF'!G30</f>
        <v>01</v>
      </c>
      <c r="H30" s="165" t="str">
        <f>+'BASE SIIF'!H30</f>
        <v>014</v>
      </c>
      <c r="I30" s="165"/>
      <c r="J30" s="165"/>
      <c r="K30" s="165"/>
      <c r="L30" s="165"/>
      <c r="M30" s="165" t="str">
        <f>+'BASE SIIF'!M30</f>
        <v>Nación</v>
      </c>
      <c r="N30" s="165" t="str">
        <f>+'BASE SIIF'!N30</f>
        <v>10</v>
      </c>
      <c r="O30" s="165" t="str">
        <f>+'BASE SIIF'!O30</f>
        <v>CSF</v>
      </c>
      <c r="P30" s="272" t="str">
        <f>+'BASE SIIF'!P30</f>
        <v>FORTALECIMIENTO INSTITUCIONAL DE LA MESA PERMANENTE DE CONCERTACIÓN CON LOS PUEBLOS Y ORGANIZACIONES INDÍGENAS - DECRETO 1397 DE 1996</v>
      </c>
      <c r="Q30" s="272" t="str">
        <f>+'BASE SIIF'!Q30</f>
        <v>FORTALECIMIENTO INSTITUCIONAL DE LA MESA PERMANENTE DE CONCERTACIÓN CON LOS PUEBLOS Y ORGANIZACIONES INDÍGENAS - DECRETO 1397 DE 1996</v>
      </c>
      <c r="R30" s="714">
        <f>+'BASE SIIF'!R30/$R$3</f>
        <v>8562.2999999999993</v>
      </c>
      <c r="S30" s="714">
        <f>+'BASE SIIF'!S30/$R$3</f>
        <v>0</v>
      </c>
      <c r="T30" s="714">
        <f>+'BASE SIIF'!T30/$R$3</f>
        <v>0</v>
      </c>
      <c r="U30" s="714">
        <f>+'BASE SIIF'!U30/$R$3</f>
        <v>8562.2999999999993</v>
      </c>
      <c r="V30" s="714">
        <f>+'BASE SIIF'!V30/$R$3</f>
        <v>0</v>
      </c>
      <c r="W30" s="714">
        <f>+'BASE SIIF'!W30/$R$3</f>
        <v>0</v>
      </c>
      <c r="X30" s="714">
        <f>+'BASE SIIF'!X30/$R$3</f>
        <v>8562.2999999999993</v>
      </c>
      <c r="Y30" s="714">
        <f>+'BASE SIIF'!Y30/$R$3</f>
        <v>0</v>
      </c>
      <c r="Z30" s="714">
        <f>+'BASE SIIF'!Z30/$R$3</f>
        <v>0</v>
      </c>
      <c r="AA30" s="714">
        <f>+'BASE SIIF'!AA30/$R$3</f>
        <v>0</v>
      </c>
      <c r="AB30" s="714">
        <f>+'BASE SIIF'!AB30/$R$3</f>
        <v>0</v>
      </c>
      <c r="AC30" s="716"/>
      <c r="AD30" s="713"/>
      <c r="AE30" s="710"/>
    </row>
    <row r="31" spans="1:31" s="315" customFormat="1" ht="33.75" customHeight="1">
      <c r="A31" s="165" t="str">
        <f>+'BASE SIIF'!A31</f>
        <v>37-01-01</v>
      </c>
      <c r="B31" s="272" t="str">
        <f>+'BASE SIIF'!B31</f>
        <v>MINISTERIO DEL INTERIOR - GESTION GENERAL</v>
      </c>
      <c r="C31" s="717" t="str">
        <f>+'BASE SIIF'!C31</f>
        <v>A-03-10</v>
      </c>
      <c r="D31" s="165" t="str">
        <f>+'BASE SIIF'!D31</f>
        <v>A</v>
      </c>
      <c r="E31" s="165" t="str">
        <f>+'BASE SIIF'!E31</f>
        <v>03</v>
      </c>
      <c r="F31" s="165" t="str">
        <f>+'BASE SIIF'!F31</f>
        <v>10</v>
      </c>
      <c r="G31" s="165">
        <f>+'BASE SIIF'!G31</f>
        <v>0</v>
      </c>
      <c r="H31" s="165"/>
      <c r="I31" s="165"/>
      <c r="J31" s="165"/>
      <c r="K31" s="165"/>
      <c r="L31" s="165"/>
      <c r="M31" s="165" t="str">
        <f>+'BASE SIIF'!M31</f>
        <v>Nación</v>
      </c>
      <c r="N31" s="165" t="str">
        <f>+'BASE SIIF'!N31</f>
        <v>10</v>
      </c>
      <c r="O31" s="165" t="str">
        <f>+'BASE SIIF'!O31</f>
        <v>CSF</v>
      </c>
      <c r="P31" s="272" t="str">
        <f>+'BASE SIIF'!P31</f>
        <v>SENTENCIAS Y CONCILIACIONES</v>
      </c>
      <c r="Q31" s="272" t="str">
        <f>+'BASE SIIF'!Q31</f>
        <v>SENTENCIAS Y CONCILIACIONES</v>
      </c>
      <c r="R31" s="714">
        <f>+'BASE SIIF'!R31/$R$3</f>
        <v>4500</v>
      </c>
      <c r="S31" s="714">
        <f>+'BASE SIIF'!S31/$R$3</f>
        <v>0</v>
      </c>
      <c r="T31" s="714">
        <f>+'BASE SIIF'!T31/$R$3</f>
        <v>0</v>
      </c>
      <c r="U31" s="714">
        <f>+'BASE SIIF'!U31/$R$3</f>
        <v>4500</v>
      </c>
      <c r="V31" s="714">
        <f>+'BASE SIIF'!V31/$R$3</f>
        <v>0</v>
      </c>
      <c r="W31" s="714">
        <f>+'BASE SIIF'!W31/$R$3</f>
        <v>6.1466326599999999</v>
      </c>
      <c r="X31" s="714">
        <f>+'BASE SIIF'!X31/$R$3</f>
        <v>4493.8533673399997</v>
      </c>
      <c r="Y31" s="714">
        <f>+'BASE SIIF'!Y31/$R$3</f>
        <v>0</v>
      </c>
      <c r="Z31" s="714">
        <f>+'BASE SIIF'!Z31/$R$3</f>
        <v>0</v>
      </c>
      <c r="AA31" s="714">
        <f>+'BASE SIIF'!AA31/$R$3</f>
        <v>0</v>
      </c>
      <c r="AB31" s="714">
        <f>+'BASE SIIF'!AB31/$R$3</f>
        <v>0</v>
      </c>
      <c r="AC31" s="716"/>
      <c r="AD31" s="713"/>
      <c r="AE31" s="710"/>
    </row>
    <row r="32" spans="1:31" s="315" customFormat="1" ht="33.75" customHeight="1">
      <c r="A32" s="165" t="str">
        <f>+'BASE SIIF'!A32</f>
        <v>37-01-01</v>
      </c>
      <c r="B32" s="272" t="str">
        <f>+'BASE SIIF'!B32</f>
        <v>MINISTERIO DEL INTERIOR - GESTION GENERAL</v>
      </c>
      <c r="C32" s="717" t="str">
        <f>+'BASE SIIF'!C32</f>
        <v>A-03-11-08-001</v>
      </c>
      <c r="D32" s="165" t="str">
        <f>+'BASE SIIF'!D32</f>
        <v>A</v>
      </c>
      <c r="E32" s="165" t="str">
        <f>+'BASE SIIF'!E32</f>
        <v>03</v>
      </c>
      <c r="F32" s="165" t="str">
        <f>+'BASE SIIF'!F32</f>
        <v>11</v>
      </c>
      <c r="G32" s="165" t="str">
        <f>+'BASE SIIF'!G32</f>
        <v>08</v>
      </c>
      <c r="H32" s="165" t="str">
        <f>+'BASE SIIF'!H32</f>
        <v>001</v>
      </c>
      <c r="I32" s="165"/>
      <c r="J32" s="165"/>
      <c r="K32" s="165"/>
      <c r="L32" s="165"/>
      <c r="M32" s="165" t="str">
        <f>+'BASE SIIF'!M32</f>
        <v>Nación</v>
      </c>
      <c r="N32" s="165" t="str">
        <f>+'BASE SIIF'!N32</f>
        <v>10</v>
      </c>
      <c r="O32" s="165" t="str">
        <f>+'BASE SIIF'!O32</f>
        <v>CSF</v>
      </c>
      <c r="P32" s="272" t="str">
        <f>+'BASE SIIF'!P32</f>
        <v>FORTALECIMIENTO ORGANIZACIONAL DE LAS ENTIDADES RELIGIOSAS Y LAS ORGANIZACIONES BASADAS EN LA FE COMO ACTORES SOCIALES TRASCENDENTES EN EL MARCO DE LA LEY 133 DE 1994</v>
      </c>
      <c r="Q32" s="272" t="str">
        <f>+'BASE SIIF'!Q32</f>
        <v>FORTALECIMIENTO ORGANIZACIONAL DE LAS ENTIDADES RELIGIOSAS Y LAS ORGANIZACIONES BASADAS EN LA FE COMO ACTORES SOCIALES TRASCENDENTES EN EL MARCO DE LA LEY 133 DE 1994</v>
      </c>
      <c r="R32" s="714">
        <f>+'BASE SIIF'!R32/$R$3</f>
        <v>1534.8</v>
      </c>
      <c r="S32" s="714">
        <f>+'BASE SIIF'!S32/$R$3</f>
        <v>0</v>
      </c>
      <c r="T32" s="714">
        <f>+'BASE SIIF'!T32/$R$3</f>
        <v>0</v>
      </c>
      <c r="U32" s="714">
        <f>+'BASE SIIF'!U32/$R$3</f>
        <v>1534.8</v>
      </c>
      <c r="V32" s="714">
        <f>+'BASE SIIF'!V32/$R$3</f>
        <v>0</v>
      </c>
      <c r="W32" s="714">
        <f>+'BASE SIIF'!W32/$R$3</f>
        <v>963.84</v>
      </c>
      <c r="X32" s="714">
        <f>+'BASE SIIF'!X32/$R$3</f>
        <v>570.96</v>
      </c>
      <c r="Y32" s="714">
        <f>+'BASE SIIF'!Y32/$R$3</f>
        <v>802.506799</v>
      </c>
      <c r="Z32" s="714">
        <f>+'BASE SIIF'!Z32/$R$3</f>
        <v>246.65854999999999</v>
      </c>
      <c r="AA32" s="714">
        <f>+'BASE SIIF'!AA32/$R$3</f>
        <v>219.95855</v>
      </c>
      <c r="AB32" s="714">
        <f>+'BASE SIIF'!AB32/$R$3</f>
        <v>216.94164599999999</v>
      </c>
      <c r="AC32" s="716"/>
      <c r="AD32" s="713"/>
      <c r="AE32" s="710"/>
    </row>
    <row r="33" spans="1:31" s="315" customFormat="1" ht="33.75" customHeight="1">
      <c r="A33" s="165" t="str">
        <f>+'BASE SIIF'!A33</f>
        <v>37-01-01</v>
      </c>
      <c r="B33" s="272" t="str">
        <f>+'BASE SIIF'!B33</f>
        <v>MINISTERIO DEL INTERIOR - GESTION GENERAL</v>
      </c>
      <c r="C33" s="717" t="str">
        <f>+'BASE SIIF'!C33</f>
        <v>A-08-01</v>
      </c>
      <c r="D33" s="165" t="str">
        <f>+'BASE SIIF'!D33</f>
        <v>A</v>
      </c>
      <c r="E33" s="165" t="str">
        <f>+'BASE SIIF'!E33</f>
        <v>08</v>
      </c>
      <c r="F33" s="165" t="str">
        <f>+'BASE SIIF'!F33</f>
        <v>01</v>
      </c>
      <c r="G33" s="165">
        <f>+'BASE SIIF'!G33</f>
        <v>0</v>
      </c>
      <c r="H33" s="165"/>
      <c r="I33" s="165"/>
      <c r="J33" s="165"/>
      <c r="K33" s="165"/>
      <c r="L33" s="165"/>
      <c r="M33" s="165" t="str">
        <f>+'BASE SIIF'!M33</f>
        <v>Nación</v>
      </c>
      <c r="N33" s="165" t="str">
        <f>+'BASE SIIF'!N33</f>
        <v>10</v>
      </c>
      <c r="O33" s="165" t="str">
        <f>+'BASE SIIF'!O33</f>
        <v>CSF</v>
      </c>
      <c r="P33" s="272" t="str">
        <f>+'BASE SIIF'!P33</f>
        <v>IMPUESTOS</v>
      </c>
      <c r="Q33" s="272" t="str">
        <f>+'BASE SIIF'!Q33</f>
        <v>IMPUESTOS</v>
      </c>
      <c r="R33" s="714">
        <f>+'BASE SIIF'!R33/$R$3</f>
        <v>170.7</v>
      </c>
      <c r="S33" s="714">
        <f>+'BASE SIIF'!S33/$R$3</f>
        <v>0</v>
      </c>
      <c r="T33" s="714">
        <f>+'BASE SIIF'!T33/$R$3</f>
        <v>0</v>
      </c>
      <c r="U33" s="714">
        <f>+'BASE SIIF'!U33/$R$3</f>
        <v>170.7</v>
      </c>
      <c r="V33" s="714">
        <f>+'BASE SIIF'!V33/$R$3</f>
        <v>0</v>
      </c>
      <c r="W33" s="714">
        <f>+'BASE SIIF'!W33/$R$3</f>
        <v>170.7</v>
      </c>
      <c r="X33" s="714">
        <f>+'BASE SIIF'!X33/$R$3</f>
        <v>0</v>
      </c>
      <c r="Y33" s="714">
        <f>+'BASE SIIF'!Y33/$R$3</f>
        <v>162.32495</v>
      </c>
      <c r="Z33" s="714">
        <f>+'BASE SIIF'!Z33/$R$3</f>
        <v>162.32495</v>
      </c>
      <c r="AA33" s="714">
        <f>+'BASE SIIF'!AA33/$R$3</f>
        <v>162.32495</v>
      </c>
      <c r="AB33" s="714">
        <f>+'BASE SIIF'!AB33/$R$3</f>
        <v>162.32495</v>
      </c>
      <c r="AC33" s="716"/>
      <c r="AD33" s="713"/>
      <c r="AE33" s="710"/>
    </row>
    <row r="34" spans="1:31" s="315" customFormat="1" ht="33.75" customHeight="1">
      <c r="A34" s="165" t="str">
        <f>+'BASE SIIF'!A34</f>
        <v>37-01-01</v>
      </c>
      <c r="B34" s="272" t="str">
        <f>+'BASE SIIF'!B34</f>
        <v>MINISTERIO DEL INTERIOR - GESTION GENERAL</v>
      </c>
      <c r="C34" s="717" t="str">
        <f>+'BASE SIIF'!C34</f>
        <v>A-08-04-01</v>
      </c>
      <c r="D34" s="165" t="str">
        <f>+'BASE SIIF'!D34</f>
        <v>A</v>
      </c>
      <c r="E34" s="165" t="str">
        <f>+'BASE SIIF'!E34</f>
        <v>08</v>
      </c>
      <c r="F34" s="165" t="str">
        <f>+'BASE SIIF'!F34</f>
        <v>04</v>
      </c>
      <c r="G34" s="165" t="str">
        <f>+'BASE SIIF'!G34</f>
        <v>01</v>
      </c>
      <c r="H34" s="165"/>
      <c r="I34" s="165"/>
      <c r="J34" s="165"/>
      <c r="K34" s="165"/>
      <c r="L34" s="165"/>
      <c r="M34" s="165" t="str">
        <f>+'BASE SIIF'!M34</f>
        <v>Nación</v>
      </c>
      <c r="N34" s="165" t="str">
        <f>+'BASE SIIF'!N34</f>
        <v>11</v>
      </c>
      <c r="O34" s="165" t="str">
        <f>+'BASE SIIF'!O34</f>
        <v>SSF</v>
      </c>
      <c r="P34" s="272" t="str">
        <f>+'BASE SIIF'!P34</f>
        <v>CUOTA DE FISCALIZACIÓN Y AUDITAJE</v>
      </c>
      <c r="Q34" s="272" t="str">
        <f>+'BASE SIIF'!Q34</f>
        <v>CUOTA DE FISCALIZACIÓN Y AUDITAJE</v>
      </c>
      <c r="R34" s="714">
        <f>+'BASE SIIF'!R34/$R$3</f>
        <v>2780.8</v>
      </c>
      <c r="S34" s="714">
        <f>+'BASE SIIF'!S34/$R$3</f>
        <v>0</v>
      </c>
      <c r="T34" s="714">
        <f>+'BASE SIIF'!T34/$R$3</f>
        <v>0</v>
      </c>
      <c r="U34" s="714">
        <f>+'BASE SIIF'!U34/$R$3</f>
        <v>2780.8</v>
      </c>
      <c r="V34" s="714">
        <f>+'BASE SIIF'!V34/$R$3</f>
        <v>0</v>
      </c>
      <c r="W34" s="714">
        <f>+'BASE SIIF'!W34/$R$3</f>
        <v>0</v>
      </c>
      <c r="X34" s="714">
        <f>+'BASE SIIF'!X34/$R$3</f>
        <v>2780.8</v>
      </c>
      <c r="Y34" s="714">
        <f>+'BASE SIIF'!Y34/$R$3</f>
        <v>0</v>
      </c>
      <c r="Z34" s="714">
        <f>+'BASE SIIF'!Z34/$R$3</f>
        <v>0</v>
      </c>
      <c r="AA34" s="714">
        <f>+'BASE SIIF'!AA34/$R$3</f>
        <v>0</v>
      </c>
      <c r="AB34" s="714">
        <f>+'BASE SIIF'!AB34/$R$3</f>
        <v>0</v>
      </c>
      <c r="AC34" s="716"/>
      <c r="AD34" s="713"/>
      <c r="AE34" s="710"/>
    </row>
    <row r="35" spans="1:31" s="315" customFormat="1" ht="33.75" customHeight="1">
      <c r="A35" s="165" t="str">
        <f>+'BASE SIIF'!A35</f>
        <v>37-01-01</v>
      </c>
      <c r="B35" s="272" t="str">
        <f>+'BASE SIIF'!B35</f>
        <v>MINISTERIO DEL INTERIOR - GESTION GENERAL</v>
      </c>
      <c r="C35" s="717" t="str">
        <f>+'BASE SIIF'!C35</f>
        <v>C-3701-1000-30-20106A</v>
      </c>
      <c r="D35" s="165" t="str">
        <f>+'BASE SIIF'!D35</f>
        <v>C</v>
      </c>
      <c r="E35" s="165" t="str">
        <f>+'BASE SIIF'!E35</f>
        <v>3701</v>
      </c>
      <c r="F35" s="165" t="str">
        <f>+'BASE SIIF'!F35</f>
        <v>1000</v>
      </c>
      <c r="G35" s="165" t="str">
        <f>+'BASE SIIF'!G35</f>
        <v>30</v>
      </c>
      <c r="H35" s="165" t="str">
        <f>+'BASE SIIF'!H35</f>
        <v>20106A</v>
      </c>
      <c r="I35" s="165"/>
      <c r="J35" s="165"/>
      <c r="K35" s="165"/>
      <c r="L35" s="165"/>
      <c r="M35" s="165" t="str">
        <f>+'BASE SIIF'!M35</f>
        <v>Nación</v>
      </c>
      <c r="N35" s="165" t="str">
        <f>+'BASE SIIF'!N35</f>
        <v>10</v>
      </c>
      <c r="O35" s="165" t="str">
        <f>+'BASE SIIF'!O35</f>
        <v>CSF</v>
      </c>
      <c r="P35" s="272" t="str">
        <f>+'BASE SIIF'!P35</f>
        <v>Fortalecimiento de la Politica Publica de prevencion de violaciones a los derechos a la vida, integridad, libertad y seguridad de personas, grupos y comunidades en Colombia.  Nacional</v>
      </c>
      <c r="Q35" s="272" t="str">
        <f>+'BASE SIIF'!Q35</f>
        <v>2. SEGURIDAD HUMANA Y JUSTICIA SOCIAL / A. PREVENCIÓN Y PROTECCIÓN PARA POBLACIONES VULNERABLES DESDE UN ENFOQUE DIFERENCIAL, COLECTIVO E INDIVIDUAL</v>
      </c>
      <c r="R35" s="714">
        <f>+'BASE SIIF'!R35/$R$3</f>
        <v>40034.612917999999</v>
      </c>
      <c r="S35" s="714">
        <f>+'BASE SIIF'!S35/$R$3</f>
        <v>0</v>
      </c>
      <c r="T35" s="714">
        <f>+'BASE SIIF'!T35/$R$3</f>
        <v>0</v>
      </c>
      <c r="U35" s="714">
        <f>+'BASE SIIF'!U35/$R$3</f>
        <v>40034.612917999999</v>
      </c>
      <c r="V35" s="714">
        <f>+'BASE SIIF'!V35/$R$3</f>
        <v>0</v>
      </c>
      <c r="W35" s="714">
        <f>+'BASE SIIF'!W35/$R$3</f>
        <v>12170.650023</v>
      </c>
      <c r="X35" s="714">
        <f>+'BASE SIIF'!X35/$R$3</f>
        <v>27863.962895000001</v>
      </c>
      <c r="Y35" s="714">
        <f>+'BASE SIIF'!Y35/$R$3</f>
        <v>3363.597522</v>
      </c>
      <c r="Z35" s="714">
        <f>+'BASE SIIF'!Z35/$R$3</f>
        <v>463.90676400000001</v>
      </c>
      <c r="AA35" s="714">
        <f>+'BASE SIIF'!AA35/$R$3</f>
        <v>463.90676400000001</v>
      </c>
      <c r="AB35" s="714">
        <f>+'BASE SIIF'!AB35/$R$3</f>
        <v>463.07713899999999</v>
      </c>
      <c r="AC35" s="716"/>
      <c r="AD35" s="713"/>
      <c r="AE35" s="710"/>
    </row>
    <row r="36" spans="1:31" s="315" customFormat="1" ht="33.75" customHeight="1">
      <c r="A36" s="165" t="str">
        <f>+'BASE SIIF'!A36</f>
        <v>37-01-01</v>
      </c>
      <c r="B36" s="272" t="str">
        <f>+'BASE SIIF'!B36</f>
        <v>MINISTERIO DEL INTERIOR - GESTION GENERAL</v>
      </c>
      <c r="C36" s="717" t="str">
        <f>+'BASE SIIF'!C36</f>
        <v>C-3701-1000-32-705050</v>
      </c>
      <c r="D36" s="165" t="str">
        <f>+'BASE SIIF'!D36</f>
        <v>C</v>
      </c>
      <c r="E36" s="165" t="str">
        <f>+'BASE SIIF'!E36</f>
        <v>3701</v>
      </c>
      <c r="F36" s="165" t="str">
        <f>+'BASE SIIF'!F36</f>
        <v>1000</v>
      </c>
      <c r="G36" s="165" t="str">
        <f>+'BASE SIIF'!G36</f>
        <v>32</v>
      </c>
      <c r="H36" s="165" t="str">
        <f>+'BASE SIIF'!H36</f>
        <v>705050</v>
      </c>
      <c r="I36" s="165"/>
      <c r="J36" s="165"/>
      <c r="K36" s="165"/>
      <c r="L36" s="165"/>
      <c r="M36" s="165" t="str">
        <f>+'BASE SIIF'!M36</f>
        <v>Nación</v>
      </c>
      <c r="N36" s="165" t="str">
        <f>+'BASE SIIF'!N36</f>
        <v>10</v>
      </c>
      <c r="O36" s="165" t="str">
        <f>+'BASE SIIF'!O36</f>
        <v>CSF</v>
      </c>
      <c r="P36" s="272" t="str">
        <f>+'BASE SIIF'!P36</f>
        <v>Fortalecimiento de los procesos de gobierno propio de las comunidades indígenas en el departamento del  Cauca</v>
      </c>
      <c r="Q36" s="272" t="str">
        <f>+'BASE SIIF'!Q36</f>
        <v>7. ACTORES DIFERENCIALES PARA EL CAMBIO / 5. CONVERGENCIA REGIONAL PARA EL BIENESTAR Y BUEN VIVIR</v>
      </c>
      <c r="R36" s="714">
        <f>+'BASE SIIF'!R36/$R$3</f>
        <v>40500</v>
      </c>
      <c r="S36" s="714">
        <f>+'BASE SIIF'!S36/$R$3</f>
        <v>0</v>
      </c>
      <c r="T36" s="714">
        <f>+'BASE SIIF'!T36/$R$3</f>
        <v>0</v>
      </c>
      <c r="U36" s="714">
        <f>+'BASE SIIF'!U36/$R$3</f>
        <v>40500</v>
      </c>
      <c r="V36" s="714">
        <f>+'BASE SIIF'!V36/$R$3</f>
        <v>0</v>
      </c>
      <c r="W36" s="714">
        <f>+'BASE SIIF'!W36/$R$3</f>
        <v>2000</v>
      </c>
      <c r="X36" s="714">
        <f>+'BASE SIIF'!X36/$R$3</f>
        <v>38500</v>
      </c>
      <c r="Y36" s="714">
        <f>+'BASE SIIF'!Y36/$R$3</f>
        <v>0</v>
      </c>
      <c r="Z36" s="714">
        <f>+'BASE SIIF'!Z36/$R$3</f>
        <v>0</v>
      </c>
      <c r="AA36" s="714">
        <f>+'BASE SIIF'!AA36/$R$3</f>
        <v>0</v>
      </c>
      <c r="AB36" s="714">
        <f>+'BASE SIIF'!AB36/$R$3</f>
        <v>0</v>
      </c>
      <c r="AC36" s="716"/>
      <c r="AD36" s="713"/>
      <c r="AE36" s="710"/>
    </row>
    <row r="37" spans="1:31" s="315" customFormat="1" ht="33.75" customHeight="1">
      <c r="A37" s="165" t="str">
        <f>+'BASE SIIF'!A37</f>
        <v>37-01-01</v>
      </c>
      <c r="B37" s="272" t="str">
        <f>+'BASE SIIF'!B37</f>
        <v>MINISTERIO DEL INTERIOR - GESTION GENERAL</v>
      </c>
      <c r="C37" s="717" t="str">
        <f>+'BASE SIIF'!C37</f>
        <v>C-3701-1000-33-705050</v>
      </c>
      <c r="D37" s="165" t="str">
        <f>+'BASE SIIF'!D37</f>
        <v>C</v>
      </c>
      <c r="E37" s="165" t="str">
        <f>+'BASE SIIF'!E37</f>
        <v>3701</v>
      </c>
      <c r="F37" s="165" t="str">
        <f>+'BASE SIIF'!F37</f>
        <v>1000</v>
      </c>
      <c r="G37" s="165" t="str">
        <f>+'BASE SIIF'!G37</f>
        <v>33</v>
      </c>
      <c r="H37" s="165" t="str">
        <f>+'BASE SIIF'!H37</f>
        <v>705050</v>
      </c>
      <c r="I37" s="165"/>
      <c r="J37" s="165"/>
      <c r="K37" s="165"/>
      <c r="L37" s="165"/>
      <c r="M37" s="165" t="str">
        <f>+'BASE SIIF'!M37</f>
        <v>Nación</v>
      </c>
      <c r="N37" s="165" t="str">
        <f>+'BASE SIIF'!N37</f>
        <v>10</v>
      </c>
      <c r="O37" s="165" t="str">
        <f>+'BASE SIIF'!O37</f>
        <v>CSF</v>
      </c>
      <c r="P37" s="272" t="str">
        <f>+'BASE SIIF'!P37</f>
        <v>Fortalecimiento de las acciones para garantizar el goce efectivo de los derechos de los Pueblos y las Comunidades Afrocolombianas, Negras, Palenqueras y Raizales en el territorio   Nacional</v>
      </c>
      <c r="Q37" s="272" t="str">
        <f>+'BASE SIIF'!Q37</f>
        <v>7. ACTORES DIFERENCIALES PARA EL CAMBIO / 5. CONVERGENCIA REGIONAL PARA EL BIENESTAR Y BUEN VIVIR</v>
      </c>
      <c r="R37" s="714">
        <f>+'BASE SIIF'!R37/$R$3</f>
        <v>44000</v>
      </c>
      <c r="S37" s="714">
        <f>+'BASE SIIF'!S37/$R$3</f>
        <v>0</v>
      </c>
      <c r="T37" s="714">
        <f>+'BASE SIIF'!T37/$R$3</f>
        <v>0</v>
      </c>
      <c r="U37" s="714">
        <f>+'BASE SIIF'!U37/$R$3</f>
        <v>44000</v>
      </c>
      <c r="V37" s="714">
        <f>+'BASE SIIF'!V37/$R$3</f>
        <v>0</v>
      </c>
      <c r="W37" s="714">
        <f>+'BASE SIIF'!W37/$R$3</f>
        <v>35118.404897</v>
      </c>
      <c r="X37" s="714">
        <f>+'BASE SIIF'!X37/$R$3</f>
        <v>8881.5951029999997</v>
      </c>
      <c r="Y37" s="714">
        <f>+'BASE SIIF'!Y37/$R$3</f>
        <v>233.40489700000001</v>
      </c>
      <c r="Z37" s="714">
        <f>+'BASE SIIF'!Z37/$R$3</f>
        <v>32.057245000000002</v>
      </c>
      <c r="AA37" s="714">
        <f>+'BASE SIIF'!AA37/$R$3</f>
        <v>32.057245000000002</v>
      </c>
      <c r="AB37" s="714">
        <f>+'BASE SIIF'!AB37/$R$3</f>
        <v>24.057245000000002</v>
      </c>
      <c r="AC37" s="716"/>
      <c r="AD37" s="713"/>
      <c r="AE37" s="710"/>
    </row>
    <row r="38" spans="1:31" s="315" customFormat="1" ht="33.75" customHeight="1">
      <c r="A38" s="165" t="str">
        <f>+'BASE SIIF'!A38</f>
        <v>37-01-01</v>
      </c>
      <c r="B38" s="272" t="str">
        <f>+'BASE SIIF'!B38</f>
        <v>MINISTERIO DEL INTERIOR - GESTION GENERAL</v>
      </c>
      <c r="C38" s="717" t="str">
        <f>+'BASE SIIF'!C38</f>
        <v>C-3701-1000-35-705050</v>
      </c>
      <c r="D38" s="165" t="str">
        <f>+'BASE SIIF'!D38</f>
        <v>C</v>
      </c>
      <c r="E38" s="165" t="str">
        <f>+'BASE SIIF'!E38</f>
        <v>3701</v>
      </c>
      <c r="F38" s="165" t="str">
        <f>+'BASE SIIF'!F38</f>
        <v>1000</v>
      </c>
      <c r="G38" s="165" t="str">
        <f>+'BASE SIIF'!G38</f>
        <v>35</v>
      </c>
      <c r="H38" s="165" t="str">
        <f>+'BASE SIIF'!H38</f>
        <v>705050</v>
      </c>
      <c r="I38" s="165"/>
      <c r="J38" s="165"/>
      <c r="K38" s="165"/>
      <c r="L38" s="165"/>
      <c r="M38" s="165" t="str">
        <f>+'BASE SIIF'!M38</f>
        <v>Nación</v>
      </c>
      <c r="N38" s="165" t="str">
        <f>+'BASE SIIF'!N38</f>
        <v>10</v>
      </c>
      <c r="O38" s="165" t="str">
        <f>+'BASE SIIF'!O38</f>
        <v>CSF</v>
      </c>
      <c r="P38" s="272" t="str">
        <f>+'BASE SIIF'!P38</f>
        <v>Fortalecimiento de los sistemas de gobierno propio y en los procesos organizativos de los pueblos y comunidades indígenas a nivel   Nacional</v>
      </c>
      <c r="Q38" s="272" t="str">
        <f>+'BASE SIIF'!Q38</f>
        <v>7. ACTORES DIFERENCIALES PARA EL CAMBIO / 5. CONVERGENCIA REGIONAL PARA EL BIENESTAR Y BUEN VIVIR</v>
      </c>
      <c r="R38" s="714">
        <f>+'BASE SIIF'!R38/$R$3</f>
        <v>45700</v>
      </c>
      <c r="S38" s="714">
        <f>+'BASE SIIF'!S38/$R$3</f>
        <v>0</v>
      </c>
      <c r="T38" s="714">
        <f>+'BASE SIIF'!T38/$R$3</f>
        <v>0</v>
      </c>
      <c r="U38" s="714">
        <f>+'BASE SIIF'!U38/$R$3</f>
        <v>45700</v>
      </c>
      <c r="V38" s="714">
        <f>+'BASE SIIF'!V38/$R$3</f>
        <v>0</v>
      </c>
      <c r="W38" s="714">
        <f>+'BASE SIIF'!W38/$R$3</f>
        <v>19650</v>
      </c>
      <c r="X38" s="714">
        <f>+'BASE SIIF'!X38/$R$3</f>
        <v>26050</v>
      </c>
      <c r="Y38" s="714">
        <f>+'BASE SIIF'!Y38/$R$3</f>
        <v>0</v>
      </c>
      <c r="Z38" s="714">
        <f>+'BASE SIIF'!Z38/$R$3</f>
        <v>0</v>
      </c>
      <c r="AA38" s="714">
        <f>+'BASE SIIF'!AA38/$R$3</f>
        <v>0</v>
      </c>
      <c r="AB38" s="714">
        <f>+'BASE SIIF'!AB38/$R$3</f>
        <v>0</v>
      </c>
      <c r="AC38" s="716"/>
      <c r="AD38" s="713"/>
      <c r="AE38" s="710"/>
    </row>
    <row r="39" spans="1:31" s="315" customFormat="1" ht="33.75" customHeight="1">
      <c r="A39" s="165" t="str">
        <f>+'BASE SIIF'!A39</f>
        <v>37-01-01</v>
      </c>
      <c r="B39" s="272" t="str">
        <f>+'BASE SIIF'!B39</f>
        <v>MINISTERIO DEL INTERIOR - GESTION GENERAL</v>
      </c>
      <c r="C39" s="717" t="str">
        <f>+'BASE SIIF'!C39</f>
        <v>C-3701-1000-36-705050</v>
      </c>
      <c r="D39" s="165" t="str">
        <f>+'BASE SIIF'!D39</f>
        <v>C</v>
      </c>
      <c r="E39" s="165" t="str">
        <f>+'BASE SIIF'!E39</f>
        <v>3701</v>
      </c>
      <c r="F39" s="165" t="str">
        <f>+'BASE SIIF'!F39</f>
        <v>1000</v>
      </c>
      <c r="G39" s="165" t="str">
        <f>+'BASE SIIF'!G39</f>
        <v>36</v>
      </c>
      <c r="H39" s="165" t="str">
        <f>+'BASE SIIF'!H39</f>
        <v>705050</v>
      </c>
      <c r="I39" s="165"/>
      <c r="J39" s="165"/>
      <c r="K39" s="165"/>
      <c r="L39" s="165"/>
      <c r="M39" s="165" t="str">
        <f>+'BASE SIIF'!M39</f>
        <v>Nación</v>
      </c>
      <c r="N39" s="165" t="str">
        <f>+'BASE SIIF'!N39</f>
        <v>10</v>
      </c>
      <c r="O39" s="165" t="str">
        <f>+'BASE SIIF'!O39</f>
        <v>CSF</v>
      </c>
      <c r="P39" s="272" t="str">
        <f>+'BASE SIIF'!P39</f>
        <v>Implementación de acciones por parte del Ministerio del Interior para fortalecer la estructura organizativa de las kumpañy Rrom a nivel  Nacional</v>
      </c>
      <c r="Q39" s="272" t="str">
        <f>+'BASE SIIF'!Q39</f>
        <v>7. ACTORES DIFERENCIALES PARA EL CAMBIO / 5. CONVERGENCIA REGIONAL PARA EL BIENESTAR Y BUEN VIVIR</v>
      </c>
      <c r="R39" s="714">
        <f>+'BASE SIIF'!R39/$R$3</f>
        <v>800</v>
      </c>
      <c r="S39" s="714">
        <f>+'BASE SIIF'!S39/$R$3</f>
        <v>0</v>
      </c>
      <c r="T39" s="714">
        <f>+'BASE SIIF'!T39/$R$3</f>
        <v>0</v>
      </c>
      <c r="U39" s="714">
        <f>+'BASE SIIF'!U39/$R$3</f>
        <v>800</v>
      </c>
      <c r="V39" s="714">
        <f>+'BASE SIIF'!V39/$R$3</f>
        <v>0</v>
      </c>
      <c r="W39" s="714">
        <f>+'BASE SIIF'!W39/$R$3</f>
        <v>800</v>
      </c>
      <c r="X39" s="714">
        <f>+'BASE SIIF'!X39/$R$3</f>
        <v>0</v>
      </c>
      <c r="Y39" s="714">
        <f>+'BASE SIIF'!Y39/$R$3</f>
        <v>0</v>
      </c>
      <c r="Z39" s="714">
        <f>+'BASE SIIF'!Z39/$R$3</f>
        <v>0</v>
      </c>
      <c r="AA39" s="714">
        <f>+'BASE SIIF'!AA39/$R$3</f>
        <v>0</v>
      </c>
      <c r="AB39" s="714">
        <f>+'BASE SIIF'!AB39/$R$3</f>
        <v>0</v>
      </c>
      <c r="AC39" s="716"/>
      <c r="AD39" s="713"/>
      <c r="AE39" s="710"/>
    </row>
    <row r="40" spans="1:31" s="315" customFormat="1" ht="33.75" customHeight="1">
      <c r="A40" s="165" t="str">
        <f>+'BASE SIIF'!A40</f>
        <v>37-01-01</v>
      </c>
      <c r="B40" s="272" t="str">
        <f>+'BASE SIIF'!B40</f>
        <v>MINISTERIO DEL INTERIOR - GESTION GENERAL</v>
      </c>
      <c r="C40" s="717" t="str">
        <f>+'BASE SIIF'!C40</f>
        <v>C-3701-1000-37-705050</v>
      </c>
      <c r="D40" s="165" t="str">
        <f>+'BASE SIIF'!D40</f>
        <v>C</v>
      </c>
      <c r="E40" s="165" t="str">
        <f>+'BASE SIIF'!E40</f>
        <v>3701</v>
      </c>
      <c r="F40" s="165" t="str">
        <f>+'BASE SIIF'!F40</f>
        <v>1000</v>
      </c>
      <c r="G40" s="165" t="str">
        <f>+'BASE SIIF'!G40</f>
        <v>37</v>
      </c>
      <c r="H40" s="165" t="str">
        <f>+'BASE SIIF'!H40</f>
        <v>705050</v>
      </c>
      <c r="I40" s="165"/>
      <c r="J40" s="165"/>
      <c r="K40" s="165"/>
      <c r="L40" s="165"/>
      <c r="M40" s="165" t="str">
        <f>+'BASE SIIF'!M40</f>
        <v>Nación</v>
      </c>
      <c r="N40" s="165" t="str">
        <f>+'BASE SIIF'!N40</f>
        <v>10</v>
      </c>
      <c r="O40" s="165" t="str">
        <f>+'BASE SIIF'!O40</f>
        <v>CSF</v>
      </c>
      <c r="P40" s="272" t="str">
        <f>+'BASE SIIF'!P40</f>
        <v>Fortalecimiento de los sistemas de gobierno propio de los Pueblos y comunidades indígenas de los Pastos y Quillacingas del Departamento de   Nariño</v>
      </c>
      <c r="Q40" s="272" t="str">
        <f>+'BASE SIIF'!Q40</f>
        <v>7. ACTORES DIFERENCIALES PARA EL CAMBIO / 5. CONVERGENCIA REGIONAL PARA EL BIENESTAR Y BUEN VIVIR</v>
      </c>
      <c r="R40" s="714">
        <f>+'BASE SIIF'!R40/$R$3</f>
        <v>20000</v>
      </c>
      <c r="S40" s="714">
        <f>+'BASE SIIF'!S40/$R$3</f>
        <v>0</v>
      </c>
      <c r="T40" s="714">
        <f>+'BASE SIIF'!T40/$R$3</f>
        <v>0</v>
      </c>
      <c r="U40" s="714">
        <f>+'BASE SIIF'!U40/$R$3</f>
        <v>20000</v>
      </c>
      <c r="V40" s="714">
        <f>+'BASE SIIF'!V40/$R$3</f>
        <v>0</v>
      </c>
      <c r="W40" s="714">
        <f>+'BASE SIIF'!W40/$R$3</f>
        <v>0</v>
      </c>
      <c r="X40" s="714">
        <f>+'BASE SIIF'!X40/$R$3</f>
        <v>20000</v>
      </c>
      <c r="Y40" s="714">
        <f>+'BASE SIIF'!Y40/$R$3</f>
        <v>0</v>
      </c>
      <c r="Z40" s="714">
        <f>+'BASE SIIF'!Z40/$R$3</f>
        <v>0</v>
      </c>
      <c r="AA40" s="714">
        <f>+'BASE SIIF'!AA40/$R$3</f>
        <v>0</v>
      </c>
      <c r="AB40" s="714">
        <f>+'BASE SIIF'!AB40/$R$3</f>
        <v>0</v>
      </c>
      <c r="AC40" s="716"/>
      <c r="AD40" s="713"/>
      <c r="AE40" s="710"/>
    </row>
    <row r="41" spans="1:31" s="315" customFormat="1" ht="33.75" customHeight="1">
      <c r="A41" s="165" t="str">
        <f>+'BASE SIIF'!A41</f>
        <v>37-01-01</v>
      </c>
      <c r="B41" s="272" t="str">
        <f>+'BASE SIIF'!B41</f>
        <v>MINISTERIO DEL INTERIOR - GESTION GENERAL</v>
      </c>
      <c r="C41" s="717" t="str">
        <f>+'BASE SIIF'!C41</f>
        <v>C-3701-1000-38-702030</v>
      </c>
      <c r="D41" s="165" t="str">
        <f>+'BASE SIIF'!D41</f>
        <v>C</v>
      </c>
      <c r="E41" s="165" t="str">
        <f>+'BASE SIIF'!E41</f>
        <v>3701</v>
      </c>
      <c r="F41" s="165" t="str">
        <f>+'BASE SIIF'!F41</f>
        <v>1000</v>
      </c>
      <c r="G41" s="165" t="str">
        <f>+'BASE SIIF'!G41</f>
        <v>38</v>
      </c>
      <c r="H41" s="165" t="str">
        <f>+'BASE SIIF'!H41</f>
        <v>702030</v>
      </c>
      <c r="I41" s="165"/>
      <c r="J41" s="165"/>
      <c r="K41" s="165"/>
      <c r="L41" s="165"/>
      <c r="M41" s="165" t="str">
        <f>+'BASE SIIF'!M41</f>
        <v>Nación</v>
      </c>
      <c r="N41" s="165" t="str">
        <f>+'BASE SIIF'!N41</f>
        <v>10</v>
      </c>
      <c r="O41" s="165" t="str">
        <f>+'BASE SIIF'!O41</f>
        <v>CSF</v>
      </c>
      <c r="P41" s="272" t="str">
        <f>+'BASE SIIF'!P41</f>
        <v>Fortalecimiento DE LA GESTIÓN TERRITORIAL PARA LA GARANTÍA, PROMOCIÓN Y GOCE DE LOS DERECHOS HUMANOS  Nacional</v>
      </c>
      <c r="Q41" s="272" t="str">
        <f>+'BASE SIIF'!Q41</f>
        <v>7. ACTORES DIFERENCIALES PARA EL CAMBIO / 3. FORTALECIMIENTO DE LA INSTITUCIONALIDAD</v>
      </c>
      <c r="R41" s="714">
        <f>+'BASE SIIF'!R41/$R$3</f>
        <v>6685.1378999999997</v>
      </c>
      <c r="S41" s="714">
        <f>+'BASE SIIF'!S41/$R$3</f>
        <v>0</v>
      </c>
      <c r="T41" s="714">
        <f>+'BASE SIIF'!T41/$R$3</f>
        <v>0</v>
      </c>
      <c r="U41" s="714">
        <f>+'BASE SIIF'!U41/$R$3</f>
        <v>6685.1378999999997</v>
      </c>
      <c r="V41" s="714">
        <f>+'BASE SIIF'!V41/$R$3</f>
        <v>0</v>
      </c>
      <c r="W41" s="714">
        <f>+'BASE SIIF'!W41/$R$3</f>
        <v>2734.2808620000001</v>
      </c>
      <c r="X41" s="714">
        <f>+'BASE SIIF'!X41/$R$3</f>
        <v>3950.8570380000001</v>
      </c>
      <c r="Y41" s="714">
        <f>+'BASE SIIF'!Y41/$R$3</f>
        <v>884.83227399999998</v>
      </c>
      <c r="Z41" s="714">
        <f>+'BASE SIIF'!Z41/$R$3</f>
        <v>124.452832</v>
      </c>
      <c r="AA41" s="714">
        <f>+'BASE SIIF'!AA41/$R$3</f>
        <v>124.452832</v>
      </c>
      <c r="AB41" s="714">
        <f>+'BASE SIIF'!AB41/$R$3</f>
        <v>124.452832</v>
      </c>
      <c r="AC41" s="716"/>
      <c r="AD41" s="713"/>
      <c r="AE41" s="710"/>
    </row>
    <row r="42" spans="1:31" s="315" customFormat="1" ht="33.75" customHeight="1">
      <c r="A42" s="165" t="str">
        <f>+'BASE SIIF'!A42</f>
        <v>37-01-01</v>
      </c>
      <c r="B42" s="272" t="str">
        <f>+'BASE SIIF'!B42</f>
        <v>MINISTERIO DEL INTERIOR - GESTION GENERAL</v>
      </c>
      <c r="C42" s="717" t="str">
        <f>+'BASE SIIF'!C42</f>
        <v>C-3701-1000-39-702030</v>
      </c>
      <c r="D42" s="165" t="str">
        <f>+'BASE SIIF'!D42</f>
        <v>C</v>
      </c>
      <c r="E42" s="165" t="str">
        <f>+'BASE SIIF'!E42</f>
        <v>3701</v>
      </c>
      <c r="F42" s="165" t="str">
        <f>+'BASE SIIF'!F42</f>
        <v>1000</v>
      </c>
      <c r="G42" s="165" t="str">
        <f>+'BASE SIIF'!G42</f>
        <v>39</v>
      </c>
      <c r="H42" s="165" t="str">
        <f>+'BASE SIIF'!H42</f>
        <v>702030</v>
      </c>
      <c r="I42" s="165"/>
      <c r="J42" s="165"/>
      <c r="K42" s="165"/>
      <c r="L42" s="165"/>
      <c r="M42" s="165" t="str">
        <f>+'BASE SIIF'!M42</f>
        <v>Nación</v>
      </c>
      <c r="N42" s="165" t="str">
        <f>+'BASE SIIF'!N42</f>
        <v>10</v>
      </c>
      <c r="O42" s="165" t="str">
        <f>+'BASE SIIF'!O42</f>
        <v>CSF</v>
      </c>
      <c r="P42" s="272" t="str">
        <f>+'BASE SIIF'!P42</f>
        <v>Fortalecimiento de las garantías para el ejercicio del liderazgo social y defensa de los derechos humanos en el territorio   Nacional</v>
      </c>
      <c r="Q42" s="272" t="str">
        <f>+'BASE SIIF'!Q42</f>
        <v>7. ACTORES DIFERENCIALES PARA EL CAMBIO / 3. FORTALECIMIENTO DE LA INSTITUCIONALIDAD</v>
      </c>
      <c r="R42" s="714">
        <f>+'BASE SIIF'!R42/$R$3</f>
        <v>12120.337176000001</v>
      </c>
      <c r="S42" s="714">
        <f>+'BASE SIIF'!S42/$R$3</f>
        <v>0</v>
      </c>
      <c r="T42" s="714">
        <f>+'BASE SIIF'!T42/$R$3</f>
        <v>0</v>
      </c>
      <c r="U42" s="714">
        <f>+'BASE SIIF'!U42/$R$3</f>
        <v>12120.337176000001</v>
      </c>
      <c r="V42" s="714">
        <f>+'BASE SIIF'!V42/$R$3</f>
        <v>0</v>
      </c>
      <c r="W42" s="714">
        <f>+'BASE SIIF'!W42/$R$3</f>
        <v>6047.4715290000004</v>
      </c>
      <c r="X42" s="714">
        <f>+'BASE SIIF'!X42/$R$3</f>
        <v>6072.8656469999996</v>
      </c>
      <c r="Y42" s="714">
        <f>+'BASE SIIF'!Y42/$R$3</f>
        <v>1136.73047</v>
      </c>
      <c r="Z42" s="714">
        <f>+'BASE SIIF'!Z42/$R$3</f>
        <v>170.69090199999999</v>
      </c>
      <c r="AA42" s="714">
        <f>+'BASE SIIF'!AA42/$R$3</f>
        <v>170.69090199999999</v>
      </c>
      <c r="AB42" s="714">
        <f>+'BASE SIIF'!AB42/$R$3</f>
        <v>170.69090199999999</v>
      </c>
      <c r="AC42" s="716"/>
      <c r="AD42" s="713"/>
      <c r="AE42" s="710"/>
    </row>
    <row r="43" spans="1:31" s="315" customFormat="1" ht="42" customHeight="1">
      <c r="A43" s="165" t="str">
        <f>+'BASE SIIF'!A43</f>
        <v>37-01-01</v>
      </c>
      <c r="B43" s="272" t="str">
        <f>+'BASE SIIF'!B43</f>
        <v>MINISTERIO DEL INTERIOR - GESTION GENERAL</v>
      </c>
      <c r="C43" s="717" t="str">
        <f>+'BASE SIIF'!C43</f>
        <v>C-3701-1000-40-53107A</v>
      </c>
      <c r="D43" s="165" t="str">
        <f>+'BASE SIIF'!D43</f>
        <v>C</v>
      </c>
      <c r="E43" s="165" t="str">
        <f>+'BASE SIIF'!E43</f>
        <v>3701</v>
      </c>
      <c r="F43" s="165" t="str">
        <f>+'BASE SIIF'!F43</f>
        <v>1000</v>
      </c>
      <c r="G43" s="165" t="str">
        <f>+'BASE SIIF'!G43</f>
        <v>40</v>
      </c>
      <c r="H43" s="165" t="str">
        <f>+'BASE SIIF'!H43</f>
        <v>53107A</v>
      </c>
      <c r="I43" s="165"/>
      <c r="J43" s="165"/>
      <c r="K43" s="165"/>
      <c r="L43" s="165"/>
      <c r="M43" s="165" t="str">
        <f>+'BASE SIIF'!M43</f>
        <v>Nación</v>
      </c>
      <c r="N43" s="165" t="str">
        <f>+'BASE SIIF'!N43</f>
        <v>10</v>
      </c>
      <c r="O43" s="165" t="str">
        <f>+'BASE SIIF'!O43</f>
        <v>CSF</v>
      </c>
      <c r="P43" s="272" t="str">
        <f>+'BASE SIIF'!P43</f>
        <v>Fortalecimiento del dialogo social nacional y regional mediante el desarrollo de acciones tendientes a atender las problemáticas sociales en los territorios  Nacional</v>
      </c>
      <c r="Q43" s="272" t="str">
        <f>+'BASE SIIF'!Q43</f>
        <v>5. CONVERGENCIA REGIONAL / A. DIÁLOGO, MEMORIA, CONVIVENCIA Y RECONCILIACIÓN PARA LA RECONSTRUCCIÓN DEL TEJIDO SOCIAL</v>
      </c>
      <c r="R43" s="714">
        <f>+'BASE SIIF'!R43/$R$3</f>
        <v>74000</v>
      </c>
      <c r="S43" s="714">
        <f>+'BASE SIIF'!S43/$R$3</f>
        <v>0</v>
      </c>
      <c r="T43" s="714">
        <f>+'BASE SIIF'!T43/$R$3</f>
        <v>0</v>
      </c>
      <c r="U43" s="714">
        <f>+'BASE SIIF'!U43/$R$3</f>
        <v>74000</v>
      </c>
      <c r="V43" s="714">
        <f>+'BASE SIIF'!V43/$R$3</f>
        <v>0</v>
      </c>
      <c r="W43" s="714">
        <f>+'BASE SIIF'!W43/$R$3</f>
        <v>16672.70277</v>
      </c>
      <c r="X43" s="714">
        <f>+'BASE SIIF'!X43/$R$3</f>
        <v>57327.297229999996</v>
      </c>
      <c r="Y43" s="714">
        <f>+'BASE SIIF'!Y43/$R$3</f>
        <v>2563.5565510000001</v>
      </c>
      <c r="Z43" s="714">
        <f>+'BASE SIIF'!Z43/$R$3</f>
        <v>424.53067399999998</v>
      </c>
      <c r="AA43" s="714">
        <f>+'BASE SIIF'!AA43/$R$3</f>
        <v>423.56787400000002</v>
      </c>
      <c r="AB43" s="714">
        <f>+'BASE SIIF'!AB43/$R$3</f>
        <v>398.44957199999999</v>
      </c>
      <c r="AC43" s="716"/>
      <c r="AD43" s="713"/>
      <c r="AE43" s="710"/>
    </row>
    <row r="44" spans="1:31" s="315" customFormat="1" ht="33.75" customHeight="1">
      <c r="A44" s="165" t="str">
        <f>+'BASE SIIF'!A44</f>
        <v>37-01-01</v>
      </c>
      <c r="B44" s="272" t="str">
        <f>+'BASE SIIF'!B44</f>
        <v>MINISTERIO DEL INTERIOR - GESTION GENERAL</v>
      </c>
      <c r="C44" s="717" t="str">
        <f>+'BASE SIIF'!C44</f>
        <v>C-3701-1000-41-53106B</v>
      </c>
      <c r="D44" s="165" t="str">
        <f>+'BASE SIIF'!D44</f>
        <v>C</v>
      </c>
      <c r="E44" s="165" t="str">
        <f>+'BASE SIIF'!E44</f>
        <v>3701</v>
      </c>
      <c r="F44" s="165" t="str">
        <f>+'BASE SIIF'!F44</f>
        <v>1000</v>
      </c>
      <c r="G44" s="165" t="str">
        <f>+'BASE SIIF'!G44</f>
        <v>41</v>
      </c>
      <c r="H44" s="165" t="str">
        <f>+'BASE SIIF'!H44</f>
        <v>53106B</v>
      </c>
      <c r="I44" s="165"/>
      <c r="J44" s="165"/>
      <c r="K44" s="165"/>
      <c r="L44" s="165"/>
      <c r="M44" s="165" t="str">
        <f>+'BASE SIIF'!M44</f>
        <v>Nación</v>
      </c>
      <c r="N44" s="165" t="str">
        <f>+'BASE SIIF'!N44</f>
        <v>10</v>
      </c>
      <c r="O44" s="165" t="str">
        <f>+'BASE SIIF'!O44</f>
        <v>CSF</v>
      </c>
      <c r="P44" s="272" t="str">
        <f>+'BASE SIIF'!P44</f>
        <v>Fortalecimiento de la garantía de los derechos humanos en el marco de las manifestaciones públicas y la protesta social pacífica a nivel   Nacional</v>
      </c>
      <c r="Q44" s="272" t="str">
        <f>+'BASE SIIF'!Q44</f>
        <v>5. CONVERGENCIA REGIONAL / B. EFECTIVIDAD DE LOS DISPOSITIVOS DE PARTICIPACIÓN CIUDADANA, POLÍTICA Y ELECTORAL</v>
      </c>
      <c r="R44" s="714">
        <f>+'BASE SIIF'!R44/$R$3</f>
        <v>7000</v>
      </c>
      <c r="S44" s="714">
        <f>+'BASE SIIF'!S44/$R$3</f>
        <v>0</v>
      </c>
      <c r="T44" s="714">
        <f>+'BASE SIIF'!T44/$R$3</f>
        <v>0</v>
      </c>
      <c r="U44" s="714">
        <f>+'BASE SIIF'!U44/$R$3</f>
        <v>7000</v>
      </c>
      <c r="V44" s="714">
        <f>+'BASE SIIF'!V44/$R$3</f>
        <v>0</v>
      </c>
      <c r="W44" s="714">
        <f>+'BASE SIIF'!W44/$R$3</f>
        <v>4290.929795</v>
      </c>
      <c r="X44" s="714">
        <f>+'BASE SIIF'!X44/$R$3</f>
        <v>2709.070205</v>
      </c>
      <c r="Y44" s="714">
        <f>+'BASE SIIF'!Y44/$R$3</f>
        <v>326.39999999999998</v>
      </c>
      <c r="Z44" s="714">
        <f>+'BASE SIIF'!Z44/$R$3</f>
        <v>0</v>
      </c>
      <c r="AA44" s="714">
        <f>+'BASE SIIF'!AA44/$R$3</f>
        <v>0</v>
      </c>
      <c r="AB44" s="714">
        <f>+'BASE SIIF'!AB44/$R$3</f>
        <v>0</v>
      </c>
      <c r="AC44" s="716"/>
      <c r="AD44" s="713"/>
      <c r="AE44" s="710"/>
    </row>
    <row r="45" spans="1:31" s="315" customFormat="1" ht="33.75" customHeight="1">
      <c r="A45" s="165" t="str">
        <f>+'BASE SIIF'!A45</f>
        <v>37-01-01</v>
      </c>
      <c r="B45" s="272" t="str">
        <f>+'BASE SIIF'!B45</f>
        <v>MINISTERIO DEL INTERIOR - GESTION GENERAL</v>
      </c>
      <c r="C45" s="717" t="str">
        <f>+'BASE SIIF'!C45</f>
        <v>C-3701-1000-42-20113A</v>
      </c>
      <c r="D45" s="165" t="str">
        <f>+'BASE SIIF'!D45</f>
        <v>C</v>
      </c>
      <c r="E45" s="165" t="str">
        <f>+'BASE SIIF'!E45</f>
        <v>3701</v>
      </c>
      <c r="F45" s="165" t="str">
        <f>+'BASE SIIF'!F45</f>
        <v>1000</v>
      </c>
      <c r="G45" s="165" t="str">
        <f>+'BASE SIIF'!G45</f>
        <v>42</v>
      </c>
      <c r="H45" s="165" t="str">
        <f>+'BASE SIIF'!H45</f>
        <v>20113A</v>
      </c>
      <c r="I45" s="165"/>
      <c r="J45" s="165"/>
      <c r="K45" s="165"/>
      <c r="L45" s="165"/>
      <c r="M45" s="165" t="str">
        <f>+'BASE SIIF'!M45</f>
        <v>Nación</v>
      </c>
      <c r="N45" s="165" t="str">
        <f>+'BASE SIIF'!N45</f>
        <v>10</v>
      </c>
      <c r="O45" s="165" t="str">
        <f>+'BASE SIIF'!O45</f>
        <v>CSF</v>
      </c>
      <c r="P45" s="272" t="str">
        <f>+'BASE SIIF'!P45</f>
        <v>Fortalecimiento de la gestión de los cementerios como restitución de derechos de víctimas de desaparición  Nacional</v>
      </c>
      <c r="Q45" s="272" t="str">
        <f>+'BASE SIIF'!Q45</f>
        <v>2. SEGURIDAD HUMANA Y JUSTICIA SOCIAL / A. FORTALECIMIENTO DE LA BÚSQUEDA DE PERSONAS DADAS POR DESAPARECIDAS</v>
      </c>
      <c r="R45" s="714">
        <f>+'BASE SIIF'!R45/$R$3</f>
        <v>4610.9585459999998</v>
      </c>
      <c r="S45" s="714">
        <f>+'BASE SIIF'!S45/$R$3</f>
        <v>0</v>
      </c>
      <c r="T45" s="714">
        <f>+'BASE SIIF'!T45/$R$3</f>
        <v>0</v>
      </c>
      <c r="U45" s="714">
        <f>+'BASE SIIF'!U45/$R$3</f>
        <v>4610.9585459999998</v>
      </c>
      <c r="V45" s="714">
        <f>+'BASE SIIF'!V45/$R$3</f>
        <v>0</v>
      </c>
      <c r="W45" s="714">
        <f>+'BASE SIIF'!W45/$R$3</f>
        <v>1889.736488</v>
      </c>
      <c r="X45" s="714">
        <f>+'BASE SIIF'!X45/$R$3</f>
        <v>2721.2220579999998</v>
      </c>
      <c r="Y45" s="714">
        <f>+'BASE SIIF'!Y45/$R$3</f>
        <v>845.01838799999996</v>
      </c>
      <c r="Z45" s="714">
        <f>+'BASE SIIF'!Z45/$R$3</f>
        <v>63.857311000000003</v>
      </c>
      <c r="AA45" s="714">
        <f>+'BASE SIIF'!AA45/$R$3</f>
        <v>63.857311000000003</v>
      </c>
      <c r="AB45" s="714">
        <f>+'BASE SIIF'!AB45/$R$3</f>
        <v>62.678041999999998</v>
      </c>
      <c r="AC45" s="716"/>
      <c r="AD45" s="713"/>
      <c r="AE45" s="710"/>
    </row>
    <row r="46" spans="1:31" s="315" customFormat="1" ht="33.75" customHeight="1">
      <c r="A46" s="165" t="str">
        <f>+'BASE SIIF'!A46</f>
        <v>37-01-01</v>
      </c>
      <c r="B46" s="272" t="str">
        <f>+'BASE SIIF'!B46</f>
        <v>MINISTERIO DEL INTERIOR - GESTION GENERAL</v>
      </c>
      <c r="C46" s="717" t="str">
        <f>+'BASE SIIF'!C46</f>
        <v>C-3702-1000-8-20105A</v>
      </c>
      <c r="D46" s="165" t="str">
        <f>+'BASE SIIF'!D46</f>
        <v>C</v>
      </c>
      <c r="E46" s="165" t="str">
        <f>+'BASE SIIF'!E46</f>
        <v>3702</v>
      </c>
      <c r="F46" s="165" t="str">
        <f>+'BASE SIIF'!F46</f>
        <v>1000</v>
      </c>
      <c r="G46" s="165" t="str">
        <f>+'BASE SIIF'!G46</f>
        <v>8</v>
      </c>
      <c r="H46" s="165" t="str">
        <f>+'BASE SIIF'!H46</f>
        <v>20105A</v>
      </c>
      <c r="I46" s="165"/>
      <c r="J46" s="165"/>
      <c r="K46" s="165"/>
      <c r="L46" s="165"/>
      <c r="M46" s="165" t="str">
        <f>+'BASE SIIF'!M46</f>
        <v>Nación</v>
      </c>
      <c r="N46" s="165" t="str">
        <f>+'BASE SIIF'!N46</f>
        <v>16</v>
      </c>
      <c r="O46" s="165" t="str">
        <f>+'BASE SIIF'!O46</f>
        <v>CSF</v>
      </c>
      <c r="P46" s="272" t="str">
        <f>+'BASE SIIF'!P46</f>
        <v>FORTALECIMIENTO DE LOS SISTEMAS INTEGRADOS DE EMERGENCIA Y SEGURIDAD SIES A NIVEL  NACIONAL</v>
      </c>
      <c r="Q46" s="272" t="str">
        <f>+'BASE SIIF'!Q46</f>
        <v>2. SEGURIDAD HUMANA Y JUSTICIA SOCIAL / A. NUEVO MODELO NACIÓN-TERRITORIO PARA LA CONVIVENCIA Y LA SEGURIDAD CIUDADANA</v>
      </c>
      <c r="R46" s="714">
        <f>+'BASE SIIF'!R46/$R$3</f>
        <v>50000</v>
      </c>
      <c r="S46" s="714">
        <f>+'BASE SIIF'!S46/$R$3</f>
        <v>0</v>
      </c>
      <c r="T46" s="714">
        <f>+'BASE SIIF'!T46/$R$3</f>
        <v>0</v>
      </c>
      <c r="U46" s="714">
        <f>+'BASE SIIF'!U46/$R$3</f>
        <v>50000</v>
      </c>
      <c r="V46" s="714">
        <f>+'BASE SIIF'!V46/$R$3</f>
        <v>0</v>
      </c>
      <c r="W46" s="714">
        <f>+'BASE SIIF'!W46/$R$3</f>
        <v>49458.69833367</v>
      </c>
      <c r="X46" s="714">
        <f>+'BASE SIIF'!X46/$R$3</f>
        <v>541.30166632999999</v>
      </c>
      <c r="Y46" s="714">
        <f>+'BASE SIIF'!Y46/$R$3</f>
        <v>21057.973022669998</v>
      </c>
      <c r="Z46" s="714">
        <f>+'BASE SIIF'!Z46/$R$3</f>
        <v>320.54722500000003</v>
      </c>
      <c r="AA46" s="714">
        <f>+'BASE SIIF'!AA46/$R$3</f>
        <v>316.50722500000001</v>
      </c>
      <c r="AB46" s="714">
        <f>+'BASE SIIF'!AB46/$R$3</f>
        <v>282.425904</v>
      </c>
      <c r="AC46" s="716"/>
      <c r="AD46" s="713"/>
      <c r="AE46" s="710"/>
    </row>
    <row r="47" spans="1:31" s="315" customFormat="1" ht="33.75" customHeight="1">
      <c r="A47" s="165" t="str">
        <f>+'BASE SIIF'!A47</f>
        <v>37-01-01</v>
      </c>
      <c r="B47" s="272" t="str">
        <f>+'BASE SIIF'!B47</f>
        <v>MINISTERIO DEL INTERIOR - GESTION GENERAL</v>
      </c>
      <c r="C47" s="717" t="str">
        <f>+'BASE SIIF'!C47</f>
        <v>C-3702-1000-13-20105A</v>
      </c>
      <c r="D47" s="165" t="str">
        <f>+'BASE SIIF'!D47</f>
        <v>C</v>
      </c>
      <c r="E47" s="165" t="str">
        <f>+'BASE SIIF'!E47</f>
        <v>3702</v>
      </c>
      <c r="F47" s="165" t="str">
        <f>+'BASE SIIF'!F47</f>
        <v>1000</v>
      </c>
      <c r="G47" s="165" t="str">
        <f>+'BASE SIIF'!G47</f>
        <v>13</v>
      </c>
      <c r="H47" s="165" t="str">
        <f>+'BASE SIIF'!H47</f>
        <v>20105A</v>
      </c>
      <c r="I47" s="165"/>
      <c r="J47" s="165"/>
      <c r="K47" s="165"/>
      <c r="L47" s="165"/>
      <c r="M47" s="165" t="str">
        <f>+'BASE SIIF'!M47</f>
        <v>Nación</v>
      </c>
      <c r="N47" s="165" t="str">
        <f>+'BASE SIIF'!N47</f>
        <v>16</v>
      </c>
      <c r="O47" s="165" t="str">
        <f>+'BASE SIIF'!O47</f>
        <v>CSF</v>
      </c>
      <c r="P47" s="272" t="str">
        <f>+'BASE SIIF'!P47</f>
        <v>Fortalecimiento a las entidades territoriales a traves de la financiacion de infraestructura para la seguridad y convivencia ciudadana a nivel  Nacional</v>
      </c>
      <c r="Q47" s="272" t="str">
        <f>+'BASE SIIF'!Q47</f>
        <v>2. SEGURIDAD HUMANA Y JUSTICIA SOCIAL / A. NUEVO MODELO NACIÓN-TERRITORIO PARA LA CONVIVENCIA Y LA SEGURIDAD CIUDADANA</v>
      </c>
      <c r="R47" s="714">
        <f>+'BASE SIIF'!R47/$R$3</f>
        <v>77031.226735999997</v>
      </c>
      <c r="S47" s="714">
        <f>+'BASE SIIF'!S47/$R$3</f>
        <v>0</v>
      </c>
      <c r="T47" s="714">
        <f>+'BASE SIIF'!T47/$R$3</f>
        <v>0</v>
      </c>
      <c r="U47" s="714">
        <f>+'BASE SIIF'!U47/$R$3</f>
        <v>77031.226735999997</v>
      </c>
      <c r="V47" s="714">
        <f>+'BASE SIIF'!V47/$R$3</f>
        <v>0</v>
      </c>
      <c r="W47" s="714">
        <f>+'BASE SIIF'!W47/$R$3</f>
        <v>77011.236736050007</v>
      </c>
      <c r="X47" s="714">
        <f>+'BASE SIIF'!X47/$R$3</f>
        <v>19.989999949999998</v>
      </c>
      <c r="Y47" s="714">
        <f>+'BASE SIIF'!Y47/$R$3</f>
        <v>77011.236736050007</v>
      </c>
      <c r="Z47" s="714">
        <f>+'BASE SIIF'!Z47/$R$3</f>
        <v>0</v>
      </c>
      <c r="AA47" s="714">
        <f>+'BASE SIIF'!AA47/$R$3</f>
        <v>0</v>
      </c>
      <c r="AB47" s="714">
        <f>+'BASE SIIF'!AB47/$R$3</f>
        <v>0</v>
      </c>
      <c r="AC47" s="716"/>
      <c r="AD47" s="713"/>
      <c r="AE47" s="710"/>
    </row>
    <row r="48" spans="1:31" s="315" customFormat="1" ht="33.75" customHeight="1">
      <c r="A48" s="165" t="str">
        <f>+'BASE SIIF'!A48</f>
        <v>37-01-01</v>
      </c>
      <c r="B48" s="272" t="str">
        <f>+'BASE SIIF'!B48</f>
        <v>MINISTERIO DEL INTERIOR - GESTION GENERAL</v>
      </c>
      <c r="C48" s="717" t="str">
        <f>+'BASE SIIF'!C48</f>
        <v>C-3702-1000-14-701020</v>
      </c>
      <c r="D48" s="165" t="str">
        <f>+'BASE SIIF'!D48</f>
        <v>C</v>
      </c>
      <c r="E48" s="165" t="str">
        <f>+'BASE SIIF'!E48</f>
        <v>3702</v>
      </c>
      <c r="F48" s="165" t="str">
        <f>+'BASE SIIF'!F48</f>
        <v>1000</v>
      </c>
      <c r="G48" s="165" t="str">
        <f>+'BASE SIIF'!G48</f>
        <v>14</v>
      </c>
      <c r="H48" s="165" t="str">
        <f>+'BASE SIIF'!H48</f>
        <v>701020</v>
      </c>
      <c r="I48" s="165"/>
      <c r="J48" s="165"/>
      <c r="K48" s="165"/>
      <c r="L48" s="165"/>
      <c r="M48" s="165" t="str">
        <f>+'BASE SIIF'!M48</f>
        <v>Nación</v>
      </c>
      <c r="N48" s="165" t="str">
        <f>+'BASE SIIF'!N48</f>
        <v>10</v>
      </c>
      <c r="O48" s="165" t="str">
        <f>+'BASE SIIF'!O48</f>
        <v>CSF</v>
      </c>
      <c r="P48" s="272" t="str">
        <f>+'BASE SIIF'!P48</f>
        <v>Mejoramiento de las capacidades de las entidades territoriales para transversalizar el enfoque de género en la gestión de la convivencia y la seguridad humana  Nacional</v>
      </c>
      <c r="Q48" s="272" t="str">
        <f>+'BASE SIIF'!Q48</f>
        <v>7. ACTORES DIFERENCIALES PARA EL CAMBIO / 2. MUJERES EN EL CENTRO DE LA POLÍTICA DE LA VIDA Y LA PAZ</v>
      </c>
      <c r="R48" s="714">
        <f>+'BASE SIIF'!R48/$R$3</f>
        <v>8270.5671020000009</v>
      </c>
      <c r="S48" s="714">
        <f>+'BASE SIIF'!S48/$R$3</f>
        <v>0</v>
      </c>
      <c r="T48" s="714">
        <f>+'BASE SIIF'!T48/$R$3</f>
        <v>0</v>
      </c>
      <c r="U48" s="714">
        <f>+'BASE SIIF'!U48/$R$3</f>
        <v>8270.5671020000009</v>
      </c>
      <c r="V48" s="714">
        <f>+'BASE SIIF'!V48/$R$3</f>
        <v>0</v>
      </c>
      <c r="W48" s="714">
        <f>+'BASE SIIF'!W48/$R$3</f>
        <v>5745.8240679999999</v>
      </c>
      <c r="X48" s="714">
        <f>+'BASE SIIF'!X48/$R$3</f>
        <v>2524.7430340000001</v>
      </c>
      <c r="Y48" s="714">
        <f>+'BASE SIIF'!Y48/$R$3</f>
        <v>3216.2088220000001</v>
      </c>
      <c r="Z48" s="714">
        <f>+'BASE SIIF'!Z48/$R$3</f>
        <v>312.44107000000002</v>
      </c>
      <c r="AA48" s="714">
        <f>+'BASE SIIF'!AA48/$R$3</f>
        <v>312.44107000000002</v>
      </c>
      <c r="AB48" s="714">
        <f>+'BASE SIIF'!AB48/$R$3</f>
        <v>298.834789</v>
      </c>
      <c r="AC48" s="716"/>
      <c r="AD48" s="713"/>
      <c r="AE48" s="710"/>
    </row>
    <row r="49" spans="1:31" s="315" customFormat="1" ht="33.75" customHeight="1">
      <c r="A49" s="165" t="str">
        <f>+'BASE SIIF'!A49</f>
        <v>37-01-01</v>
      </c>
      <c r="B49" s="272" t="str">
        <f>+'BASE SIIF'!B49</f>
        <v>MINISTERIO DEL INTERIOR - GESTION GENERAL</v>
      </c>
      <c r="C49" s="717" t="str">
        <f>+'BASE SIIF'!C49</f>
        <v>C-3702-1000-15-600011</v>
      </c>
      <c r="D49" s="165" t="str">
        <f>+'BASE SIIF'!D49</f>
        <v>C</v>
      </c>
      <c r="E49" s="165" t="str">
        <f>+'BASE SIIF'!E49</f>
        <v>3702</v>
      </c>
      <c r="F49" s="165" t="str">
        <f>+'BASE SIIF'!F49</f>
        <v>1000</v>
      </c>
      <c r="G49" s="165" t="str">
        <f>+'BASE SIIF'!G49</f>
        <v>15</v>
      </c>
      <c r="H49" s="165" t="str">
        <f>+'BASE SIIF'!H49</f>
        <v>600011</v>
      </c>
      <c r="I49" s="165"/>
      <c r="J49" s="165"/>
      <c r="K49" s="165"/>
      <c r="L49" s="165"/>
      <c r="M49" s="165" t="str">
        <f>+'BASE SIIF'!M49</f>
        <v>Nación</v>
      </c>
      <c r="N49" s="165" t="str">
        <f>+'BASE SIIF'!N49</f>
        <v>10</v>
      </c>
      <c r="O49" s="165" t="str">
        <f>+'BASE SIIF'!O49</f>
        <v>CSF</v>
      </c>
      <c r="P49" s="272" t="str">
        <f>+'BASE SIIF'!P49</f>
        <v>Mejoramiento de la efectividad de los programas e iniciativas de construcción de paz lideradas por el Ministerio del Interior a nivel  Nacional</v>
      </c>
      <c r="Q49" s="272" t="str">
        <f>+'BASE SIIF'!Q49</f>
        <v>6. PAZ TOTAL E INTEGRAL / 1. HACIA UN NUEVO CAMPO COLOMBIANO: REFORMA RURAL INTEGRAL</v>
      </c>
      <c r="R49" s="714">
        <f>+'BASE SIIF'!R49/$R$3</f>
        <v>3003.0718310000002</v>
      </c>
      <c r="S49" s="714">
        <f>+'BASE SIIF'!S49/$R$3</f>
        <v>0</v>
      </c>
      <c r="T49" s="714">
        <f>+'BASE SIIF'!T49/$R$3</f>
        <v>0</v>
      </c>
      <c r="U49" s="714">
        <f>+'BASE SIIF'!U49/$R$3</f>
        <v>3003.0718310000002</v>
      </c>
      <c r="V49" s="714">
        <f>+'BASE SIIF'!V49/$R$3</f>
        <v>0</v>
      </c>
      <c r="W49" s="714">
        <f>+'BASE SIIF'!W49/$R$3</f>
        <v>1850.981542</v>
      </c>
      <c r="X49" s="714">
        <f>+'BASE SIIF'!X49/$R$3</f>
        <v>1152.090289</v>
      </c>
      <c r="Y49" s="714">
        <f>+'BASE SIIF'!Y49/$R$3</f>
        <v>560.45439799999997</v>
      </c>
      <c r="Z49" s="714">
        <f>+'BASE SIIF'!Z49/$R$3</f>
        <v>156.88167350000001</v>
      </c>
      <c r="AA49" s="714">
        <f>+'BASE SIIF'!AA49/$R$3</f>
        <v>156.88167350000001</v>
      </c>
      <c r="AB49" s="714">
        <f>+'BASE SIIF'!AB49/$R$3</f>
        <v>126.88167350000001</v>
      </c>
      <c r="AC49" s="716"/>
      <c r="AD49" s="713"/>
      <c r="AE49" s="710"/>
    </row>
    <row r="50" spans="1:31" s="315" customFormat="1" ht="33.75" customHeight="1">
      <c r="A50" s="165" t="str">
        <f>+'BASE SIIF'!A50</f>
        <v>37-01-01</v>
      </c>
      <c r="B50" s="272" t="str">
        <f>+'BASE SIIF'!B50</f>
        <v>MINISTERIO DEL INTERIOR - GESTION GENERAL</v>
      </c>
      <c r="C50" s="717" t="str">
        <f>+'BASE SIIF'!C50</f>
        <v>C-3702-1000-15-600012</v>
      </c>
      <c r="D50" s="165" t="str">
        <f>+'BASE SIIF'!D50</f>
        <v>C</v>
      </c>
      <c r="E50" s="165" t="str">
        <f>+'BASE SIIF'!E50</f>
        <v>3702</v>
      </c>
      <c r="F50" s="165" t="str">
        <f>+'BASE SIIF'!F50</f>
        <v>1000</v>
      </c>
      <c r="G50" s="165" t="str">
        <f>+'BASE SIIF'!G50</f>
        <v>15</v>
      </c>
      <c r="H50" s="165" t="str">
        <f>+'BASE SIIF'!H50</f>
        <v>600012</v>
      </c>
      <c r="I50" s="165"/>
      <c r="J50" s="165"/>
      <c r="K50" s="165"/>
      <c r="L50" s="165"/>
      <c r="M50" s="165" t="str">
        <f>+'BASE SIIF'!M50</f>
        <v>Nación</v>
      </c>
      <c r="N50" s="165" t="str">
        <f>+'BASE SIIF'!N50</f>
        <v>10</v>
      </c>
      <c r="O50" s="165" t="str">
        <f>+'BASE SIIF'!O50</f>
        <v>CSF</v>
      </c>
      <c r="P50" s="272" t="str">
        <f>+'BASE SIIF'!P50</f>
        <v>Mejoramiento de la efectividad de los programas e iniciativas de construcción de paz lideradas por el Ministerio del Interior a nivel  Nacional</v>
      </c>
      <c r="Q50" s="272" t="str">
        <f>+'BASE SIIF'!Q50</f>
        <v>6. PAZ TOTAL E INTEGRAL / 2. PARTICIPACIÓN POLÍTICA: APERTURA DEMOCRÁTICA PARA CONSTRUIR LA PAZ</v>
      </c>
      <c r="R50" s="714">
        <f>+'BASE SIIF'!R50/$R$3</f>
        <v>2002.0478880000001</v>
      </c>
      <c r="S50" s="714">
        <f>+'BASE SIIF'!S50/$R$3</f>
        <v>0</v>
      </c>
      <c r="T50" s="714">
        <f>+'BASE SIIF'!T50/$R$3</f>
        <v>0</v>
      </c>
      <c r="U50" s="714">
        <f>+'BASE SIIF'!U50/$R$3</f>
        <v>2002.0478880000001</v>
      </c>
      <c r="V50" s="714">
        <f>+'BASE SIIF'!V50/$R$3</f>
        <v>0</v>
      </c>
      <c r="W50" s="714">
        <f>+'BASE SIIF'!W50/$R$3</f>
        <v>1220.5638960000001</v>
      </c>
      <c r="X50" s="714">
        <f>+'BASE SIIF'!X50/$R$3</f>
        <v>781.48399199999994</v>
      </c>
      <c r="Y50" s="714">
        <f>+'BASE SIIF'!Y50/$R$3</f>
        <v>321.79530099999999</v>
      </c>
      <c r="Z50" s="714">
        <f>+'BASE SIIF'!Z50/$R$3</f>
        <v>72.143018999999995</v>
      </c>
      <c r="AA50" s="714">
        <f>+'BASE SIIF'!AA50/$R$3</f>
        <v>72.143018999999995</v>
      </c>
      <c r="AB50" s="714">
        <f>+'BASE SIIF'!AB50/$R$3</f>
        <v>61.143019000000002</v>
      </c>
      <c r="AC50" s="716"/>
      <c r="AD50" s="713"/>
      <c r="AE50" s="710"/>
    </row>
    <row r="51" spans="1:31" s="315" customFormat="1" ht="33.75" customHeight="1">
      <c r="A51" s="165" t="str">
        <f>+'BASE SIIF'!A51</f>
        <v>37-01-01</v>
      </c>
      <c r="B51" s="272" t="str">
        <f>+'BASE SIIF'!B51</f>
        <v>MINISTERIO DEL INTERIOR - GESTION GENERAL</v>
      </c>
      <c r="C51" s="717" t="str">
        <f>+'BASE SIIF'!C51</f>
        <v>C-3702-1000-15-600013</v>
      </c>
      <c r="D51" s="165" t="str">
        <f>+'BASE SIIF'!D51</f>
        <v>C</v>
      </c>
      <c r="E51" s="165" t="str">
        <f>+'BASE SIIF'!E51</f>
        <v>3702</v>
      </c>
      <c r="F51" s="165" t="str">
        <f>+'BASE SIIF'!F51</f>
        <v>1000</v>
      </c>
      <c r="G51" s="165" t="str">
        <f>+'BASE SIIF'!G51</f>
        <v>15</v>
      </c>
      <c r="H51" s="165" t="str">
        <f>+'BASE SIIF'!H51</f>
        <v>600013</v>
      </c>
      <c r="I51" s="165"/>
      <c r="J51" s="165"/>
      <c r="K51" s="165"/>
      <c r="L51" s="165"/>
      <c r="M51" s="165" t="str">
        <f>+'BASE SIIF'!M51</f>
        <v>Nación</v>
      </c>
      <c r="N51" s="165" t="str">
        <f>+'BASE SIIF'!N51</f>
        <v>10</v>
      </c>
      <c r="O51" s="165" t="str">
        <f>+'BASE SIIF'!O51</f>
        <v>CSF</v>
      </c>
      <c r="P51" s="272" t="str">
        <f>+'BASE SIIF'!P51</f>
        <v>Mejoramiento de la efectividad de los programas e iniciativas de construcción de paz lideradas por el Ministerio del Interior a nivel  Nacional</v>
      </c>
      <c r="Q51" s="272" t="str">
        <f>+'BASE SIIF'!Q51</f>
        <v>6. PAZ TOTAL E INTEGRAL / 3. FIN DEL CONFLICTO</v>
      </c>
      <c r="R51" s="714">
        <f>+'BASE SIIF'!R51/$R$3</f>
        <v>3003.0718320000001</v>
      </c>
      <c r="S51" s="714">
        <f>+'BASE SIIF'!S51/$R$3</f>
        <v>0</v>
      </c>
      <c r="T51" s="714">
        <f>+'BASE SIIF'!T51/$R$3</f>
        <v>0</v>
      </c>
      <c r="U51" s="714">
        <f>+'BASE SIIF'!U51/$R$3</f>
        <v>3003.0718320000001</v>
      </c>
      <c r="V51" s="714">
        <f>+'BASE SIIF'!V51/$R$3</f>
        <v>0</v>
      </c>
      <c r="W51" s="714">
        <f>+'BASE SIIF'!W51/$R$3</f>
        <v>1938.6982250000001</v>
      </c>
      <c r="X51" s="714">
        <f>+'BASE SIIF'!X51/$R$3</f>
        <v>1064.373607</v>
      </c>
      <c r="Y51" s="714">
        <f>+'BASE SIIF'!Y51/$R$3</f>
        <v>400.79526399999997</v>
      </c>
      <c r="Z51" s="714">
        <f>+'BASE SIIF'!Z51/$R$3</f>
        <v>42.148113670000001</v>
      </c>
      <c r="AA51" s="714">
        <f>+'BASE SIIF'!AA51/$R$3</f>
        <v>42.148113670000001</v>
      </c>
      <c r="AB51" s="714">
        <f>+'BASE SIIF'!AB51/$R$3</f>
        <v>35.120964669999999</v>
      </c>
      <c r="AC51" s="716"/>
      <c r="AD51" s="713"/>
      <c r="AE51" s="710"/>
    </row>
    <row r="52" spans="1:31" s="315" customFormat="1" ht="33.75" customHeight="1">
      <c r="A52" s="165" t="str">
        <f>+'BASE SIIF'!A52</f>
        <v>37-01-01</v>
      </c>
      <c r="B52" s="272" t="str">
        <f>+'BASE SIIF'!B52</f>
        <v>MINISTERIO DEL INTERIOR - GESTION GENERAL</v>
      </c>
      <c r="C52" s="717" t="str">
        <f>+'BASE SIIF'!C52</f>
        <v>C-3702-1000-15-600014</v>
      </c>
      <c r="D52" s="165" t="str">
        <f>+'BASE SIIF'!D52</f>
        <v>C</v>
      </c>
      <c r="E52" s="165" t="str">
        <f>+'BASE SIIF'!E52</f>
        <v>3702</v>
      </c>
      <c r="F52" s="165" t="str">
        <f>+'BASE SIIF'!F52</f>
        <v>1000</v>
      </c>
      <c r="G52" s="165" t="str">
        <f>+'BASE SIIF'!G52</f>
        <v>15</v>
      </c>
      <c r="H52" s="165" t="str">
        <f>+'BASE SIIF'!H52</f>
        <v>600014</v>
      </c>
      <c r="I52" s="165"/>
      <c r="J52" s="165"/>
      <c r="K52" s="165"/>
      <c r="L52" s="165"/>
      <c r="M52" s="165" t="str">
        <f>+'BASE SIIF'!M52</f>
        <v>Nación</v>
      </c>
      <c r="N52" s="165" t="str">
        <f>+'BASE SIIF'!N52</f>
        <v>10</v>
      </c>
      <c r="O52" s="165" t="str">
        <f>+'BASE SIIF'!O52</f>
        <v>CSF</v>
      </c>
      <c r="P52" s="272" t="str">
        <f>+'BASE SIIF'!P52</f>
        <v>Mejoramiento de la efectividad de los programas e iniciativas de construcción de paz lideradas por el Ministerio del Interior a nivel  Nacional</v>
      </c>
      <c r="Q52" s="272" t="str">
        <f>+'BASE SIIF'!Q52</f>
        <v>6. PAZ TOTAL E INTEGRAL / 4. SOLUCIÓN AL PROBLEMA DE LAS DROGAS ILÍCITAS</v>
      </c>
      <c r="R52" s="714">
        <f>+'BASE SIIF'!R52/$R$3</f>
        <v>2002.0478880000001</v>
      </c>
      <c r="S52" s="714">
        <f>+'BASE SIIF'!S52/$R$3</f>
        <v>0</v>
      </c>
      <c r="T52" s="714">
        <f>+'BASE SIIF'!T52/$R$3</f>
        <v>0</v>
      </c>
      <c r="U52" s="714">
        <f>+'BASE SIIF'!U52/$R$3</f>
        <v>2002.0478880000001</v>
      </c>
      <c r="V52" s="714">
        <f>+'BASE SIIF'!V52/$R$3</f>
        <v>0</v>
      </c>
      <c r="W52" s="714">
        <f>+'BASE SIIF'!W52/$R$3</f>
        <v>1292.465479</v>
      </c>
      <c r="X52" s="714">
        <f>+'BASE SIIF'!X52/$R$3</f>
        <v>709.58240899999998</v>
      </c>
      <c r="Y52" s="714">
        <f>+'BASE SIIF'!Y52/$R$3</f>
        <v>246.88254800000001</v>
      </c>
      <c r="Z52" s="714">
        <f>+'BASE SIIF'!Z52/$R$3</f>
        <v>10.3</v>
      </c>
      <c r="AA52" s="714">
        <f>+'BASE SIIF'!AA52/$R$3</f>
        <v>10.3</v>
      </c>
      <c r="AB52" s="714">
        <f>+'BASE SIIF'!AB52/$R$3</f>
        <v>0</v>
      </c>
      <c r="AC52" s="716"/>
      <c r="AD52" s="713"/>
      <c r="AE52" s="710"/>
    </row>
    <row r="53" spans="1:31" s="315" customFormat="1" ht="33.75" customHeight="1">
      <c r="A53" s="165" t="str">
        <f>+'BASE SIIF'!A53</f>
        <v>37-01-01</v>
      </c>
      <c r="B53" s="272" t="str">
        <f>+'BASE SIIF'!B53</f>
        <v>MINISTERIO DEL INTERIOR - GESTION GENERAL</v>
      </c>
      <c r="C53" s="717" t="str">
        <f>+'BASE SIIF'!C53</f>
        <v>C-3702-1000-16-20105A</v>
      </c>
      <c r="D53" s="165" t="str">
        <f>+'BASE SIIF'!D53</f>
        <v>C</v>
      </c>
      <c r="E53" s="165" t="str">
        <f>+'BASE SIIF'!E53</f>
        <v>3702</v>
      </c>
      <c r="F53" s="165" t="str">
        <f>+'BASE SIIF'!F53</f>
        <v>1000</v>
      </c>
      <c r="G53" s="165" t="str">
        <f>+'BASE SIIF'!G53</f>
        <v>16</v>
      </c>
      <c r="H53" s="165" t="str">
        <f>+'BASE SIIF'!H53</f>
        <v>20105A</v>
      </c>
      <c r="I53" s="165"/>
      <c r="J53" s="165"/>
      <c r="K53" s="165"/>
      <c r="L53" s="165"/>
      <c r="M53" s="165" t="str">
        <f>+'BASE SIIF'!M53</f>
        <v>Nación</v>
      </c>
      <c r="N53" s="165" t="str">
        <f>+'BASE SIIF'!N53</f>
        <v>10</v>
      </c>
      <c r="O53" s="165" t="str">
        <f>+'BASE SIIF'!O53</f>
        <v>CSF</v>
      </c>
      <c r="P53" s="272" t="str">
        <f>+'BASE SIIF'!P53</f>
        <v>Fortalecimiento de la Capacidad de Articulación Territorial para la Incorporación de Estrategias de Convivencia y Seguridad Ciudadana Integral, Corresponsable, Contextualizada y Preventiva a nivel   Nacional</v>
      </c>
      <c r="Q53" s="272" t="str">
        <f>+'BASE SIIF'!Q53</f>
        <v>2. SEGURIDAD HUMANA Y JUSTICIA SOCIAL / A. NUEVO MODELO NACIÓN-TERRITORIO PARA LA CONVIVENCIA Y LA SEGURIDAD CIUDADANA</v>
      </c>
      <c r="R53" s="714">
        <f>+'BASE SIIF'!R53/$R$3</f>
        <v>11036.096919</v>
      </c>
      <c r="S53" s="714">
        <f>+'BASE SIIF'!S53/$R$3</f>
        <v>0</v>
      </c>
      <c r="T53" s="714">
        <f>+'BASE SIIF'!T53/$R$3</f>
        <v>0</v>
      </c>
      <c r="U53" s="714">
        <f>+'BASE SIIF'!U53/$R$3</f>
        <v>11036.096919</v>
      </c>
      <c r="V53" s="714">
        <f>+'BASE SIIF'!V53/$R$3</f>
        <v>0</v>
      </c>
      <c r="W53" s="714">
        <f>+'BASE SIIF'!W53/$R$3</f>
        <v>0</v>
      </c>
      <c r="X53" s="714">
        <f>+'BASE SIIF'!X53/$R$3</f>
        <v>11036.096919</v>
      </c>
      <c r="Y53" s="714">
        <f>+'BASE SIIF'!Y53/$R$3</f>
        <v>0</v>
      </c>
      <c r="Z53" s="714">
        <f>+'BASE SIIF'!Z53/$R$3</f>
        <v>0</v>
      </c>
      <c r="AA53" s="714">
        <f>+'BASE SIIF'!AA53/$R$3</f>
        <v>0</v>
      </c>
      <c r="AB53" s="714">
        <f>+'BASE SIIF'!AB53/$R$3</f>
        <v>0</v>
      </c>
      <c r="AC53" s="716"/>
      <c r="AD53" s="713"/>
      <c r="AE53" s="710"/>
    </row>
    <row r="54" spans="1:31" s="315" customFormat="1" ht="33.75" customHeight="1">
      <c r="A54" s="165" t="str">
        <f>+'BASE SIIF'!A54</f>
        <v>37-01-01</v>
      </c>
      <c r="B54" s="272" t="str">
        <f>+'BASE SIIF'!B54</f>
        <v>MINISTERIO DEL INTERIOR - GESTION GENERAL</v>
      </c>
      <c r="C54" s="717" t="str">
        <f>+'BASE SIIF'!C54</f>
        <v>C-3702-1000-16-20105A</v>
      </c>
      <c r="D54" s="165" t="str">
        <f>+'BASE SIIF'!D54</f>
        <v>C</v>
      </c>
      <c r="E54" s="165" t="str">
        <f>+'BASE SIIF'!E54</f>
        <v>3702</v>
      </c>
      <c r="F54" s="165" t="str">
        <f>+'BASE SIIF'!F54</f>
        <v>1000</v>
      </c>
      <c r="G54" s="165" t="str">
        <f>+'BASE SIIF'!G54</f>
        <v>16</v>
      </c>
      <c r="H54" s="165" t="str">
        <f>+'BASE SIIF'!H54</f>
        <v>20105A</v>
      </c>
      <c r="I54" s="165"/>
      <c r="J54" s="165"/>
      <c r="K54" s="165"/>
      <c r="L54" s="165"/>
      <c r="M54" s="165" t="str">
        <f>+'BASE SIIF'!M54</f>
        <v>Nación</v>
      </c>
      <c r="N54" s="165" t="str">
        <f>+'BASE SIIF'!N54</f>
        <v>16</v>
      </c>
      <c r="O54" s="165" t="str">
        <f>+'BASE SIIF'!O54</f>
        <v>CSF</v>
      </c>
      <c r="P54" s="272" t="str">
        <f>+'BASE SIIF'!P54</f>
        <v>Fortalecimiento de la Capacidad de Articulación Territorial para la Incorporación de Estrategias de Convivencia y Seguridad Ciudadana Integral, Corresponsable, Contextualizada y Preventiva a nivel   Nacional</v>
      </c>
      <c r="Q54" s="272" t="str">
        <f>+'BASE SIIF'!Q54</f>
        <v>2. SEGURIDAD HUMANA Y JUSTICIA SOCIAL / A. NUEVO MODELO NACIÓN-TERRITORIO PARA LA CONVIVENCIA Y LA SEGURIDAD CIUDADANA</v>
      </c>
      <c r="R54" s="714">
        <f>+'BASE SIIF'!R54/$R$3</f>
        <v>963.90308100000004</v>
      </c>
      <c r="S54" s="714">
        <f>+'BASE SIIF'!S54/$R$3</f>
        <v>0</v>
      </c>
      <c r="T54" s="714">
        <f>+'BASE SIIF'!T54/$R$3</f>
        <v>0</v>
      </c>
      <c r="U54" s="714">
        <f>+'BASE SIIF'!U54/$R$3</f>
        <v>963.90308100000004</v>
      </c>
      <c r="V54" s="714">
        <f>+'BASE SIIF'!V54/$R$3</f>
        <v>0</v>
      </c>
      <c r="W54" s="714">
        <f>+'BASE SIIF'!W54/$R$3</f>
        <v>0</v>
      </c>
      <c r="X54" s="714">
        <f>+'BASE SIIF'!X54/$R$3</f>
        <v>963.90308100000004</v>
      </c>
      <c r="Y54" s="714">
        <f>+'BASE SIIF'!Y54/$R$3</f>
        <v>0</v>
      </c>
      <c r="Z54" s="714">
        <f>+'BASE SIIF'!Z54/$R$3</f>
        <v>0</v>
      </c>
      <c r="AA54" s="714">
        <f>+'BASE SIIF'!AA54/$R$3</f>
        <v>0</v>
      </c>
      <c r="AB54" s="714">
        <f>+'BASE SIIF'!AB54/$R$3</f>
        <v>0</v>
      </c>
      <c r="AC54" s="716"/>
      <c r="AD54" s="713"/>
      <c r="AE54" s="710"/>
    </row>
    <row r="55" spans="1:31" s="315" customFormat="1" ht="33.75" customHeight="1">
      <c r="A55" s="165" t="str">
        <f>+'BASE SIIF'!A55</f>
        <v>37-01-01</v>
      </c>
      <c r="B55" s="272" t="str">
        <f>+'BASE SIIF'!B55</f>
        <v>MINISTERIO DEL INTERIOR - GESTION GENERAL</v>
      </c>
      <c r="C55" s="717" t="str">
        <f>+'BASE SIIF'!C55</f>
        <v>C-3702-1000-16-20105B</v>
      </c>
      <c r="D55" s="165" t="str">
        <f>+'BASE SIIF'!D55</f>
        <v>C</v>
      </c>
      <c r="E55" s="165" t="str">
        <f>+'BASE SIIF'!E55</f>
        <v>3702</v>
      </c>
      <c r="F55" s="165" t="str">
        <f>+'BASE SIIF'!F55</f>
        <v>1000</v>
      </c>
      <c r="G55" s="165" t="str">
        <f>+'BASE SIIF'!G55</f>
        <v>16</v>
      </c>
      <c r="H55" s="165" t="str">
        <f>+'BASE SIIF'!H55</f>
        <v>20105B</v>
      </c>
      <c r="I55" s="165"/>
      <c r="J55" s="165"/>
      <c r="K55" s="165"/>
      <c r="L55" s="165"/>
      <c r="M55" s="165" t="str">
        <f>+'BASE SIIF'!M55</f>
        <v>Nación</v>
      </c>
      <c r="N55" s="165" t="str">
        <f>+'BASE SIIF'!N55</f>
        <v>10</v>
      </c>
      <c r="O55" s="165" t="str">
        <f>+'BASE SIIF'!O55</f>
        <v>CSF</v>
      </c>
      <c r="P55" s="272" t="str">
        <f>+'BASE SIIF'!P55</f>
        <v>Fortalecimiento de la Capacidad de Articulación Territorial para la Incorporación de Estrategias de Convivencia y Seguridad Ciudadana Integral, Corresponsable, Contextualizada y Preventiva a nivel   Nacional</v>
      </c>
      <c r="Q55" s="272" t="str">
        <f>+'BASE SIIF'!Q55</f>
        <v>2. SEGURIDAD HUMANA Y JUSTICIA SOCIAL / B. CREACIÓN DEL SISTEMA NACIONAL DE CONVIVENCIA PARA LA VIDA</v>
      </c>
      <c r="R55" s="714">
        <f>+'BASE SIIF'!R55/$R$3</f>
        <v>11036.096919</v>
      </c>
      <c r="S55" s="714">
        <f>+'BASE SIIF'!S55/$R$3</f>
        <v>0</v>
      </c>
      <c r="T55" s="714">
        <f>+'BASE SIIF'!T55/$R$3</f>
        <v>0</v>
      </c>
      <c r="U55" s="714">
        <f>+'BASE SIIF'!U55/$R$3</f>
        <v>11036.096919</v>
      </c>
      <c r="V55" s="714">
        <f>+'BASE SIIF'!V55/$R$3</f>
        <v>0</v>
      </c>
      <c r="W55" s="714">
        <f>+'BASE SIIF'!W55/$R$3</f>
        <v>45.77</v>
      </c>
      <c r="X55" s="714">
        <f>+'BASE SIIF'!X55/$R$3</f>
        <v>10990.326918999999</v>
      </c>
      <c r="Y55" s="714">
        <f>+'BASE SIIF'!Y55/$R$3</f>
        <v>42.984000000000002</v>
      </c>
      <c r="Z55" s="714">
        <f>+'BASE SIIF'!Z55/$R$3</f>
        <v>11.011333</v>
      </c>
      <c r="AA55" s="714">
        <f>+'BASE SIIF'!AA55/$R$3</f>
        <v>11.011333</v>
      </c>
      <c r="AB55" s="714">
        <f>+'BASE SIIF'!AB55/$R$3</f>
        <v>7.0313330000000001</v>
      </c>
      <c r="AC55" s="716"/>
      <c r="AD55" s="713"/>
      <c r="AE55" s="710"/>
    </row>
    <row r="56" spans="1:31" s="315" customFormat="1" ht="33.75" customHeight="1">
      <c r="A56" s="165" t="str">
        <f>+'BASE SIIF'!A56</f>
        <v>37-01-01</v>
      </c>
      <c r="B56" s="272" t="str">
        <f>+'BASE SIIF'!B56</f>
        <v>MINISTERIO DEL INTERIOR - GESTION GENERAL</v>
      </c>
      <c r="C56" s="717" t="str">
        <f>+'BASE SIIF'!C56</f>
        <v>C-3702-1000-16-20105B</v>
      </c>
      <c r="D56" s="165" t="str">
        <f>+'BASE SIIF'!D56</f>
        <v>C</v>
      </c>
      <c r="E56" s="165" t="str">
        <f>+'BASE SIIF'!E56</f>
        <v>3702</v>
      </c>
      <c r="F56" s="165" t="str">
        <f>+'BASE SIIF'!F56</f>
        <v>1000</v>
      </c>
      <c r="G56" s="165" t="str">
        <f>+'BASE SIIF'!G56</f>
        <v>16</v>
      </c>
      <c r="H56" s="165" t="str">
        <f>+'BASE SIIF'!H56</f>
        <v>20105B</v>
      </c>
      <c r="I56" s="165"/>
      <c r="J56" s="165"/>
      <c r="K56" s="165"/>
      <c r="L56" s="165"/>
      <c r="M56" s="165" t="str">
        <f>+'BASE SIIF'!M56</f>
        <v>Nación</v>
      </c>
      <c r="N56" s="165" t="str">
        <f>+'BASE SIIF'!N56</f>
        <v>16</v>
      </c>
      <c r="O56" s="165" t="str">
        <f>+'BASE SIIF'!O56</f>
        <v>CSF</v>
      </c>
      <c r="P56" s="272" t="str">
        <f>+'BASE SIIF'!P56</f>
        <v>Fortalecimiento de la Capacidad de Articulación Territorial para la Incorporación de Estrategias de Convivencia y Seguridad Ciudadana Integral, Corresponsable, Contextualizada y Preventiva a nivel   Nacional</v>
      </c>
      <c r="Q56" s="272" t="str">
        <f>+'BASE SIIF'!Q56</f>
        <v>2. SEGURIDAD HUMANA Y JUSTICIA SOCIAL / B. CREACIÓN DEL SISTEMA NACIONAL DE CONVIVENCIA PARA LA VIDA</v>
      </c>
      <c r="R56" s="714">
        <f>+'BASE SIIF'!R56/$R$3</f>
        <v>16963.903081</v>
      </c>
      <c r="S56" s="714">
        <f>+'BASE SIIF'!S56/$R$3</f>
        <v>0</v>
      </c>
      <c r="T56" s="714">
        <f>+'BASE SIIF'!T56/$R$3</f>
        <v>0</v>
      </c>
      <c r="U56" s="714">
        <f>+'BASE SIIF'!U56/$R$3</f>
        <v>16963.903081</v>
      </c>
      <c r="V56" s="714">
        <f>+'BASE SIIF'!V56/$R$3</f>
        <v>0</v>
      </c>
      <c r="W56" s="714">
        <f>+'BASE SIIF'!W56/$R$3</f>
        <v>7639.1097680000003</v>
      </c>
      <c r="X56" s="714">
        <f>+'BASE SIIF'!X56/$R$3</f>
        <v>9324.7933130000001</v>
      </c>
      <c r="Y56" s="714">
        <f>+'BASE SIIF'!Y56/$R$3</f>
        <v>4636.7789670000002</v>
      </c>
      <c r="Z56" s="714">
        <f>+'BASE SIIF'!Z56/$R$3</f>
        <v>586.99422200000004</v>
      </c>
      <c r="AA56" s="714">
        <f>+'BASE SIIF'!AA56/$R$3</f>
        <v>586.99422200000004</v>
      </c>
      <c r="AB56" s="714">
        <f>+'BASE SIIF'!AB56/$R$3</f>
        <v>517.31839400000001</v>
      </c>
      <c r="AC56" s="716"/>
      <c r="AD56" s="713"/>
      <c r="AE56" s="710"/>
    </row>
    <row r="57" spans="1:31" s="315" customFormat="1" ht="33.75" customHeight="1">
      <c r="A57" s="165" t="str">
        <f>+'BASE SIIF'!A57</f>
        <v>37-01-01</v>
      </c>
      <c r="B57" s="272" t="str">
        <f>+'BASE SIIF'!B57</f>
        <v>MINISTERIO DEL INTERIOR - GESTION GENERAL</v>
      </c>
      <c r="C57" s="717" t="str">
        <f>+'BASE SIIF'!C57</f>
        <v>C-3702-1000-17-701040</v>
      </c>
      <c r="D57" s="165" t="str">
        <f>+'BASE SIIF'!D57</f>
        <v>C</v>
      </c>
      <c r="E57" s="165" t="str">
        <f>+'BASE SIIF'!E57</f>
        <v>3702</v>
      </c>
      <c r="F57" s="165" t="str">
        <f>+'BASE SIIF'!F57</f>
        <v>1000</v>
      </c>
      <c r="G57" s="165" t="str">
        <f>+'BASE SIIF'!G57</f>
        <v>17</v>
      </c>
      <c r="H57" s="165" t="str">
        <f>+'BASE SIIF'!H57</f>
        <v>701040</v>
      </c>
      <c r="I57" s="165"/>
      <c r="J57" s="165"/>
      <c r="K57" s="165"/>
      <c r="L57" s="165"/>
      <c r="M57" s="165" t="str">
        <f>+'BASE SIIF'!M57</f>
        <v>Nación</v>
      </c>
      <c r="N57" s="165" t="str">
        <f>+'BASE SIIF'!N57</f>
        <v>10</v>
      </c>
      <c r="O57" s="165" t="str">
        <f>+'BASE SIIF'!O57</f>
        <v>CSF</v>
      </c>
      <c r="P57" s="272" t="str">
        <f>+'BASE SIIF'!P57</f>
        <v>Fortalecimiento en la prevención, protección y asistencia en la lucha contra el delito de trata personas  Nacional</v>
      </c>
      <c r="Q57" s="272" t="str">
        <f>+'BASE SIIF'!Q57</f>
        <v>7. ACTORES DIFERENCIALES PARA EL CAMBIO / 4. POR UNA VIDA LIBRE DE VIOLENCIAS CONTRA LAS MUJERES</v>
      </c>
      <c r="R57" s="714">
        <f>+'BASE SIIF'!R57/$R$3</f>
        <v>1000</v>
      </c>
      <c r="S57" s="714">
        <f>+'BASE SIIF'!S57/$R$3</f>
        <v>0</v>
      </c>
      <c r="T57" s="714">
        <f>+'BASE SIIF'!T57/$R$3</f>
        <v>0</v>
      </c>
      <c r="U57" s="714">
        <f>+'BASE SIIF'!U57/$R$3</f>
        <v>1000</v>
      </c>
      <c r="V57" s="714">
        <f>+'BASE SIIF'!V57/$R$3</f>
        <v>0</v>
      </c>
      <c r="W57" s="714">
        <f>+'BASE SIIF'!W57/$R$3</f>
        <v>325.60000000000002</v>
      </c>
      <c r="X57" s="714">
        <f>+'BASE SIIF'!X57/$R$3</f>
        <v>674.4</v>
      </c>
      <c r="Y57" s="714">
        <f>+'BASE SIIF'!Y57/$R$3</f>
        <v>0</v>
      </c>
      <c r="Z57" s="714">
        <f>+'BASE SIIF'!Z57/$R$3</f>
        <v>0</v>
      </c>
      <c r="AA57" s="714">
        <f>+'BASE SIIF'!AA57/$R$3</f>
        <v>0</v>
      </c>
      <c r="AB57" s="714">
        <f>+'BASE SIIF'!AB57/$R$3</f>
        <v>0</v>
      </c>
      <c r="AC57" s="716"/>
      <c r="AD57" s="713"/>
      <c r="AE57" s="710"/>
    </row>
    <row r="58" spans="1:31" s="315" customFormat="1" ht="33.75" customHeight="1">
      <c r="A58" s="165" t="str">
        <f>+'BASE SIIF'!A58</f>
        <v>37-01-01</v>
      </c>
      <c r="B58" s="272" t="str">
        <f>+'BASE SIIF'!B58</f>
        <v>MINISTERIO DEL INTERIOR - GESTION GENERAL</v>
      </c>
      <c r="C58" s="717" t="str">
        <f>+'BASE SIIF'!C58</f>
        <v>C-3702-1000-18-10204A</v>
      </c>
      <c r="D58" s="165" t="str">
        <f>+'BASE SIIF'!D58</f>
        <v>C</v>
      </c>
      <c r="E58" s="165" t="str">
        <f>+'BASE SIIF'!E58</f>
        <v>3702</v>
      </c>
      <c r="F58" s="165" t="str">
        <f>+'BASE SIIF'!F58</f>
        <v>1000</v>
      </c>
      <c r="G58" s="165" t="str">
        <f>+'BASE SIIF'!G58</f>
        <v>18</v>
      </c>
      <c r="H58" s="165" t="str">
        <f>+'BASE SIIF'!H58</f>
        <v>10204A</v>
      </c>
      <c r="I58" s="165"/>
      <c r="J58" s="165"/>
      <c r="K58" s="165"/>
      <c r="L58" s="165"/>
      <c r="M58" s="165" t="str">
        <f>+'BASE SIIF'!M58</f>
        <v>Nación</v>
      </c>
      <c r="N58" s="165" t="str">
        <f>+'BASE SIIF'!N58</f>
        <v>10</v>
      </c>
      <c r="O58" s="165" t="str">
        <f>+'BASE SIIF'!O58</f>
        <v>CSF</v>
      </c>
      <c r="P58" s="272" t="str">
        <f>+'BASE SIIF'!P58</f>
        <v>Fortalecimiento de la Articulación, Coordinación y participación de las entidades territoriales, corporaciones públicas y líderes locales en los procesos de ordenamiento territorial alrededor del agua y descentralización.  Nacional</v>
      </c>
      <c r="Q58" s="272" t="str">
        <f>+'BASE SIIF'!Q58</f>
        <v>1. ORDENAMIENTO DEL TERRITORIO ALREDEDOR DEL AGUA Y JUSTICIA AMBIENTAL / A. EMPODERAMIENTO DE LOS GOBIERNOS LOCALES Y SUS COMUNIDADES</v>
      </c>
      <c r="R58" s="714">
        <f>+'BASE SIIF'!R58/$R$3</f>
        <v>10000</v>
      </c>
      <c r="S58" s="714">
        <f>+'BASE SIIF'!S58/$R$3</f>
        <v>0</v>
      </c>
      <c r="T58" s="714">
        <f>+'BASE SIIF'!T58/$R$3</f>
        <v>0</v>
      </c>
      <c r="U58" s="714">
        <f>+'BASE SIIF'!U58/$R$3</f>
        <v>10000</v>
      </c>
      <c r="V58" s="714">
        <f>+'BASE SIIF'!V58/$R$3</f>
        <v>0</v>
      </c>
      <c r="W58" s="714">
        <f>+'BASE SIIF'!W58/$R$3</f>
        <v>9423.6666659999992</v>
      </c>
      <c r="X58" s="714">
        <f>+'BASE SIIF'!X58/$R$3</f>
        <v>576.33333400000004</v>
      </c>
      <c r="Y58" s="714">
        <f>+'BASE SIIF'!Y58/$R$3</f>
        <v>921.90548200000001</v>
      </c>
      <c r="Z58" s="714">
        <f>+'BASE SIIF'!Z58/$R$3</f>
        <v>91.873332000000005</v>
      </c>
      <c r="AA58" s="714">
        <f>+'BASE SIIF'!AA58/$R$3</f>
        <v>91.873332000000005</v>
      </c>
      <c r="AB58" s="714">
        <f>+'BASE SIIF'!AB58/$R$3</f>
        <v>91.873332000000005</v>
      </c>
      <c r="AC58" s="716"/>
      <c r="AD58" s="713"/>
      <c r="AE58" s="710"/>
    </row>
    <row r="59" spans="1:31" s="315" customFormat="1" ht="33.75" customHeight="1">
      <c r="A59" s="165" t="str">
        <f>+'BASE SIIF'!A59</f>
        <v>37-01-01</v>
      </c>
      <c r="B59" s="272" t="str">
        <f>+'BASE SIIF'!B59</f>
        <v>MINISTERIO DEL INTERIOR - GESTION GENERAL</v>
      </c>
      <c r="C59" s="717" t="str">
        <f>+'BASE SIIF'!C59</f>
        <v>C-3702-1000-18-53105B</v>
      </c>
      <c r="D59" s="165" t="str">
        <f>+'BASE SIIF'!D59</f>
        <v>C</v>
      </c>
      <c r="E59" s="165" t="str">
        <f>+'BASE SIIF'!E59</f>
        <v>3702</v>
      </c>
      <c r="F59" s="165" t="str">
        <f>+'BASE SIIF'!F59</f>
        <v>1000</v>
      </c>
      <c r="G59" s="165" t="str">
        <f>+'BASE SIIF'!G59</f>
        <v>18</v>
      </c>
      <c r="H59" s="165" t="str">
        <f>+'BASE SIIF'!H59</f>
        <v>53105B</v>
      </c>
      <c r="I59" s="165"/>
      <c r="J59" s="165"/>
      <c r="K59" s="165"/>
      <c r="L59" s="165"/>
      <c r="M59" s="165" t="str">
        <f>+'BASE SIIF'!M59</f>
        <v>Nación</v>
      </c>
      <c r="N59" s="165" t="str">
        <f>+'BASE SIIF'!N59</f>
        <v>10</v>
      </c>
      <c r="O59" s="165" t="str">
        <f>+'BASE SIIF'!O59</f>
        <v>CSF</v>
      </c>
      <c r="P59" s="272" t="str">
        <f>+'BASE SIIF'!P59</f>
        <v>Fortalecimiento de la Articulación, Coordinación y participación de las entidades territoriales, corporaciones públicas y líderes locales en los procesos de ordenamiento territorial alrededor del agua y descentralización.  Nacional</v>
      </c>
      <c r="Q59" s="272" t="str">
        <f>+'BASE SIIF'!Q59</f>
        <v>5. CONVERGENCIA REGIONAL / B. ENTIDADES PÚBLICAS TERRITORIALES Y NACIONALES FORTALECIDAS</v>
      </c>
      <c r="R59" s="714">
        <f>+'BASE SIIF'!R59/$R$3</f>
        <v>10000</v>
      </c>
      <c r="S59" s="714">
        <f>+'BASE SIIF'!S59/$R$3</f>
        <v>0</v>
      </c>
      <c r="T59" s="714">
        <f>+'BASE SIIF'!T59/$R$3</f>
        <v>0</v>
      </c>
      <c r="U59" s="714">
        <f>+'BASE SIIF'!U59/$R$3</f>
        <v>10000</v>
      </c>
      <c r="V59" s="714">
        <f>+'BASE SIIF'!V59/$R$3</f>
        <v>0</v>
      </c>
      <c r="W59" s="714">
        <f>+'BASE SIIF'!W59/$R$3</f>
        <v>9340.1266670000005</v>
      </c>
      <c r="X59" s="714">
        <f>+'BASE SIIF'!X59/$R$3</f>
        <v>659.873333</v>
      </c>
      <c r="Y59" s="714">
        <f>+'BASE SIIF'!Y59/$R$3</f>
        <v>838.36548300000004</v>
      </c>
      <c r="Z59" s="714">
        <f>+'BASE SIIF'!Z59/$R$3</f>
        <v>33.799999999999997</v>
      </c>
      <c r="AA59" s="714">
        <f>+'BASE SIIF'!AA59/$R$3</f>
        <v>33.799999999999997</v>
      </c>
      <c r="AB59" s="714">
        <f>+'BASE SIIF'!AB59/$R$3</f>
        <v>33.799999999999997</v>
      </c>
      <c r="AC59" s="716"/>
      <c r="AD59" s="713"/>
      <c r="AE59" s="710"/>
    </row>
    <row r="60" spans="1:31" s="315" customFormat="1" ht="33.75" customHeight="1">
      <c r="A60" s="165" t="str">
        <f>+'BASE SIIF'!A60</f>
        <v>37-01-01</v>
      </c>
      <c r="B60" s="272" t="str">
        <f>+'BASE SIIF'!B60</f>
        <v>MINISTERIO DEL INTERIOR - GESTION GENERAL</v>
      </c>
      <c r="C60" s="717" t="str">
        <f>+'BASE SIIF'!C60</f>
        <v>C-3703-1000-3-703050</v>
      </c>
      <c r="D60" s="165" t="str">
        <f>+'BASE SIIF'!D60</f>
        <v>C</v>
      </c>
      <c r="E60" s="165" t="str">
        <f>+'BASE SIIF'!E60</f>
        <v>3703</v>
      </c>
      <c r="F60" s="165" t="str">
        <f>+'BASE SIIF'!F60</f>
        <v>1000</v>
      </c>
      <c r="G60" s="165" t="str">
        <f>+'BASE SIIF'!G60</f>
        <v>3</v>
      </c>
      <c r="H60" s="165" t="str">
        <f>+'BASE SIIF'!H60</f>
        <v>703050</v>
      </c>
      <c r="I60" s="165"/>
      <c r="J60" s="165"/>
      <c r="K60" s="165"/>
      <c r="L60" s="165"/>
      <c r="M60" s="165" t="str">
        <f>+'BASE SIIF'!M60</f>
        <v>Nación</v>
      </c>
      <c r="N60" s="165" t="str">
        <f>+'BASE SIIF'!N60</f>
        <v>10</v>
      </c>
      <c r="O60" s="165" t="str">
        <f>+'BASE SIIF'!O60</f>
        <v>CSF</v>
      </c>
      <c r="P60" s="272" t="str">
        <f>+'BASE SIIF'!P60</f>
        <v>Fortalecimiento  Institucional para la implementacion de la Politica Publica de Victimas a nivel  Nacional</v>
      </c>
      <c r="Q60" s="272" t="str">
        <f>+'BASE SIIF'!Q60</f>
        <v>7. ACTORES DIFERENCIALES PARA EL CAMBIO / 5. COLOMBIA POTENCIA MUNDIAL DE LA VIDA A PARTIR DE LA NO REPETICIÓN</v>
      </c>
      <c r="R60" s="714">
        <f>+'BASE SIIF'!R60/$R$3</f>
        <v>2612.773306</v>
      </c>
      <c r="S60" s="714">
        <f>+'BASE SIIF'!S60/$R$3</f>
        <v>0</v>
      </c>
      <c r="T60" s="714">
        <f>+'BASE SIIF'!T60/$R$3</f>
        <v>0</v>
      </c>
      <c r="U60" s="714">
        <f>+'BASE SIIF'!U60/$R$3</f>
        <v>2612.773306</v>
      </c>
      <c r="V60" s="714">
        <f>+'BASE SIIF'!V60/$R$3</f>
        <v>0</v>
      </c>
      <c r="W60" s="714">
        <f>+'BASE SIIF'!W60/$R$3</f>
        <v>2612.773306</v>
      </c>
      <c r="X60" s="714">
        <f>+'BASE SIIF'!X60/$R$3</f>
        <v>0</v>
      </c>
      <c r="Y60" s="714">
        <f>+'BASE SIIF'!Y60/$R$3</f>
        <v>0</v>
      </c>
      <c r="Z60" s="714">
        <f>+'BASE SIIF'!Z60/$R$3</f>
        <v>0</v>
      </c>
      <c r="AA60" s="714">
        <f>+'BASE SIIF'!AA60/$R$3</f>
        <v>0</v>
      </c>
      <c r="AB60" s="714">
        <f>+'BASE SIIF'!AB60/$R$3</f>
        <v>0</v>
      </c>
      <c r="AC60" s="716"/>
      <c r="AD60" s="713"/>
      <c r="AE60" s="710"/>
    </row>
    <row r="61" spans="1:31" s="315" customFormat="1" ht="33.75" customHeight="1">
      <c r="A61" s="165" t="str">
        <f>+'BASE SIIF'!A61</f>
        <v>37-01-01</v>
      </c>
      <c r="B61" s="272" t="str">
        <f>+'BASE SIIF'!B61</f>
        <v>MINISTERIO DEL INTERIOR - GESTION GENERAL</v>
      </c>
      <c r="C61" s="717" t="str">
        <f>+'BASE SIIF'!C61</f>
        <v>C-3704-1000-6-53106A</v>
      </c>
      <c r="D61" s="165" t="str">
        <f>+'BASE SIIF'!D61</f>
        <v>C</v>
      </c>
      <c r="E61" s="165" t="str">
        <f>+'BASE SIIF'!E61</f>
        <v>3704</v>
      </c>
      <c r="F61" s="165" t="str">
        <f>+'BASE SIIF'!F61</f>
        <v>1000</v>
      </c>
      <c r="G61" s="165" t="str">
        <f>+'BASE SIIF'!G61</f>
        <v>6</v>
      </c>
      <c r="H61" s="165" t="str">
        <f>+'BASE SIIF'!H61</f>
        <v>53106A</v>
      </c>
      <c r="I61" s="165"/>
      <c r="J61" s="165"/>
      <c r="K61" s="165"/>
      <c r="L61" s="165"/>
      <c r="M61" s="165" t="str">
        <f>+'BASE SIIF'!M61</f>
        <v>Nación</v>
      </c>
      <c r="N61" s="165" t="str">
        <f>+'BASE SIIF'!N61</f>
        <v>10</v>
      </c>
      <c r="O61" s="165" t="str">
        <f>+'BASE SIIF'!O61</f>
        <v>CSF</v>
      </c>
      <c r="P61" s="272" t="str">
        <f>+'BASE SIIF'!P61</f>
        <v>Fortalecimiento de las capacidades de los organismos de accion comunal para el desarrollo de sus propositos y atencion de sus necesidades en el marco de la ley 2166 de 2021 a partir del ejercicio de la democracia participativa   Nacional</v>
      </c>
      <c r="Q61" s="272" t="str">
        <f>+'BASE SIIF'!Q61</f>
        <v>5. CONVERGENCIA REGIONAL / A. CONDICIONES Y CAPACIDADES INSTITUCIONALES, ORGANIZATIVAS E INDIVIDUALES PARA LA PARTICIPACIÓN CIUDADANA</v>
      </c>
      <c r="R61" s="714">
        <f>+'BASE SIIF'!R61/$R$3</f>
        <v>50000</v>
      </c>
      <c r="S61" s="714">
        <f>+'BASE SIIF'!S61/$R$3</f>
        <v>0</v>
      </c>
      <c r="T61" s="714">
        <f>+'BASE SIIF'!T61/$R$3</f>
        <v>0</v>
      </c>
      <c r="U61" s="714">
        <f>+'BASE SIIF'!U61/$R$3</f>
        <v>50000</v>
      </c>
      <c r="V61" s="714">
        <f>+'BASE SIIF'!V61/$R$3</f>
        <v>0</v>
      </c>
      <c r="W61" s="714">
        <f>+'BASE SIIF'!W61/$R$3</f>
        <v>26060.10799</v>
      </c>
      <c r="X61" s="714">
        <f>+'BASE SIIF'!X61/$R$3</f>
        <v>23939.89201</v>
      </c>
      <c r="Y61" s="714">
        <f>+'BASE SIIF'!Y61/$R$3</f>
        <v>23490.10799</v>
      </c>
      <c r="Z61" s="714">
        <f>+'BASE SIIF'!Z61/$R$3</f>
        <v>0</v>
      </c>
      <c r="AA61" s="714">
        <f>+'BASE SIIF'!AA61/$R$3</f>
        <v>0</v>
      </c>
      <c r="AB61" s="714">
        <f>+'BASE SIIF'!AB61/$R$3</f>
        <v>0</v>
      </c>
      <c r="AC61" s="716"/>
      <c r="AD61" s="713"/>
      <c r="AE61" s="710"/>
    </row>
    <row r="62" spans="1:31" s="315" customFormat="1" ht="33.75" customHeight="1">
      <c r="A62" s="165" t="str">
        <f>+'BASE SIIF'!A62</f>
        <v>37-01-01</v>
      </c>
      <c r="B62" s="272" t="str">
        <f>+'BASE SIIF'!B62</f>
        <v>MINISTERIO DEL INTERIOR - GESTION GENERAL</v>
      </c>
      <c r="C62" s="717" t="str">
        <f>+'BASE SIIF'!C62</f>
        <v>C-3704-1000-7-53106A</v>
      </c>
      <c r="D62" s="165" t="str">
        <f>+'BASE SIIF'!D62</f>
        <v>C</v>
      </c>
      <c r="E62" s="165" t="str">
        <f>+'BASE SIIF'!E62</f>
        <v>3704</v>
      </c>
      <c r="F62" s="165" t="str">
        <f>+'BASE SIIF'!F62</f>
        <v>1000</v>
      </c>
      <c r="G62" s="165" t="str">
        <f>+'BASE SIIF'!G62</f>
        <v>7</v>
      </c>
      <c r="H62" s="165" t="str">
        <f>+'BASE SIIF'!H62</f>
        <v>53106A</v>
      </c>
      <c r="I62" s="165"/>
      <c r="J62" s="165"/>
      <c r="K62" s="165"/>
      <c r="L62" s="165"/>
      <c r="M62" s="165" t="str">
        <f>+'BASE SIIF'!M62</f>
        <v>Nación</v>
      </c>
      <c r="N62" s="165" t="str">
        <f>+'BASE SIIF'!N62</f>
        <v>10</v>
      </c>
      <c r="O62" s="165" t="str">
        <f>+'BASE SIIF'!O62</f>
        <v>CSF</v>
      </c>
      <c r="P62" s="272" t="str">
        <f>+'BASE SIIF'!P62</f>
        <v>Mejoramiento de la participación del campesinado en la formulación de políticas, programas y proyectos en el territorio  Nacional</v>
      </c>
      <c r="Q62" s="272" t="str">
        <f>+'BASE SIIF'!Q62</f>
        <v>5. CONVERGENCIA REGIONAL / A. CONDICIONES Y CAPACIDADES INSTITUCIONALES, ORGANIZATIVAS E INDIVIDUALES PARA LA PARTICIPACIÓN CIUDADANA</v>
      </c>
      <c r="R62" s="714">
        <f>+'BASE SIIF'!R62/$R$3</f>
        <v>2000</v>
      </c>
      <c r="S62" s="714">
        <f>+'BASE SIIF'!S62/$R$3</f>
        <v>0</v>
      </c>
      <c r="T62" s="714">
        <f>+'BASE SIIF'!T62/$R$3</f>
        <v>0</v>
      </c>
      <c r="U62" s="714">
        <f>+'BASE SIIF'!U62/$R$3</f>
        <v>2000</v>
      </c>
      <c r="V62" s="714">
        <f>+'BASE SIIF'!V62/$R$3</f>
        <v>0</v>
      </c>
      <c r="W62" s="714">
        <f>+'BASE SIIF'!W62/$R$3</f>
        <v>610</v>
      </c>
      <c r="X62" s="714">
        <f>+'BASE SIIF'!X62/$R$3</f>
        <v>1390</v>
      </c>
      <c r="Y62" s="714">
        <f>+'BASE SIIF'!Y62/$R$3</f>
        <v>0</v>
      </c>
      <c r="Z62" s="714">
        <f>+'BASE SIIF'!Z62/$R$3</f>
        <v>0</v>
      </c>
      <c r="AA62" s="714">
        <f>+'BASE SIIF'!AA62/$R$3</f>
        <v>0</v>
      </c>
      <c r="AB62" s="714">
        <f>+'BASE SIIF'!AB62/$R$3</f>
        <v>0</v>
      </c>
      <c r="AC62" s="716"/>
      <c r="AD62" s="713"/>
      <c r="AE62" s="710"/>
    </row>
    <row r="63" spans="1:31" s="315" customFormat="1" ht="33.75" customHeight="1">
      <c r="A63" s="165" t="str">
        <f>+'BASE SIIF'!A63</f>
        <v>37-01-01</v>
      </c>
      <c r="B63" s="272" t="str">
        <f>+'BASE SIIF'!B63</f>
        <v>MINISTERIO DEL INTERIOR - GESTION GENERAL</v>
      </c>
      <c r="C63" s="717" t="str">
        <f>+'BASE SIIF'!C63</f>
        <v>C-3704-1000-8-53106A</v>
      </c>
      <c r="D63" s="165" t="str">
        <f>+'BASE SIIF'!D63</f>
        <v>C</v>
      </c>
      <c r="E63" s="165" t="str">
        <f>+'BASE SIIF'!E63</f>
        <v>3704</v>
      </c>
      <c r="F63" s="165" t="str">
        <f>+'BASE SIIF'!F63</f>
        <v>1000</v>
      </c>
      <c r="G63" s="165" t="str">
        <f>+'BASE SIIF'!G63</f>
        <v>8</v>
      </c>
      <c r="H63" s="165" t="str">
        <f>+'BASE SIIF'!H63</f>
        <v>53106A</v>
      </c>
      <c r="I63" s="165"/>
      <c r="J63" s="165"/>
      <c r="K63" s="165"/>
      <c r="L63" s="165"/>
      <c r="M63" s="165" t="str">
        <f>+'BASE SIIF'!M63</f>
        <v>Nación</v>
      </c>
      <c r="N63" s="165" t="str">
        <f>+'BASE SIIF'!N63</f>
        <v>10</v>
      </c>
      <c r="O63" s="165" t="str">
        <f>+'BASE SIIF'!O63</f>
        <v>CSF</v>
      </c>
      <c r="P63" s="272" t="str">
        <f>+'BASE SIIF'!P63</f>
        <v>Fortalecimiento de la integración de procesos, la coordinación de entidades, la  asignación de recursos y el conocimiento, para brindar garantías para el goce efectivo del derecho de la libertad religiosa y de cultos en el territorio  Nacional</v>
      </c>
      <c r="Q63" s="272" t="str">
        <f>+'BASE SIIF'!Q63</f>
        <v>5. CONVERGENCIA REGIONAL / A. CONDICIONES Y CAPACIDADES INSTITUCIONALES, ORGANIZATIVAS E INDIVIDUALES PARA LA PARTICIPACIÓN CIUDADANA</v>
      </c>
      <c r="R63" s="714">
        <f>+'BASE SIIF'!R63/$R$3</f>
        <v>2997.2460000000001</v>
      </c>
      <c r="S63" s="714">
        <f>+'BASE SIIF'!S63/$R$3</f>
        <v>0</v>
      </c>
      <c r="T63" s="714">
        <f>+'BASE SIIF'!T63/$R$3</f>
        <v>0</v>
      </c>
      <c r="U63" s="714">
        <f>+'BASE SIIF'!U63/$R$3</f>
        <v>2997.2460000000001</v>
      </c>
      <c r="V63" s="714">
        <f>+'BASE SIIF'!V63/$R$3</f>
        <v>0</v>
      </c>
      <c r="W63" s="714">
        <f>+'BASE SIIF'!W63/$R$3</f>
        <v>989.75074700000005</v>
      </c>
      <c r="X63" s="714">
        <f>+'BASE SIIF'!X63/$R$3</f>
        <v>2007.495253</v>
      </c>
      <c r="Y63" s="714">
        <f>+'BASE SIIF'!Y63/$R$3</f>
        <v>596.30292799999995</v>
      </c>
      <c r="Z63" s="714">
        <f>+'BASE SIIF'!Z63/$R$3</f>
        <v>140.12316999999999</v>
      </c>
      <c r="AA63" s="714">
        <f>+'BASE SIIF'!AA63/$R$3</f>
        <v>132.098466</v>
      </c>
      <c r="AB63" s="714">
        <f>+'BASE SIIF'!AB63/$R$3</f>
        <v>132.098466</v>
      </c>
      <c r="AC63" s="716"/>
      <c r="AD63" s="713"/>
      <c r="AE63" s="710"/>
    </row>
    <row r="64" spans="1:31" s="315" customFormat="1" ht="33.75" customHeight="1">
      <c r="A64" s="165" t="str">
        <f>+'BASE SIIF'!A64</f>
        <v>37-01-01</v>
      </c>
      <c r="B64" s="272" t="str">
        <f>+'BASE SIIF'!B64</f>
        <v>MINISTERIO DEL INTERIOR - GESTION GENERAL</v>
      </c>
      <c r="C64" s="717" t="str">
        <f>+'BASE SIIF'!C64</f>
        <v>C-3799-1000-12-53105B</v>
      </c>
      <c r="D64" s="165" t="str">
        <f>+'BASE SIIF'!D64</f>
        <v>C</v>
      </c>
      <c r="E64" s="165" t="str">
        <f>+'BASE SIIF'!E64</f>
        <v>3799</v>
      </c>
      <c r="F64" s="165" t="str">
        <f>+'BASE SIIF'!F64</f>
        <v>1000</v>
      </c>
      <c r="G64" s="165" t="str">
        <f>+'BASE SIIF'!G64</f>
        <v>12</v>
      </c>
      <c r="H64" s="165" t="str">
        <f>+'BASE SIIF'!H64</f>
        <v>53105B</v>
      </c>
      <c r="I64" s="165"/>
      <c r="J64" s="165"/>
      <c r="K64" s="165"/>
      <c r="L64" s="165"/>
      <c r="M64" s="165" t="str">
        <f>+'BASE SIIF'!M64</f>
        <v>Nación</v>
      </c>
      <c r="N64" s="165" t="str">
        <f>+'BASE SIIF'!N64</f>
        <v>10</v>
      </c>
      <c r="O64" s="165" t="str">
        <f>+'BASE SIIF'!O64</f>
        <v>CSF</v>
      </c>
      <c r="P64" s="272" t="str">
        <f>+'BASE SIIF'!P64</f>
        <v>Implementacion de un Sistema Integral de Gestion de documentos y Administracion de Archivos, en el Ministerio del Interior,  Nacional</v>
      </c>
      <c r="Q64" s="272" t="str">
        <f>+'BASE SIIF'!Q64</f>
        <v>5. CONVERGENCIA REGIONAL / B. ENTIDADES PÚBLICAS TERRITORIALES Y NACIONALES FORTALECIDAS</v>
      </c>
      <c r="R64" s="714">
        <f>+'BASE SIIF'!R64/$R$3</f>
        <v>6362.7580779999998</v>
      </c>
      <c r="S64" s="714">
        <f>+'BASE SIIF'!S64/$R$3</f>
        <v>0</v>
      </c>
      <c r="T64" s="714">
        <f>+'BASE SIIF'!T64/$R$3</f>
        <v>0</v>
      </c>
      <c r="U64" s="714">
        <f>+'BASE SIIF'!U64/$R$3</f>
        <v>6362.7580779999998</v>
      </c>
      <c r="V64" s="714">
        <f>+'BASE SIIF'!V64/$R$3</f>
        <v>0</v>
      </c>
      <c r="W64" s="714">
        <f>+'BASE SIIF'!W64/$R$3</f>
        <v>4918.8960599600005</v>
      </c>
      <c r="X64" s="714">
        <f>+'BASE SIIF'!X64/$R$3</f>
        <v>1443.8620180400001</v>
      </c>
      <c r="Y64" s="714">
        <f>+'BASE SIIF'!Y64/$R$3</f>
        <v>352.52916599999998</v>
      </c>
      <c r="Z64" s="714">
        <f>+'BASE SIIF'!Z64/$R$3</f>
        <v>42.147252999999999</v>
      </c>
      <c r="AA64" s="714">
        <f>+'BASE SIIF'!AA64/$R$3</f>
        <v>42.147252999999999</v>
      </c>
      <c r="AB64" s="714">
        <f>+'BASE SIIF'!AB64/$R$3</f>
        <v>25.433920000000001</v>
      </c>
      <c r="AC64" s="716"/>
      <c r="AD64" s="713"/>
      <c r="AE64" s="710"/>
    </row>
    <row r="65" spans="1:31" s="315" customFormat="1" ht="33.75" customHeight="1">
      <c r="A65" s="165" t="str">
        <f>+'BASE SIIF'!A65</f>
        <v>37-01-01</v>
      </c>
      <c r="B65" s="272" t="str">
        <f>+'BASE SIIF'!B65</f>
        <v>MINISTERIO DEL INTERIOR - GESTION GENERAL</v>
      </c>
      <c r="C65" s="717" t="str">
        <f>+'BASE SIIF'!C65</f>
        <v>C-3799-1000-15-53105B</v>
      </c>
      <c r="D65" s="165" t="str">
        <f>+'BASE SIIF'!D65</f>
        <v>C</v>
      </c>
      <c r="E65" s="165" t="str">
        <f>+'BASE SIIF'!E65</f>
        <v>3799</v>
      </c>
      <c r="F65" s="165" t="str">
        <f>+'BASE SIIF'!F65</f>
        <v>1000</v>
      </c>
      <c r="G65" s="165" t="str">
        <f>+'BASE SIIF'!G65</f>
        <v>15</v>
      </c>
      <c r="H65" s="165" t="str">
        <f>+'BASE SIIF'!H65</f>
        <v>53105B</v>
      </c>
      <c r="I65" s="165"/>
      <c r="J65" s="165"/>
      <c r="K65" s="165"/>
      <c r="L65" s="165"/>
      <c r="M65" s="165" t="str">
        <f>+'BASE SIIF'!M65</f>
        <v>Nación</v>
      </c>
      <c r="N65" s="165" t="str">
        <f>+'BASE SIIF'!N65</f>
        <v>10</v>
      </c>
      <c r="O65" s="165" t="str">
        <f>+'BASE SIIF'!O65</f>
        <v>CSF</v>
      </c>
      <c r="P65" s="272" t="str">
        <f>+'BASE SIIF'!P65</f>
        <v>Fortalecimiento  de la estrategia de relacionamiento con el ciudadano ampliando la cobertura del portafolio de servicios del Ministerio del Interior en el territorio  Nacional</v>
      </c>
      <c r="Q65" s="272" t="str">
        <f>+'BASE SIIF'!Q65</f>
        <v>5. CONVERGENCIA REGIONAL / B. ENTIDADES PÚBLICAS TERRITORIALES Y NACIONALES FORTALECIDAS</v>
      </c>
      <c r="R65" s="714">
        <f>+'BASE SIIF'!R65/$R$3</f>
        <v>539.83462299999997</v>
      </c>
      <c r="S65" s="714">
        <f>+'BASE SIIF'!S65/$R$3</f>
        <v>0</v>
      </c>
      <c r="T65" s="714">
        <f>+'BASE SIIF'!T65/$R$3</f>
        <v>0</v>
      </c>
      <c r="U65" s="714">
        <f>+'BASE SIIF'!U65/$R$3</f>
        <v>539.83462299999997</v>
      </c>
      <c r="V65" s="714">
        <f>+'BASE SIIF'!V65/$R$3</f>
        <v>0</v>
      </c>
      <c r="W65" s="714">
        <f>+'BASE SIIF'!W65/$R$3</f>
        <v>478.63591200000002</v>
      </c>
      <c r="X65" s="714">
        <f>+'BASE SIIF'!X65/$R$3</f>
        <v>61.198711000000003</v>
      </c>
      <c r="Y65" s="714">
        <f>+'BASE SIIF'!Y65/$R$3</f>
        <v>330.01966700000003</v>
      </c>
      <c r="Z65" s="714">
        <f>+'BASE SIIF'!Z65/$R$3</f>
        <v>93.726352000000006</v>
      </c>
      <c r="AA65" s="714">
        <f>+'BASE SIIF'!AA65/$R$3</f>
        <v>93.726352000000006</v>
      </c>
      <c r="AB65" s="714">
        <f>+'BASE SIIF'!AB65/$R$3</f>
        <v>93.549882999999994</v>
      </c>
      <c r="AC65" s="716"/>
      <c r="AD65" s="713"/>
      <c r="AE65" s="710"/>
    </row>
    <row r="66" spans="1:31" s="315" customFormat="1" ht="33.75" customHeight="1">
      <c r="A66" s="165" t="str">
        <f>+'BASE SIIF'!A66</f>
        <v>37-01-01</v>
      </c>
      <c r="B66" s="272" t="str">
        <f>+'BASE SIIF'!B66</f>
        <v>MINISTERIO DEL INTERIOR - GESTION GENERAL</v>
      </c>
      <c r="C66" s="717" t="str">
        <f>+'BASE SIIF'!C66</f>
        <v>C-3799-1000-15-53105D</v>
      </c>
      <c r="D66" s="165" t="str">
        <f>+'BASE SIIF'!D66</f>
        <v>C</v>
      </c>
      <c r="E66" s="165" t="str">
        <f>+'BASE SIIF'!E66</f>
        <v>3799</v>
      </c>
      <c r="F66" s="165" t="str">
        <f>+'BASE SIIF'!F66</f>
        <v>1000</v>
      </c>
      <c r="G66" s="165" t="str">
        <f>+'BASE SIIF'!G66</f>
        <v>15</v>
      </c>
      <c r="H66" s="165" t="str">
        <f>+'BASE SIIF'!H66</f>
        <v>53105D</v>
      </c>
      <c r="I66" s="165"/>
      <c r="J66" s="165"/>
      <c r="K66" s="165"/>
      <c r="L66" s="165"/>
      <c r="M66" s="165" t="str">
        <f>+'BASE SIIF'!M66</f>
        <v>Nación</v>
      </c>
      <c r="N66" s="165" t="str">
        <f>+'BASE SIIF'!N66</f>
        <v>10</v>
      </c>
      <c r="O66" s="165" t="str">
        <f>+'BASE SIIF'!O66</f>
        <v>CSF</v>
      </c>
      <c r="P66" s="272" t="str">
        <f>+'BASE SIIF'!P66</f>
        <v>Fortalecimiento  de la estrategia de relacionamiento con el ciudadano ampliando la cobertura del portafolio de servicios del Ministerio del Interior en el territorio  Nacional</v>
      </c>
      <c r="Q66" s="272" t="str">
        <f>+'BASE SIIF'!Q66</f>
        <v>5. CONVERGENCIA REGIONAL / D. GOBIERNO DIGITAL PARA LA GENTE</v>
      </c>
      <c r="R66" s="714">
        <f>+'BASE SIIF'!R66/$R$3</f>
        <v>539.83462199999997</v>
      </c>
      <c r="S66" s="714">
        <f>+'BASE SIIF'!S66/$R$3</f>
        <v>0</v>
      </c>
      <c r="T66" s="714">
        <f>+'BASE SIIF'!T66/$R$3</f>
        <v>0</v>
      </c>
      <c r="U66" s="714">
        <f>+'BASE SIIF'!U66/$R$3</f>
        <v>539.83462199999997</v>
      </c>
      <c r="V66" s="714">
        <f>+'BASE SIIF'!V66/$R$3</f>
        <v>0</v>
      </c>
      <c r="W66" s="714">
        <f>+'BASE SIIF'!W66/$R$3</f>
        <v>377</v>
      </c>
      <c r="X66" s="714">
        <f>+'BASE SIIF'!X66/$R$3</f>
        <v>162.834622</v>
      </c>
      <c r="Y66" s="714">
        <f>+'BASE SIIF'!Y66/$R$3</f>
        <v>351</v>
      </c>
      <c r="Z66" s="714">
        <f>+'BASE SIIF'!Z66/$R$3</f>
        <v>29.496666999999999</v>
      </c>
      <c r="AA66" s="714">
        <f>+'BASE SIIF'!AA66/$R$3</f>
        <v>29.496666999999999</v>
      </c>
      <c r="AB66" s="714">
        <f>+'BASE SIIF'!AB66/$R$3</f>
        <v>29.496666999999999</v>
      </c>
      <c r="AC66" s="716"/>
      <c r="AD66" s="713"/>
      <c r="AE66" s="710"/>
    </row>
    <row r="67" spans="1:31" s="315" customFormat="1" ht="33.75" customHeight="1">
      <c r="A67" s="165" t="str">
        <f>+'BASE SIIF'!A67</f>
        <v>37-01-01</v>
      </c>
      <c r="B67" s="272" t="str">
        <f>+'BASE SIIF'!B67</f>
        <v>MINISTERIO DEL INTERIOR - GESTION GENERAL</v>
      </c>
      <c r="C67" s="717" t="str">
        <f>+'BASE SIIF'!C67</f>
        <v>C-3799-1000-16-53105B</v>
      </c>
      <c r="D67" s="165" t="str">
        <f>+'BASE SIIF'!D67</f>
        <v>C</v>
      </c>
      <c r="E67" s="165" t="str">
        <f>+'BASE SIIF'!E67</f>
        <v>3799</v>
      </c>
      <c r="F67" s="165" t="str">
        <f>+'BASE SIIF'!F67</f>
        <v>1000</v>
      </c>
      <c r="G67" s="165" t="str">
        <f>+'BASE SIIF'!G67</f>
        <v>16</v>
      </c>
      <c r="H67" s="165" t="str">
        <f>+'BASE SIIF'!H67</f>
        <v>53105B</v>
      </c>
      <c r="I67" s="165"/>
      <c r="J67" s="165"/>
      <c r="K67" s="165"/>
      <c r="L67" s="165"/>
      <c r="M67" s="165" t="str">
        <f>+'BASE SIIF'!M67</f>
        <v>Nación</v>
      </c>
      <c r="N67" s="165" t="str">
        <f>+'BASE SIIF'!N67</f>
        <v>10</v>
      </c>
      <c r="O67" s="165" t="str">
        <f>+'BASE SIIF'!O67</f>
        <v>CSF</v>
      </c>
      <c r="P67" s="272" t="str">
        <f>+'BASE SIIF'!P67</f>
        <v>Fortalecimiento del sistema integrado de gestión del ministerio del interior en el territorio  Nacional</v>
      </c>
      <c r="Q67" s="272" t="str">
        <f>+'BASE SIIF'!Q67</f>
        <v>5. CONVERGENCIA REGIONAL / B. ENTIDADES PÚBLICAS TERRITORIALES Y NACIONALES FORTALECIDAS</v>
      </c>
      <c r="R67" s="714">
        <f>+'BASE SIIF'!R67/$R$3</f>
        <v>2500</v>
      </c>
      <c r="S67" s="714">
        <f>+'BASE SIIF'!S67/$R$3</f>
        <v>0</v>
      </c>
      <c r="T67" s="714">
        <f>+'BASE SIIF'!T67/$R$3</f>
        <v>0</v>
      </c>
      <c r="U67" s="714">
        <f>+'BASE SIIF'!U67/$R$3</f>
        <v>2500</v>
      </c>
      <c r="V67" s="714">
        <f>+'BASE SIIF'!V67/$R$3</f>
        <v>0</v>
      </c>
      <c r="W67" s="714">
        <f>+'BASE SIIF'!W67/$R$3</f>
        <v>1539.6190959999999</v>
      </c>
      <c r="X67" s="714">
        <f>+'BASE SIIF'!X67/$R$3</f>
        <v>960.38090399999999</v>
      </c>
      <c r="Y67" s="714">
        <f>+'BASE SIIF'!Y67/$R$3</f>
        <v>1460.8524302000001</v>
      </c>
      <c r="Z67" s="714">
        <f>+'BASE SIIF'!Z67/$R$3</f>
        <v>297.02027099999998</v>
      </c>
      <c r="AA67" s="714">
        <f>+'BASE SIIF'!AA67/$R$3</f>
        <v>297.02027099999998</v>
      </c>
      <c r="AB67" s="714">
        <f>+'BASE SIIF'!AB67/$R$3</f>
        <v>243.52027100000001</v>
      </c>
      <c r="AC67" s="716"/>
      <c r="AD67" s="713"/>
      <c r="AE67" s="710"/>
    </row>
    <row r="68" spans="1:31" s="315" customFormat="1" ht="33.75" customHeight="1">
      <c r="A68" s="165" t="str">
        <f>+'BASE SIIF'!A68</f>
        <v>37-01-01</v>
      </c>
      <c r="B68" s="272" t="str">
        <f>+'BASE SIIF'!B68</f>
        <v>MINISTERIO DEL INTERIOR - GESTION GENERAL</v>
      </c>
      <c r="C68" s="717" t="str">
        <f>+'BASE SIIF'!C68</f>
        <v>C-3799-1000-17-20104A</v>
      </c>
      <c r="D68" s="165" t="str">
        <f>+'BASE SIIF'!D68</f>
        <v>C</v>
      </c>
      <c r="E68" s="165" t="str">
        <f>+'BASE SIIF'!E68</f>
        <v>3799</v>
      </c>
      <c r="F68" s="165" t="str">
        <f>+'BASE SIIF'!F68</f>
        <v>1000</v>
      </c>
      <c r="G68" s="165" t="str">
        <f>+'BASE SIIF'!G68</f>
        <v>17</v>
      </c>
      <c r="H68" s="165" t="str">
        <f>+'BASE SIIF'!H68</f>
        <v>20104A</v>
      </c>
      <c r="I68" s="165"/>
      <c r="J68" s="165"/>
      <c r="K68" s="165"/>
      <c r="L68" s="165"/>
      <c r="M68" s="165" t="str">
        <f>+'BASE SIIF'!M68</f>
        <v>Nación</v>
      </c>
      <c r="N68" s="165" t="str">
        <f>+'BASE SIIF'!N68</f>
        <v>10</v>
      </c>
      <c r="O68" s="165" t="str">
        <f>+'BASE SIIF'!O68</f>
        <v>CSF</v>
      </c>
      <c r="P68" s="272" t="str">
        <f>+'BASE SIIF'!P68</f>
        <v>Fortalecimiento De las soluciones de Tecnologias de la Información que permitan soportar los planes, programas y proyectos del Ministerio del Interior dentro de la entidad y de cara al ciudadano a nivel  Nacional</v>
      </c>
      <c r="Q68" s="272" t="str">
        <f>+'BASE SIIF'!Q68</f>
        <v>2. SEGURIDAD HUMANA Y JUSTICIA SOCIAL / A. IMPLEMENTACIÓN DEL PROGRAMA DE DATOS BÁSICOS</v>
      </c>
      <c r="R68" s="714">
        <f>+'BASE SIIF'!R68/$R$3</f>
        <v>2517.0559669999998</v>
      </c>
      <c r="S68" s="714">
        <f>+'BASE SIIF'!S68/$R$3</f>
        <v>0</v>
      </c>
      <c r="T68" s="714">
        <f>+'BASE SIIF'!T68/$R$3</f>
        <v>0</v>
      </c>
      <c r="U68" s="714">
        <f>+'BASE SIIF'!U68/$R$3</f>
        <v>2517.0559669999998</v>
      </c>
      <c r="V68" s="714">
        <f>+'BASE SIIF'!V68/$R$3</f>
        <v>0</v>
      </c>
      <c r="W68" s="714">
        <f>+'BASE SIIF'!W68/$R$3</f>
        <v>1379.32</v>
      </c>
      <c r="X68" s="714">
        <f>+'BASE SIIF'!X68/$R$3</f>
        <v>1137.7359670000001</v>
      </c>
      <c r="Y68" s="714">
        <f>+'BASE SIIF'!Y68/$R$3</f>
        <v>739.98666700000001</v>
      </c>
      <c r="Z68" s="714">
        <f>+'BASE SIIF'!Z68/$R$3</f>
        <v>125.94666634000001</v>
      </c>
      <c r="AA68" s="714">
        <f>+'BASE SIIF'!AA68/$R$3</f>
        <v>125.94666634000001</v>
      </c>
      <c r="AB68" s="714">
        <f>+'BASE SIIF'!AB68/$R$3</f>
        <v>125.94666634000001</v>
      </c>
      <c r="AC68" s="716"/>
      <c r="AD68" s="713"/>
      <c r="AE68" s="710"/>
    </row>
    <row r="69" spans="1:31" s="315" customFormat="1" ht="33.75" customHeight="1">
      <c r="A69" s="165" t="str">
        <f>+'BASE SIIF'!A69</f>
        <v>37-01-01</v>
      </c>
      <c r="B69" s="272" t="str">
        <f>+'BASE SIIF'!B69</f>
        <v>MINISTERIO DEL INTERIOR - GESTION GENERAL</v>
      </c>
      <c r="C69" s="717" t="str">
        <f>+'BASE SIIF'!C69</f>
        <v>C-3799-1000-17-20104B</v>
      </c>
      <c r="D69" s="165" t="str">
        <f>+'BASE SIIF'!D69</f>
        <v>C</v>
      </c>
      <c r="E69" s="165" t="str">
        <f>+'BASE SIIF'!E69</f>
        <v>3799</v>
      </c>
      <c r="F69" s="165" t="str">
        <f>+'BASE SIIF'!F69</f>
        <v>1000</v>
      </c>
      <c r="G69" s="165" t="str">
        <f>+'BASE SIIF'!G69</f>
        <v>17</v>
      </c>
      <c r="H69" s="165" t="str">
        <f>+'BASE SIIF'!H69</f>
        <v>20104B</v>
      </c>
      <c r="I69" s="165"/>
      <c r="J69" s="165"/>
      <c r="K69" s="165"/>
      <c r="L69" s="165"/>
      <c r="M69" s="165" t="str">
        <f>+'BASE SIIF'!M69</f>
        <v>Nación</v>
      </c>
      <c r="N69" s="165" t="str">
        <f>+'BASE SIIF'!N69</f>
        <v>10</v>
      </c>
      <c r="O69" s="165" t="str">
        <f>+'BASE SIIF'!O69</f>
        <v>CSF</v>
      </c>
      <c r="P69" s="272" t="str">
        <f>+'BASE SIIF'!P69</f>
        <v>Fortalecimiento De las soluciones de Tecnologias de la Información que permitan soportar los planes, programas y proyectos del Ministerio del Interior dentro de la entidad y de cara al ciudadano a nivel  Nacional</v>
      </c>
      <c r="Q69" s="272" t="str">
        <f>+'BASE SIIF'!Q69</f>
        <v>2. SEGURIDAD HUMANA Y JUSTICIA SOCIAL / B. INTEROPERABILIDAD COMO BIEN PÚBLICO DIGITAL</v>
      </c>
      <c r="R69" s="714">
        <f>+'BASE SIIF'!R69/$R$3</f>
        <v>2517.0559669999998</v>
      </c>
      <c r="S69" s="714">
        <f>+'BASE SIIF'!S69/$R$3</f>
        <v>0</v>
      </c>
      <c r="T69" s="714">
        <f>+'BASE SIIF'!T69/$R$3</f>
        <v>0</v>
      </c>
      <c r="U69" s="714">
        <f>+'BASE SIIF'!U69/$R$3</f>
        <v>2517.0559669999998</v>
      </c>
      <c r="V69" s="714">
        <f>+'BASE SIIF'!V69/$R$3</f>
        <v>0</v>
      </c>
      <c r="W69" s="714">
        <f>+'BASE SIIF'!W69/$R$3</f>
        <v>1939.1434670000001</v>
      </c>
      <c r="X69" s="714">
        <f>+'BASE SIIF'!X69/$R$3</f>
        <v>577.91250000000002</v>
      </c>
      <c r="Y69" s="714">
        <f>+'BASE SIIF'!Y69/$R$3</f>
        <v>1324.376467</v>
      </c>
      <c r="Z69" s="714">
        <f>+'BASE SIIF'!Z69/$R$3</f>
        <v>34.266666000000001</v>
      </c>
      <c r="AA69" s="714">
        <f>+'BASE SIIF'!AA69/$R$3</f>
        <v>34.266666000000001</v>
      </c>
      <c r="AB69" s="714">
        <f>+'BASE SIIF'!AB69/$R$3</f>
        <v>34.266666000000001</v>
      </c>
      <c r="AC69" s="716"/>
      <c r="AD69" s="713"/>
      <c r="AE69" s="710"/>
    </row>
    <row r="70" spans="1:31" s="315" customFormat="1" ht="33.75" customHeight="1">
      <c r="A70" s="165" t="str">
        <f>+'BASE SIIF'!A70</f>
        <v>37-01-01</v>
      </c>
      <c r="B70" s="272" t="str">
        <f>+'BASE SIIF'!B70</f>
        <v>MINISTERIO DEL INTERIOR - GESTION GENERAL</v>
      </c>
      <c r="C70" s="717" t="str">
        <f>+'BASE SIIF'!C70</f>
        <v>C-3799-1000-17-20108B</v>
      </c>
      <c r="D70" s="165" t="str">
        <f>+'BASE SIIF'!D70</f>
        <v>C</v>
      </c>
      <c r="E70" s="165" t="str">
        <f>+'BASE SIIF'!E70</f>
        <v>3799</v>
      </c>
      <c r="F70" s="165" t="str">
        <f>+'BASE SIIF'!F70</f>
        <v>1000</v>
      </c>
      <c r="G70" s="165" t="str">
        <f>+'BASE SIIF'!G70</f>
        <v>17</v>
      </c>
      <c r="H70" s="165" t="str">
        <f>+'BASE SIIF'!H70</f>
        <v>20108B</v>
      </c>
      <c r="I70" s="165"/>
      <c r="J70" s="165"/>
      <c r="K70" s="165"/>
      <c r="L70" s="165"/>
      <c r="M70" s="165" t="str">
        <f>+'BASE SIIF'!M70</f>
        <v>Nación</v>
      </c>
      <c r="N70" s="165" t="str">
        <f>+'BASE SIIF'!N70</f>
        <v>10</v>
      </c>
      <c r="O70" s="165" t="str">
        <f>+'BASE SIIF'!O70</f>
        <v>CSF</v>
      </c>
      <c r="P70" s="272" t="str">
        <f>+'BASE SIIF'!P70</f>
        <v>Fortalecimiento De las soluciones de Tecnologias de la Información que permitan soportar los planes, programas y proyectos del Ministerio del Interior dentro de la entidad y de cara al ciudadano a nivel  Nacional</v>
      </c>
      <c r="Q70" s="272" t="str">
        <f>+'BASE SIIF'!Q70</f>
        <v>2. SEGURIDAD HUMANA Y JUSTICIA SOCIAL / B. PROTECCIÓN DE LAS PERSONAS, DE LAS INFRAESTRUCTURAS DIGITALES, FORTALECIMIENTO DE LAS ENTIDADES DEL ESTADO Y GARANTÍA EN LA PRESTACIÓN DE SUS SERVICIOS EN EL ENTORNO DIGITAL</v>
      </c>
      <c r="R70" s="714">
        <f>+'BASE SIIF'!R70/$R$3</f>
        <v>2517.0559669999998</v>
      </c>
      <c r="S70" s="714">
        <f>+'BASE SIIF'!S70/$R$3</f>
        <v>0</v>
      </c>
      <c r="T70" s="714">
        <f>+'BASE SIIF'!T70/$R$3</f>
        <v>0</v>
      </c>
      <c r="U70" s="714">
        <f>+'BASE SIIF'!U70/$R$3</f>
        <v>2517.0559669999998</v>
      </c>
      <c r="V70" s="714">
        <f>+'BASE SIIF'!V70/$R$3</f>
        <v>0</v>
      </c>
      <c r="W70" s="714">
        <f>+'BASE SIIF'!W70/$R$3</f>
        <v>1479.093533</v>
      </c>
      <c r="X70" s="714">
        <f>+'BASE SIIF'!X70/$R$3</f>
        <v>1037.962434</v>
      </c>
      <c r="Y70" s="714">
        <f>+'BASE SIIF'!Y70/$R$3</f>
        <v>432.99590439999997</v>
      </c>
      <c r="Z70" s="714">
        <f>+'BASE SIIF'!Z70/$R$3</f>
        <v>39.299999999999997</v>
      </c>
      <c r="AA70" s="714">
        <f>+'BASE SIIF'!AA70/$R$3</f>
        <v>39.299999999999997</v>
      </c>
      <c r="AB70" s="714">
        <f>+'BASE SIIF'!AB70/$R$3</f>
        <v>39.299999999999997</v>
      </c>
      <c r="AC70" s="716"/>
      <c r="AD70" s="713"/>
      <c r="AE70" s="710"/>
    </row>
    <row r="71" spans="1:31" s="315" customFormat="1" ht="33.75" customHeight="1">
      <c r="A71" s="165" t="str">
        <f>+'BASE SIIF'!A71</f>
        <v>37-01-01</v>
      </c>
      <c r="B71" s="272" t="str">
        <f>+'BASE SIIF'!B71</f>
        <v>MINISTERIO DEL INTERIOR - GESTION GENERAL</v>
      </c>
      <c r="C71" s="717" t="str">
        <f>+'BASE SIIF'!C71</f>
        <v>C-3799-1000-17-53105D</v>
      </c>
      <c r="D71" s="165" t="str">
        <f>+'BASE SIIF'!D71</f>
        <v>C</v>
      </c>
      <c r="E71" s="165" t="str">
        <f>+'BASE SIIF'!E71</f>
        <v>3799</v>
      </c>
      <c r="F71" s="165" t="str">
        <f>+'BASE SIIF'!F71</f>
        <v>1000</v>
      </c>
      <c r="G71" s="165" t="str">
        <f>+'BASE SIIF'!G71</f>
        <v>17</v>
      </c>
      <c r="H71" s="165" t="str">
        <f>+'BASE SIIF'!H71</f>
        <v>53105D</v>
      </c>
      <c r="I71" s="165"/>
      <c r="J71" s="165"/>
      <c r="K71" s="165"/>
      <c r="L71" s="165"/>
      <c r="M71" s="165" t="str">
        <f>+'BASE SIIF'!M71</f>
        <v>Nación</v>
      </c>
      <c r="N71" s="165" t="str">
        <f>+'BASE SIIF'!N71</f>
        <v>10</v>
      </c>
      <c r="O71" s="165" t="str">
        <f>+'BASE SIIF'!O71</f>
        <v>CSF</v>
      </c>
      <c r="P71" s="272" t="str">
        <f>+'BASE SIIF'!P71</f>
        <v>Fortalecimiento De las soluciones de Tecnologias de la Información que permitan soportar los planes, programas y proyectos del Ministerio del Interior dentro de la entidad y de cara al ciudadano a nivel  Nacional</v>
      </c>
      <c r="Q71" s="272" t="str">
        <f>+'BASE SIIF'!Q71</f>
        <v>5. CONVERGENCIA REGIONAL / D. GOBIERNO DIGITAL PARA LA GENTE</v>
      </c>
      <c r="R71" s="714">
        <f>+'BASE SIIF'!R71/$R$3</f>
        <v>2517.0559669999998</v>
      </c>
      <c r="S71" s="714">
        <f>+'BASE SIIF'!S71/$R$3</f>
        <v>0</v>
      </c>
      <c r="T71" s="714">
        <f>+'BASE SIIF'!T71/$R$3</f>
        <v>0</v>
      </c>
      <c r="U71" s="714">
        <f>+'BASE SIIF'!U71/$R$3</f>
        <v>2517.0559669999998</v>
      </c>
      <c r="V71" s="714">
        <f>+'BASE SIIF'!V71/$R$3</f>
        <v>0</v>
      </c>
      <c r="W71" s="714">
        <f>+'BASE SIIF'!W71/$R$3</f>
        <v>815.23333400000001</v>
      </c>
      <c r="X71" s="714">
        <f>+'BASE SIIF'!X71/$R$3</f>
        <v>1701.822633</v>
      </c>
      <c r="Y71" s="714">
        <f>+'BASE SIIF'!Y71/$R$3</f>
        <v>408.16666700000002</v>
      </c>
      <c r="Z71" s="714">
        <f>+'BASE SIIF'!Z71/$R$3</f>
        <v>50</v>
      </c>
      <c r="AA71" s="714">
        <f>+'BASE SIIF'!AA71/$R$3</f>
        <v>50</v>
      </c>
      <c r="AB71" s="714">
        <f>+'BASE SIIF'!AB71/$R$3</f>
        <v>50</v>
      </c>
      <c r="AC71" s="716"/>
      <c r="AD71" s="713"/>
      <c r="AE71" s="710"/>
    </row>
    <row r="72" spans="1:31" s="315" customFormat="1" ht="33.75" customHeight="1">
      <c r="A72" s="165" t="str">
        <f>+'BASE SIIF'!A72</f>
        <v>37-01-01</v>
      </c>
      <c r="B72" s="272" t="str">
        <f>+'BASE SIIF'!B72</f>
        <v>MINISTERIO DEL INTERIOR - GESTION GENERAL</v>
      </c>
      <c r="C72" s="717" t="str">
        <f>+'BASE SIIF'!C72</f>
        <v>C-3799-1000-18-53105B</v>
      </c>
      <c r="D72" s="165" t="str">
        <f>+'BASE SIIF'!D72</f>
        <v>C</v>
      </c>
      <c r="E72" s="165" t="str">
        <f>+'BASE SIIF'!E72</f>
        <v>3799</v>
      </c>
      <c r="F72" s="165" t="str">
        <f>+'BASE SIIF'!F72</f>
        <v>1000</v>
      </c>
      <c r="G72" s="165" t="str">
        <f>+'BASE SIIF'!G72</f>
        <v>18</v>
      </c>
      <c r="H72" s="165" t="str">
        <f>+'BASE SIIF'!H72</f>
        <v>53105B</v>
      </c>
      <c r="I72" s="165"/>
      <c r="J72" s="165"/>
      <c r="K72" s="165"/>
      <c r="L72" s="165"/>
      <c r="M72" s="165" t="str">
        <f>+'BASE SIIF'!M72</f>
        <v>Nación</v>
      </c>
      <c r="N72" s="165" t="str">
        <f>+'BASE SIIF'!N72</f>
        <v>10</v>
      </c>
      <c r="O72" s="165" t="str">
        <f>+'BASE SIIF'!O72</f>
        <v>CSF</v>
      </c>
      <c r="P72" s="272" t="str">
        <f>+'BASE SIIF'!P72</f>
        <v>Fortalecimiento de las relaciones entre el Gobierno Nacional y el Congreso de la República en los procesos técnicos y administrativos a nivel   Nacional</v>
      </c>
      <c r="Q72" s="272" t="str">
        <f>+'BASE SIIF'!Q72</f>
        <v>5. CONVERGENCIA REGIONAL / B. ENTIDADES PÚBLICAS TERRITORIALES Y NACIONALES FORTALECIDAS</v>
      </c>
      <c r="R72" s="714">
        <f>+'BASE SIIF'!R72/$R$3</f>
        <v>4500</v>
      </c>
      <c r="S72" s="714">
        <f>+'BASE SIIF'!S72/$R$3</f>
        <v>0</v>
      </c>
      <c r="T72" s="714">
        <f>+'BASE SIIF'!T72/$R$3</f>
        <v>0</v>
      </c>
      <c r="U72" s="714">
        <f>+'BASE SIIF'!U72/$R$3</f>
        <v>4500</v>
      </c>
      <c r="V72" s="714">
        <f>+'BASE SIIF'!V72/$R$3</f>
        <v>0</v>
      </c>
      <c r="W72" s="714">
        <f>+'BASE SIIF'!W72/$R$3</f>
        <v>3256.2668943000003</v>
      </c>
      <c r="X72" s="714">
        <f>+'BASE SIIF'!X72/$R$3</f>
        <v>1243.7331057000001</v>
      </c>
      <c r="Y72" s="714">
        <f>+'BASE SIIF'!Y72/$R$3</f>
        <v>2239.9350783</v>
      </c>
      <c r="Z72" s="714">
        <f>+'BASE SIIF'!Z72/$R$3</f>
        <v>487.95002547000001</v>
      </c>
      <c r="AA72" s="714">
        <f>+'BASE SIIF'!AA72/$R$3</f>
        <v>487.95002547000001</v>
      </c>
      <c r="AB72" s="714">
        <f>+'BASE SIIF'!AB72/$R$3</f>
        <v>487.95002547000001</v>
      </c>
      <c r="AC72" s="716"/>
      <c r="AD72" s="713"/>
      <c r="AE72" s="710"/>
    </row>
    <row r="73" spans="1:31" s="315" customFormat="1" ht="33.75" customHeight="1">
      <c r="A73" s="165" t="str">
        <f>+'BASE SIIF'!A73</f>
        <v>37-01-01</v>
      </c>
      <c r="B73" s="272" t="str">
        <f>+'BASE SIIF'!B73</f>
        <v>MINISTERIO DEL INTERIOR - GESTION GENERAL</v>
      </c>
      <c r="C73" s="717" t="str">
        <f>+'BASE SIIF'!C73</f>
        <v>C-3799-1000-19-53105B</v>
      </c>
      <c r="D73" s="165" t="str">
        <f>+'BASE SIIF'!D73</f>
        <v>C</v>
      </c>
      <c r="E73" s="165" t="str">
        <f>+'BASE SIIF'!E73</f>
        <v>3799</v>
      </c>
      <c r="F73" s="165" t="str">
        <f>+'BASE SIIF'!F73</f>
        <v>1000</v>
      </c>
      <c r="G73" s="165" t="str">
        <f>+'BASE SIIF'!G73</f>
        <v>19</v>
      </c>
      <c r="H73" s="165" t="str">
        <f>+'BASE SIIF'!H73</f>
        <v>53105B</v>
      </c>
      <c r="I73" s="165"/>
      <c r="J73" s="165"/>
      <c r="K73" s="165"/>
      <c r="L73" s="165"/>
      <c r="M73" s="165" t="str">
        <f>+'BASE SIIF'!M73</f>
        <v>Nación</v>
      </c>
      <c r="N73" s="165" t="str">
        <f>+'BASE SIIF'!N73</f>
        <v>10</v>
      </c>
      <c r="O73" s="165" t="str">
        <f>+'BASE SIIF'!O73</f>
        <v>CSF</v>
      </c>
      <c r="P73" s="272" t="str">
        <f>+'BASE SIIF'!P73</f>
        <v>Aplicación de una estrategia integral para mejorar la implementación de la Política de Gestión del Conocimiento y la Innovación en el marco del MIPG del Ministerio del Interior, para la atención de los grupos de valor a nivel   Nacional</v>
      </c>
      <c r="Q73" s="272" t="str">
        <f>+'BASE SIIF'!Q73</f>
        <v>5. CONVERGENCIA REGIONAL / B. ENTIDADES PÚBLICAS TERRITORIALES Y NACIONALES FORTALECIDAS</v>
      </c>
      <c r="R73" s="714">
        <f>+'BASE SIIF'!R73/$R$3</f>
        <v>3500</v>
      </c>
      <c r="S73" s="714">
        <f>+'BASE SIIF'!S73/$R$3</f>
        <v>0</v>
      </c>
      <c r="T73" s="714">
        <f>+'BASE SIIF'!T73/$R$3</f>
        <v>0</v>
      </c>
      <c r="U73" s="714">
        <f>+'BASE SIIF'!U73/$R$3</f>
        <v>3500</v>
      </c>
      <c r="V73" s="714">
        <f>+'BASE SIIF'!V73/$R$3</f>
        <v>0</v>
      </c>
      <c r="W73" s="714">
        <f>+'BASE SIIF'!W73/$R$3</f>
        <v>3057.3051590100004</v>
      </c>
      <c r="X73" s="714">
        <f>+'BASE SIIF'!X73/$R$3</f>
        <v>442.69484098999999</v>
      </c>
      <c r="Y73" s="714">
        <f>+'BASE SIIF'!Y73/$R$3</f>
        <v>2707.305159</v>
      </c>
      <c r="Z73" s="714">
        <f>+'BASE SIIF'!Z73/$R$3</f>
        <v>587.93707933000007</v>
      </c>
      <c r="AA73" s="714">
        <f>+'BASE SIIF'!AA73/$R$3</f>
        <v>587.93707933000007</v>
      </c>
      <c r="AB73" s="714">
        <f>+'BASE SIIF'!AB73/$R$3</f>
        <v>434.24727932999997</v>
      </c>
      <c r="AC73" s="716"/>
      <c r="AD73" s="713"/>
      <c r="AE73" s="710"/>
    </row>
    <row r="74" spans="1:31" s="315" customFormat="1" ht="33.75" customHeight="1">
      <c r="A74" s="165" t="str">
        <f>+'BASE SIIF'!A74</f>
        <v>37-01-01</v>
      </c>
      <c r="B74" s="272" t="str">
        <f>+'BASE SIIF'!B74</f>
        <v>MINISTERIO DEL INTERIOR - GESTION GENERAL</v>
      </c>
      <c r="C74" s="717" t="str">
        <f>+'BASE SIIF'!C74</f>
        <v>C-3799-1000-20-53105B</v>
      </c>
      <c r="D74" s="165" t="str">
        <f>+'BASE SIIF'!D74</f>
        <v>C</v>
      </c>
      <c r="E74" s="165" t="str">
        <f>+'BASE SIIF'!E74</f>
        <v>3799</v>
      </c>
      <c r="F74" s="165" t="str">
        <f>+'BASE SIIF'!F74</f>
        <v>1000</v>
      </c>
      <c r="G74" s="165" t="str">
        <f>+'BASE SIIF'!G74</f>
        <v>20</v>
      </c>
      <c r="H74" s="165" t="str">
        <f>+'BASE SIIF'!H74</f>
        <v>53105B</v>
      </c>
      <c r="I74" s="165"/>
      <c r="J74" s="165"/>
      <c r="K74" s="165"/>
      <c r="L74" s="165"/>
      <c r="M74" s="165" t="str">
        <f>+'BASE SIIF'!M74</f>
        <v>Nación</v>
      </c>
      <c r="N74" s="165" t="str">
        <f>+'BASE SIIF'!N74</f>
        <v>10</v>
      </c>
      <c r="O74" s="165" t="str">
        <f>+'BASE SIIF'!O74</f>
        <v>CSF</v>
      </c>
      <c r="P74" s="272" t="str">
        <f>+'BASE SIIF'!P74</f>
        <v>Fortalecimiento de la estrategia de comunicaciones interna y externa del Ministerio del Interior  Nacional</v>
      </c>
      <c r="Q74" s="272" t="str">
        <f>+'BASE SIIF'!Q74</f>
        <v>5. CONVERGENCIA REGIONAL / B. ENTIDADES PÚBLICAS TERRITORIALES Y NACIONALES FORTALECIDAS</v>
      </c>
      <c r="R74" s="714">
        <f>+'BASE SIIF'!R74/$R$3</f>
        <v>2000</v>
      </c>
      <c r="S74" s="714">
        <f>+'BASE SIIF'!S74/$R$3</f>
        <v>0</v>
      </c>
      <c r="T74" s="714">
        <f>+'BASE SIIF'!T74/$R$3</f>
        <v>0</v>
      </c>
      <c r="U74" s="714">
        <f>+'BASE SIIF'!U74/$R$3</f>
        <v>2000</v>
      </c>
      <c r="V74" s="714">
        <f>+'BASE SIIF'!V74/$R$3</f>
        <v>0</v>
      </c>
      <c r="W74" s="714">
        <f>+'BASE SIIF'!W74/$R$3</f>
        <v>1735.45831</v>
      </c>
      <c r="X74" s="714">
        <f>+'BASE SIIF'!X74/$R$3</f>
        <v>264.54169000000002</v>
      </c>
      <c r="Y74" s="714">
        <f>+'BASE SIIF'!Y74/$R$3</f>
        <v>1720.162239</v>
      </c>
      <c r="Z74" s="714">
        <f>+'BASE SIIF'!Z74/$R$3</f>
        <v>312.98673239999999</v>
      </c>
      <c r="AA74" s="714">
        <f>+'BASE SIIF'!AA74/$R$3</f>
        <v>312.98673239999999</v>
      </c>
      <c r="AB74" s="714">
        <f>+'BASE SIIF'!AB74/$R$3</f>
        <v>312.98673239999999</v>
      </c>
      <c r="AC74" s="716"/>
      <c r="AD74" s="713"/>
      <c r="AE74" s="710"/>
    </row>
    <row r="75" spans="1:31" s="315" customFormat="1" ht="33.75" customHeight="1">
      <c r="A75" s="929" t="str">
        <f>+'BASE SIIF'!A75</f>
        <v>37-01-02</v>
      </c>
      <c r="B75" s="930" t="str">
        <f>+'BASE SIIF'!B75</f>
        <v>DIRECCIÓN DE LA AUTORIDAD NACIONAL DE CONSULTA PREVIA</v>
      </c>
      <c r="C75" s="931" t="str">
        <f>+'BASE SIIF'!C75</f>
        <v>A-01-01-01</v>
      </c>
      <c r="D75" s="929" t="str">
        <f>+'BASE SIIF'!D75</f>
        <v>A</v>
      </c>
      <c r="E75" s="929" t="str">
        <f>+'BASE SIIF'!E75</f>
        <v>01</v>
      </c>
      <c r="F75" s="929" t="str">
        <f>+'BASE SIIF'!F75</f>
        <v>01</v>
      </c>
      <c r="G75" s="929" t="str">
        <f>+'BASE SIIF'!G75</f>
        <v>01</v>
      </c>
      <c r="H75" s="929"/>
      <c r="I75" s="929"/>
      <c r="J75" s="929"/>
      <c r="K75" s="929"/>
      <c r="L75" s="929"/>
      <c r="M75" s="929" t="str">
        <f>+'BASE SIIF'!M75</f>
        <v>Nación</v>
      </c>
      <c r="N75" s="929" t="str">
        <f>+'BASE SIIF'!N75</f>
        <v>10</v>
      </c>
      <c r="O75" s="929" t="str">
        <f>+'BASE SIIF'!O75</f>
        <v>CSF</v>
      </c>
      <c r="P75" s="930" t="str">
        <f>+'BASE SIIF'!P75</f>
        <v>SALARIO</v>
      </c>
      <c r="Q75" s="930" t="str">
        <f>+'BASE SIIF'!Q75</f>
        <v>SALARIO</v>
      </c>
      <c r="R75" s="932">
        <f>+'BASE SIIF'!R75/$R$3</f>
        <v>6525</v>
      </c>
      <c r="S75" s="932">
        <f>+'BASE SIIF'!S75/$R$3</f>
        <v>0</v>
      </c>
      <c r="T75" s="932">
        <f>+'BASE SIIF'!T75/$R$3</f>
        <v>650</v>
      </c>
      <c r="U75" s="932">
        <f>+'BASE SIIF'!U75/$R$3</f>
        <v>5875</v>
      </c>
      <c r="V75" s="932">
        <f>+'BASE SIIF'!V75/$R$3</f>
        <v>0</v>
      </c>
      <c r="W75" s="932">
        <f>+'BASE SIIF'!W75/$R$3</f>
        <v>5780.7506813</v>
      </c>
      <c r="X75" s="932">
        <f>+'BASE SIIF'!X75/$R$3</f>
        <v>94.249318700000003</v>
      </c>
      <c r="Y75" s="932">
        <f>+'BASE SIIF'!Y75/$R$3</f>
        <v>1651.2160280000001</v>
      </c>
      <c r="Z75" s="932">
        <f>+'BASE SIIF'!Z75/$R$3</f>
        <v>1650.73848</v>
      </c>
      <c r="AA75" s="932">
        <f>+'BASE SIIF'!AA75/$R$3</f>
        <v>1650.73848</v>
      </c>
      <c r="AB75" s="932">
        <f>+'BASE SIIF'!AB75/$R$3</f>
        <v>1650.73848</v>
      </c>
      <c r="AC75" s="716"/>
      <c r="AD75" s="713"/>
      <c r="AE75" s="710"/>
    </row>
    <row r="76" spans="1:31" s="315" customFormat="1" ht="33.75" customHeight="1">
      <c r="A76" s="929" t="str">
        <f>+'BASE SIIF'!A76</f>
        <v>37-01-02</v>
      </c>
      <c r="B76" s="930" t="str">
        <f>+'BASE SIIF'!B76</f>
        <v>DIRECCIÓN DE LA AUTORIDAD NACIONAL DE CONSULTA PREVIA</v>
      </c>
      <c r="C76" s="931" t="str">
        <f>+'BASE SIIF'!C76</f>
        <v>A-01-01-02</v>
      </c>
      <c r="D76" s="929" t="str">
        <f>+'BASE SIIF'!D76</f>
        <v>A</v>
      </c>
      <c r="E76" s="929" t="str">
        <f>+'BASE SIIF'!E76</f>
        <v>01</v>
      </c>
      <c r="F76" s="929" t="str">
        <f>+'BASE SIIF'!F76</f>
        <v>01</v>
      </c>
      <c r="G76" s="929" t="str">
        <f>+'BASE SIIF'!G76</f>
        <v>02</v>
      </c>
      <c r="H76" s="929"/>
      <c r="I76" s="929"/>
      <c r="J76" s="929"/>
      <c r="K76" s="929"/>
      <c r="L76" s="929"/>
      <c r="M76" s="929" t="str">
        <f>+'BASE SIIF'!M76</f>
        <v>Nación</v>
      </c>
      <c r="N76" s="929" t="str">
        <f>+'BASE SIIF'!N76</f>
        <v>10</v>
      </c>
      <c r="O76" s="929" t="str">
        <f>+'BASE SIIF'!O76</f>
        <v>CSF</v>
      </c>
      <c r="P76" s="930" t="str">
        <f>+'BASE SIIF'!P76</f>
        <v>CONTRIBUCIONES INHERENTES A LA NÓMINA</v>
      </c>
      <c r="Q76" s="930" t="str">
        <f>+'BASE SIIF'!Q76</f>
        <v>CONTRIBUCIONES INHERENTES A LA NÓMINA</v>
      </c>
      <c r="R76" s="932">
        <f>+'BASE SIIF'!R76/$R$3</f>
        <v>2246</v>
      </c>
      <c r="S76" s="932">
        <f>+'BASE SIIF'!S76/$R$3</f>
        <v>0</v>
      </c>
      <c r="T76" s="932">
        <f>+'BASE SIIF'!T76/$R$3</f>
        <v>0</v>
      </c>
      <c r="U76" s="932">
        <f>+'BASE SIIF'!U76/$R$3</f>
        <v>2246</v>
      </c>
      <c r="V76" s="932">
        <f>+'BASE SIIF'!V76/$R$3</f>
        <v>0</v>
      </c>
      <c r="W76" s="932">
        <f>+'BASE SIIF'!W76/$R$3</f>
        <v>2133.6999999999998</v>
      </c>
      <c r="X76" s="932">
        <f>+'BASE SIIF'!X76/$R$3</f>
        <v>112.3</v>
      </c>
      <c r="Y76" s="932">
        <f>+'BASE SIIF'!Y76/$R$3</f>
        <v>465.99731400000002</v>
      </c>
      <c r="Z76" s="932">
        <f>+'BASE SIIF'!Z76/$R$3</f>
        <v>465.99731400000002</v>
      </c>
      <c r="AA76" s="932">
        <f>+'BASE SIIF'!AA76/$R$3</f>
        <v>465.99731400000002</v>
      </c>
      <c r="AB76" s="932">
        <f>+'BASE SIIF'!AB76/$R$3</f>
        <v>465.99731400000002</v>
      </c>
      <c r="AC76" s="716"/>
      <c r="AD76" s="713"/>
      <c r="AE76" s="710"/>
    </row>
    <row r="77" spans="1:31" s="315" customFormat="1" ht="33.75" customHeight="1">
      <c r="A77" s="929" t="str">
        <f>+'BASE SIIF'!A77</f>
        <v>37-01-02</v>
      </c>
      <c r="B77" s="930" t="str">
        <f>+'BASE SIIF'!B77</f>
        <v>DIRECCIÓN DE LA AUTORIDAD NACIONAL DE CONSULTA PREVIA</v>
      </c>
      <c r="C77" s="931" t="str">
        <f>+'BASE SIIF'!C77</f>
        <v>A-01-01-03</v>
      </c>
      <c r="D77" s="929" t="str">
        <f>+'BASE SIIF'!D77</f>
        <v>A</v>
      </c>
      <c r="E77" s="929" t="str">
        <f>+'BASE SIIF'!E77</f>
        <v>01</v>
      </c>
      <c r="F77" s="929" t="str">
        <f>+'BASE SIIF'!F77</f>
        <v>01</v>
      </c>
      <c r="G77" s="929" t="str">
        <f>+'BASE SIIF'!G77</f>
        <v>03</v>
      </c>
      <c r="H77" s="929"/>
      <c r="I77" s="929"/>
      <c r="J77" s="929"/>
      <c r="K77" s="929"/>
      <c r="L77" s="929"/>
      <c r="M77" s="929" t="str">
        <f>+'BASE SIIF'!M77</f>
        <v>Nación</v>
      </c>
      <c r="N77" s="929" t="str">
        <f>+'BASE SIIF'!N77</f>
        <v>10</v>
      </c>
      <c r="O77" s="929" t="str">
        <f>+'BASE SIIF'!O77</f>
        <v>CSF</v>
      </c>
      <c r="P77" s="930" t="str">
        <f>+'BASE SIIF'!P77</f>
        <v>REMUNERACIONES NO CONSTITUTIVAS DE FACTOR SALARIAL</v>
      </c>
      <c r="Q77" s="930" t="str">
        <f>+'BASE SIIF'!Q77</f>
        <v>REMUNERACIONES NO CONSTITUTIVAS DE FACTOR SALARIAL</v>
      </c>
      <c r="R77" s="932">
        <f>+'BASE SIIF'!R77/$R$3</f>
        <v>320</v>
      </c>
      <c r="S77" s="932">
        <f>+'BASE SIIF'!S77/$R$3</f>
        <v>650</v>
      </c>
      <c r="T77" s="932">
        <f>+'BASE SIIF'!T77/$R$3</f>
        <v>0</v>
      </c>
      <c r="U77" s="932">
        <f>+'BASE SIIF'!U77/$R$3</f>
        <v>970</v>
      </c>
      <c r="V77" s="932">
        <f>+'BASE SIIF'!V77/$R$3</f>
        <v>0</v>
      </c>
      <c r="W77" s="932">
        <f>+'BASE SIIF'!W77/$R$3</f>
        <v>314.4993187</v>
      </c>
      <c r="X77" s="932">
        <f>+'BASE SIIF'!X77/$R$3</f>
        <v>655.5006813</v>
      </c>
      <c r="Y77" s="932">
        <f>+'BASE SIIF'!Y77/$R$3</f>
        <v>219.84916799999999</v>
      </c>
      <c r="Z77" s="932">
        <f>+'BASE SIIF'!Z77/$R$3</f>
        <v>219.84916799999999</v>
      </c>
      <c r="AA77" s="932">
        <f>+'BASE SIIF'!AA77/$R$3</f>
        <v>219.84916799999999</v>
      </c>
      <c r="AB77" s="932">
        <f>+'BASE SIIF'!AB77/$R$3</f>
        <v>219.84916799999999</v>
      </c>
      <c r="AC77" s="716"/>
      <c r="AD77" s="713"/>
      <c r="AE77" s="710"/>
    </row>
    <row r="78" spans="1:31" s="315" customFormat="1" ht="33.75" customHeight="1">
      <c r="A78" s="929" t="str">
        <f>+'BASE SIIF'!A78</f>
        <v>37-01-02</v>
      </c>
      <c r="B78" s="930" t="str">
        <f>+'BASE SIIF'!B78</f>
        <v>DIRECCIÓN DE LA AUTORIDAD NACIONAL DE CONSULTA PREVIA</v>
      </c>
      <c r="C78" s="931" t="str">
        <f>+'BASE SIIF'!C78</f>
        <v>A-02</v>
      </c>
      <c r="D78" s="929" t="str">
        <f>+'BASE SIIF'!D78</f>
        <v>A</v>
      </c>
      <c r="E78" s="929" t="str">
        <f>+'BASE SIIF'!E78</f>
        <v>02</v>
      </c>
      <c r="F78" s="929">
        <f>+'BASE SIIF'!F78</f>
        <v>0</v>
      </c>
      <c r="G78" s="929">
        <f>+'BASE SIIF'!G78</f>
        <v>0</v>
      </c>
      <c r="H78" s="929"/>
      <c r="I78" s="929"/>
      <c r="J78" s="929"/>
      <c r="K78" s="929"/>
      <c r="L78" s="929"/>
      <c r="M78" s="929" t="str">
        <f>+'BASE SIIF'!M78</f>
        <v>Nación</v>
      </c>
      <c r="N78" s="929" t="str">
        <f>+'BASE SIIF'!N78</f>
        <v>10</v>
      </c>
      <c r="O78" s="929" t="str">
        <f>+'BASE SIIF'!O78</f>
        <v>CSF</v>
      </c>
      <c r="P78" s="930" t="str">
        <f>+'BASE SIIF'!P78</f>
        <v>ADQUISICIÓN DE BIENES  Y SERVICIOS</v>
      </c>
      <c r="Q78" s="930" t="str">
        <f>+'BASE SIIF'!Q78</f>
        <v>ADQUISICIÓN DE BIENES  Y SERVICIOS</v>
      </c>
      <c r="R78" s="932">
        <f>+'BASE SIIF'!R78/$R$3</f>
        <v>4729.2</v>
      </c>
      <c r="S78" s="932">
        <f>+'BASE SIIF'!S78/$R$3</f>
        <v>0</v>
      </c>
      <c r="T78" s="932">
        <f>+'BASE SIIF'!T78/$R$3</f>
        <v>0</v>
      </c>
      <c r="U78" s="932">
        <f>+'BASE SIIF'!U78/$R$3</f>
        <v>4729.2</v>
      </c>
      <c r="V78" s="932">
        <f>+'BASE SIIF'!V78/$R$3</f>
        <v>0</v>
      </c>
      <c r="W78" s="932">
        <f>+'BASE SIIF'!W78/$R$3</f>
        <v>4356.6579123800002</v>
      </c>
      <c r="X78" s="932">
        <f>+'BASE SIIF'!X78/$R$3</f>
        <v>372.54208762000002</v>
      </c>
      <c r="Y78" s="932">
        <f>+'BASE SIIF'!Y78/$R$3</f>
        <v>3449.7111838800001</v>
      </c>
      <c r="Z78" s="932">
        <f>+'BASE SIIF'!Z78/$R$3</f>
        <v>1088.93067804</v>
      </c>
      <c r="AA78" s="932">
        <f>+'BASE SIIF'!AA78/$R$3</f>
        <v>1079.93067804</v>
      </c>
      <c r="AB78" s="932">
        <f>+'BASE SIIF'!AB78/$R$3</f>
        <v>796.94375604999993</v>
      </c>
      <c r="AC78" s="716"/>
      <c r="AD78" s="713"/>
      <c r="AE78" s="710"/>
    </row>
    <row r="79" spans="1:31" s="315" customFormat="1" ht="33.75" customHeight="1">
      <c r="A79" s="929" t="str">
        <f>+'BASE SIIF'!A79</f>
        <v>37-01-02</v>
      </c>
      <c r="B79" s="930" t="str">
        <f>+'BASE SIIF'!B79</f>
        <v>DIRECCIÓN DE LA AUTORIDAD NACIONAL DE CONSULTA PREVIA</v>
      </c>
      <c r="C79" s="931" t="str">
        <f>+'BASE SIIF'!C79</f>
        <v>A-03-03-01-034</v>
      </c>
      <c r="D79" s="929" t="str">
        <f>+'BASE SIIF'!D79</f>
        <v>A</v>
      </c>
      <c r="E79" s="929" t="str">
        <f>+'BASE SIIF'!E79</f>
        <v>03</v>
      </c>
      <c r="F79" s="929" t="str">
        <f>+'BASE SIIF'!F79</f>
        <v>03</v>
      </c>
      <c r="G79" s="929" t="str">
        <f>+'BASE SIIF'!G79</f>
        <v>01</v>
      </c>
      <c r="H79" s="929" t="str">
        <f>+'BASE SIIF'!H79</f>
        <v>034</v>
      </c>
      <c r="I79" s="929"/>
      <c r="J79" s="929"/>
      <c r="K79" s="929"/>
      <c r="L79" s="929"/>
      <c r="M79" s="929" t="str">
        <f>+'BASE SIIF'!M79</f>
        <v>Nación</v>
      </c>
      <c r="N79" s="929" t="str">
        <f>+'BASE SIIF'!N79</f>
        <v>10</v>
      </c>
      <c r="O79" s="929" t="str">
        <f>+'BASE SIIF'!O79</f>
        <v>CSF</v>
      </c>
      <c r="P79" s="930" t="str">
        <f>+'BASE SIIF'!P79</f>
        <v>FORTALECIMIENTO A LA CONSULTA PREVIA. CONVENIO 169 OIT, LEY 21 DE 1991, LEY 70 DE 1993</v>
      </c>
      <c r="Q79" s="930" t="str">
        <f>+'BASE SIIF'!Q79</f>
        <v>FORTALECIMIENTO A LA CONSULTA PREVIA. CONVENIO 169 OIT, LEY 21 DE 1991, LEY 70 DE 1993</v>
      </c>
      <c r="R79" s="932">
        <f>+'BASE SIIF'!R79/$R$3</f>
        <v>37446.5</v>
      </c>
      <c r="S79" s="932">
        <f>+'BASE SIIF'!S79/$R$3</f>
        <v>0</v>
      </c>
      <c r="T79" s="932">
        <f>+'BASE SIIF'!T79/$R$3</f>
        <v>0</v>
      </c>
      <c r="U79" s="932">
        <f>+'BASE SIIF'!U79/$R$3</f>
        <v>37446.5</v>
      </c>
      <c r="V79" s="932">
        <f>+'BASE SIIF'!V79/$R$3</f>
        <v>0</v>
      </c>
      <c r="W79" s="932">
        <f>+'BASE SIIF'!W79/$R$3</f>
        <v>29348.079596</v>
      </c>
      <c r="X79" s="932">
        <f>+'BASE SIIF'!X79/$R$3</f>
        <v>8098.4204040000004</v>
      </c>
      <c r="Y79" s="932">
        <f>+'BASE SIIF'!Y79/$R$3</f>
        <v>11722.516014999999</v>
      </c>
      <c r="Z79" s="932">
        <f>+'BASE SIIF'!Z79/$R$3</f>
        <v>2478.8179</v>
      </c>
      <c r="AA79" s="932">
        <f>+'BASE SIIF'!AA79/$R$3</f>
        <v>2475.1179000000002</v>
      </c>
      <c r="AB79" s="932">
        <f>+'BASE SIIF'!AB79/$R$3</f>
        <v>1950.8017560000001</v>
      </c>
      <c r="AC79" s="716"/>
      <c r="AD79" s="713"/>
      <c r="AE79" s="710"/>
    </row>
    <row r="80" spans="1:31" s="315" customFormat="1" ht="33.75" customHeight="1">
      <c r="A80" s="929" t="str">
        <f>+'BASE SIIF'!A80</f>
        <v>37-01-02</v>
      </c>
      <c r="B80" s="930" t="str">
        <f>+'BASE SIIF'!B80</f>
        <v>DIRECCIÓN DE LA AUTORIDAD NACIONAL DE CONSULTA PREVIA</v>
      </c>
      <c r="C80" s="931" t="str">
        <f>+'BASE SIIF'!C80</f>
        <v>A-03-03-01-034</v>
      </c>
      <c r="D80" s="929" t="str">
        <f>+'BASE SIIF'!D80</f>
        <v>A</v>
      </c>
      <c r="E80" s="929" t="str">
        <f>+'BASE SIIF'!E80</f>
        <v>03</v>
      </c>
      <c r="F80" s="929" t="str">
        <f>+'BASE SIIF'!F80</f>
        <v>03</v>
      </c>
      <c r="G80" s="929" t="str">
        <f>+'BASE SIIF'!G80</f>
        <v>01</v>
      </c>
      <c r="H80" s="929" t="str">
        <f>+'BASE SIIF'!H80</f>
        <v>034</v>
      </c>
      <c r="I80" s="929"/>
      <c r="J80" s="929"/>
      <c r="K80" s="929"/>
      <c r="L80" s="929"/>
      <c r="M80" s="929" t="str">
        <f>+'BASE SIIF'!M80</f>
        <v>Nación</v>
      </c>
      <c r="N80" s="929" t="str">
        <f>+'BASE SIIF'!N80</f>
        <v>11</v>
      </c>
      <c r="O80" s="929" t="str">
        <f>+'BASE SIIF'!O80</f>
        <v>CSF</v>
      </c>
      <c r="P80" s="930" t="str">
        <f>+'BASE SIIF'!P80</f>
        <v>FORTALECIMIENTO A LA CONSULTA PREVIA. CONVENIO 169 OIT, LEY 21 DE 1991, LEY 70 DE 1993</v>
      </c>
      <c r="Q80" s="930" t="str">
        <f>+'BASE SIIF'!Q80</f>
        <v>FORTALECIMIENTO A LA CONSULTA PREVIA. CONVENIO 169 OIT, LEY 21 DE 1991, LEY 70 DE 1993</v>
      </c>
      <c r="R80" s="932">
        <f>+'BASE SIIF'!R80/$R$3</f>
        <v>17094</v>
      </c>
      <c r="S80" s="932">
        <f>+'BASE SIIF'!S80/$R$3</f>
        <v>0</v>
      </c>
      <c r="T80" s="932">
        <f>+'BASE SIIF'!T80/$R$3</f>
        <v>0</v>
      </c>
      <c r="U80" s="932">
        <f>+'BASE SIIF'!U80/$R$3</f>
        <v>17094</v>
      </c>
      <c r="V80" s="932">
        <f>+'BASE SIIF'!V80/$R$3</f>
        <v>0</v>
      </c>
      <c r="W80" s="932">
        <f>+'BASE SIIF'!W80/$R$3</f>
        <v>4676.5206120000003</v>
      </c>
      <c r="X80" s="932">
        <f>+'BASE SIIF'!X80/$R$3</f>
        <v>12417.479388</v>
      </c>
      <c r="Y80" s="932">
        <f>+'BASE SIIF'!Y80/$R$3</f>
        <v>156.620958</v>
      </c>
      <c r="Z80" s="932">
        <f>+'BASE SIIF'!Z80/$R$3</f>
        <v>21.255479000000001</v>
      </c>
      <c r="AA80" s="932">
        <f>+'BASE SIIF'!AA80/$R$3</f>
        <v>21.255479000000001</v>
      </c>
      <c r="AB80" s="932">
        <f>+'BASE SIIF'!AB80/$R$3</f>
        <v>19.53</v>
      </c>
      <c r="AC80" s="716"/>
      <c r="AD80" s="713"/>
      <c r="AE80" s="710"/>
    </row>
    <row r="81" spans="1:31" s="315" customFormat="1" ht="33.75" customHeight="1">
      <c r="A81" s="929" t="str">
        <f>+'BASE SIIF'!A81</f>
        <v>37-01-02</v>
      </c>
      <c r="B81" s="930" t="str">
        <f>+'BASE SIIF'!B81</f>
        <v>DIRECCIÓN DE LA AUTORIDAD NACIONAL DE CONSULTA PREVIA</v>
      </c>
      <c r="C81" s="931" t="str">
        <f>+'BASE SIIF'!C81</f>
        <v>A-08-04-01</v>
      </c>
      <c r="D81" s="929" t="str">
        <f>+'BASE SIIF'!D81</f>
        <v>A</v>
      </c>
      <c r="E81" s="929" t="str">
        <f>+'BASE SIIF'!E81</f>
        <v>08</v>
      </c>
      <c r="F81" s="929" t="str">
        <f>+'BASE SIIF'!F81</f>
        <v>04</v>
      </c>
      <c r="G81" s="929" t="str">
        <f>+'BASE SIIF'!G81</f>
        <v>01</v>
      </c>
      <c r="H81" s="929"/>
      <c r="I81" s="929"/>
      <c r="J81" s="929"/>
      <c r="K81" s="929"/>
      <c r="L81" s="929"/>
      <c r="M81" s="929" t="str">
        <f>+'BASE SIIF'!M81</f>
        <v>Nación</v>
      </c>
      <c r="N81" s="929" t="str">
        <f>+'BASE SIIF'!N81</f>
        <v>11</v>
      </c>
      <c r="O81" s="929" t="str">
        <f>+'BASE SIIF'!O81</f>
        <v>SSF</v>
      </c>
      <c r="P81" s="930" t="str">
        <f>+'BASE SIIF'!P81</f>
        <v>CUOTA DE FISCALIZACIÓN Y AUDITAJE</v>
      </c>
      <c r="Q81" s="930" t="str">
        <f>+'BASE SIIF'!Q81</f>
        <v>CUOTA DE FISCALIZACIÓN Y AUDITAJE</v>
      </c>
      <c r="R81" s="932">
        <f>+'BASE SIIF'!R81/$R$3</f>
        <v>91.1</v>
      </c>
      <c r="S81" s="932">
        <f>+'BASE SIIF'!S81/$R$3</f>
        <v>0</v>
      </c>
      <c r="T81" s="932">
        <f>+'BASE SIIF'!T81/$R$3</f>
        <v>0</v>
      </c>
      <c r="U81" s="932">
        <f>+'BASE SIIF'!U81/$R$3</f>
        <v>91.1</v>
      </c>
      <c r="V81" s="932">
        <f>+'BASE SIIF'!V81/$R$3</f>
        <v>0</v>
      </c>
      <c r="W81" s="932">
        <f>+'BASE SIIF'!W81/$R$3</f>
        <v>0</v>
      </c>
      <c r="X81" s="932">
        <f>+'BASE SIIF'!X81/$R$3</f>
        <v>91.1</v>
      </c>
      <c r="Y81" s="932">
        <f>+'BASE SIIF'!Y81/$R$3</f>
        <v>0</v>
      </c>
      <c r="Z81" s="932">
        <f>+'BASE SIIF'!Z81/$R$3</f>
        <v>0</v>
      </c>
      <c r="AA81" s="932">
        <f>+'BASE SIIF'!AA81/$R$3</f>
        <v>0</v>
      </c>
      <c r="AB81" s="932">
        <f>+'BASE SIIF'!AB81/$R$3</f>
        <v>0</v>
      </c>
      <c r="AC81" s="716"/>
      <c r="AD81" s="713"/>
      <c r="AE81" s="710"/>
    </row>
    <row r="82" spans="1:31" s="315" customFormat="1" ht="33.75" customHeight="1">
      <c r="A82" s="929" t="str">
        <f>+'BASE SIIF'!A82</f>
        <v>37-01-02</v>
      </c>
      <c r="B82" s="930" t="str">
        <f>+'BASE SIIF'!B82</f>
        <v>DIRECCIÓN DE LA AUTORIDAD NACIONAL DE CONSULTA PREVIA</v>
      </c>
      <c r="C82" s="931" t="str">
        <f>+'BASE SIIF'!C82</f>
        <v>C-3799-1000-1-53106A</v>
      </c>
      <c r="D82" s="929" t="str">
        <f>+'BASE SIIF'!D82</f>
        <v>C</v>
      </c>
      <c r="E82" s="929" t="str">
        <f>+'BASE SIIF'!E82</f>
        <v>3799</v>
      </c>
      <c r="F82" s="929" t="str">
        <f>+'BASE SIIF'!F82</f>
        <v>1000</v>
      </c>
      <c r="G82" s="929" t="str">
        <f>+'BASE SIIF'!G82</f>
        <v>1</v>
      </c>
      <c r="H82" s="929" t="str">
        <f>+'BASE SIIF'!H82</f>
        <v>53106A</v>
      </c>
      <c r="I82" s="929"/>
      <c r="J82" s="929"/>
      <c r="K82" s="929"/>
      <c r="L82" s="929"/>
      <c r="M82" s="929" t="str">
        <f>+'BASE SIIF'!M82</f>
        <v>Nación</v>
      </c>
      <c r="N82" s="929" t="str">
        <f>+'BASE SIIF'!N82</f>
        <v>10</v>
      </c>
      <c r="O82" s="929" t="str">
        <f>+'BASE SIIF'!O82</f>
        <v>CSF</v>
      </c>
      <c r="P82" s="930" t="str">
        <f>+'BASE SIIF'!P82</f>
        <v>Fortalecimiento de las capacidades y habilidades con que cuentan los grupos étnicos, ejecutores e institucionalidad interviniente para la participación en los procesos de consulta previa   Nacional</v>
      </c>
      <c r="Q82" s="930" t="str">
        <f>+'BASE SIIF'!Q82</f>
        <v>5. CONVERGENCIA REGIONAL / A. CONDICIONES Y CAPACIDADES INSTITUCIONALES, ORGANIZATIVAS E INDIVIDUALES PARA LA PARTICIPACIÓN CIUDADANA</v>
      </c>
      <c r="R82" s="932">
        <f>+'BASE SIIF'!R82/$R$3</f>
        <v>4000</v>
      </c>
      <c r="S82" s="932">
        <f>+'BASE SIIF'!S82/$R$3</f>
        <v>0</v>
      </c>
      <c r="T82" s="932">
        <f>+'BASE SIIF'!T82/$R$3</f>
        <v>0</v>
      </c>
      <c r="U82" s="932">
        <f>+'BASE SIIF'!U82/$R$3</f>
        <v>4000</v>
      </c>
      <c r="V82" s="932">
        <f>+'BASE SIIF'!V82/$R$3</f>
        <v>0</v>
      </c>
      <c r="W82" s="932">
        <f>+'BASE SIIF'!W82/$R$3</f>
        <v>3999.5598380000001</v>
      </c>
      <c r="X82" s="932">
        <f>+'BASE SIIF'!X82/$R$3</f>
        <v>0.440162</v>
      </c>
      <c r="Y82" s="932">
        <f>+'BASE SIIF'!Y82/$R$3</f>
        <v>243.36140599999999</v>
      </c>
      <c r="Z82" s="932">
        <f>+'BASE SIIF'!Z82/$R$3</f>
        <v>0</v>
      </c>
      <c r="AA82" s="932">
        <f>+'BASE SIIF'!AA82/$R$3</f>
        <v>0</v>
      </c>
      <c r="AB82" s="932">
        <f>+'BASE SIIF'!AB82/$R$3</f>
        <v>0</v>
      </c>
      <c r="AC82" s="716"/>
      <c r="AD82" s="713"/>
      <c r="AE82" s="710"/>
    </row>
    <row r="83" spans="1:31" s="315" customFormat="1" ht="33.75" customHeight="1">
      <c r="A83" s="369" t="str">
        <f>+'BASE SIIF'!A83</f>
        <v>37-03-00</v>
      </c>
      <c r="B83" s="370" t="str">
        <f>+'BASE SIIF'!B83</f>
        <v>DIRECCION NACIONAL DEL DERECHO DE AUTOR</v>
      </c>
      <c r="C83" s="371" t="str">
        <f>+'BASE SIIF'!C83</f>
        <v>A-01-01-01</v>
      </c>
      <c r="D83" s="369" t="str">
        <f>+'BASE SIIF'!D83</f>
        <v>A</v>
      </c>
      <c r="E83" s="369" t="str">
        <f>+'BASE SIIF'!E83</f>
        <v>01</v>
      </c>
      <c r="F83" s="369" t="str">
        <f>+'BASE SIIF'!F83</f>
        <v>01</v>
      </c>
      <c r="G83" s="369" t="str">
        <f>+'BASE SIIF'!G83</f>
        <v>01</v>
      </c>
      <c r="H83" s="369">
        <f>+'BASE SIIF'!H83</f>
        <v>0</v>
      </c>
      <c r="I83" s="369"/>
      <c r="J83" s="369"/>
      <c r="K83" s="369"/>
      <c r="L83" s="369"/>
      <c r="M83" s="369" t="str">
        <f>+'BASE SIIF'!M83</f>
        <v>Nación</v>
      </c>
      <c r="N83" s="369" t="str">
        <f>+'BASE SIIF'!N83</f>
        <v>10</v>
      </c>
      <c r="O83" s="369" t="str">
        <f>+'BASE SIIF'!O83</f>
        <v>CSF</v>
      </c>
      <c r="P83" s="370" t="str">
        <f>+'BASE SIIF'!P83</f>
        <v>SALARIO</v>
      </c>
      <c r="Q83" s="370" t="str">
        <f>+'BASE SIIF'!Q83</f>
        <v>SALARIO</v>
      </c>
      <c r="R83" s="372">
        <f>+'BASE SIIF'!R83/$R$3</f>
        <v>2764.2</v>
      </c>
      <c r="S83" s="372">
        <f>+'BASE SIIF'!S83/$R$3</f>
        <v>0</v>
      </c>
      <c r="T83" s="372">
        <f>+'BASE SIIF'!T83/$R$3</f>
        <v>0</v>
      </c>
      <c r="U83" s="372">
        <f>+'BASE SIIF'!U83/$R$3</f>
        <v>2764.2</v>
      </c>
      <c r="V83" s="372">
        <f>+'BASE SIIF'!V83/$R$3</f>
        <v>0</v>
      </c>
      <c r="W83" s="372">
        <f>+'BASE SIIF'!W83/$R$3</f>
        <v>806.74798399999997</v>
      </c>
      <c r="X83" s="372">
        <f>+'BASE SIIF'!X83/$R$3</f>
        <v>1957.452016</v>
      </c>
      <c r="Y83" s="372">
        <f>+'BASE SIIF'!Y83/$R$3</f>
        <v>806.74798399999997</v>
      </c>
      <c r="Z83" s="372">
        <f>+'BASE SIIF'!Z83/$R$3</f>
        <v>806.74798399999997</v>
      </c>
      <c r="AA83" s="372">
        <f>+'BASE SIIF'!AA83/$R$3</f>
        <v>806.74798399999997</v>
      </c>
      <c r="AB83" s="372">
        <f>+'BASE SIIF'!AB83/$R$3</f>
        <v>806.74798399999997</v>
      </c>
      <c r="AC83" s="716"/>
      <c r="AD83" s="713"/>
      <c r="AE83" s="710"/>
    </row>
    <row r="84" spans="1:31" s="315" customFormat="1" ht="33.75" customHeight="1">
      <c r="A84" s="369" t="str">
        <f>+'BASE SIIF'!A84</f>
        <v>37-03-00</v>
      </c>
      <c r="B84" s="370" t="str">
        <f>+'BASE SIIF'!B84</f>
        <v>DIRECCION NACIONAL DEL DERECHO DE AUTOR</v>
      </c>
      <c r="C84" s="371" t="str">
        <f>+'BASE SIIF'!C84</f>
        <v>A-01-01-02</v>
      </c>
      <c r="D84" s="369" t="str">
        <f>+'BASE SIIF'!D84</f>
        <v>A</v>
      </c>
      <c r="E84" s="369" t="str">
        <f>+'BASE SIIF'!E84</f>
        <v>01</v>
      </c>
      <c r="F84" s="369" t="str">
        <f>+'BASE SIIF'!F84</f>
        <v>01</v>
      </c>
      <c r="G84" s="369" t="str">
        <f>+'BASE SIIF'!G84</f>
        <v>02</v>
      </c>
      <c r="H84" s="369">
        <f>+'BASE SIIF'!H84</f>
        <v>0</v>
      </c>
      <c r="I84" s="369"/>
      <c r="J84" s="369"/>
      <c r="K84" s="369"/>
      <c r="L84" s="369"/>
      <c r="M84" s="369" t="str">
        <f>+'BASE SIIF'!M84</f>
        <v>Nación</v>
      </c>
      <c r="N84" s="369" t="str">
        <f>+'BASE SIIF'!N84</f>
        <v>10</v>
      </c>
      <c r="O84" s="369" t="str">
        <f>+'BASE SIIF'!O84</f>
        <v>CSF</v>
      </c>
      <c r="P84" s="370" t="str">
        <f>+'BASE SIIF'!P84</f>
        <v>CONTRIBUCIONES INHERENTES A LA NÓMINA</v>
      </c>
      <c r="Q84" s="370" t="str">
        <f>+'BASE SIIF'!Q84</f>
        <v>CONTRIBUCIONES INHERENTES A LA NÓMINA</v>
      </c>
      <c r="R84" s="372">
        <f>+'BASE SIIF'!R84/$R$3</f>
        <v>1011</v>
      </c>
      <c r="S84" s="372">
        <f>+'BASE SIIF'!S84/$R$3</f>
        <v>0</v>
      </c>
      <c r="T84" s="372">
        <f>+'BASE SIIF'!T84/$R$3</f>
        <v>0</v>
      </c>
      <c r="U84" s="372">
        <f>+'BASE SIIF'!U84/$R$3</f>
        <v>1011</v>
      </c>
      <c r="V84" s="372">
        <f>+'BASE SIIF'!V84/$R$3</f>
        <v>0</v>
      </c>
      <c r="W84" s="372">
        <f>+'BASE SIIF'!W84/$R$3</f>
        <v>310.50621799999999</v>
      </c>
      <c r="X84" s="372">
        <f>+'BASE SIIF'!X84/$R$3</f>
        <v>700.49378200000001</v>
      </c>
      <c r="Y84" s="372">
        <f>+'BASE SIIF'!Y84/$R$3</f>
        <v>310.50621799999999</v>
      </c>
      <c r="Z84" s="372">
        <f>+'BASE SIIF'!Z84/$R$3</f>
        <v>310.50621799999999</v>
      </c>
      <c r="AA84" s="372">
        <f>+'BASE SIIF'!AA84/$R$3</f>
        <v>310.50621799999999</v>
      </c>
      <c r="AB84" s="372">
        <f>+'BASE SIIF'!AB84/$R$3</f>
        <v>310.50621799999999</v>
      </c>
      <c r="AC84" s="716"/>
      <c r="AD84" s="713"/>
      <c r="AE84" s="710"/>
    </row>
    <row r="85" spans="1:31" s="315" customFormat="1" ht="33.75" customHeight="1">
      <c r="A85" s="369" t="str">
        <f>+'BASE SIIF'!A85</f>
        <v>37-03-00</v>
      </c>
      <c r="B85" s="370" t="str">
        <f>+'BASE SIIF'!B85</f>
        <v>DIRECCION NACIONAL DEL DERECHO DE AUTOR</v>
      </c>
      <c r="C85" s="371" t="str">
        <f>+'BASE SIIF'!C85</f>
        <v>A-01-01-03</v>
      </c>
      <c r="D85" s="369" t="str">
        <f>+'BASE SIIF'!D85</f>
        <v>A</v>
      </c>
      <c r="E85" s="369" t="str">
        <f>+'BASE SIIF'!E85</f>
        <v>01</v>
      </c>
      <c r="F85" s="369" t="str">
        <f>+'BASE SIIF'!F85</f>
        <v>01</v>
      </c>
      <c r="G85" s="369" t="str">
        <f>+'BASE SIIF'!G85</f>
        <v>03</v>
      </c>
      <c r="H85" s="369">
        <f>+'BASE SIIF'!H85</f>
        <v>0</v>
      </c>
      <c r="I85" s="369"/>
      <c r="J85" s="369"/>
      <c r="K85" s="369"/>
      <c r="L85" s="369"/>
      <c r="M85" s="369" t="str">
        <f>+'BASE SIIF'!M85</f>
        <v>Nación</v>
      </c>
      <c r="N85" s="369" t="str">
        <f>+'BASE SIIF'!N85</f>
        <v>10</v>
      </c>
      <c r="O85" s="369" t="str">
        <f>+'BASE SIIF'!O85</f>
        <v>CSF</v>
      </c>
      <c r="P85" s="370" t="str">
        <f>+'BASE SIIF'!P85</f>
        <v>REMUNERACIONES NO CONSTITUTIVAS DE FACTOR SALARIAL</v>
      </c>
      <c r="Q85" s="370" t="str">
        <f>+'BASE SIIF'!Q85</f>
        <v>REMUNERACIONES NO CONSTITUTIVAS DE FACTOR SALARIAL</v>
      </c>
      <c r="R85" s="372">
        <f>+'BASE SIIF'!R85/$R$3</f>
        <v>692.1</v>
      </c>
      <c r="S85" s="372">
        <f>+'BASE SIIF'!S85/$R$3</f>
        <v>0</v>
      </c>
      <c r="T85" s="372">
        <f>+'BASE SIIF'!T85/$R$3</f>
        <v>0</v>
      </c>
      <c r="U85" s="372">
        <f>+'BASE SIIF'!U85/$R$3</f>
        <v>692.1</v>
      </c>
      <c r="V85" s="372">
        <f>+'BASE SIIF'!V85/$R$3</f>
        <v>0</v>
      </c>
      <c r="W85" s="372">
        <f>+'BASE SIIF'!W85/$R$3</f>
        <v>126.561792</v>
      </c>
      <c r="X85" s="372">
        <f>+'BASE SIIF'!X85/$R$3</f>
        <v>565.53820800000005</v>
      </c>
      <c r="Y85" s="372">
        <f>+'BASE SIIF'!Y85/$R$3</f>
        <v>126.561792</v>
      </c>
      <c r="Z85" s="372">
        <f>+'BASE SIIF'!Z85/$R$3</f>
        <v>126.561792</v>
      </c>
      <c r="AA85" s="372">
        <f>+'BASE SIIF'!AA85/$R$3</f>
        <v>126.561792</v>
      </c>
      <c r="AB85" s="372">
        <f>+'BASE SIIF'!AB85/$R$3</f>
        <v>126.561792</v>
      </c>
      <c r="AC85" s="716"/>
      <c r="AD85" s="713"/>
      <c r="AE85" s="710"/>
    </row>
    <row r="86" spans="1:31" s="315" customFormat="1" ht="33.75" customHeight="1">
      <c r="A86" s="369" t="str">
        <f>+'BASE SIIF'!A86</f>
        <v>37-03-00</v>
      </c>
      <c r="B86" s="370" t="str">
        <f>+'BASE SIIF'!B86</f>
        <v>DIRECCION NACIONAL DEL DERECHO DE AUTOR</v>
      </c>
      <c r="C86" s="371" t="str">
        <f>+'BASE SIIF'!C86</f>
        <v>A-01-02-01</v>
      </c>
      <c r="D86" s="369" t="str">
        <f>+'BASE SIIF'!D86</f>
        <v>A</v>
      </c>
      <c r="E86" s="369" t="str">
        <f>+'BASE SIIF'!E86</f>
        <v>01</v>
      </c>
      <c r="F86" s="369" t="str">
        <f>+'BASE SIIF'!F86</f>
        <v>02</v>
      </c>
      <c r="G86" s="369" t="str">
        <f>+'BASE SIIF'!G86</f>
        <v>01</v>
      </c>
      <c r="H86" s="369">
        <f>+'BASE SIIF'!H86</f>
        <v>0</v>
      </c>
      <c r="I86" s="369"/>
      <c r="J86" s="369"/>
      <c r="K86" s="369"/>
      <c r="L86" s="369"/>
      <c r="M86" s="369" t="str">
        <f>+'BASE SIIF'!M86</f>
        <v>Nación</v>
      </c>
      <c r="N86" s="369" t="str">
        <f>+'BASE SIIF'!N86</f>
        <v>10</v>
      </c>
      <c r="O86" s="369" t="str">
        <f>+'BASE SIIF'!O86</f>
        <v>CSF</v>
      </c>
      <c r="P86" s="370" t="str">
        <f>+'BASE SIIF'!P86</f>
        <v>SALARIO</v>
      </c>
      <c r="Q86" s="370" t="str">
        <f>+'BASE SIIF'!Q86</f>
        <v>SALARIO</v>
      </c>
      <c r="R86" s="372">
        <f>+'BASE SIIF'!R86/$R$3</f>
        <v>13.1</v>
      </c>
      <c r="S86" s="372">
        <f>+'BASE SIIF'!S86/$R$3</f>
        <v>0</v>
      </c>
      <c r="T86" s="372">
        <f>+'BASE SIIF'!T86/$R$3</f>
        <v>0</v>
      </c>
      <c r="U86" s="372">
        <f>+'BASE SIIF'!U86/$R$3</f>
        <v>13.1</v>
      </c>
      <c r="V86" s="372">
        <f>+'BASE SIIF'!V86/$R$3</f>
        <v>0</v>
      </c>
      <c r="W86" s="372">
        <f>+'BASE SIIF'!W86/$R$3</f>
        <v>10.549137</v>
      </c>
      <c r="X86" s="372">
        <f>+'BASE SIIF'!X86/$R$3</f>
        <v>2.5508630000000001</v>
      </c>
      <c r="Y86" s="372">
        <f>+'BASE SIIF'!Y86/$R$3</f>
        <v>10.549137</v>
      </c>
      <c r="Z86" s="372">
        <f>+'BASE SIIF'!Z86/$R$3</f>
        <v>10.549137</v>
      </c>
      <c r="AA86" s="372">
        <f>+'BASE SIIF'!AA86/$R$3</f>
        <v>10.549137</v>
      </c>
      <c r="AB86" s="372">
        <f>+'BASE SIIF'!AB86/$R$3</f>
        <v>10.549137</v>
      </c>
      <c r="AC86" s="716"/>
      <c r="AD86" s="713"/>
      <c r="AE86" s="710"/>
    </row>
    <row r="87" spans="1:31" s="315" customFormat="1" ht="33.75" customHeight="1">
      <c r="A87" s="369" t="str">
        <f>+'BASE SIIF'!A87</f>
        <v>37-03-00</v>
      </c>
      <c r="B87" s="370" t="str">
        <f>+'BASE SIIF'!B87</f>
        <v>DIRECCION NACIONAL DEL DERECHO DE AUTOR</v>
      </c>
      <c r="C87" s="371" t="str">
        <f>+'BASE SIIF'!C87</f>
        <v>A-01-02-02</v>
      </c>
      <c r="D87" s="369" t="str">
        <f>+'BASE SIIF'!D87</f>
        <v>A</v>
      </c>
      <c r="E87" s="369" t="str">
        <f>+'BASE SIIF'!E87</f>
        <v>01</v>
      </c>
      <c r="F87" s="369" t="str">
        <f>+'BASE SIIF'!F87</f>
        <v>02</v>
      </c>
      <c r="G87" s="369" t="str">
        <f>+'BASE SIIF'!G87</f>
        <v>02</v>
      </c>
      <c r="H87" s="369">
        <f>+'BASE SIIF'!H87</f>
        <v>0</v>
      </c>
      <c r="I87" s="369"/>
      <c r="J87" s="369"/>
      <c r="K87" s="369"/>
      <c r="L87" s="369"/>
      <c r="M87" s="369" t="str">
        <f>+'BASE SIIF'!M87</f>
        <v>Nación</v>
      </c>
      <c r="N87" s="369" t="str">
        <f>+'BASE SIIF'!N87</f>
        <v>10</v>
      </c>
      <c r="O87" s="369" t="str">
        <f>+'BASE SIIF'!O87</f>
        <v>CSF</v>
      </c>
      <c r="P87" s="370" t="str">
        <f>+'BASE SIIF'!P87</f>
        <v>CONTRIBUCIONES INHERENTES A LA NÓMINA</v>
      </c>
      <c r="Q87" s="370" t="str">
        <f>+'BASE SIIF'!Q87</f>
        <v>CONTRIBUCIONES INHERENTES A LA NÓMINA</v>
      </c>
      <c r="R87" s="372">
        <f>+'BASE SIIF'!R87/$R$3</f>
        <v>4.3</v>
      </c>
      <c r="S87" s="372">
        <f>+'BASE SIIF'!S87/$R$3</f>
        <v>0</v>
      </c>
      <c r="T87" s="372">
        <f>+'BASE SIIF'!T87/$R$3</f>
        <v>0</v>
      </c>
      <c r="U87" s="372">
        <f>+'BASE SIIF'!U87/$R$3</f>
        <v>4.3</v>
      </c>
      <c r="V87" s="372">
        <f>+'BASE SIIF'!V87/$R$3</f>
        <v>0</v>
      </c>
      <c r="W87" s="372">
        <f>+'BASE SIIF'!W87/$R$3</f>
        <v>4.0564660000000003</v>
      </c>
      <c r="X87" s="372">
        <f>+'BASE SIIF'!X87/$R$3</f>
        <v>0.243534</v>
      </c>
      <c r="Y87" s="372">
        <f>+'BASE SIIF'!Y87/$R$3</f>
        <v>4.0564660000000003</v>
      </c>
      <c r="Z87" s="372">
        <f>+'BASE SIIF'!Z87/$R$3</f>
        <v>4.0564660000000003</v>
      </c>
      <c r="AA87" s="372">
        <f>+'BASE SIIF'!AA87/$R$3</f>
        <v>4.0564660000000003</v>
      </c>
      <c r="AB87" s="372">
        <f>+'BASE SIIF'!AB87/$R$3</f>
        <v>4.0564660000000003</v>
      </c>
      <c r="AC87" s="716"/>
      <c r="AD87" s="713"/>
      <c r="AE87" s="710"/>
    </row>
    <row r="88" spans="1:31" s="315" customFormat="1" ht="33.75" customHeight="1">
      <c r="A88" s="369" t="str">
        <f>+'BASE SIIF'!A88</f>
        <v>37-03-00</v>
      </c>
      <c r="B88" s="370" t="str">
        <f>+'BASE SIIF'!B88</f>
        <v>DIRECCION NACIONAL DEL DERECHO DE AUTOR</v>
      </c>
      <c r="C88" s="371" t="str">
        <f>+'BASE SIIF'!C88</f>
        <v>A-01-02-03</v>
      </c>
      <c r="D88" s="369" t="str">
        <f>+'BASE SIIF'!D88</f>
        <v>A</v>
      </c>
      <c r="E88" s="369" t="str">
        <f>+'BASE SIIF'!E88</f>
        <v>01</v>
      </c>
      <c r="F88" s="369" t="str">
        <f>+'BASE SIIF'!F88</f>
        <v>02</v>
      </c>
      <c r="G88" s="369" t="str">
        <f>+'BASE SIIF'!G88</f>
        <v>03</v>
      </c>
      <c r="H88" s="369">
        <f>+'BASE SIIF'!H88</f>
        <v>0</v>
      </c>
      <c r="I88" s="369"/>
      <c r="J88" s="369"/>
      <c r="K88" s="369"/>
      <c r="L88" s="369"/>
      <c r="M88" s="369" t="str">
        <f>+'BASE SIIF'!M88</f>
        <v>Nación</v>
      </c>
      <c r="N88" s="369" t="str">
        <f>+'BASE SIIF'!N88</f>
        <v>10</v>
      </c>
      <c r="O88" s="369" t="str">
        <f>+'BASE SIIF'!O88</f>
        <v>CSF</v>
      </c>
      <c r="P88" s="370" t="str">
        <f>+'BASE SIIF'!P88</f>
        <v>REMUNERACIONES NO CONSTITUTIVAS DE FACTOR SALARIAL</v>
      </c>
      <c r="Q88" s="370" t="str">
        <f>+'BASE SIIF'!Q88</f>
        <v>REMUNERACIONES NO CONSTITUTIVAS DE FACTOR SALARIAL</v>
      </c>
      <c r="R88" s="372">
        <f>+'BASE SIIF'!R88/$R$3</f>
        <v>0.8</v>
      </c>
      <c r="S88" s="372">
        <f>+'BASE SIIF'!S88/$R$3</f>
        <v>0</v>
      </c>
      <c r="T88" s="372">
        <f>+'BASE SIIF'!T88/$R$3</f>
        <v>0</v>
      </c>
      <c r="U88" s="372">
        <f>+'BASE SIIF'!U88/$R$3</f>
        <v>0.8</v>
      </c>
      <c r="V88" s="372">
        <f>+'BASE SIIF'!V88/$R$3</f>
        <v>0</v>
      </c>
      <c r="W88" s="372">
        <f>+'BASE SIIF'!W88/$R$3</f>
        <v>0.19945299999999999</v>
      </c>
      <c r="X88" s="372">
        <f>+'BASE SIIF'!X88/$R$3</f>
        <v>0.60054700000000005</v>
      </c>
      <c r="Y88" s="372">
        <f>+'BASE SIIF'!Y88/$R$3</f>
        <v>0.19945299999999999</v>
      </c>
      <c r="Z88" s="372">
        <f>+'BASE SIIF'!Z88/$R$3</f>
        <v>0.19945299999999999</v>
      </c>
      <c r="AA88" s="372">
        <f>+'BASE SIIF'!AA88/$R$3</f>
        <v>0.19945299999999999</v>
      </c>
      <c r="AB88" s="372">
        <f>+'BASE SIIF'!AB88/$R$3</f>
        <v>0.19945299999999999</v>
      </c>
      <c r="AC88" s="716"/>
      <c r="AD88" s="713"/>
      <c r="AE88" s="710"/>
    </row>
    <row r="89" spans="1:31" s="315" customFormat="1" ht="33.75" customHeight="1">
      <c r="A89" s="369" t="str">
        <f>+'BASE SIIF'!A89</f>
        <v>37-03-00</v>
      </c>
      <c r="B89" s="370" t="str">
        <f>+'BASE SIIF'!B89</f>
        <v>DIRECCION NACIONAL DEL DERECHO DE AUTOR</v>
      </c>
      <c r="C89" s="371" t="str">
        <f>+'BASE SIIF'!C89</f>
        <v>A-02</v>
      </c>
      <c r="D89" s="369" t="str">
        <f>+'BASE SIIF'!D89</f>
        <v>A</v>
      </c>
      <c r="E89" s="369" t="str">
        <f>+'BASE SIIF'!E89</f>
        <v>02</v>
      </c>
      <c r="F89" s="369">
        <f>+'BASE SIIF'!F89</f>
        <v>0</v>
      </c>
      <c r="G89" s="369">
        <f>+'BASE SIIF'!G89</f>
        <v>0</v>
      </c>
      <c r="H89" s="369">
        <f>+'BASE SIIF'!H89</f>
        <v>0</v>
      </c>
      <c r="I89" s="369"/>
      <c r="J89" s="369"/>
      <c r="K89" s="369"/>
      <c r="L89" s="369"/>
      <c r="M89" s="369" t="str">
        <f>+'BASE SIIF'!M89</f>
        <v>Nación</v>
      </c>
      <c r="N89" s="369" t="str">
        <f>+'BASE SIIF'!N89</f>
        <v>10</v>
      </c>
      <c r="O89" s="369" t="str">
        <f>+'BASE SIIF'!O89</f>
        <v>CSF</v>
      </c>
      <c r="P89" s="370" t="str">
        <f>+'BASE SIIF'!P89</f>
        <v>ADQUISICIÓN DE BIENES  Y SERVICIOS</v>
      </c>
      <c r="Q89" s="370" t="str">
        <f>+'BASE SIIF'!Q89</f>
        <v>ADQUISICIÓN DE BIENES  Y SERVICIOS</v>
      </c>
      <c r="R89" s="372">
        <f>+'BASE SIIF'!R89/$R$3</f>
        <v>641.70000000000005</v>
      </c>
      <c r="S89" s="372">
        <f>+'BASE SIIF'!S89/$R$3</f>
        <v>300</v>
      </c>
      <c r="T89" s="372">
        <f>+'BASE SIIF'!T89/$R$3</f>
        <v>0</v>
      </c>
      <c r="U89" s="372">
        <f>+'BASE SIIF'!U89/$R$3</f>
        <v>941.7</v>
      </c>
      <c r="V89" s="372">
        <f>+'BASE SIIF'!V89/$R$3</f>
        <v>0</v>
      </c>
      <c r="W89" s="372">
        <f>+'BASE SIIF'!W89/$R$3</f>
        <v>513.89262310000004</v>
      </c>
      <c r="X89" s="372">
        <f>+'BASE SIIF'!X89/$R$3</f>
        <v>427.80737689999995</v>
      </c>
      <c r="Y89" s="372">
        <f>+'BASE SIIF'!Y89/$R$3</f>
        <v>425.67178410000002</v>
      </c>
      <c r="Z89" s="372">
        <f>+'BASE SIIF'!Z89/$R$3</f>
        <v>251.91547041999999</v>
      </c>
      <c r="AA89" s="372">
        <f>+'BASE SIIF'!AA89/$R$3</f>
        <v>249.70671158000002</v>
      </c>
      <c r="AB89" s="372">
        <f>+'BASE SIIF'!AB89/$R$3</f>
        <v>249.70671158000002</v>
      </c>
      <c r="AC89" s="716"/>
      <c r="AD89" s="713"/>
      <c r="AE89" s="710"/>
    </row>
    <row r="90" spans="1:31" s="315" customFormat="1" ht="33.75" customHeight="1">
      <c r="A90" s="369" t="str">
        <f>+'BASE SIIF'!A90</f>
        <v>37-03-00</v>
      </c>
      <c r="B90" s="370" t="str">
        <f>+'BASE SIIF'!B90</f>
        <v>DIRECCION NACIONAL DEL DERECHO DE AUTOR</v>
      </c>
      <c r="C90" s="371" t="str">
        <f>+'BASE SIIF'!C90</f>
        <v>A-03-02-02</v>
      </c>
      <c r="D90" s="369" t="str">
        <f>+'BASE SIIF'!D90</f>
        <v>A</v>
      </c>
      <c r="E90" s="369" t="str">
        <f>+'BASE SIIF'!E90</f>
        <v>03</v>
      </c>
      <c r="F90" s="369" t="str">
        <f>+'BASE SIIF'!F90</f>
        <v>02</v>
      </c>
      <c r="G90" s="369" t="str">
        <f>+'BASE SIIF'!G90</f>
        <v>02</v>
      </c>
      <c r="H90" s="369">
        <f>+'BASE SIIF'!H90</f>
        <v>0</v>
      </c>
      <c r="I90" s="369"/>
      <c r="J90" s="369"/>
      <c r="K90" s="369"/>
      <c r="L90" s="369"/>
      <c r="M90" s="369" t="str">
        <f>+'BASE SIIF'!M90</f>
        <v>Nación</v>
      </c>
      <c r="N90" s="369" t="str">
        <f>+'BASE SIIF'!N90</f>
        <v>10</v>
      </c>
      <c r="O90" s="369" t="str">
        <f>+'BASE SIIF'!O90</f>
        <v>CSF</v>
      </c>
      <c r="P90" s="370" t="str">
        <f>+'BASE SIIF'!P90</f>
        <v>A ORGANIZACIONES INTERNACIONALES</v>
      </c>
      <c r="Q90" s="370" t="str">
        <f>+'BASE SIIF'!Q90</f>
        <v>A ORGANIZACIONES INTERNACIONALES</v>
      </c>
      <c r="R90" s="372">
        <f>+'BASE SIIF'!R90/$R$3</f>
        <v>51.4</v>
      </c>
      <c r="S90" s="372">
        <f>+'BASE SIIF'!S90/$R$3</f>
        <v>0</v>
      </c>
      <c r="T90" s="372">
        <f>+'BASE SIIF'!T90/$R$3</f>
        <v>0</v>
      </c>
      <c r="U90" s="372">
        <f>+'BASE SIIF'!U90/$R$3</f>
        <v>51.4</v>
      </c>
      <c r="V90" s="372">
        <f>+'BASE SIIF'!V90/$R$3</f>
        <v>0</v>
      </c>
      <c r="W90" s="372">
        <f>+'BASE SIIF'!W90/$R$3</f>
        <v>51.4</v>
      </c>
      <c r="X90" s="372">
        <f>+'BASE SIIF'!X90/$R$3</f>
        <v>0</v>
      </c>
      <c r="Y90" s="372">
        <f>+'BASE SIIF'!Y90/$R$3</f>
        <v>51.4</v>
      </c>
      <c r="Z90" s="372">
        <f>+'BASE SIIF'!Z90/$R$3</f>
        <v>51.4</v>
      </c>
      <c r="AA90" s="372">
        <f>+'BASE SIIF'!AA90/$R$3</f>
        <v>51.4</v>
      </c>
      <c r="AB90" s="372">
        <f>+'BASE SIIF'!AB90/$R$3</f>
        <v>51.4</v>
      </c>
      <c r="AC90" s="716"/>
      <c r="AD90" s="713"/>
      <c r="AE90" s="710"/>
    </row>
    <row r="91" spans="1:31" s="315" customFormat="1" ht="33.75" customHeight="1">
      <c r="A91" s="369" t="str">
        <f>+'BASE SIIF'!A91</f>
        <v>37-03-00</v>
      </c>
      <c r="B91" s="370" t="str">
        <f>+'BASE SIIF'!B91</f>
        <v>DIRECCION NACIONAL DEL DERECHO DE AUTOR</v>
      </c>
      <c r="C91" s="371" t="str">
        <f>+'BASE SIIF'!C91</f>
        <v>A-03-03-01-999</v>
      </c>
      <c r="D91" s="369" t="str">
        <f>+'BASE SIIF'!D91</f>
        <v>A</v>
      </c>
      <c r="E91" s="369" t="str">
        <f>+'BASE SIIF'!E91</f>
        <v>03</v>
      </c>
      <c r="F91" s="369" t="str">
        <f>+'BASE SIIF'!F91</f>
        <v>03</v>
      </c>
      <c r="G91" s="369" t="str">
        <f>+'BASE SIIF'!G91</f>
        <v>01</v>
      </c>
      <c r="H91" s="369" t="str">
        <f>+'BASE SIIF'!H91</f>
        <v>999</v>
      </c>
      <c r="I91" s="369"/>
      <c r="J91" s="369"/>
      <c r="K91" s="369"/>
      <c r="L91" s="369"/>
      <c r="M91" s="369" t="str">
        <f>+'BASE SIIF'!M91</f>
        <v>Nación</v>
      </c>
      <c r="N91" s="369" t="str">
        <f>+'BASE SIIF'!N91</f>
        <v>10</v>
      </c>
      <c r="O91" s="369" t="str">
        <f>+'BASE SIIF'!O91</f>
        <v>CSF</v>
      </c>
      <c r="P91" s="370" t="str">
        <f>+'BASE SIIF'!P91</f>
        <v>OTRAS TRANSFERENCIAS - DISTRIBUCIÓN PREVIO CONCEPTO DGPPN</v>
      </c>
      <c r="Q91" s="370" t="str">
        <f>+'BASE SIIF'!Q91</f>
        <v>OTRAS TRANSFERENCIAS - DISTRIBUCIÓN PREVIO CONCEPTO DGPPN</v>
      </c>
      <c r="R91" s="372">
        <f>+'BASE SIIF'!R91/$R$3</f>
        <v>50</v>
      </c>
      <c r="S91" s="372">
        <f>+'BASE SIIF'!S91/$R$3</f>
        <v>0</v>
      </c>
      <c r="T91" s="372">
        <f>+'BASE SIIF'!T91/$R$3</f>
        <v>0</v>
      </c>
      <c r="U91" s="372">
        <f>+'BASE SIIF'!U91/$R$3</f>
        <v>50</v>
      </c>
      <c r="V91" s="372">
        <f>+'BASE SIIF'!V91/$R$3</f>
        <v>50</v>
      </c>
      <c r="W91" s="372">
        <f>+'BASE SIIF'!W91/$R$3</f>
        <v>0</v>
      </c>
      <c r="X91" s="372">
        <f>+'BASE SIIF'!X91/$R$3</f>
        <v>0</v>
      </c>
      <c r="Y91" s="372">
        <f>+'BASE SIIF'!Y91/$R$3</f>
        <v>0</v>
      </c>
      <c r="Z91" s="372">
        <f>+'BASE SIIF'!Z91/$R$3</f>
        <v>0</v>
      </c>
      <c r="AA91" s="372">
        <f>+'BASE SIIF'!AA91/$R$3</f>
        <v>0</v>
      </c>
      <c r="AB91" s="372">
        <f>+'BASE SIIF'!AB91/$R$3</f>
        <v>0</v>
      </c>
      <c r="AC91" s="716"/>
      <c r="AD91" s="713"/>
      <c r="AE91" s="710"/>
    </row>
    <row r="92" spans="1:31" s="315" customFormat="1" ht="33.75" customHeight="1">
      <c r="A92" s="369" t="str">
        <f>+'BASE SIIF'!A92</f>
        <v>37-03-00</v>
      </c>
      <c r="B92" s="370" t="str">
        <f>+'BASE SIIF'!B92</f>
        <v>DIRECCION NACIONAL DEL DERECHO DE AUTOR</v>
      </c>
      <c r="C92" s="371" t="str">
        <f>+'BASE SIIF'!C92</f>
        <v>A-03-04-02-012</v>
      </c>
      <c r="D92" s="369" t="str">
        <f>+'BASE SIIF'!D92</f>
        <v>A</v>
      </c>
      <c r="E92" s="369" t="str">
        <f>+'BASE SIIF'!E92</f>
        <v>03</v>
      </c>
      <c r="F92" s="369" t="str">
        <f>+'BASE SIIF'!F92</f>
        <v>04</v>
      </c>
      <c r="G92" s="369" t="str">
        <f>+'BASE SIIF'!G92</f>
        <v>02</v>
      </c>
      <c r="H92" s="369" t="str">
        <f>+'BASE SIIF'!H92</f>
        <v>012</v>
      </c>
      <c r="I92" s="369"/>
      <c r="J92" s="369"/>
      <c r="K92" s="369"/>
      <c r="L92" s="369"/>
      <c r="M92" s="369" t="str">
        <f>+'BASE SIIF'!M92</f>
        <v>Nación</v>
      </c>
      <c r="N92" s="369" t="str">
        <f>+'BASE SIIF'!N92</f>
        <v>10</v>
      </c>
      <c r="O92" s="369" t="str">
        <f>+'BASE SIIF'!O92</f>
        <v>CSF</v>
      </c>
      <c r="P92" s="370" t="str">
        <f>+'BASE SIIF'!P92</f>
        <v>INCAPACIDADES Y LICENCIAS DE MATERNIDAD Y PATERNIDAD (NO DE PENSIONES)</v>
      </c>
      <c r="Q92" s="370" t="str">
        <f>+'BASE SIIF'!Q92</f>
        <v>INCAPACIDADES Y LICENCIAS DE MATERNIDAD Y PATERNIDAD (NO DE PENSIONES)</v>
      </c>
      <c r="R92" s="372">
        <f>+'BASE SIIF'!R92/$R$3</f>
        <v>22.5</v>
      </c>
      <c r="S92" s="372">
        <f>+'BASE SIIF'!S92/$R$3</f>
        <v>0</v>
      </c>
      <c r="T92" s="372">
        <f>+'BASE SIIF'!T92/$R$3</f>
        <v>0</v>
      </c>
      <c r="U92" s="372">
        <f>+'BASE SIIF'!U92/$R$3</f>
        <v>22.5</v>
      </c>
      <c r="V92" s="372">
        <f>+'BASE SIIF'!V92/$R$3</f>
        <v>0</v>
      </c>
      <c r="W92" s="372">
        <f>+'BASE SIIF'!W92/$R$3</f>
        <v>17.861761999999999</v>
      </c>
      <c r="X92" s="372">
        <f>+'BASE SIIF'!X92/$R$3</f>
        <v>4.6382380000000003</v>
      </c>
      <c r="Y92" s="372">
        <f>+'BASE SIIF'!Y92/$R$3</f>
        <v>17.861761999999999</v>
      </c>
      <c r="Z92" s="372">
        <f>+'BASE SIIF'!Z92/$R$3</f>
        <v>17.861761999999999</v>
      </c>
      <c r="AA92" s="372">
        <f>+'BASE SIIF'!AA92/$R$3</f>
        <v>17.861761999999999</v>
      </c>
      <c r="AB92" s="372">
        <f>+'BASE SIIF'!AB92/$R$3</f>
        <v>17.861761999999999</v>
      </c>
      <c r="AC92" s="716"/>
      <c r="AD92" s="713"/>
      <c r="AE92" s="710"/>
    </row>
    <row r="93" spans="1:31" s="315" customFormat="1" ht="33.75" customHeight="1">
      <c r="A93" s="369" t="str">
        <f>+'BASE SIIF'!A93</f>
        <v>37-03-00</v>
      </c>
      <c r="B93" s="370" t="str">
        <f>+'BASE SIIF'!B93</f>
        <v>DIRECCION NACIONAL DEL DERECHO DE AUTOR</v>
      </c>
      <c r="C93" s="371" t="str">
        <f>+'BASE SIIF'!C93</f>
        <v>A-08-01</v>
      </c>
      <c r="D93" s="369" t="str">
        <f>+'BASE SIIF'!D93</f>
        <v>A</v>
      </c>
      <c r="E93" s="369" t="str">
        <f>+'BASE SIIF'!E93</f>
        <v>08</v>
      </c>
      <c r="F93" s="369" t="str">
        <f>+'BASE SIIF'!F93</f>
        <v>01</v>
      </c>
      <c r="G93" s="369">
        <f>+'BASE SIIF'!G93</f>
        <v>0</v>
      </c>
      <c r="H93" s="369">
        <f>+'BASE SIIF'!H93</f>
        <v>0</v>
      </c>
      <c r="I93" s="369"/>
      <c r="J93" s="369"/>
      <c r="K93" s="369"/>
      <c r="L93" s="369"/>
      <c r="M93" s="369" t="str">
        <f>+'BASE SIIF'!M93</f>
        <v>Nación</v>
      </c>
      <c r="N93" s="369" t="str">
        <f>+'BASE SIIF'!N93</f>
        <v>10</v>
      </c>
      <c r="O93" s="369" t="str">
        <f>+'BASE SIIF'!O93</f>
        <v>CSF</v>
      </c>
      <c r="P93" s="370" t="str">
        <f>+'BASE SIIF'!P93</f>
        <v>IMPUESTOS</v>
      </c>
      <c r="Q93" s="370" t="str">
        <f>+'BASE SIIF'!Q93</f>
        <v>IMPUESTOS</v>
      </c>
      <c r="R93" s="372">
        <f>+'BASE SIIF'!R93/$R$3</f>
        <v>16.600000000000001</v>
      </c>
      <c r="S93" s="372">
        <f>+'BASE SIIF'!S93/$R$3</f>
        <v>0</v>
      </c>
      <c r="T93" s="372">
        <f>+'BASE SIIF'!T93/$R$3</f>
        <v>0</v>
      </c>
      <c r="U93" s="372">
        <f>+'BASE SIIF'!U93/$R$3</f>
        <v>16.600000000000001</v>
      </c>
      <c r="V93" s="372">
        <f>+'BASE SIIF'!V93/$R$3</f>
        <v>0</v>
      </c>
      <c r="W93" s="372">
        <f>+'BASE SIIF'!W93/$R$3</f>
        <v>16.600000000000001</v>
      </c>
      <c r="X93" s="372">
        <f>+'BASE SIIF'!X93/$R$3</f>
        <v>0</v>
      </c>
      <c r="Y93" s="372">
        <f>+'BASE SIIF'!Y93/$R$3</f>
        <v>16.600000000000001</v>
      </c>
      <c r="Z93" s="372">
        <f>+'BASE SIIF'!Z93/$R$3</f>
        <v>16.600000000000001</v>
      </c>
      <c r="AA93" s="372">
        <f>+'BASE SIIF'!AA93/$R$3</f>
        <v>16.600000000000001</v>
      </c>
      <c r="AB93" s="372">
        <f>+'BASE SIIF'!AB93/$R$3</f>
        <v>16.600000000000001</v>
      </c>
      <c r="AC93" s="716"/>
      <c r="AD93" s="713"/>
      <c r="AE93" s="710"/>
    </row>
    <row r="94" spans="1:31" s="315" customFormat="1" ht="33.75" customHeight="1">
      <c r="A94" s="369" t="str">
        <f>+'BASE SIIF'!A94</f>
        <v>37-03-00</v>
      </c>
      <c r="B94" s="370" t="str">
        <f>+'BASE SIIF'!B94</f>
        <v>DIRECCION NACIONAL DEL DERECHO DE AUTOR</v>
      </c>
      <c r="C94" s="371" t="str">
        <f>+'BASE SIIF'!C94</f>
        <v>A-08-04-01</v>
      </c>
      <c r="D94" s="369" t="str">
        <f>+'BASE SIIF'!D94</f>
        <v>A</v>
      </c>
      <c r="E94" s="369" t="str">
        <f>+'BASE SIIF'!E94</f>
        <v>08</v>
      </c>
      <c r="F94" s="369" t="str">
        <f>+'BASE SIIF'!F94</f>
        <v>04</v>
      </c>
      <c r="G94" s="369" t="str">
        <f>+'BASE SIIF'!G94</f>
        <v>01</v>
      </c>
      <c r="H94" s="369">
        <f>+'BASE SIIF'!H94</f>
        <v>0</v>
      </c>
      <c r="I94" s="369"/>
      <c r="J94" s="369"/>
      <c r="K94" s="369"/>
      <c r="L94" s="369"/>
      <c r="M94" s="369" t="str">
        <f>+'BASE SIIF'!M94</f>
        <v>Nación</v>
      </c>
      <c r="N94" s="369" t="str">
        <f>+'BASE SIIF'!N94</f>
        <v>11</v>
      </c>
      <c r="O94" s="369" t="str">
        <f>+'BASE SIIF'!O94</f>
        <v>SSF</v>
      </c>
      <c r="P94" s="370" t="str">
        <f>+'BASE SIIF'!P94</f>
        <v>CUOTA DE FISCALIZACIÓN Y AUDITAJE</v>
      </c>
      <c r="Q94" s="370" t="str">
        <f>+'BASE SIIF'!Q94</f>
        <v>CUOTA DE FISCALIZACIÓN Y AUDITAJE</v>
      </c>
      <c r="R94" s="372">
        <f>+'BASE SIIF'!R94/$R$3</f>
        <v>12.7</v>
      </c>
      <c r="S94" s="372">
        <f>+'BASE SIIF'!S94/$R$3</f>
        <v>0</v>
      </c>
      <c r="T94" s="372">
        <f>+'BASE SIIF'!T94/$R$3</f>
        <v>0</v>
      </c>
      <c r="U94" s="372">
        <f>+'BASE SIIF'!U94/$R$3</f>
        <v>12.7</v>
      </c>
      <c r="V94" s="372">
        <f>+'BASE SIIF'!V94/$R$3</f>
        <v>0</v>
      </c>
      <c r="W94" s="372">
        <f>+'BASE SIIF'!W94/$R$3</f>
        <v>0</v>
      </c>
      <c r="X94" s="372">
        <f>+'BASE SIIF'!X94/$R$3</f>
        <v>12.7</v>
      </c>
      <c r="Y94" s="372">
        <f>+'BASE SIIF'!Y94/$R$3</f>
        <v>0</v>
      </c>
      <c r="Z94" s="372">
        <f>+'BASE SIIF'!Z94/$R$3</f>
        <v>0</v>
      </c>
      <c r="AA94" s="372">
        <f>+'BASE SIIF'!AA94/$R$3</f>
        <v>0</v>
      </c>
      <c r="AB94" s="372">
        <f>+'BASE SIIF'!AB94/$R$3</f>
        <v>0</v>
      </c>
      <c r="AC94" s="716"/>
      <c r="AD94" s="713"/>
      <c r="AE94" s="710"/>
    </row>
    <row r="95" spans="1:31" s="315" customFormat="1" ht="33.75" customHeight="1">
      <c r="A95" s="369" t="str">
        <f>+'BASE SIIF'!A95</f>
        <v>37-03-00</v>
      </c>
      <c r="B95" s="370" t="str">
        <f>+'BASE SIIF'!B95</f>
        <v>DIRECCION NACIONAL DEL DERECHO DE AUTOR</v>
      </c>
      <c r="C95" s="371" t="str">
        <f>+'BASE SIIF'!C95</f>
        <v>C-3706-1000-3-20309C</v>
      </c>
      <c r="D95" s="369" t="str">
        <f>+'BASE SIIF'!D95</f>
        <v>C</v>
      </c>
      <c r="E95" s="369" t="str">
        <f>+'BASE SIIF'!E95</f>
        <v>3706</v>
      </c>
      <c r="F95" s="369" t="str">
        <f>+'BASE SIIF'!F95</f>
        <v>1000</v>
      </c>
      <c r="G95" s="369" t="str">
        <f>+'BASE SIIF'!G95</f>
        <v>3</v>
      </c>
      <c r="H95" s="369" t="str">
        <f>+'BASE SIIF'!H95</f>
        <v>20309C</v>
      </c>
      <c r="I95" s="369"/>
      <c r="J95" s="369"/>
      <c r="K95" s="369"/>
      <c r="L95" s="369"/>
      <c r="M95" s="369" t="str">
        <f>+'BASE SIIF'!M95</f>
        <v>Nación</v>
      </c>
      <c r="N95" s="369" t="str">
        <f>+'BASE SIIF'!N95</f>
        <v>10</v>
      </c>
      <c r="O95" s="369" t="str">
        <f>+'BASE SIIF'!O95</f>
        <v>CSF</v>
      </c>
      <c r="P95" s="370" t="str">
        <f>+'BASE SIIF'!P95</f>
        <v>FORTALECIMIENTO Y DIVULGACIÓN DE LAS HERRAMIENTAS QUE FAVORECEN EL FUNCIONAMIENTO DEL SISTEMA DE DERECHO DE AUTOR Y CONEXOS NACIONAL</v>
      </c>
      <c r="Q95" s="370" t="str">
        <f>+'BASE SIIF'!Q95</f>
        <v>2. SEGURIDAD HUMANA Y JUSTICIA SOCIAL / C. APOYO A DERECHOS DE AUTOR Y CONEXOS</v>
      </c>
      <c r="R95" s="372">
        <f>+'BASE SIIF'!R95/$R$3</f>
        <v>816.44250699999998</v>
      </c>
      <c r="S95" s="372">
        <f>+'BASE SIIF'!S95/$R$3</f>
        <v>0</v>
      </c>
      <c r="T95" s="372">
        <f>+'BASE SIIF'!T95/$R$3</f>
        <v>0</v>
      </c>
      <c r="U95" s="372">
        <f>+'BASE SIIF'!U95/$R$3</f>
        <v>816.44250699999998</v>
      </c>
      <c r="V95" s="372">
        <f>+'BASE SIIF'!V95/$R$3</f>
        <v>0</v>
      </c>
      <c r="W95" s="372">
        <f>+'BASE SIIF'!W95/$R$3</f>
        <v>214.979364</v>
      </c>
      <c r="X95" s="372">
        <f>+'BASE SIIF'!X95/$R$3</f>
        <v>601.46314299999995</v>
      </c>
      <c r="Y95" s="372">
        <f>+'BASE SIIF'!Y95/$R$3</f>
        <v>214.979364</v>
      </c>
      <c r="Z95" s="372">
        <f>+'BASE SIIF'!Z95/$R$3</f>
        <v>68.617984000000007</v>
      </c>
      <c r="AA95" s="372">
        <f>+'BASE SIIF'!AA95/$R$3</f>
        <v>68.617984000000007</v>
      </c>
      <c r="AB95" s="372">
        <f>+'BASE SIIF'!AB95/$R$3</f>
        <v>68.617984000000007</v>
      </c>
      <c r="AC95" s="716"/>
      <c r="AD95" s="713"/>
      <c r="AE95" s="710"/>
    </row>
    <row r="96" spans="1:31" s="315" customFormat="1" ht="33.75" customHeight="1">
      <c r="A96" s="722" t="str">
        <f>+'BASE SIIF'!A96</f>
        <v>37-08-00</v>
      </c>
      <c r="B96" s="723" t="str">
        <f>+'BASE SIIF'!B96</f>
        <v>UNIDAD NACIONAL DE PROTECCIÓN - UNP</v>
      </c>
      <c r="C96" s="724" t="str">
        <f>+'BASE SIIF'!C96</f>
        <v>A-01-01-01</v>
      </c>
      <c r="D96" s="722" t="str">
        <f>+'BASE SIIF'!D96</f>
        <v>A</v>
      </c>
      <c r="E96" s="722" t="str">
        <f>+'BASE SIIF'!E96</f>
        <v>01</v>
      </c>
      <c r="F96" s="722" t="str">
        <f>+'BASE SIIF'!F96</f>
        <v>01</v>
      </c>
      <c r="G96" s="722" t="str">
        <f>+'BASE SIIF'!G96</f>
        <v>01</v>
      </c>
      <c r="H96" s="722">
        <f>+'BASE SIIF'!H96</f>
        <v>0</v>
      </c>
      <c r="I96" s="722"/>
      <c r="J96" s="722"/>
      <c r="K96" s="722"/>
      <c r="L96" s="722"/>
      <c r="M96" s="722" t="str">
        <f>+'BASE SIIF'!M96</f>
        <v>Nación</v>
      </c>
      <c r="N96" s="722" t="str">
        <f>+'BASE SIIF'!N96</f>
        <v>10</v>
      </c>
      <c r="O96" s="722" t="str">
        <f>+'BASE SIIF'!O96</f>
        <v>CSF</v>
      </c>
      <c r="P96" s="723" t="str">
        <f>+'BASE SIIF'!P96</f>
        <v>SALARIO</v>
      </c>
      <c r="Q96" s="723" t="str">
        <f>+'BASE SIIF'!Q96</f>
        <v>SALARIO</v>
      </c>
      <c r="R96" s="725">
        <f>+'BASE SIIF'!R96/$R$3</f>
        <v>80671.8</v>
      </c>
      <c r="S96" s="725">
        <f>+'BASE SIIF'!S96/$R$3</f>
        <v>0</v>
      </c>
      <c r="T96" s="725">
        <f>+'BASE SIIF'!T96/$R$3</f>
        <v>0</v>
      </c>
      <c r="U96" s="725">
        <f>+'BASE SIIF'!U96/$R$3</f>
        <v>80671.8</v>
      </c>
      <c r="V96" s="725">
        <f>+'BASE SIIF'!V96/$R$3</f>
        <v>0</v>
      </c>
      <c r="W96" s="725">
        <f>+'BASE SIIF'!W96/$R$3</f>
        <v>80671.8</v>
      </c>
      <c r="X96" s="725">
        <f>+'BASE SIIF'!X96/$R$3</f>
        <v>0</v>
      </c>
      <c r="Y96" s="725">
        <f>+'BASE SIIF'!Y96/$R$3</f>
        <v>23584.46041801</v>
      </c>
      <c r="Z96" s="725">
        <f>+'BASE SIIF'!Z96/$R$3</f>
        <v>23567.337333240001</v>
      </c>
      <c r="AA96" s="725">
        <f>+'BASE SIIF'!AA96/$R$3</f>
        <v>23567.337333240001</v>
      </c>
      <c r="AB96" s="725">
        <f>+'BASE SIIF'!AB96/$R$3</f>
        <v>23567.337333240001</v>
      </c>
      <c r="AC96" s="716"/>
      <c r="AD96" s="713"/>
      <c r="AE96" s="710"/>
    </row>
    <row r="97" spans="1:31" s="315" customFormat="1" ht="33.75" customHeight="1">
      <c r="A97" s="722" t="str">
        <f>+'BASE SIIF'!A97</f>
        <v>37-08-00</v>
      </c>
      <c r="B97" s="723" t="str">
        <f>+'BASE SIIF'!B97</f>
        <v>UNIDAD NACIONAL DE PROTECCIÓN - UNP</v>
      </c>
      <c r="C97" s="724" t="str">
        <f>+'BASE SIIF'!C97</f>
        <v>A-01-01-02</v>
      </c>
      <c r="D97" s="722" t="str">
        <f>+'BASE SIIF'!D97</f>
        <v>A</v>
      </c>
      <c r="E97" s="722" t="str">
        <f>+'BASE SIIF'!E97</f>
        <v>01</v>
      </c>
      <c r="F97" s="722" t="str">
        <f>+'BASE SIIF'!F97</f>
        <v>01</v>
      </c>
      <c r="G97" s="722" t="str">
        <f>+'BASE SIIF'!G97</f>
        <v>02</v>
      </c>
      <c r="H97" s="722">
        <f>+'BASE SIIF'!H97</f>
        <v>0</v>
      </c>
      <c r="I97" s="722"/>
      <c r="J97" s="722"/>
      <c r="K97" s="722"/>
      <c r="L97" s="722"/>
      <c r="M97" s="722" t="str">
        <f>+'BASE SIIF'!M97</f>
        <v>Nación</v>
      </c>
      <c r="N97" s="722" t="str">
        <f>+'BASE SIIF'!N97</f>
        <v>10</v>
      </c>
      <c r="O97" s="722" t="str">
        <f>+'BASE SIIF'!O97</f>
        <v>CSF</v>
      </c>
      <c r="P97" s="723" t="str">
        <f>+'BASE SIIF'!P97</f>
        <v>CONTRIBUCIONES INHERENTES A LA NÓMINA</v>
      </c>
      <c r="Q97" s="723" t="str">
        <f>+'BASE SIIF'!Q97</f>
        <v>CONTRIBUCIONES INHERENTES A LA NÓMINA</v>
      </c>
      <c r="R97" s="725">
        <f>+'BASE SIIF'!R97/$R$3</f>
        <v>33069.599999999999</v>
      </c>
      <c r="S97" s="725">
        <f>+'BASE SIIF'!S97/$R$3</f>
        <v>0</v>
      </c>
      <c r="T97" s="725">
        <f>+'BASE SIIF'!T97/$R$3</f>
        <v>0</v>
      </c>
      <c r="U97" s="725">
        <f>+'BASE SIIF'!U97/$R$3</f>
        <v>33069.599999999999</v>
      </c>
      <c r="V97" s="725">
        <f>+'BASE SIIF'!V97/$R$3</f>
        <v>0</v>
      </c>
      <c r="W97" s="725">
        <f>+'BASE SIIF'!W97/$R$3</f>
        <v>33069.599999999999</v>
      </c>
      <c r="X97" s="725">
        <f>+'BASE SIIF'!X97/$R$3</f>
        <v>0</v>
      </c>
      <c r="Y97" s="725">
        <f>+'BASE SIIF'!Y97/$R$3</f>
        <v>11385.9175</v>
      </c>
      <c r="Z97" s="725">
        <f>+'BASE SIIF'!Z97/$R$3</f>
        <v>11382.98</v>
      </c>
      <c r="AA97" s="725">
        <f>+'BASE SIIF'!AA97/$R$3</f>
        <v>11381.7132</v>
      </c>
      <c r="AB97" s="725">
        <f>+'BASE SIIF'!AB97/$R$3</f>
        <v>9219.6075999999994</v>
      </c>
      <c r="AC97" s="716"/>
      <c r="AD97" s="713"/>
      <c r="AE97" s="710"/>
    </row>
    <row r="98" spans="1:31" s="315" customFormat="1" ht="33.75" customHeight="1">
      <c r="A98" s="722" t="str">
        <f>+'BASE SIIF'!A98</f>
        <v>37-08-00</v>
      </c>
      <c r="B98" s="723" t="str">
        <f>+'BASE SIIF'!B98</f>
        <v>UNIDAD NACIONAL DE PROTECCIÓN - UNP</v>
      </c>
      <c r="C98" s="724" t="str">
        <f>+'BASE SIIF'!C98</f>
        <v>A-01-01-03</v>
      </c>
      <c r="D98" s="722" t="str">
        <f>+'BASE SIIF'!D98</f>
        <v>A</v>
      </c>
      <c r="E98" s="722" t="str">
        <f>+'BASE SIIF'!E98</f>
        <v>01</v>
      </c>
      <c r="F98" s="722" t="str">
        <f>+'BASE SIIF'!F98</f>
        <v>01</v>
      </c>
      <c r="G98" s="722" t="str">
        <f>+'BASE SIIF'!G98</f>
        <v>03</v>
      </c>
      <c r="H98" s="722">
        <f>+'BASE SIIF'!H98</f>
        <v>0</v>
      </c>
      <c r="I98" s="722"/>
      <c r="J98" s="722"/>
      <c r="K98" s="722"/>
      <c r="L98" s="722"/>
      <c r="M98" s="722" t="str">
        <f>+'BASE SIIF'!M98</f>
        <v>Nación</v>
      </c>
      <c r="N98" s="722" t="str">
        <f>+'BASE SIIF'!N98</f>
        <v>10</v>
      </c>
      <c r="O98" s="722" t="str">
        <f>+'BASE SIIF'!O98</f>
        <v>CSF</v>
      </c>
      <c r="P98" s="723" t="str">
        <f>+'BASE SIIF'!P98</f>
        <v>REMUNERACIONES NO CONSTITUTIVAS DE FACTOR SALARIAL</v>
      </c>
      <c r="Q98" s="723" t="str">
        <f>+'BASE SIIF'!Q98</f>
        <v>REMUNERACIONES NO CONSTITUTIVAS DE FACTOR SALARIAL</v>
      </c>
      <c r="R98" s="725">
        <f>+'BASE SIIF'!R98/$R$3</f>
        <v>7967.5</v>
      </c>
      <c r="S98" s="725">
        <f>+'BASE SIIF'!S98/$R$3</f>
        <v>0</v>
      </c>
      <c r="T98" s="725">
        <f>+'BASE SIIF'!T98/$R$3</f>
        <v>0</v>
      </c>
      <c r="U98" s="725">
        <f>+'BASE SIIF'!U98/$R$3</f>
        <v>7967.5</v>
      </c>
      <c r="V98" s="725">
        <f>+'BASE SIIF'!V98/$R$3</f>
        <v>0</v>
      </c>
      <c r="W98" s="725">
        <f>+'BASE SIIF'!W98/$R$3</f>
        <v>7967.5</v>
      </c>
      <c r="X98" s="725">
        <f>+'BASE SIIF'!X98/$R$3</f>
        <v>0</v>
      </c>
      <c r="Y98" s="725">
        <f>+'BASE SIIF'!Y98/$R$3</f>
        <v>2275.52594881</v>
      </c>
      <c r="Z98" s="725">
        <f>+'BASE SIIF'!Z98/$R$3</f>
        <v>2275.52594881</v>
      </c>
      <c r="AA98" s="725">
        <f>+'BASE SIIF'!AA98/$R$3</f>
        <v>2275.52594881</v>
      </c>
      <c r="AB98" s="725">
        <f>+'BASE SIIF'!AB98/$R$3</f>
        <v>2275.52594881</v>
      </c>
      <c r="AC98" s="716"/>
      <c r="AD98" s="713"/>
      <c r="AE98" s="710"/>
    </row>
    <row r="99" spans="1:31" s="315" customFormat="1" ht="33.75" customHeight="1">
      <c r="A99" s="722" t="str">
        <f>+'BASE SIIF'!A99</f>
        <v>37-08-00</v>
      </c>
      <c r="B99" s="723" t="str">
        <f>+'BASE SIIF'!B99</f>
        <v>UNIDAD NACIONAL DE PROTECCIÓN - UNP</v>
      </c>
      <c r="C99" s="724" t="str">
        <f>+'BASE SIIF'!C99</f>
        <v>A-02</v>
      </c>
      <c r="D99" s="722" t="str">
        <f>+'BASE SIIF'!D99</f>
        <v>A</v>
      </c>
      <c r="E99" s="722" t="str">
        <f>+'BASE SIIF'!E99</f>
        <v>02</v>
      </c>
      <c r="F99" s="722">
        <f>+'BASE SIIF'!F99</f>
        <v>0</v>
      </c>
      <c r="G99" s="722">
        <f>+'BASE SIIF'!G99</f>
        <v>0</v>
      </c>
      <c r="H99" s="722">
        <f>+'BASE SIIF'!H99</f>
        <v>0</v>
      </c>
      <c r="I99" s="722"/>
      <c r="J99" s="722"/>
      <c r="K99" s="722"/>
      <c r="L99" s="722"/>
      <c r="M99" s="722" t="str">
        <f>+'BASE SIIF'!M99</f>
        <v>Nación</v>
      </c>
      <c r="N99" s="722" t="str">
        <f>+'BASE SIIF'!N99</f>
        <v>10</v>
      </c>
      <c r="O99" s="722" t="str">
        <f>+'BASE SIIF'!O99</f>
        <v>CSF</v>
      </c>
      <c r="P99" s="723" t="str">
        <f>+'BASE SIIF'!P99</f>
        <v>ADQUISICIÓN DE BIENES  Y SERVICIOS</v>
      </c>
      <c r="Q99" s="723" t="str">
        <f>+'BASE SIIF'!Q99</f>
        <v>ADQUISICIÓN DE BIENES  Y SERVICIOS</v>
      </c>
      <c r="R99" s="725">
        <f>+'BASE SIIF'!R99/$R$3</f>
        <v>1710867.5</v>
      </c>
      <c r="S99" s="725">
        <f>+'BASE SIIF'!S99/$R$3</f>
        <v>0</v>
      </c>
      <c r="T99" s="725">
        <f>+'BASE SIIF'!T99/$R$3</f>
        <v>0</v>
      </c>
      <c r="U99" s="725">
        <f>+'BASE SIIF'!U99/$R$3</f>
        <v>1710867.5</v>
      </c>
      <c r="V99" s="725">
        <f>+'BASE SIIF'!V99/$R$3</f>
        <v>0</v>
      </c>
      <c r="W99" s="725">
        <f>+'BASE SIIF'!W99/$R$3</f>
        <v>1677052.72276456</v>
      </c>
      <c r="X99" s="725">
        <f>+'BASE SIIF'!X99/$R$3</f>
        <v>33814.77723544</v>
      </c>
      <c r="Y99" s="725">
        <f>+'BASE SIIF'!Y99/$R$3</f>
        <v>1600080.3008767699</v>
      </c>
      <c r="Z99" s="725">
        <f>+'BASE SIIF'!Z99/$R$3</f>
        <v>416517.63904111</v>
      </c>
      <c r="AA99" s="725">
        <f>+'BASE SIIF'!AA99/$R$3</f>
        <v>416261.21401409997</v>
      </c>
      <c r="AB99" s="725">
        <f>+'BASE SIIF'!AB99/$R$3</f>
        <v>409529.92890850001</v>
      </c>
      <c r="AC99" s="716"/>
      <c r="AD99" s="713"/>
      <c r="AE99" s="710"/>
    </row>
    <row r="100" spans="1:31" s="315" customFormat="1" ht="33.75" customHeight="1">
      <c r="A100" s="722" t="str">
        <f>+'BASE SIIF'!A100</f>
        <v>37-08-00</v>
      </c>
      <c r="B100" s="723" t="str">
        <f>+'BASE SIIF'!B100</f>
        <v>UNIDAD NACIONAL DE PROTECCIÓN - UNP</v>
      </c>
      <c r="C100" s="724" t="str">
        <f>+'BASE SIIF'!C100</f>
        <v>A-03-03-01-999</v>
      </c>
      <c r="D100" s="722" t="str">
        <f>+'BASE SIIF'!D100</f>
        <v>A</v>
      </c>
      <c r="E100" s="722" t="str">
        <f>+'BASE SIIF'!E100</f>
        <v>03</v>
      </c>
      <c r="F100" s="722" t="str">
        <f>+'BASE SIIF'!F100</f>
        <v>03</v>
      </c>
      <c r="G100" s="722" t="str">
        <f>+'BASE SIIF'!G100</f>
        <v>01</v>
      </c>
      <c r="H100" s="722" t="str">
        <f>+'BASE SIIF'!H100</f>
        <v>999</v>
      </c>
      <c r="I100" s="722"/>
      <c r="J100" s="722"/>
      <c r="K100" s="722"/>
      <c r="L100" s="722"/>
      <c r="M100" s="722" t="str">
        <f>+'BASE SIIF'!M100</f>
        <v>Nación</v>
      </c>
      <c r="N100" s="722" t="str">
        <f>+'BASE SIIF'!N100</f>
        <v>10</v>
      </c>
      <c r="O100" s="722" t="str">
        <f>+'BASE SIIF'!O100</f>
        <v>CSF</v>
      </c>
      <c r="P100" s="723" t="str">
        <f>+'BASE SIIF'!P100</f>
        <v>OTRAS TRANSFERENCIAS - DISTRIBUCIÓN PREVIO CONCEPTO DGPPN</v>
      </c>
      <c r="Q100" s="723" t="str">
        <f>+'BASE SIIF'!Q100</f>
        <v>OTRAS TRANSFERENCIAS - DISTRIBUCIÓN PREVIO CONCEPTO DGPPN</v>
      </c>
      <c r="R100" s="725">
        <f>+'BASE SIIF'!R100/$R$3</f>
        <v>294000</v>
      </c>
      <c r="S100" s="725">
        <f>+'BASE SIIF'!S100/$R$3</f>
        <v>0</v>
      </c>
      <c r="T100" s="725">
        <f>+'BASE SIIF'!T100/$R$3</f>
        <v>0</v>
      </c>
      <c r="U100" s="725">
        <f>+'BASE SIIF'!U100/$R$3</f>
        <v>294000</v>
      </c>
      <c r="V100" s="725">
        <f>+'BASE SIIF'!V100/$R$3</f>
        <v>294000</v>
      </c>
      <c r="W100" s="725">
        <f>+'BASE SIIF'!W100/$R$3</f>
        <v>0</v>
      </c>
      <c r="X100" s="725">
        <f>+'BASE SIIF'!X100/$R$3</f>
        <v>0</v>
      </c>
      <c r="Y100" s="725">
        <f>+'BASE SIIF'!Y100/$R$3</f>
        <v>0</v>
      </c>
      <c r="Z100" s="725">
        <f>+'BASE SIIF'!Z100/$R$3</f>
        <v>0</v>
      </c>
      <c r="AA100" s="725">
        <f>+'BASE SIIF'!AA100/$R$3</f>
        <v>0</v>
      </c>
      <c r="AB100" s="725">
        <f>+'BASE SIIF'!AB100/$R$3</f>
        <v>0</v>
      </c>
      <c r="AC100" s="716"/>
      <c r="AD100" s="713"/>
      <c r="AE100" s="710"/>
    </row>
    <row r="101" spans="1:31" s="315" customFormat="1" ht="33.75" customHeight="1">
      <c r="A101" s="722" t="str">
        <f>+'BASE SIIF'!A101</f>
        <v>37-08-00</v>
      </c>
      <c r="B101" s="723" t="str">
        <f>+'BASE SIIF'!B101</f>
        <v>UNIDAD NACIONAL DE PROTECCIÓN - UNP</v>
      </c>
      <c r="C101" s="724" t="str">
        <f>+'BASE SIIF'!C101</f>
        <v>A-03-04-02-012</v>
      </c>
      <c r="D101" s="722" t="str">
        <f>+'BASE SIIF'!D101</f>
        <v>A</v>
      </c>
      <c r="E101" s="722" t="str">
        <f>+'BASE SIIF'!E101</f>
        <v>03</v>
      </c>
      <c r="F101" s="722" t="str">
        <f>+'BASE SIIF'!F101</f>
        <v>04</v>
      </c>
      <c r="G101" s="722" t="str">
        <f>+'BASE SIIF'!G101</f>
        <v>02</v>
      </c>
      <c r="H101" s="722" t="str">
        <f>+'BASE SIIF'!H101</f>
        <v>012</v>
      </c>
      <c r="I101" s="722"/>
      <c r="J101" s="722"/>
      <c r="K101" s="722"/>
      <c r="L101" s="722"/>
      <c r="M101" s="722" t="str">
        <f>+'BASE SIIF'!M101</f>
        <v>Nación</v>
      </c>
      <c r="N101" s="722" t="str">
        <f>+'BASE SIIF'!N101</f>
        <v>10</v>
      </c>
      <c r="O101" s="722" t="str">
        <f>+'BASE SIIF'!O101</f>
        <v>CSF</v>
      </c>
      <c r="P101" s="723" t="str">
        <f>+'BASE SIIF'!P101</f>
        <v>INCAPACIDADES Y LICENCIAS DE MATERNIDAD Y PATERNIDAD (NO DE PENSIONES)</v>
      </c>
      <c r="Q101" s="723" t="str">
        <f>+'BASE SIIF'!Q101</f>
        <v>INCAPACIDADES Y LICENCIAS DE MATERNIDAD Y PATERNIDAD (NO DE PENSIONES)</v>
      </c>
      <c r="R101" s="725">
        <f>+'BASE SIIF'!R101/$R$3</f>
        <v>358.3</v>
      </c>
      <c r="S101" s="725">
        <f>+'BASE SIIF'!S101/$R$3</f>
        <v>0</v>
      </c>
      <c r="T101" s="725">
        <f>+'BASE SIIF'!T101/$R$3</f>
        <v>0</v>
      </c>
      <c r="U101" s="725">
        <f>+'BASE SIIF'!U101/$R$3</f>
        <v>358.3</v>
      </c>
      <c r="V101" s="725">
        <f>+'BASE SIIF'!V101/$R$3</f>
        <v>0</v>
      </c>
      <c r="W101" s="725">
        <f>+'BASE SIIF'!W101/$R$3</f>
        <v>358.3</v>
      </c>
      <c r="X101" s="725">
        <f>+'BASE SIIF'!X101/$R$3</f>
        <v>0</v>
      </c>
      <c r="Y101" s="725">
        <f>+'BASE SIIF'!Y101/$R$3</f>
        <v>115.555943</v>
      </c>
      <c r="Z101" s="725">
        <f>+'BASE SIIF'!Z101/$R$3</f>
        <v>99.826752999999997</v>
      </c>
      <c r="AA101" s="725">
        <f>+'BASE SIIF'!AA101/$R$3</f>
        <v>99.826752999999997</v>
      </c>
      <c r="AB101" s="725">
        <f>+'BASE SIIF'!AB101/$R$3</f>
        <v>99.826752999999997</v>
      </c>
      <c r="AC101" s="716"/>
      <c r="AD101" s="713"/>
      <c r="AE101" s="710"/>
    </row>
    <row r="102" spans="1:31" s="315" customFormat="1" ht="33.75" customHeight="1">
      <c r="A102" s="722" t="str">
        <f>+'BASE SIIF'!A102</f>
        <v>37-08-00</v>
      </c>
      <c r="B102" s="723" t="str">
        <f>+'BASE SIIF'!B102</f>
        <v>UNIDAD NACIONAL DE PROTECCIÓN - UNP</v>
      </c>
      <c r="C102" s="724" t="str">
        <f>+'BASE SIIF'!C102</f>
        <v>A-03-09-01-001</v>
      </c>
      <c r="D102" s="722" t="str">
        <f>+'BASE SIIF'!D102</f>
        <v>A</v>
      </c>
      <c r="E102" s="722" t="str">
        <f>+'BASE SIIF'!E102</f>
        <v>03</v>
      </c>
      <c r="F102" s="722" t="str">
        <f>+'BASE SIIF'!F102</f>
        <v>09</v>
      </c>
      <c r="G102" s="722" t="str">
        <f>+'BASE SIIF'!G102</f>
        <v>01</v>
      </c>
      <c r="H102" s="722" t="str">
        <f>+'BASE SIIF'!H102</f>
        <v>001</v>
      </c>
      <c r="I102" s="722"/>
      <c r="J102" s="722"/>
      <c r="K102" s="722"/>
      <c r="L102" s="722"/>
      <c r="M102" s="722" t="str">
        <f>+'BASE SIIF'!M102</f>
        <v>Nación</v>
      </c>
      <c r="N102" s="722" t="str">
        <f>+'BASE SIIF'!N102</f>
        <v>10</v>
      </c>
      <c r="O102" s="722" t="str">
        <f>+'BASE SIIF'!O102</f>
        <v>CSF</v>
      </c>
      <c r="P102" s="723" t="str">
        <f>+'BASE SIIF'!P102</f>
        <v>MEDIDAS DE PROTECCIÓN UNP - BLINDAJE ARQUITECTÓNICO - ENFOQUE DIFERENCIAL</v>
      </c>
      <c r="Q102" s="723" t="str">
        <f>+'BASE SIIF'!Q102</f>
        <v>MEDIDAS DE PROTECCIÓN UNP - BLINDAJE ARQUITECTÓNICO - ENFOQUE DIFERENCIAL</v>
      </c>
      <c r="R102" s="725">
        <f>+'BASE SIIF'!R102/$R$3</f>
        <v>40365.199999999997</v>
      </c>
      <c r="S102" s="725">
        <f>+'BASE SIIF'!S102/$R$3</f>
        <v>0</v>
      </c>
      <c r="T102" s="725">
        <f>+'BASE SIIF'!T102/$R$3</f>
        <v>0</v>
      </c>
      <c r="U102" s="725">
        <f>+'BASE SIIF'!U102/$R$3</f>
        <v>40365.199999999997</v>
      </c>
      <c r="V102" s="725">
        <f>+'BASE SIIF'!V102/$R$3</f>
        <v>0</v>
      </c>
      <c r="W102" s="725">
        <f>+'BASE SIIF'!W102/$R$3</f>
        <v>38165.878960000002</v>
      </c>
      <c r="X102" s="725">
        <f>+'BASE SIIF'!X102/$R$3</f>
        <v>2199.3210399999998</v>
      </c>
      <c r="Y102" s="725">
        <f>+'BASE SIIF'!Y102/$R$3</f>
        <v>367.41859229000005</v>
      </c>
      <c r="Z102" s="725">
        <f>+'BASE SIIF'!Z102/$R$3</f>
        <v>0</v>
      </c>
      <c r="AA102" s="725">
        <f>+'BASE SIIF'!AA102/$R$3</f>
        <v>0</v>
      </c>
      <c r="AB102" s="725">
        <f>+'BASE SIIF'!AB102/$R$3</f>
        <v>0</v>
      </c>
      <c r="AC102" s="716"/>
      <c r="AD102" s="713"/>
      <c r="AE102" s="710"/>
    </row>
    <row r="103" spans="1:31" s="315" customFormat="1" ht="33.75" customHeight="1">
      <c r="A103" s="722" t="str">
        <f>+'BASE SIIF'!A103</f>
        <v>37-08-00</v>
      </c>
      <c r="B103" s="723" t="str">
        <f>+'BASE SIIF'!B103</f>
        <v>UNIDAD NACIONAL DE PROTECCIÓN - UNP</v>
      </c>
      <c r="C103" s="724" t="str">
        <f>+'BASE SIIF'!C103</f>
        <v>A-03-10</v>
      </c>
      <c r="D103" s="722" t="str">
        <f>+'BASE SIIF'!D103</f>
        <v>A</v>
      </c>
      <c r="E103" s="722" t="str">
        <f>+'BASE SIIF'!E103</f>
        <v>03</v>
      </c>
      <c r="F103" s="722" t="str">
        <f>+'BASE SIIF'!F103</f>
        <v>10</v>
      </c>
      <c r="G103" s="722">
        <f>+'BASE SIIF'!G103</f>
        <v>0</v>
      </c>
      <c r="H103" s="722">
        <f>+'BASE SIIF'!H103</f>
        <v>0</v>
      </c>
      <c r="I103" s="722"/>
      <c r="J103" s="722"/>
      <c r="K103" s="722"/>
      <c r="L103" s="722"/>
      <c r="M103" s="722" t="str">
        <f>+'BASE SIIF'!M103</f>
        <v>Nación</v>
      </c>
      <c r="N103" s="722" t="str">
        <f>+'BASE SIIF'!N103</f>
        <v>10</v>
      </c>
      <c r="O103" s="722" t="str">
        <f>+'BASE SIIF'!O103</f>
        <v>CSF</v>
      </c>
      <c r="P103" s="723" t="str">
        <f>+'BASE SIIF'!P103</f>
        <v>SENTENCIAS Y CONCILIACIONES</v>
      </c>
      <c r="Q103" s="723" t="str">
        <f>+'BASE SIIF'!Q103</f>
        <v>SENTENCIAS Y CONCILIACIONES</v>
      </c>
      <c r="R103" s="725">
        <f>+'BASE SIIF'!R103/$R$3</f>
        <v>8470.2999999999993</v>
      </c>
      <c r="S103" s="725">
        <f>+'BASE SIIF'!S103/$R$3</f>
        <v>0</v>
      </c>
      <c r="T103" s="725">
        <f>+'BASE SIIF'!T103/$R$3</f>
        <v>0</v>
      </c>
      <c r="U103" s="725">
        <f>+'BASE SIIF'!U103/$R$3</f>
        <v>8470.2999999999993</v>
      </c>
      <c r="V103" s="725">
        <f>+'BASE SIIF'!V103/$R$3</f>
        <v>0</v>
      </c>
      <c r="W103" s="725">
        <f>+'BASE SIIF'!W103/$R$3</f>
        <v>8470.2999999999993</v>
      </c>
      <c r="X103" s="725">
        <f>+'BASE SIIF'!X103/$R$3</f>
        <v>0</v>
      </c>
      <c r="Y103" s="725">
        <f>+'BASE SIIF'!Y103/$R$3</f>
        <v>1692.6368110000001</v>
      </c>
      <c r="Z103" s="725">
        <f>+'BASE SIIF'!Z103/$R$3</f>
        <v>1692.6368110000001</v>
      </c>
      <c r="AA103" s="725">
        <f>+'BASE SIIF'!AA103/$R$3</f>
        <v>1692.6368110000001</v>
      </c>
      <c r="AB103" s="725">
        <f>+'BASE SIIF'!AB103/$R$3</f>
        <v>1565.9020660000001</v>
      </c>
      <c r="AC103" s="716"/>
      <c r="AD103" s="713"/>
      <c r="AE103" s="710"/>
    </row>
    <row r="104" spans="1:31" s="315" customFormat="1" ht="33.75" customHeight="1">
      <c r="A104" s="722" t="str">
        <f>+'BASE SIIF'!A104</f>
        <v>37-08-00</v>
      </c>
      <c r="B104" s="723" t="str">
        <f>+'BASE SIIF'!B104</f>
        <v>UNIDAD NACIONAL DE PROTECCIÓN - UNP</v>
      </c>
      <c r="C104" s="724" t="str">
        <f>+'BASE SIIF'!C104</f>
        <v>A-03-12-01-001</v>
      </c>
      <c r="D104" s="722" t="str">
        <f>+'BASE SIIF'!D104</f>
        <v>A</v>
      </c>
      <c r="E104" s="722" t="str">
        <f>+'BASE SIIF'!E104</f>
        <v>03</v>
      </c>
      <c r="F104" s="722" t="str">
        <f>+'BASE SIIF'!F104</f>
        <v>12</v>
      </c>
      <c r="G104" s="722" t="str">
        <f>+'BASE SIIF'!G104</f>
        <v>01</v>
      </c>
      <c r="H104" s="722" t="str">
        <f>+'BASE SIIF'!H104</f>
        <v>001</v>
      </c>
      <c r="I104" s="722"/>
      <c r="J104" s="722"/>
      <c r="K104" s="722"/>
      <c r="L104" s="722"/>
      <c r="M104" s="722" t="str">
        <f>+'BASE SIIF'!M104</f>
        <v>Nación</v>
      </c>
      <c r="N104" s="722" t="str">
        <f>+'BASE SIIF'!N104</f>
        <v>10</v>
      </c>
      <c r="O104" s="722" t="str">
        <f>+'BASE SIIF'!O104</f>
        <v>CSF</v>
      </c>
      <c r="P104" s="723" t="str">
        <f>+'BASE SIIF'!P104</f>
        <v>MEDIDAS DE PROTECCIÓN UNP- APOYO DE TRANSPORTE, TRASTEO Y DE REUBICACIÓN TEMPORAL</v>
      </c>
      <c r="Q104" s="723" t="str">
        <f>+'BASE SIIF'!Q104</f>
        <v>MEDIDAS DE PROTECCIÓN UNP- APOYO DE TRANSPORTE, TRASTEO Y DE REUBICACIÓN TEMPORAL</v>
      </c>
      <c r="R104" s="725">
        <f>+'BASE SIIF'!R104/$R$3</f>
        <v>25783.5</v>
      </c>
      <c r="S104" s="725">
        <f>+'BASE SIIF'!S104/$R$3</f>
        <v>0</v>
      </c>
      <c r="T104" s="725">
        <f>+'BASE SIIF'!T104/$R$3</f>
        <v>0</v>
      </c>
      <c r="U104" s="725">
        <f>+'BASE SIIF'!U104/$R$3</f>
        <v>25783.5</v>
      </c>
      <c r="V104" s="725">
        <f>+'BASE SIIF'!V104/$R$3</f>
        <v>0</v>
      </c>
      <c r="W104" s="725">
        <f>+'BASE SIIF'!W104/$R$3</f>
        <v>24983.5</v>
      </c>
      <c r="X104" s="725">
        <f>+'BASE SIIF'!X104/$R$3</f>
        <v>800</v>
      </c>
      <c r="Y104" s="725">
        <f>+'BASE SIIF'!Y104/$R$3</f>
        <v>6927.1126000000004</v>
      </c>
      <c r="Z104" s="725">
        <f>+'BASE SIIF'!Z104/$R$3</f>
        <v>6920.6126000000004</v>
      </c>
      <c r="AA104" s="725">
        <f>+'BASE SIIF'!AA104/$R$3</f>
        <v>6920.6126000000004</v>
      </c>
      <c r="AB104" s="725">
        <f>+'BASE SIIF'!AB104/$R$3</f>
        <v>6920.6126000000004</v>
      </c>
      <c r="AC104" s="716"/>
      <c r="AD104" s="713"/>
      <c r="AE104" s="710"/>
    </row>
    <row r="105" spans="1:31" s="315" customFormat="1" ht="33.75" customHeight="1">
      <c r="A105" s="722" t="str">
        <f>+'BASE SIIF'!A105</f>
        <v>37-08-00</v>
      </c>
      <c r="B105" s="723" t="str">
        <f>+'BASE SIIF'!B105</f>
        <v>UNIDAD NACIONAL DE PROTECCIÓN - UNP</v>
      </c>
      <c r="C105" s="724" t="str">
        <f>+'BASE SIIF'!C105</f>
        <v>A-05</v>
      </c>
      <c r="D105" s="722" t="str">
        <f>+'BASE SIIF'!D105</f>
        <v>A</v>
      </c>
      <c r="E105" s="722" t="str">
        <f>+'BASE SIIF'!E105</f>
        <v>05</v>
      </c>
      <c r="F105" s="722">
        <f>+'BASE SIIF'!F105</f>
        <v>0</v>
      </c>
      <c r="G105" s="722">
        <f>+'BASE SIIF'!G105</f>
        <v>0</v>
      </c>
      <c r="H105" s="722">
        <f>+'BASE SIIF'!H105</f>
        <v>0</v>
      </c>
      <c r="I105" s="722"/>
      <c r="J105" s="722"/>
      <c r="K105" s="722"/>
      <c r="L105" s="722"/>
      <c r="M105" s="722" t="str">
        <f>+'BASE SIIF'!M105</f>
        <v>Propios</v>
      </c>
      <c r="N105" s="722" t="str">
        <f>+'BASE SIIF'!N105</f>
        <v>20</v>
      </c>
      <c r="O105" s="722" t="str">
        <f>+'BASE SIIF'!O105</f>
        <v>CSF</v>
      </c>
      <c r="P105" s="723" t="str">
        <f>+'BASE SIIF'!P105</f>
        <v>GASTOS DE COMERCIALIZACIÓN Y PRODUCCIÓN</v>
      </c>
      <c r="Q105" s="723" t="str">
        <f>+'BASE SIIF'!Q105</f>
        <v>GASTOS DE COMERCIALIZACIÓN Y PRODUCCIÓN</v>
      </c>
      <c r="R105" s="725">
        <f>+'BASE SIIF'!R105/$R$3</f>
        <v>164697</v>
      </c>
      <c r="S105" s="725">
        <f>+'BASE SIIF'!S105/$R$3</f>
        <v>0</v>
      </c>
      <c r="T105" s="725">
        <f>+'BASE SIIF'!T105/$R$3</f>
        <v>0</v>
      </c>
      <c r="U105" s="725">
        <f>+'BASE SIIF'!U105/$R$3</f>
        <v>164697</v>
      </c>
      <c r="V105" s="725">
        <f>+'BASE SIIF'!V105/$R$3</f>
        <v>0</v>
      </c>
      <c r="W105" s="725">
        <f>+'BASE SIIF'!W105/$R$3</f>
        <v>142559.74669100001</v>
      </c>
      <c r="X105" s="725">
        <f>+'BASE SIIF'!X105/$R$3</f>
        <v>22137.253309</v>
      </c>
      <c r="Y105" s="725">
        <f>+'BASE SIIF'!Y105/$R$3</f>
        <v>7319.6338580000001</v>
      </c>
      <c r="Z105" s="725">
        <f>+'BASE SIIF'!Z105/$R$3</f>
        <v>5869.253858</v>
      </c>
      <c r="AA105" s="725">
        <f>+'BASE SIIF'!AA105/$R$3</f>
        <v>5787.9418580000001</v>
      </c>
      <c r="AB105" s="725">
        <f>+'BASE SIIF'!AB105/$R$3</f>
        <v>5787.9418580000001</v>
      </c>
      <c r="AC105" s="716"/>
      <c r="AD105" s="713"/>
      <c r="AE105" s="710"/>
    </row>
    <row r="106" spans="1:31" s="315" customFormat="1" ht="33.75" customHeight="1">
      <c r="A106" s="722" t="str">
        <f>+'BASE SIIF'!A106</f>
        <v>37-08-00</v>
      </c>
      <c r="B106" s="723" t="str">
        <f>+'BASE SIIF'!B106</f>
        <v>UNIDAD NACIONAL DE PROTECCIÓN - UNP</v>
      </c>
      <c r="C106" s="724" t="str">
        <f>+'BASE SIIF'!C106</f>
        <v>A-08-01</v>
      </c>
      <c r="D106" s="722" t="str">
        <f>+'BASE SIIF'!D106</f>
        <v>A</v>
      </c>
      <c r="E106" s="722" t="str">
        <f>+'BASE SIIF'!E106</f>
        <v>08</v>
      </c>
      <c r="F106" s="722" t="str">
        <f>+'BASE SIIF'!F106</f>
        <v>01</v>
      </c>
      <c r="G106" s="722">
        <f>+'BASE SIIF'!G106</f>
        <v>0</v>
      </c>
      <c r="H106" s="722">
        <f>+'BASE SIIF'!H106</f>
        <v>0</v>
      </c>
      <c r="I106" s="722"/>
      <c r="J106" s="722"/>
      <c r="K106" s="722"/>
      <c r="L106" s="722"/>
      <c r="M106" s="722" t="str">
        <f>+'BASE SIIF'!M106</f>
        <v>Nación</v>
      </c>
      <c r="N106" s="722" t="str">
        <f>+'BASE SIIF'!N106</f>
        <v>10</v>
      </c>
      <c r="O106" s="722" t="str">
        <f>+'BASE SIIF'!O106</f>
        <v>CSF</v>
      </c>
      <c r="P106" s="723" t="str">
        <f>+'BASE SIIF'!P106</f>
        <v>IMPUESTOS</v>
      </c>
      <c r="Q106" s="723" t="str">
        <f>+'BASE SIIF'!Q106</f>
        <v>IMPUESTOS</v>
      </c>
      <c r="R106" s="725">
        <f>+'BASE SIIF'!R106/$R$3</f>
        <v>1485</v>
      </c>
      <c r="S106" s="725">
        <f>+'BASE SIIF'!S106/$R$3</f>
        <v>0</v>
      </c>
      <c r="T106" s="725">
        <f>+'BASE SIIF'!T106/$R$3</f>
        <v>0</v>
      </c>
      <c r="U106" s="725">
        <f>+'BASE SIIF'!U106/$R$3</f>
        <v>1485</v>
      </c>
      <c r="V106" s="725">
        <f>+'BASE SIIF'!V106/$R$3</f>
        <v>0</v>
      </c>
      <c r="W106" s="725">
        <f>+'BASE SIIF'!W106/$R$3</f>
        <v>1485</v>
      </c>
      <c r="X106" s="725">
        <f>+'BASE SIIF'!X106/$R$3</f>
        <v>0</v>
      </c>
      <c r="Y106" s="725">
        <f>+'BASE SIIF'!Y106/$R$3</f>
        <v>684.34900000000005</v>
      </c>
      <c r="Z106" s="725">
        <f>+'BASE SIIF'!Z106/$R$3</f>
        <v>684.34900000000005</v>
      </c>
      <c r="AA106" s="725">
        <f>+'BASE SIIF'!AA106/$R$3</f>
        <v>684.34900000000005</v>
      </c>
      <c r="AB106" s="725">
        <f>+'BASE SIIF'!AB106/$R$3</f>
        <v>684.34900000000005</v>
      </c>
      <c r="AC106" s="716"/>
      <c r="AD106" s="713"/>
      <c r="AE106" s="710"/>
    </row>
    <row r="107" spans="1:31" s="315" customFormat="1" ht="33.75" customHeight="1">
      <c r="A107" s="722" t="str">
        <f>+'BASE SIIF'!A107</f>
        <v>37-08-00</v>
      </c>
      <c r="B107" s="723" t="str">
        <f>+'BASE SIIF'!B107</f>
        <v>UNIDAD NACIONAL DE PROTECCIÓN - UNP</v>
      </c>
      <c r="C107" s="724" t="str">
        <f>+'BASE SIIF'!C107</f>
        <v>A-08-03</v>
      </c>
      <c r="D107" s="722" t="str">
        <f>+'BASE SIIF'!D107</f>
        <v>A</v>
      </c>
      <c r="E107" s="722" t="str">
        <f>+'BASE SIIF'!E107</f>
        <v>08</v>
      </c>
      <c r="F107" s="722" t="str">
        <f>+'BASE SIIF'!F107</f>
        <v>03</v>
      </c>
      <c r="G107" s="722">
        <f>+'BASE SIIF'!G107</f>
        <v>0</v>
      </c>
      <c r="H107" s="722">
        <f>+'BASE SIIF'!H107</f>
        <v>0</v>
      </c>
      <c r="I107" s="722"/>
      <c r="J107" s="722"/>
      <c r="K107" s="722"/>
      <c r="L107" s="722"/>
      <c r="M107" s="722" t="str">
        <f>+'BASE SIIF'!M107</f>
        <v>Nación</v>
      </c>
      <c r="N107" s="722" t="str">
        <f>+'BASE SIIF'!N107</f>
        <v>10</v>
      </c>
      <c r="O107" s="722" t="str">
        <f>+'BASE SIIF'!O107</f>
        <v>CSF</v>
      </c>
      <c r="P107" s="723" t="str">
        <f>+'BASE SIIF'!P107</f>
        <v>TASAS Y DERECHOS ADMINISTRATIVOS</v>
      </c>
      <c r="Q107" s="723" t="str">
        <f>+'BASE SIIF'!Q107</f>
        <v>TASAS Y DERECHOS ADMINISTRATIVOS</v>
      </c>
      <c r="R107" s="725">
        <f>+'BASE SIIF'!R107/$R$3</f>
        <v>12.1</v>
      </c>
      <c r="S107" s="725">
        <f>+'BASE SIIF'!S107/$R$3</f>
        <v>0</v>
      </c>
      <c r="T107" s="725">
        <f>+'BASE SIIF'!T107/$R$3</f>
        <v>0</v>
      </c>
      <c r="U107" s="725">
        <f>+'BASE SIIF'!U107/$R$3</f>
        <v>12.1</v>
      </c>
      <c r="V107" s="725">
        <f>+'BASE SIIF'!V107/$R$3</f>
        <v>0</v>
      </c>
      <c r="W107" s="725">
        <f>+'BASE SIIF'!W107/$R$3</f>
        <v>12.1</v>
      </c>
      <c r="X107" s="725">
        <f>+'BASE SIIF'!X107/$R$3</f>
        <v>0</v>
      </c>
      <c r="Y107" s="725">
        <f>+'BASE SIIF'!Y107/$R$3</f>
        <v>0.66703900000000005</v>
      </c>
      <c r="Z107" s="725">
        <f>+'BASE SIIF'!Z107/$R$3</f>
        <v>0.66703900000000005</v>
      </c>
      <c r="AA107" s="725">
        <f>+'BASE SIIF'!AA107/$R$3</f>
        <v>0.66703900000000005</v>
      </c>
      <c r="AB107" s="725">
        <f>+'BASE SIIF'!AB107/$R$3</f>
        <v>0.66703900000000005</v>
      </c>
      <c r="AC107" s="716"/>
      <c r="AD107" s="713"/>
      <c r="AE107" s="710"/>
    </row>
    <row r="108" spans="1:31" s="315" customFormat="1" ht="33.75" customHeight="1">
      <c r="A108" s="722" t="str">
        <f>+'BASE SIIF'!A108</f>
        <v>37-08-00</v>
      </c>
      <c r="B108" s="723" t="str">
        <f>+'BASE SIIF'!B108</f>
        <v>UNIDAD NACIONAL DE PROTECCIÓN - UNP</v>
      </c>
      <c r="C108" s="724" t="str">
        <f>+'BASE SIIF'!C108</f>
        <v>A-08-04-01</v>
      </c>
      <c r="D108" s="722" t="str">
        <f>+'BASE SIIF'!D108</f>
        <v>A</v>
      </c>
      <c r="E108" s="722" t="str">
        <f>+'BASE SIIF'!E108</f>
        <v>08</v>
      </c>
      <c r="F108" s="722" t="str">
        <f>+'BASE SIIF'!F108</f>
        <v>04</v>
      </c>
      <c r="G108" s="722" t="str">
        <f>+'BASE SIIF'!G108</f>
        <v>01</v>
      </c>
      <c r="H108" s="722">
        <f>+'BASE SIIF'!H108</f>
        <v>0</v>
      </c>
      <c r="I108" s="722"/>
      <c r="J108" s="722"/>
      <c r="K108" s="722"/>
      <c r="L108" s="722"/>
      <c r="M108" s="722" t="str">
        <f>+'BASE SIIF'!M108</f>
        <v>Nación</v>
      </c>
      <c r="N108" s="722" t="str">
        <f>+'BASE SIIF'!N108</f>
        <v>11</v>
      </c>
      <c r="O108" s="722" t="str">
        <f>+'BASE SIIF'!O108</f>
        <v>SSF</v>
      </c>
      <c r="P108" s="723" t="str">
        <f>+'BASE SIIF'!P108</f>
        <v>CUOTA DE FISCALIZACIÓN Y AUDITAJE</v>
      </c>
      <c r="Q108" s="723" t="str">
        <f>+'BASE SIIF'!Q108</f>
        <v>CUOTA DE FISCALIZACIÓN Y AUDITAJE</v>
      </c>
      <c r="R108" s="725">
        <f>+'BASE SIIF'!R108/$R$3</f>
        <v>3380.1</v>
      </c>
      <c r="S108" s="725">
        <f>+'BASE SIIF'!S108/$R$3</f>
        <v>0</v>
      </c>
      <c r="T108" s="725">
        <f>+'BASE SIIF'!T108/$R$3</f>
        <v>0</v>
      </c>
      <c r="U108" s="725">
        <f>+'BASE SIIF'!U108/$R$3</f>
        <v>3380.1</v>
      </c>
      <c r="V108" s="725">
        <f>+'BASE SIIF'!V108/$R$3</f>
        <v>0</v>
      </c>
      <c r="W108" s="725">
        <f>+'BASE SIIF'!W108/$R$3</f>
        <v>0</v>
      </c>
      <c r="X108" s="725">
        <f>+'BASE SIIF'!X108/$R$3</f>
        <v>3380.1</v>
      </c>
      <c r="Y108" s="725">
        <f>+'BASE SIIF'!Y108/$R$3</f>
        <v>0</v>
      </c>
      <c r="Z108" s="725">
        <f>+'BASE SIIF'!Z108/$R$3</f>
        <v>0</v>
      </c>
      <c r="AA108" s="725">
        <f>+'BASE SIIF'!AA108/$R$3</f>
        <v>0</v>
      </c>
      <c r="AB108" s="725">
        <f>+'BASE SIIF'!AB108/$R$3</f>
        <v>0</v>
      </c>
      <c r="AC108" s="716"/>
      <c r="AD108" s="713"/>
      <c r="AE108" s="710"/>
    </row>
    <row r="109" spans="1:31" s="315" customFormat="1" ht="33.75" customHeight="1">
      <c r="A109" s="722" t="str">
        <f>+'BASE SIIF'!A109</f>
        <v>37-08-00</v>
      </c>
      <c r="B109" s="723" t="str">
        <f>+'BASE SIIF'!B109</f>
        <v>UNIDAD NACIONAL DE PROTECCIÓN - UNP</v>
      </c>
      <c r="C109" s="724" t="str">
        <f>+'BASE SIIF'!C109</f>
        <v>A-08-05</v>
      </c>
      <c r="D109" s="722" t="str">
        <f>+'BASE SIIF'!D109</f>
        <v>A</v>
      </c>
      <c r="E109" s="722" t="str">
        <f>+'BASE SIIF'!E109</f>
        <v>08</v>
      </c>
      <c r="F109" s="722" t="str">
        <f>+'BASE SIIF'!F109</f>
        <v>05</v>
      </c>
      <c r="G109" s="722">
        <f>+'BASE SIIF'!G109</f>
        <v>0</v>
      </c>
      <c r="H109" s="722">
        <f>+'BASE SIIF'!H109</f>
        <v>0</v>
      </c>
      <c r="I109" s="722"/>
      <c r="J109" s="722"/>
      <c r="K109" s="722"/>
      <c r="L109" s="722"/>
      <c r="M109" s="722" t="str">
        <f>+'BASE SIIF'!M109</f>
        <v>Nación</v>
      </c>
      <c r="N109" s="722" t="str">
        <f>+'BASE SIIF'!N109</f>
        <v>10</v>
      </c>
      <c r="O109" s="722" t="str">
        <f>+'BASE SIIF'!O109</f>
        <v>CSF</v>
      </c>
      <c r="P109" s="723" t="str">
        <f>+'BASE SIIF'!P109</f>
        <v>MULTAS, SANCIONES E INTERESES DE MORA</v>
      </c>
      <c r="Q109" s="723" t="str">
        <f>+'BASE SIIF'!Q109</f>
        <v>MULTAS, SANCIONES E INTERESES DE MORA</v>
      </c>
      <c r="R109" s="725">
        <f>+'BASE SIIF'!R109/$R$3</f>
        <v>57.4</v>
      </c>
      <c r="S109" s="725">
        <f>+'BASE SIIF'!S109/$R$3</f>
        <v>0</v>
      </c>
      <c r="T109" s="725">
        <f>+'BASE SIIF'!T109/$R$3</f>
        <v>0</v>
      </c>
      <c r="U109" s="725">
        <f>+'BASE SIIF'!U109/$R$3</f>
        <v>57.4</v>
      </c>
      <c r="V109" s="725">
        <f>+'BASE SIIF'!V109/$R$3</f>
        <v>0</v>
      </c>
      <c r="W109" s="725">
        <f>+'BASE SIIF'!W109/$R$3</f>
        <v>0</v>
      </c>
      <c r="X109" s="725">
        <f>+'BASE SIIF'!X109/$R$3</f>
        <v>57.4</v>
      </c>
      <c r="Y109" s="725">
        <f>+'BASE SIIF'!Y109/$R$3</f>
        <v>0</v>
      </c>
      <c r="Z109" s="725">
        <f>+'BASE SIIF'!Z109/$R$3</f>
        <v>0</v>
      </c>
      <c r="AA109" s="725">
        <f>+'BASE SIIF'!AA109/$R$3</f>
        <v>0</v>
      </c>
      <c r="AB109" s="725">
        <f>+'BASE SIIF'!AB109/$R$3</f>
        <v>0</v>
      </c>
      <c r="AC109" s="716"/>
      <c r="AD109" s="713"/>
      <c r="AE109" s="710"/>
    </row>
    <row r="110" spans="1:31" s="315" customFormat="1" ht="33.75" customHeight="1">
      <c r="A110" s="722" t="str">
        <f>+'BASE SIIF'!A110</f>
        <v>37-08-00</v>
      </c>
      <c r="B110" s="723" t="str">
        <f>+'BASE SIIF'!B110</f>
        <v>UNIDAD NACIONAL DE PROTECCIÓN - UNP</v>
      </c>
      <c r="C110" s="724" t="str">
        <f>+'BASE SIIF'!C110</f>
        <v>B-10-01-03</v>
      </c>
      <c r="D110" s="722" t="str">
        <f>+'BASE SIIF'!D110</f>
        <v>B</v>
      </c>
      <c r="E110" s="722" t="str">
        <f>+'BASE SIIF'!E110</f>
        <v>10</v>
      </c>
      <c r="F110" s="722" t="str">
        <f>+'BASE SIIF'!F110</f>
        <v>01</v>
      </c>
      <c r="G110" s="722" t="str">
        <f>+'BASE SIIF'!G110</f>
        <v>03</v>
      </c>
      <c r="H110" s="722">
        <f>+'BASE SIIF'!H110</f>
        <v>0</v>
      </c>
      <c r="I110" s="722"/>
      <c r="J110" s="722"/>
      <c r="K110" s="722"/>
      <c r="L110" s="722"/>
      <c r="M110" s="722" t="str">
        <f>+'BASE SIIF'!M110</f>
        <v>Nación</v>
      </c>
      <c r="N110" s="722" t="str">
        <f>+'BASE SIIF'!N110</f>
        <v>11</v>
      </c>
      <c r="O110" s="722" t="str">
        <f>+'BASE SIIF'!O110</f>
        <v>SSF</v>
      </c>
      <c r="P110" s="723" t="str">
        <f>+'BASE SIIF'!P110</f>
        <v>OTRAS CUENTAS POR PAGAR</v>
      </c>
      <c r="Q110" s="723" t="str">
        <f>+'BASE SIIF'!Q110</f>
        <v>OTRAS CUENTAS POR PAGAR</v>
      </c>
      <c r="R110" s="725">
        <f>+'BASE SIIF'!R110/$R$3</f>
        <v>3610.7117020000001</v>
      </c>
      <c r="S110" s="725">
        <f>+'BASE SIIF'!S110/$R$3</f>
        <v>0</v>
      </c>
      <c r="T110" s="725">
        <f>+'BASE SIIF'!T110/$R$3</f>
        <v>0</v>
      </c>
      <c r="U110" s="725">
        <f>+'BASE SIIF'!U110/$R$3</f>
        <v>3610.7117020000001</v>
      </c>
      <c r="V110" s="725">
        <f>+'BASE SIIF'!V110/$R$3</f>
        <v>0</v>
      </c>
      <c r="W110" s="725">
        <f>+'BASE SIIF'!W110/$R$3</f>
        <v>0</v>
      </c>
      <c r="X110" s="725">
        <f>+'BASE SIIF'!X110/$R$3</f>
        <v>3610.7117020000001</v>
      </c>
      <c r="Y110" s="725">
        <f>+'BASE SIIF'!Y110/$R$3</f>
        <v>0</v>
      </c>
      <c r="Z110" s="725">
        <f>+'BASE SIIF'!Z110/$R$3</f>
        <v>0</v>
      </c>
      <c r="AA110" s="725">
        <f>+'BASE SIIF'!AA110/$R$3</f>
        <v>0</v>
      </c>
      <c r="AB110" s="725">
        <f>+'BASE SIIF'!AB110/$R$3</f>
        <v>0</v>
      </c>
      <c r="AC110" s="716"/>
      <c r="AD110" s="713"/>
      <c r="AE110" s="710"/>
    </row>
    <row r="111" spans="1:31" s="315" customFormat="1" ht="33.75" customHeight="1">
      <c r="A111" s="722" t="str">
        <f>+'BASE SIIF'!A111</f>
        <v>37-08-00</v>
      </c>
      <c r="B111" s="723" t="str">
        <f>+'BASE SIIF'!B111</f>
        <v>UNIDAD NACIONAL DE PROTECCIÓN - UNP</v>
      </c>
      <c r="C111" s="724" t="str">
        <f>+'BASE SIIF'!C111</f>
        <v>C-3799-1000-3-53105B</v>
      </c>
      <c r="D111" s="722" t="str">
        <f>+'BASE SIIF'!D111</f>
        <v>C</v>
      </c>
      <c r="E111" s="722" t="str">
        <f>+'BASE SIIF'!E111</f>
        <v>3799</v>
      </c>
      <c r="F111" s="722" t="str">
        <f>+'BASE SIIF'!F111</f>
        <v>1000</v>
      </c>
      <c r="G111" s="722" t="str">
        <f>+'BASE SIIF'!G111</f>
        <v>3</v>
      </c>
      <c r="H111" s="722" t="str">
        <f>+'BASE SIIF'!H111</f>
        <v>53105B</v>
      </c>
      <c r="I111" s="722"/>
      <c r="J111" s="722"/>
      <c r="K111" s="722"/>
      <c r="L111" s="722"/>
      <c r="M111" s="722" t="str">
        <f>+'BASE SIIF'!M111</f>
        <v>Nación</v>
      </c>
      <c r="N111" s="722" t="str">
        <f>+'BASE SIIF'!N111</f>
        <v>11</v>
      </c>
      <c r="O111" s="722" t="str">
        <f>+'BASE SIIF'!O111</f>
        <v>CSF</v>
      </c>
      <c r="P111" s="723" t="str">
        <f>+'BASE SIIF'!P111</f>
        <v>FORTALECIMIENTO FORTALECIMIENTO DEL PROCESO DE GESTIÓN DOCUMENTAL DE LA UNIDAD NACIONAL DE PROTECCION NACIONAL NACIONAL - PREVIO CONCEPTO DNP</v>
      </c>
      <c r="Q111" s="723" t="str">
        <f>+'BASE SIIF'!Q111</f>
        <v>5. CONVERGENCIA REGIONAL / B. ENTIDADES PÚBLICAS TERRITORIALES Y NACIONALES FORTALECIDAS</v>
      </c>
      <c r="R111" s="725">
        <f>+'BASE SIIF'!R111/$R$3</f>
        <v>4403.31394</v>
      </c>
      <c r="S111" s="725">
        <f>+'BASE SIIF'!S111/$R$3</f>
        <v>0</v>
      </c>
      <c r="T111" s="725">
        <f>+'BASE SIIF'!T111/$R$3</f>
        <v>0</v>
      </c>
      <c r="U111" s="725">
        <f>+'BASE SIIF'!U111/$R$3</f>
        <v>4403.31394</v>
      </c>
      <c r="V111" s="725">
        <f>+'BASE SIIF'!V111/$R$3</f>
        <v>4403.31394</v>
      </c>
      <c r="W111" s="725">
        <f>+'BASE SIIF'!W111/$R$3</f>
        <v>0</v>
      </c>
      <c r="X111" s="725">
        <f>+'BASE SIIF'!X111/$R$3</f>
        <v>0</v>
      </c>
      <c r="Y111" s="725">
        <f>+'BASE SIIF'!Y111/$R$3</f>
        <v>0</v>
      </c>
      <c r="Z111" s="725">
        <f>+'BASE SIIF'!Z111/$R$3</f>
        <v>0</v>
      </c>
      <c r="AA111" s="725">
        <f>+'BASE SIIF'!AA111/$R$3</f>
        <v>0</v>
      </c>
      <c r="AB111" s="725">
        <f>+'BASE SIIF'!AB111/$R$3</f>
        <v>0</v>
      </c>
      <c r="AC111" s="716"/>
      <c r="AD111" s="713"/>
      <c r="AE111" s="710"/>
    </row>
    <row r="112" spans="1:31" s="315" customFormat="1" ht="33.75" customHeight="1">
      <c r="A112" s="867" t="str">
        <f>+'BASE SIIF'!A112</f>
        <v>37-09-00</v>
      </c>
      <c r="B112" s="868" t="str">
        <f>+'BASE SIIF'!B112</f>
        <v>DIRECCION NACIONAL DE BOMBEROS</v>
      </c>
      <c r="C112" s="868" t="str">
        <f>+'BASE SIIF'!C112</f>
        <v>A-01-01-01</v>
      </c>
      <c r="D112" s="867" t="str">
        <f>+'BASE SIIF'!D112</f>
        <v>A</v>
      </c>
      <c r="E112" s="868" t="str">
        <f>+'BASE SIIF'!E112</f>
        <v>01</v>
      </c>
      <c r="F112" s="868" t="str">
        <f>+'BASE SIIF'!F112</f>
        <v>01</v>
      </c>
      <c r="G112" s="867" t="str">
        <f>+'BASE SIIF'!G112</f>
        <v>01</v>
      </c>
      <c r="H112" s="868">
        <f>+'BASE SIIF'!H112</f>
        <v>0</v>
      </c>
      <c r="I112" s="868">
        <f>+'BASE SIIF'!I112</f>
        <v>0</v>
      </c>
      <c r="J112" s="867">
        <f>+'BASE SIIF'!J112</f>
        <v>0</v>
      </c>
      <c r="K112" s="868">
        <f>+'BASE SIIF'!K112</f>
        <v>0</v>
      </c>
      <c r="L112" s="868">
        <f>+'BASE SIIF'!L112</f>
        <v>0</v>
      </c>
      <c r="M112" s="867" t="str">
        <f>+'BASE SIIF'!M112</f>
        <v>Nación</v>
      </c>
      <c r="N112" s="867" t="str">
        <f>+'BASE SIIF'!N112</f>
        <v>10</v>
      </c>
      <c r="O112" s="868" t="str">
        <f>+'BASE SIIF'!O112</f>
        <v>CSF</v>
      </c>
      <c r="P112" s="868" t="str">
        <f>+'BASE SIIF'!P112</f>
        <v>SALARIO</v>
      </c>
      <c r="Q112" s="868" t="str">
        <f>+'BASE SIIF'!Q112</f>
        <v>SALARIO</v>
      </c>
      <c r="R112" s="725">
        <f>+'BASE SIIF'!R112/$R$3</f>
        <v>2873.2</v>
      </c>
      <c r="S112" s="725">
        <f>+'BASE SIIF'!S112/$R$3</f>
        <v>0</v>
      </c>
      <c r="T112" s="725">
        <f>+'BASE SIIF'!T112/$R$3</f>
        <v>0</v>
      </c>
      <c r="U112" s="725">
        <f>+'BASE SIIF'!U112/$R$3</f>
        <v>2873.2</v>
      </c>
      <c r="V112" s="725">
        <f>+'BASE SIIF'!V112/$R$3</f>
        <v>0</v>
      </c>
      <c r="W112" s="725">
        <f>+'BASE SIIF'!W112/$R$3</f>
        <v>2873.2</v>
      </c>
      <c r="X112" s="725">
        <f>+'BASE SIIF'!X112/$R$3</f>
        <v>0</v>
      </c>
      <c r="Y112" s="725">
        <f>+'BASE SIIF'!Y112/$R$3</f>
        <v>558.92893200000003</v>
      </c>
      <c r="Z112" s="725">
        <f>+'BASE SIIF'!Z112/$R$3</f>
        <v>558.30323399999997</v>
      </c>
      <c r="AA112" s="725">
        <f>+'BASE SIIF'!AA112/$R$3</f>
        <v>558.30323399999997</v>
      </c>
      <c r="AB112" s="725">
        <f>+'BASE SIIF'!AB112/$R$3</f>
        <v>558.30323399999997</v>
      </c>
      <c r="AC112" s="716"/>
      <c r="AD112" s="713"/>
      <c r="AE112" s="710"/>
    </row>
    <row r="113" spans="1:31" s="315" customFormat="1" ht="33.75" customHeight="1">
      <c r="A113" s="867" t="str">
        <f>+'BASE SIIF'!A113</f>
        <v>37-09-00</v>
      </c>
      <c r="B113" s="868" t="str">
        <f>+'BASE SIIF'!B113</f>
        <v>DIRECCION NACIONAL DE BOMBEROS</v>
      </c>
      <c r="C113" s="868" t="str">
        <f>+'BASE SIIF'!C113</f>
        <v>A-01-01-02</v>
      </c>
      <c r="D113" s="867" t="str">
        <f>+'BASE SIIF'!D113</f>
        <v>A</v>
      </c>
      <c r="E113" s="868" t="str">
        <f>+'BASE SIIF'!E113</f>
        <v>01</v>
      </c>
      <c r="F113" s="868" t="str">
        <f>+'BASE SIIF'!F113</f>
        <v>01</v>
      </c>
      <c r="G113" s="867" t="str">
        <f>+'BASE SIIF'!G113</f>
        <v>02</v>
      </c>
      <c r="H113" s="868">
        <f>+'BASE SIIF'!H113</f>
        <v>0</v>
      </c>
      <c r="I113" s="868">
        <f>+'BASE SIIF'!I113</f>
        <v>0</v>
      </c>
      <c r="J113" s="867">
        <f>+'BASE SIIF'!J113</f>
        <v>0</v>
      </c>
      <c r="K113" s="868">
        <f>+'BASE SIIF'!K113</f>
        <v>0</v>
      </c>
      <c r="L113" s="868">
        <f>+'BASE SIIF'!L113</f>
        <v>0</v>
      </c>
      <c r="M113" s="867" t="str">
        <f>+'BASE SIIF'!M113</f>
        <v>Nación</v>
      </c>
      <c r="N113" s="867" t="str">
        <f>+'BASE SIIF'!N113</f>
        <v>10</v>
      </c>
      <c r="O113" s="868" t="str">
        <f>+'BASE SIIF'!O113</f>
        <v>CSF</v>
      </c>
      <c r="P113" s="868" t="str">
        <f>+'BASE SIIF'!P113</f>
        <v>CONTRIBUCIONES INHERENTES A LA NÓMINA</v>
      </c>
      <c r="Q113" s="868" t="str">
        <f>+'BASE SIIF'!Q113</f>
        <v>CONTRIBUCIONES INHERENTES A LA NÓMINA</v>
      </c>
      <c r="R113" s="725">
        <f>+'BASE SIIF'!R113/$R$3</f>
        <v>1073</v>
      </c>
      <c r="S113" s="725">
        <f>+'BASE SIIF'!S113/$R$3</f>
        <v>0</v>
      </c>
      <c r="T113" s="725">
        <f>+'BASE SIIF'!T113/$R$3</f>
        <v>0</v>
      </c>
      <c r="U113" s="725">
        <f>+'BASE SIIF'!U113/$R$3</f>
        <v>1073</v>
      </c>
      <c r="V113" s="725">
        <f>+'BASE SIIF'!V113/$R$3</f>
        <v>0</v>
      </c>
      <c r="W113" s="725">
        <f>+'BASE SIIF'!W113/$R$3</f>
        <v>1073</v>
      </c>
      <c r="X113" s="725">
        <f>+'BASE SIIF'!X113/$R$3</f>
        <v>0</v>
      </c>
      <c r="Y113" s="725">
        <f>+'BASE SIIF'!Y113/$R$3</f>
        <v>132.67544799999999</v>
      </c>
      <c r="Z113" s="725">
        <f>+'BASE SIIF'!Z113/$R$3</f>
        <v>132.67544799999999</v>
      </c>
      <c r="AA113" s="725">
        <f>+'BASE SIIF'!AA113/$R$3</f>
        <v>132.67544799999999</v>
      </c>
      <c r="AB113" s="725">
        <f>+'BASE SIIF'!AB113/$R$3</f>
        <v>132.67544799999999</v>
      </c>
      <c r="AC113" s="716"/>
      <c r="AD113" s="713"/>
      <c r="AE113" s="710"/>
    </row>
    <row r="114" spans="1:31" s="315" customFormat="1" ht="33.75" customHeight="1">
      <c r="A114" s="867" t="str">
        <f>+'BASE SIIF'!A114</f>
        <v>37-09-00</v>
      </c>
      <c r="B114" s="868" t="str">
        <f>+'BASE SIIF'!B114</f>
        <v>DIRECCION NACIONAL DE BOMBEROS</v>
      </c>
      <c r="C114" s="868" t="str">
        <f>+'BASE SIIF'!C114</f>
        <v>A-01-01-03</v>
      </c>
      <c r="D114" s="867" t="str">
        <f>+'BASE SIIF'!D114</f>
        <v>A</v>
      </c>
      <c r="E114" s="868" t="str">
        <f>+'BASE SIIF'!E114</f>
        <v>01</v>
      </c>
      <c r="F114" s="868" t="str">
        <f>+'BASE SIIF'!F114</f>
        <v>01</v>
      </c>
      <c r="G114" s="867" t="str">
        <f>+'BASE SIIF'!G114</f>
        <v>03</v>
      </c>
      <c r="H114" s="868">
        <f>+'BASE SIIF'!H114</f>
        <v>0</v>
      </c>
      <c r="I114" s="868">
        <f>+'BASE SIIF'!I114</f>
        <v>0</v>
      </c>
      <c r="J114" s="867">
        <f>+'BASE SIIF'!J114</f>
        <v>0</v>
      </c>
      <c r="K114" s="868">
        <f>+'BASE SIIF'!K114</f>
        <v>0</v>
      </c>
      <c r="L114" s="868">
        <f>+'BASE SIIF'!L114</f>
        <v>0</v>
      </c>
      <c r="M114" s="867" t="str">
        <f>+'BASE SIIF'!M114</f>
        <v>Nación</v>
      </c>
      <c r="N114" s="867" t="str">
        <f>+'BASE SIIF'!N114</f>
        <v>10</v>
      </c>
      <c r="O114" s="868" t="str">
        <f>+'BASE SIIF'!O114</f>
        <v>CSF</v>
      </c>
      <c r="P114" s="868" t="str">
        <f>+'BASE SIIF'!P114</f>
        <v>REMUNERACIONES NO CONSTITUTIVAS DE FACTOR SALARIAL</v>
      </c>
      <c r="Q114" s="868" t="str">
        <f>+'BASE SIIF'!Q114</f>
        <v>REMUNERACIONES NO CONSTITUTIVAS DE FACTOR SALARIAL</v>
      </c>
      <c r="R114" s="725">
        <f>+'BASE SIIF'!R114/$R$3</f>
        <v>248.4</v>
      </c>
      <c r="S114" s="725">
        <f>+'BASE SIIF'!S114/$R$3</f>
        <v>0</v>
      </c>
      <c r="T114" s="725">
        <f>+'BASE SIIF'!T114/$R$3</f>
        <v>0</v>
      </c>
      <c r="U114" s="725">
        <f>+'BASE SIIF'!U114/$R$3</f>
        <v>248.4</v>
      </c>
      <c r="V114" s="725">
        <f>+'BASE SIIF'!V114/$R$3</f>
        <v>0</v>
      </c>
      <c r="W114" s="725">
        <f>+'BASE SIIF'!W114/$R$3</f>
        <v>248.4</v>
      </c>
      <c r="X114" s="725">
        <f>+'BASE SIIF'!X114/$R$3</f>
        <v>0</v>
      </c>
      <c r="Y114" s="725">
        <f>+'BASE SIIF'!Y114/$R$3</f>
        <v>47.822584999999997</v>
      </c>
      <c r="Z114" s="725">
        <f>+'BASE SIIF'!Z114/$R$3</f>
        <v>47.822584999999997</v>
      </c>
      <c r="AA114" s="725">
        <f>+'BASE SIIF'!AA114/$R$3</f>
        <v>47.822584999999997</v>
      </c>
      <c r="AB114" s="725">
        <f>+'BASE SIIF'!AB114/$R$3</f>
        <v>47.822584999999997</v>
      </c>
      <c r="AC114" s="716"/>
      <c r="AD114" s="713"/>
      <c r="AE114" s="710"/>
    </row>
    <row r="115" spans="1:31" s="315" customFormat="1" ht="33.75" customHeight="1">
      <c r="A115" s="867" t="str">
        <f>+'BASE SIIF'!A115</f>
        <v>37-09-00</v>
      </c>
      <c r="B115" s="868" t="str">
        <f>+'BASE SIIF'!B115</f>
        <v>DIRECCION NACIONAL DE BOMBEROS</v>
      </c>
      <c r="C115" s="868" t="str">
        <f>+'BASE SIIF'!C115</f>
        <v>A-02</v>
      </c>
      <c r="D115" s="867" t="str">
        <f>+'BASE SIIF'!D115</f>
        <v>A</v>
      </c>
      <c r="E115" s="868" t="str">
        <f>+'BASE SIIF'!E115</f>
        <v>02</v>
      </c>
      <c r="F115" s="868">
        <f>+'BASE SIIF'!F115</f>
        <v>0</v>
      </c>
      <c r="G115" s="867">
        <f>+'BASE SIIF'!G115</f>
        <v>0</v>
      </c>
      <c r="H115" s="868">
        <f>+'BASE SIIF'!H115</f>
        <v>0</v>
      </c>
      <c r="I115" s="868">
        <f>+'BASE SIIF'!I115</f>
        <v>0</v>
      </c>
      <c r="J115" s="867">
        <f>+'BASE SIIF'!J115</f>
        <v>0</v>
      </c>
      <c r="K115" s="868">
        <f>+'BASE SIIF'!K115</f>
        <v>0</v>
      </c>
      <c r="L115" s="868">
        <f>+'BASE SIIF'!L115</f>
        <v>0</v>
      </c>
      <c r="M115" s="867" t="str">
        <f>+'BASE SIIF'!M115</f>
        <v>Nación</v>
      </c>
      <c r="N115" s="867" t="str">
        <f>+'BASE SIIF'!N115</f>
        <v>10</v>
      </c>
      <c r="O115" s="868" t="str">
        <f>+'BASE SIIF'!O115</f>
        <v>CSF</v>
      </c>
      <c r="P115" s="868" t="str">
        <f>+'BASE SIIF'!P115</f>
        <v>ADQUISICIÓN DE BIENES  Y SERVICIOS</v>
      </c>
      <c r="Q115" s="868" t="str">
        <f>+'BASE SIIF'!Q115</f>
        <v>ADQUISICIÓN DE BIENES  Y SERVICIOS</v>
      </c>
      <c r="R115" s="725">
        <f>+'BASE SIIF'!R115/$R$3</f>
        <v>2042.7</v>
      </c>
      <c r="S115" s="725">
        <f>+'BASE SIIF'!S115/$R$3</f>
        <v>0</v>
      </c>
      <c r="T115" s="725">
        <f>+'BASE SIIF'!T115/$R$3</f>
        <v>0</v>
      </c>
      <c r="U115" s="725">
        <f>+'BASE SIIF'!U115/$R$3</f>
        <v>2042.7</v>
      </c>
      <c r="V115" s="725">
        <f>+'BASE SIIF'!V115/$R$3</f>
        <v>0</v>
      </c>
      <c r="W115" s="725">
        <f>+'BASE SIIF'!W115/$R$3</f>
        <v>1964.40953502</v>
      </c>
      <c r="X115" s="725">
        <f>+'BASE SIIF'!X115/$R$3</f>
        <v>78.29046498000001</v>
      </c>
      <c r="Y115" s="725">
        <f>+'BASE SIIF'!Y115/$R$3</f>
        <v>1723.52998222</v>
      </c>
      <c r="Z115" s="725">
        <f>+'BASE SIIF'!Z115/$R$3</f>
        <v>513.95541623999998</v>
      </c>
      <c r="AA115" s="725">
        <f>+'BASE SIIF'!AA115/$R$3</f>
        <v>513.95541623999998</v>
      </c>
      <c r="AB115" s="725">
        <f>+'BASE SIIF'!AB115/$R$3</f>
        <v>513.95541623999998</v>
      </c>
      <c r="AC115" s="716"/>
      <c r="AD115" s="713"/>
      <c r="AE115" s="710"/>
    </row>
    <row r="116" spans="1:31" s="315" customFormat="1" ht="33.75" customHeight="1">
      <c r="A116" s="867" t="str">
        <f>+'BASE SIIF'!A116</f>
        <v>37-09-00</v>
      </c>
      <c r="B116" s="868" t="str">
        <f>+'BASE SIIF'!B116</f>
        <v>DIRECCION NACIONAL DE BOMBEROS</v>
      </c>
      <c r="C116" s="868" t="str">
        <f>+'BASE SIIF'!C116</f>
        <v>A-08-01</v>
      </c>
      <c r="D116" s="867" t="str">
        <f>+'BASE SIIF'!D116</f>
        <v>A</v>
      </c>
      <c r="E116" s="868" t="str">
        <f>+'BASE SIIF'!E116</f>
        <v>08</v>
      </c>
      <c r="F116" s="868" t="str">
        <f>+'BASE SIIF'!F116</f>
        <v>01</v>
      </c>
      <c r="G116" s="867">
        <f>+'BASE SIIF'!G116</f>
        <v>0</v>
      </c>
      <c r="H116" s="868">
        <f>+'BASE SIIF'!H116</f>
        <v>0</v>
      </c>
      <c r="I116" s="868">
        <f>+'BASE SIIF'!I116</f>
        <v>0</v>
      </c>
      <c r="J116" s="867">
        <f>+'BASE SIIF'!J116</f>
        <v>0</v>
      </c>
      <c r="K116" s="868">
        <f>+'BASE SIIF'!K116</f>
        <v>0</v>
      </c>
      <c r="L116" s="868">
        <f>+'BASE SIIF'!L116</f>
        <v>0</v>
      </c>
      <c r="M116" s="867" t="str">
        <f>+'BASE SIIF'!M116</f>
        <v>Nación</v>
      </c>
      <c r="N116" s="867" t="str">
        <f>+'BASE SIIF'!N116</f>
        <v>10</v>
      </c>
      <c r="O116" s="868" t="str">
        <f>+'BASE SIIF'!O116</f>
        <v>CSF</v>
      </c>
      <c r="P116" s="868" t="str">
        <f>+'BASE SIIF'!P116</f>
        <v>IMPUESTOS</v>
      </c>
      <c r="Q116" s="868" t="str">
        <f>+'BASE SIIF'!Q116</f>
        <v>IMPUESTOS</v>
      </c>
      <c r="R116" s="725">
        <f>+'BASE SIIF'!R116/$R$3</f>
        <v>6.7</v>
      </c>
      <c r="S116" s="725">
        <f>+'BASE SIIF'!S116/$R$3</f>
        <v>0</v>
      </c>
      <c r="T116" s="725">
        <f>+'BASE SIIF'!T116/$R$3</f>
        <v>0</v>
      </c>
      <c r="U116" s="725">
        <f>+'BASE SIIF'!U116/$R$3</f>
        <v>6.7</v>
      </c>
      <c r="V116" s="725">
        <f>+'BASE SIIF'!V116/$R$3</f>
        <v>0</v>
      </c>
      <c r="W116" s="725">
        <f>+'BASE SIIF'!W116/$R$3</f>
        <v>0</v>
      </c>
      <c r="X116" s="725">
        <f>+'BASE SIIF'!X116/$R$3</f>
        <v>6.7</v>
      </c>
      <c r="Y116" s="725">
        <f>+'BASE SIIF'!Y116/$R$3</f>
        <v>0</v>
      </c>
      <c r="Z116" s="725">
        <f>+'BASE SIIF'!Z116/$R$3</f>
        <v>0</v>
      </c>
      <c r="AA116" s="725">
        <f>+'BASE SIIF'!AA116/$R$3</f>
        <v>0</v>
      </c>
      <c r="AB116" s="725">
        <f>+'BASE SIIF'!AB116/$R$3</f>
        <v>0</v>
      </c>
      <c r="AC116" s="716"/>
      <c r="AD116" s="713"/>
      <c r="AE116" s="710"/>
    </row>
    <row r="117" spans="1:31" s="315" customFormat="1" ht="33.75" customHeight="1">
      <c r="A117" s="867" t="str">
        <f>+'BASE SIIF'!A117</f>
        <v>37-09-00</v>
      </c>
      <c r="B117" s="868" t="str">
        <f>+'BASE SIIF'!B117</f>
        <v>DIRECCION NACIONAL DE BOMBEROS</v>
      </c>
      <c r="C117" s="868" t="str">
        <f>+'BASE SIIF'!C117</f>
        <v>A-08-04-01</v>
      </c>
      <c r="D117" s="867" t="str">
        <f>+'BASE SIIF'!D117</f>
        <v>A</v>
      </c>
      <c r="E117" s="868" t="str">
        <f>+'BASE SIIF'!E117</f>
        <v>08</v>
      </c>
      <c r="F117" s="868" t="str">
        <f>+'BASE SIIF'!F117</f>
        <v>04</v>
      </c>
      <c r="G117" s="867" t="str">
        <f>+'BASE SIIF'!G117</f>
        <v>01</v>
      </c>
      <c r="H117" s="868">
        <f>+'BASE SIIF'!H117</f>
        <v>0</v>
      </c>
      <c r="I117" s="868">
        <f>+'BASE SIIF'!I117</f>
        <v>0</v>
      </c>
      <c r="J117" s="867">
        <f>+'BASE SIIF'!J117</f>
        <v>0</v>
      </c>
      <c r="K117" s="868">
        <f>+'BASE SIIF'!K117</f>
        <v>0</v>
      </c>
      <c r="L117" s="868">
        <f>+'BASE SIIF'!L117</f>
        <v>0</v>
      </c>
      <c r="M117" s="867" t="str">
        <f>+'BASE SIIF'!M117</f>
        <v>Nación</v>
      </c>
      <c r="N117" s="867" t="str">
        <f>+'BASE SIIF'!N117</f>
        <v>11</v>
      </c>
      <c r="O117" s="868" t="str">
        <f>+'BASE SIIF'!O117</f>
        <v>SSF</v>
      </c>
      <c r="P117" s="868" t="str">
        <f>+'BASE SIIF'!P117</f>
        <v>CUOTA DE FISCALIZACIÓN Y AUDITAJE</v>
      </c>
      <c r="Q117" s="868" t="str">
        <f>+'BASE SIIF'!Q117</f>
        <v>CUOTA DE FISCALIZACIÓN Y AUDITAJE</v>
      </c>
      <c r="R117" s="725">
        <f>+'BASE SIIF'!R117/$R$3</f>
        <v>82.8</v>
      </c>
      <c r="S117" s="725">
        <f>+'BASE SIIF'!S117/$R$3</f>
        <v>0</v>
      </c>
      <c r="T117" s="725">
        <f>+'BASE SIIF'!T117/$R$3</f>
        <v>0</v>
      </c>
      <c r="U117" s="725">
        <f>+'BASE SIIF'!U117/$R$3</f>
        <v>82.8</v>
      </c>
      <c r="V117" s="725">
        <f>+'BASE SIIF'!V117/$R$3</f>
        <v>0</v>
      </c>
      <c r="W117" s="725">
        <f>+'BASE SIIF'!W117/$R$3</f>
        <v>0</v>
      </c>
      <c r="X117" s="725">
        <f>+'BASE SIIF'!X117/$R$3</f>
        <v>82.8</v>
      </c>
      <c r="Y117" s="725">
        <f>+'BASE SIIF'!Y117/$R$3</f>
        <v>0</v>
      </c>
      <c r="Z117" s="725">
        <f>+'BASE SIIF'!Z117/$R$3</f>
        <v>0</v>
      </c>
      <c r="AA117" s="725">
        <f>+'BASE SIIF'!AA117/$R$3</f>
        <v>0</v>
      </c>
      <c r="AB117" s="725">
        <f>+'BASE SIIF'!AB117/$R$3</f>
        <v>0</v>
      </c>
      <c r="AC117" s="716"/>
      <c r="AD117" s="713"/>
      <c r="AE117" s="710"/>
    </row>
    <row r="118" spans="1:31" s="315" customFormat="1" ht="112.5">
      <c r="A118" s="867" t="str">
        <f>+'BASE SIIF'!A118</f>
        <v>37-09-00</v>
      </c>
      <c r="B118" s="868" t="str">
        <f>+'BASE SIIF'!B118</f>
        <v>DIRECCION NACIONAL DE BOMBEROS</v>
      </c>
      <c r="C118" s="868" t="str">
        <f>+'BASE SIIF'!C118</f>
        <v>C-3708-1000-4-10101B</v>
      </c>
      <c r="D118" s="867" t="str">
        <f>+'BASE SIIF'!D118</f>
        <v>C</v>
      </c>
      <c r="E118" s="868" t="str">
        <f>+'BASE SIIF'!E118</f>
        <v>3708</v>
      </c>
      <c r="F118" s="868" t="str">
        <f>+'BASE SIIF'!F118</f>
        <v>1000</v>
      </c>
      <c r="G118" s="867" t="str">
        <f>+'BASE SIIF'!G118</f>
        <v>4</v>
      </c>
      <c r="H118" s="868" t="str">
        <f>+'BASE SIIF'!H118</f>
        <v>10101B</v>
      </c>
      <c r="I118" s="868">
        <f>+'BASE SIIF'!I118</f>
        <v>0</v>
      </c>
      <c r="J118" s="867">
        <f>+'BASE SIIF'!J118</f>
        <v>0</v>
      </c>
      <c r="K118" s="868">
        <f>+'BASE SIIF'!K118</f>
        <v>0</v>
      </c>
      <c r="L118" s="868">
        <f>+'BASE SIIF'!L118</f>
        <v>0</v>
      </c>
      <c r="M118" s="867" t="str">
        <f>+'BASE SIIF'!M118</f>
        <v>Nación</v>
      </c>
      <c r="N118" s="867" t="str">
        <f>+'BASE SIIF'!N118</f>
        <v>16</v>
      </c>
      <c r="O118" s="868" t="str">
        <f>+'BASE SIIF'!O118</f>
        <v>CSF</v>
      </c>
      <c r="P118" s="868" t="str">
        <f>+'BASE SIIF'!P118</f>
        <v>FORTALECIMIENTO DE LA GESTIÓN DE CONOCIMIENTO, REDUCCIÓN Y RESPUESTA DE LOS CUERPOS DE BOMBEROS PARA LA PRESTACIÓN DEL SERVICIO PÚBLICO BOMBERIL EN COLOMBIA NACIONAL NACIONAL</v>
      </c>
      <c r="Q118" s="868" t="str">
        <f>+'BASE SIIF'!Q118</f>
        <v>1. ORDENAMIENTO DEL TERRITORIO ALREDEDOR DEL AGUA Y JUSTICIA AMBIENTAL / B. DEMOCRATIZACIÓN DEL CONOCIMIENTO, LA INFORMACIÓN AMBIENTAL Y DE RIESGO DE DESASTRES</v>
      </c>
      <c r="R118" s="725">
        <f>+'BASE SIIF'!R118/$R$3</f>
        <v>62050</v>
      </c>
      <c r="S118" s="725">
        <f>+'BASE SIIF'!S118/$R$3</f>
        <v>0</v>
      </c>
      <c r="T118" s="725">
        <f>+'BASE SIIF'!T118/$R$3</f>
        <v>0</v>
      </c>
      <c r="U118" s="725">
        <f>+'BASE SIIF'!U118/$R$3</f>
        <v>62050</v>
      </c>
      <c r="V118" s="725">
        <f>+'BASE SIIF'!V118/$R$3</f>
        <v>0</v>
      </c>
      <c r="W118" s="725">
        <f>+'BASE SIIF'!W118/$R$3</f>
        <v>3561.3222000000001</v>
      </c>
      <c r="X118" s="725">
        <f>+'BASE SIIF'!X118/$R$3</f>
        <v>58488.677799999998</v>
      </c>
      <c r="Y118" s="725">
        <f>+'BASE SIIF'!Y118/$R$3</f>
        <v>2890.341782</v>
      </c>
      <c r="Z118" s="725">
        <f>+'BASE SIIF'!Z118/$R$3</f>
        <v>14.069219</v>
      </c>
      <c r="AA118" s="725">
        <f>+'BASE SIIF'!AA118/$R$3</f>
        <v>14.069219</v>
      </c>
      <c r="AB118" s="725">
        <f>+'BASE SIIF'!AB118/$R$3</f>
        <v>14.069219</v>
      </c>
      <c r="AC118" s="716"/>
      <c r="AD118" s="713"/>
      <c r="AE118" s="710"/>
    </row>
    <row r="119" spans="1:31" s="315" customFormat="1" ht="45">
      <c r="A119" s="921" t="str">
        <f>+'BASE SIIF'!A119</f>
        <v>37-04-00</v>
      </c>
      <c r="B119" s="1197" t="str">
        <f>+'BASE SIIF'!B119</f>
        <v>CORPORACION NACIONAL PARA LA RECONSTRUCCION DE LA CUENCA DEL RIO PAEZ Y ZONAS ALEDAÑAS NASA KI WE</v>
      </c>
      <c r="C119" s="1197" t="str">
        <f>+'BASE SIIF'!C119</f>
        <v>A-01-01-01</v>
      </c>
      <c r="D119" s="921" t="str">
        <f>+'BASE SIIF'!D119</f>
        <v>A</v>
      </c>
      <c r="E119" s="921" t="str">
        <f>+'BASE SIIF'!E119</f>
        <v>01</v>
      </c>
      <c r="F119" s="921" t="str">
        <f>+'BASE SIIF'!F119</f>
        <v>01</v>
      </c>
      <c r="G119" s="921" t="str">
        <f>+'BASE SIIF'!G119</f>
        <v>01</v>
      </c>
      <c r="H119" s="921">
        <f>+'BASE SIIF'!H119</f>
        <v>0</v>
      </c>
      <c r="I119" s="921">
        <f>+'BASE SIIF'!I119</f>
        <v>0</v>
      </c>
      <c r="J119" s="921">
        <f>+'BASE SIIF'!J119</f>
        <v>0</v>
      </c>
      <c r="K119" s="921">
        <f>+'BASE SIIF'!K119</f>
        <v>0</v>
      </c>
      <c r="L119" s="921">
        <f>+'BASE SIIF'!L119</f>
        <v>0</v>
      </c>
      <c r="M119" s="921" t="str">
        <f>+'BASE SIIF'!M119</f>
        <v>Nación</v>
      </c>
      <c r="N119" s="921" t="str">
        <f>+'BASE SIIF'!N119</f>
        <v>10</v>
      </c>
      <c r="O119" s="921" t="str">
        <f>+'BASE SIIF'!O119</f>
        <v>CSF</v>
      </c>
      <c r="P119" s="1197" t="str">
        <f t="shared" ref="P119:P125" si="0">+Q119</f>
        <v>SALARIO</v>
      </c>
      <c r="Q119" s="1197" t="str">
        <f>+'BASE SIIF'!Q119</f>
        <v>SALARIO</v>
      </c>
      <c r="R119" s="922">
        <f>+'BASE SIIF'!R119/1000000</f>
        <v>2409.6999999999998</v>
      </c>
      <c r="S119" s="922">
        <f>+'BASE SIIF'!S119/1000000</f>
        <v>0</v>
      </c>
      <c r="T119" s="922">
        <f>+'BASE SIIF'!T119/1000000</f>
        <v>0</v>
      </c>
      <c r="U119" s="922">
        <f>+'BASE SIIF'!U119/1000000</f>
        <v>2409.6999999999998</v>
      </c>
      <c r="V119" s="922">
        <f>+'BASE SIIF'!V119/1000000</f>
        <v>0</v>
      </c>
      <c r="W119" s="922">
        <f>+'BASE SIIF'!W119/1000000</f>
        <v>727.98888999999997</v>
      </c>
      <c r="X119" s="922">
        <f>+'BASE SIIF'!X119/1000000</f>
        <v>1681.71111</v>
      </c>
      <c r="Y119" s="922">
        <f>+'BASE SIIF'!Y119/1000000</f>
        <v>725.26271199999996</v>
      </c>
      <c r="Z119" s="922">
        <f>+'BASE SIIF'!Z119/1000000</f>
        <v>725.26271199999996</v>
      </c>
      <c r="AA119" s="922">
        <f>+'BASE SIIF'!AA119/1000000</f>
        <v>725.26271199999996</v>
      </c>
      <c r="AB119" s="922">
        <f>+'BASE SIIF'!AB119/1000000</f>
        <v>725.26271199999996</v>
      </c>
      <c r="AC119" s="716"/>
      <c r="AD119" s="713"/>
      <c r="AE119" s="710"/>
    </row>
    <row r="120" spans="1:31" s="315" customFormat="1" ht="45">
      <c r="A120" s="921" t="str">
        <f>+'BASE SIIF'!A120</f>
        <v>37-04-00</v>
      </c>
      <c r="B120" s="1197" t="str">
        <f>+'BASE SIIF'!B120</f>
        <v>CORPORACION NACIONAL PARA LA RECONSTRUCCION DE LA CUENCA DEL RIO PAEZ Y ZONAS ALEDAÑAS NASA KI WE</v>
      </c>
      <c r="C120" s="1197" t="str">
        <f>+'BASE SIIF'!C120</f>
        <v>A-01-01-02</v>
      </c>
      <c r="D120" s="921" t="str">
        <f>+'BASE SIIF'!D120</f>
        <v>A</v>
      </c>
      <c r="E120" s="921" t="str">
        <f>+'BASE SIIF'!E120</f>
        <v>01</v>
      </c>
      <c r="F120" s="921" t="str">
        <f>+'BASE SIIF'!F120</f>
        <v>01</v>
      </c>
      <c r="G120" s="921" t="str">
        <f>+'BASE SIIF'!G120</f>
        <v>02</v>
      </c>
      <c r="H120" s="921">
        <f>+'BASE SIIF'!H120</f>
        <v>0</v>
      </c>
      <c r="I120" s="921">
        <f>+'BASE SIIF'!I120</f>
        <v>0</v>
      </c>
      <c r="J120" s="921">
        <f>+'BASE SIIF'!J120</f>
        <v>0</v>
      </c>
      <c r="K120" s="921">
        <f>+'BASE SIIF'!K120</f>
        <v>0</v>
      </c>
      <c r="L120" s="921">
        <f>+'BASE SIIF'!L120</f>
        <v>0</v>
      </c>
      <c r="M120" s="921" t="str">
        <f>+'BASE SIIF'!M120</f>
        <v>Nación</v>
      </c>
      <c r="N120" s="921" t="str">
        <f>+'BASE SIIF'!N120</f>
        <v>10</v>
      </c>
      <c r="O120" s="921" t="str">
        <f>+'BASE SIIF'!O120</f>
        <v>CSF</v>
      </c>
      <c r="P120" s="1197" t="str">
        <f t="shared" si="0"/>
        <v>CONTRIBUCIONES INHERENTES A LA NÓMINA</v>
      </c>
      <c r="Q120" s="1197" t="str">
        <f>+'BASE SIIF'!Q120</f>
        <v>CONTRIBUCIONES INHERENTES A LA NÓMINA</v>
      </c>
      <c r="R120" s="922">
        <f>+'BASE SIIF'!R120/1000000</f>
        <v>864.2</v>
      </c>
      <c r="S120" s="922">
        <f>+'BASE SIIF'!S120/1000000</f>
        <v>0</v>
      </c>
      <c r="T120" s="922">
        <f>+'BASE SIIF'!T120/1000000</f>
        <v>0</v>
      </c>
      <c r="U120" s="922">
        <f>+'BASE SIIF'!U120/1000000</f>
        <v>864.2</v>
      </c>
      <c r="V120" s="922">
        <f>+'BASE SIIF'!V120/1000000</f>
        <v>0</v>
      </c>
      <c r="W120" s="922">
        <f>+'BASE SIIF'!W120/1000000</f>
        <v>293.90232099999997</v>
      </c>
      <c r="X120" s="922">
        <f>+'BASE SIIF'!X120/1000000</f>
        <v>570.29767900000002</v>
      </c>
      <c r="Y120" s="922">
        <f>+'BASE SIIF'!Y120/1000000</f>
        <v>293.90232099999997</v>
      </c>
      <c r="Z120" s="922">
        <f>+'BASE SIIF'!Z120/1000000</f>
        <v>293.90232099999997</v>
      </c>
      <c r="AA120" s="922">
        <f>+'BASE SIIF'!AA120/1000000</f>
        <v>293.90232099999997</v>
      </c>
      <c r="AB120" s="922">
        <f>+'BASE SIIF'!AB120/1000000</f>
        <v>293.90232099999997</v>
      </c>
      <c r="AC120" s="716"/>
      <c r="AD120" s="713"/>
      <c r="AE120" s="710"/>
    </row>
    <row r="121" spans="1:31" s="315" customFormat="1" ht="45">
      <c r="A121" s="921" t="str">
        <f>+'BASE SIIF'!A121</f>
        <v>37-04-00</v>
      </c>
      <c r="B121" s="1197" t="str">
        <f>+'BASE SIIF'!B121</f>
        <v>CORPORACION NACIONAL PARA LA RECONSTRUCCION DE LA CUENCA DEL RIO PAEZ Y ZONAS ALEDAÑAS NASA KI WE</v>
      </c>
      <c r="C121" s="1197" t="str">
        <f>+'BASE SIIF'!C121</f>
        <v>A-01-01-03</v>
      </c>
      <c r="D121" s="921" t="str">
        <f>+'BASE SIIF'!D121</f>
        <v>A</v>
      </c>
      <c r="E121" s="921" t="str">
        <f>+'BASE SIIF'!E121</f>
        <v>01</v>
      </c>
      <c r="F121" s="921" t="str">
        <f>+'BASE SIIF'!F121</f>
        <v>01</v>
      </c>
      <c r="G121" s="921" t="str">
        <f>+'BASE SIIF'!G121</f>
        <v>03</v>
      </c>
      <c r="H121" s="921">
        <f>+'BASE SIIF'!H121</f>
        <v>0</v>
      </c>
      <c r="I121" s="921">
        <f>+'BASE SIIF'!I121</f>
        <v>0</v>
      </c>
      <c r="J121" s="921">
        <f>+'BASE SIIF'!J121</f>
        <v>0</v>
      </c>
      <c r="K121" s="921">
        <f>+'BASE SIIF'!K121</f>
        <v>0</v>
      </c>
      <c r="L121" s="921">
        <f>+'BASE SIIF'!L121</f>
        <v>0</v>
      </c>
      <c r="M121" s="921" t="str">
        <f>+'BASE SIIF'!M121</f>
        <v>Nación</v>
      </c>
      <c r="N121" s="921" t="str">
        <f>+'BASE SIIF'!N121</f>
        <v>10</v>
      </c>
      <c r="O121" s="921" t="str">
        <f>+'BASE SIIF'!O121</f>
        <v>CSF</v>
      </c>
      <c r="P121" s="1197" t="str">
        <f t="shared" si="0"/>
        <v>REMUNERACIONES NO CONSTITUTIVAS DE FACTOR SALARIAL</v>
      </c>
      <c r="Q121" s="1197" t="str">
        <f>+'BASE SIIF'!Q121</f>
        <v>REMUNERACIONES NO CONSTITUTIVAS DE FACTOR SALARIAL</v>
      </c>
      <c r="R121" s="922">
        <f>+'BASE SIIF'!R121/1000000</f>
        <v>238.7</v>
      </c>
      <c r="S121" s="922">
        <f>+'BASE SIIF'!S121/1000000</f>
        <v>0</v>
      </c>
      <c r="T121" s="922">
        <f>+'BASE SIIF'!T121/1000000</f>
        <v>0</v>
      </c>
      <c r="U121" s="922">
        <f>+'BASE SIIF'!U121/1000000</f>
        <v>238.7</v>
      </c>
      <c r="V121" s="922">
        <f>+'BASE SIIF'!V121/1000000</f>
        <v>0</v>
      </c>
      <c r="W121" s="922">
        <f>+'BASE SIIF'!W121/1000000</f>
        <v>85.891214000000005</v>
      </c>
      <c r="X121" s="922">
        <f>+'BASE SIIF'!X121/1000000</f>
        <v>152.808786</v>
      </c>
      <c r="Y121" s="922">
        <f>+'BASE SIIF'!Y121/1000000</f>
        <v>85.891214000000005</v>
      </c>
      <c r="Z121" s="922">
        <f>+'BASE SIIF'!Z121/1000000</f>
        <v>85.891214000000005</v>
      </c>
      <c r="AA121" s="922">
        <f>+'BASE SIIF'!AA121/1000000</f>
        <v>85.891214000000005</v>
      </c>
      <c r="AB121" s="922">
        <f>+'BASE SIIF'!AB121/1000000</f>
        <v>85.891214000000005</v>
      </c>
      <c r="AC121" s="716"/>
      <c r="AD121" s="713"/>
      <c r="AE121" s="710"/>
    </row>
    <row r="122" spans="1:31" s="315" customFormat="1" ht="45">
      <c r="A122" s="921" t="str">
        <f>+'BASE SIIF'!A122</f>
        <v>37-04-00</v>
      </c>
      <c r="B122" s="1197" t="str">
        <f>+'BASE SIIF'!B122</f>
        <v>CORPORACION NACIONAL PARA LA RECONSTRUCCION DE LA CUENCA DEL RIO PAEZ Y ZONAS ALEDAÑAS NASA KI WE</v>
      </c>
      <c r="C122" s="1197" t="str">
        <f>+'BASE SIIF'!C122</f>
        <v>A-02</v>
      </c>
      <c r="D122" s="921" t="str">
        <f>+'BASE SIIF'!D122</f>
        <v>A</v>
      </c>
      <c r="E122" s="921" t="str">
        <f>+'BASE SIIF'!E122</f>
        <v>02</v>
      </c>
      <c r="F122" s="921">
        <f>+'BASE SIIF'!F122</f>
        <v>0</v>
      </c>
      <c r="G122" s="921">
        <f>+'BASE SIIF'!G122</f>
        <v>0</v>
      </c>
      <c r="H122" s="921">
        <f>+'BASE SIIF'!H122</f>
        <v>0</v>
      </c>
      <c r="I122" s="921">
        <f>+'BASE SIIF'!I122</f>
        <v>0</v>
      </c>
      <c r="J122" s="921">
        <f>+'BASE SIIF'!J122</f>
        <v>0</v>
      </c>
      <c r="K122" s="921">
        <f>+'BASE SIIF'!K122</f>
        <v>0</v>
      </c>
      <c r="L122" s="921">
        <f>+'BASE SIIF'!L122</f>
        <v>0</v>
      </c>
      <c r="M122" s="921" t="str">
        <f>+'BASE SIIF'!M122</f>
        <v>Nación</v>
      </c>
      <c r="N122" s="921" t="str">
        <f>+'BASE SIIF'!N122</f>
        <v>10</v>
      </c>
      <c r="O122" s="921" t="str">
        <f>+'BASE SIIF'!O122</f>
        <v>CSF</v>
      </c>
      <c r="P122" s="1197" t="str">
        <f t="shared" si="0"/>
        <v>ADQUISICIÓN DE BIENES  Y SERVICIOS</v>
      </c>
      <c r="Q122" s="1197" t="str">
        <f>+'BASE SIIF'!Q122</f>
        <v>ADQUISICIÓN DE BIENES  Y SERVICIOS</v>
      </c>
      <c r="R122" s="922">
        <f>+'BASE SIIF'!R122/1000000</f>
        <v>515.70000000000005</v>
      </c>
      <c r="S122" s="922">
        <f>+'BASE SIIF'!S122/1000000</f>
        <v>0</v>
      </c>
      <c r="T122" s="922">
        <f>+'BASE SIIF'!T122/1000000</f>
        <v>0</v>
      </c>
      <c r="U122" s="922">
        <f>+'BASE SIIF'!U122/1000000</f>
        <v>515.70000000000005</v>
      </c>
      <c r="V122" s="922">
        <f>+'BASE SIIF'!V122/1000000</f>
        <v>0</v>
      </c>
      <c r="W122" s="922">
        <f>+'BASE SIIF'!W122/1000000</f>
        <v>403.29214899999999</v>
      </c>
      <c r="X122" s="922">
        <f>+'BASE SIIF'!X122/1000000</f>
        <v>112.40785099999999</v>
      </c>
      <c r="Y122" s="922">
        <f>+'BASE SIIF'!Y122/1000000</f>
        <v>399.71454899999998</v>
      </c>
      <c r="Z122" s="922">
        <f>+'BASE SIIF'!Z122/1000000</f>
        <v>151.07639699999999</v>
      </c>
      <c r="AA122" s="922">
        <f>+'BASE SIIF'!AA122/1000000</f>
        <v>151.07639699999999</v>
      </c>
      <c r="AB122" s="922">
        <f>+'BASE SIIF'!AB122/1000000</f>
        <v>151.07639699999999</v>
      </c>
      <c r="AC122" s="716"/>
      <c r="AD122" s="713"/>
      <c r="AE122" s="710"/>
    </row>
    <row r="123" spans="1:31" s="315" customFormat="1" ht="56.25">
      <c r="A123" s="921" t="str">
        <f>+'BASE SIIF'!A123</f>
        <v>37-04-00</v>
      </c>
      <c r="B123" s="1197" t="str">
        <f>+'BASE SIIF'!B123</f>
        <v>CORPORACION NACIONAL PARA LA RECONSTRUCCION DE LA CUENCA DEL RIO PAEZ Y ZONAS ALEDAÑAS NASA KI WE</v>
      </c>
      <c r="C123" s="1197" t="str">
        <f>+'BASE SIIF'!C123</f>
        <v>A-03-04-02-012</v>
      </c>
      <c r="D123" s="921" t="str">
        <f>+'BASE SIIF'!D123</f>
        <v>A</v>
      </c>
      <c r="E123" s="921" t="str">
        <f>+'BASE SIIF'!E123</f>
        <v>03</v>
      </c>
      <c r="F123" s="921" t="str">
        <f>+'BASE SIIF'!F123</f>
        <v>04</v>
      </c>
      <c r="G123" s="921" t="str">
        <f>+'BASE SIIF'!G123</f>
        <v>02</v>
      </c>
      <c r="H123" s="921" t="str">
        <f>+'BASE SIIF'!H123</f>
        <v>012</v>
      </c>
      <c r="I123" s="921">
        <f>+'BASE SIIF'!I123</f>
        <v>0</v>
      </c>
      <c r="J123" s="921">
        <f>+'BASE SIIF'!J123</f>
        <v>0</v>
      </c>
      <c r="K123" s="921">
        <f>+'BASE SIIF'!K123</f>
        <v>0</v>
      </c>
      <c r="L123" s="921">
        <f>+'BASE SIIF'!L123</f>
        <v>0</v>
      </c>
      <c r="M123" s="921" t="str">
        <f>+'BASE SIIF'!M123</f>
        <v>Nación</v>
      </c>
      <c r="N123" s="921" t="str">
        <f>+'BASE SIIF'!N123</f>
        <v>10</v>
      </c>
      <c r="O123" s="921" t="str">
        <f>+'BASE SIIF'!O123</f>
        <v>CSF</v>
      </c>
      <c r="P123" s="1197" t="str">
        <f t="shared" si="0"/>
        <v>INCAPACIDADES Y LICENCIAS DE MATERNIDAD Y PATERNIDAD (NO DE PENSIONES)</v>
      </c>
      <c r="Q123" s="1197" t="str">
        <f>+'BASE SIIF'!Q123</f>
        <v>INCAPACIDADES Y LICENCIAS DE MATERNIDAD Y PATERNIDAD (NO DE PENSIONES)</v>
      </c>
      <c r="R123" s="922">
        <f>+'BASE SIIF'!R123/1000000</f>
        <v>13.4</v>
      </c>
      <c r="S123" s="922">
        <f>+'BASE SIIF'!S123/1000000</f>
        <v>0</v>
      </c>
      <c r="T123" s="922">
        <f>+'BASE SIIF'!T123/1000000</f>
        <v>0</v>
      </c>
      <c r="U123" s="922">
        <f>+'BASE SIIF'!U123/1000000</f>
        <v>13.4</v>
      </c>
      <c r="V123" s="922">
        <f>+'BASE SIIF'!V123/1000000</f>
        <v>0</v>
      </c>
      <c r="W123" s="922">
        <f>+'BASE SIIF'!W123/1000000</f>
        <v>0</v>
      </c>
      <c r="X123" s="922">
        <f>+'BASE SIIF'!X123/1000000</f>
        <v>13.4</v>
      </c>
      <c r="Y123" s="922">
        <f>+'BASE SIIF'!Y123/1000000</f>
        <v>0</v>
      </c>
      <c r="Z123" s="922">
        <f>+'BASE SIIF'!Z123/1000000</f>
        <v>0</v>
      </c>
      <c r="AA123" s="922">
        <f>+'BASE SIIF'!AA123/1000000</f>
        <v>0</v>
      </c>
      <c r="AB123" s="922">
        <f>+'BASE SIIF'!AB123/1000000</f>
        <v>0</v>
      </c>
      <c r="AC123" s="716"/>
      <c r="AD123" s="713"/>
      <c r="AE123" s="710"/>
    </row>
    <row r="124" spans="1:31" s="315" customFormat="1" ht="33.75" customHeight="1">
      <c r="A124" s="921" t="str">
        <f>+'BASE SIIF'!A124</f>
        <v>37-04-00</v>
      </c>
      <c r="B124" s="1197" t="str">
        <f>+'BASE SIIF'!B124</f>
        <v>CORPORACION NACIONAL PARA LA RECONSTRUCCION DE LA CUENCA DEL RIO PAEZ Y ZONAS ALEDAÑAS NASA KI WE</v>
      </c>
      <c r="C124" s="1197" t="str">
        <f>+'BASE SIIF'!C124</f>
        <v>A-08-03</v>
      </c>
      <c r="D124" s="921" t="str">
        <f>+'BASE SIIF'!D124</f>
        <v>A</v>
      </c>
      <c r="E124" s="921" t="str">
        <f>+'BASE SIIF'!E124</f>
        <v>08</v>
      </c>
      <c r="F124" s="921" t="str">
        <f>+'BASE SIIF'!F124</f>
        <v>03</v>
      </c>
      <c r="G124" s="921">
        <f>+'BASE SIIF'!G124</f>
        <v>0</v>
      </c>
      <c r="H124" s="921">
        <f>+'BASE SIIF'!H124</f>
        <v>0</v>
      </c>
      <c r="I124" s="921">
        <f>+'BASE SIIF'!I124</f>
        <v>0</v>
      </c>
      <c r="J124" s="921">
        <f>+'BASE SIIF'!J124</f>
        <v>0</v>
      </c>
      <c r="K124" s="921">
        <f>+'BASE SIIF'!K124</f>
        <v>0</v>
      </c>
      <c r="L124" s="921">
        <f>+'BASE SIIF'!L124</f>
        <v>0</v>
      </c>
      <c r="M124" s="921" t="str">
        <f>+'BASE SIIF'!M124</f>
        <v>Nación</v>
      </c>
      <c r="N124" s="921" t="str">
        <f>+'BASE SIIF'!N124</f>
        <v>10</v>
      </c>
      <c r="O124" s="921" t="str">
        <f>+'BASE SIIF'!O124</f>
        <v>CSF</v>
      </c>
      <c r="P124" s="1197" t="str">
        <f t="shared" si="0"/>
        <v>TASAS Y DERECHOS ADMINISTRATIVOS</v>
      </c>
      <c r="Q124" s="1197" t="str">
        <f>+'BASE SIIF'!Q124</f>
        <v>TASAS Y DERECHOS ADMINISTRATIVOS</v>
      </c>
      <c r="R124" s="922">
        <f>+'BASE SIIF'!R124/1000000</f>
        <v>0.9</v>
      </c>
      <c r="S124" s="922">
        <f>+'BASE SIIF'!S124/1000000</f>
        <v>0</v>
      </c>
      <c r="T124" s="922">
        <f>+'BASE SIIF'!T124/1000000</f>
        <v>0</v>
      </c>
      <c r="U124" s="922">
        <f>+'BASE SIIF'!U124/1000000</f>
        <v>0.9</v>
      </c>
      <c r="V124" s="922">
        <f>+'BASE SIIF'!V124/1000000</f>
        <v>0</v>
      </c>
      <c r="W124" s="922">
        <f>+'BASE SIIF'!W124/1000000</f>
        <v>0</v>
      </c>
      <c r="X124" s="922">
        <f>+'BASE SIIF'!X124/1000000</f>
        <v>0.9</v>
      </c>
      <c r="Y124" s="922">
        <f>+'BASE SIIF'!Y124/1000000</f>
        <v>0</v>
      </c>
      <c r="Z124" s="922">
        <f>+'BASE SIIF'!Z124/1000000</f>
        <v>0</v>
      </c>
      <c r="AA124" s="922">
        <f>+'BASE SIIF'!AA124/1000000</f>
        <v>0</v>
      </c>
      <c r="AB124" s="922">
        <f>+'BASE SIIF'!AB124/1000000</f>
        <v>0</v>
      </c>
      <c r="AC124" s="716"/>
      <c r="AD124" s="713"/>
      <c r="AE124" s="710"/>
    </row>
    <row r="125" spans="1:31" s="315" customFormat="1" ht="33.75" customHeight="1">
      <c r="A125" s="921" t="str">
        <f>+'BASE SIIF'!A125</f>
        <v>37-04-00</v>
      </c>
      <c r="B125" s="1197" t="str">
        <f>+'BASE SIIF'!B125</f>
        <v>CORPORACION NACIONAL PARA LA RECONSTRUCCION DE LA CUENCA DEL RIO PAEZ Y ZONAS ALEDAÑAS NASA KI WE</v>
      </c>
      <c r="C125" s="1197" t="str">
        <f>+'BASE SIIF'!C125</f>
        <v>A-08-04-01</v>
      </c>
      <c r="D125" s="921" t="str">
        <f>+'BASE SIIF'!D125</f>
        <v>A</v>
      </c>
      <c r="E125" s="921" t="str">
        <f>+'BASE SIIF'!E125</f>
        <v>08</v>
      </c>
      <c r="F125" s="921" t="str">
        <f>+'BASE SIIF'!F125</f>
        <v>04</v>
      </c>
      <c r="G125" s="921" t="str">
        <f>+'BASE SIIF'!G125</f>
        <v>01</v>
      </c>
      <c r="H125" s="921">
        <f>+'BASE SIIF'!H125</f>
        <v>0</v>
      </c>
      <c r="I125" s="921">
        <f>+'BASE SIIF'!I125</f>
        <v>0</v>
      </c>
      <c r="J125" s="921">
        <f>+'BASE SIIF'!J125</f>
        <v>0</v>
      </c>
      <c r="K125" s="921">
        <f>+'BASE SIIF'!K125</f>
        <v>0</v>
      </c>
      <c r="L125" s="921">
        <f>+'BASE SIIF'!L125</f>
        <v>0</v>
      </c>
      <c r="M125" s="921" t="str">
        <f>+'BASE SIIF'!M125</f>
        <v>Nación</v>
      </c>
      <c r="N125" s="921" t="str">
        <f>+'BASE SIIF'!N125</f>
        <v>11</v>
      </c>
      <c r="O125" s="921" t="str">
        <f>+'BASE SIIF'!O125</f>
        <v>SSF</v>
      </c>
      <c r="P125" s="1197" t="str">
        <f t="shared" si="0"/>
        <v>CUOTA DE FISCALIZACIÓN Y AUDITAJE</v>
      </c>
      <c r="Q125" s="1197" t="str">
        <f>+'BASE SIIF'!Q125</f>
        <v>CUOTA DE FISCALIZACIÓN Y AUDITAJE</v>
      </c>
      <c r="R125" s="922">
        <f>+'BASE SIIF'!R125/1000000</f>
        <v>30.8</v>
      </c>
      <c r="S125" s="922">
        <f>+'BASE SIIF'!S125/1000000</f>
        <v>0</v>
      </c>
      <c r="T125" s="922">
        <f>+'BASE SIIF'!T125/1000000</f>
        <v>0</v>
      </c>
      <c r="U125" s="922">
        <f>+'BASE SIIF'!U125/1000000</f>
        <v>30.8</v>
      </c>
      <c r="V125" s="922">
        <f>+'BASE SIIF'!V125/1000000</f>
        <v>0</v>
      </c>
      <c r="W125" s="922">
        <f>+'BASE SIIF'!W125/1000000</f>
        <v>0</v>
      </c>
      <c r="X125" s="922">
        <f>+'BASE SIIF'!X125/1000000</f>
        <v>30.8</v>
      </c>
      <c r="Y125" s="922">
        <f>+'BASE SIIF'!Y125/1000000</f>
        <v>0</v>
      </c>
      <c r="Z125" s="922">
        <f>+'BASE SIIF'!Z125/1000000</f>
        <v>0</v>
      </c>
      <c r="AA125" s="922">
        <f>+'BASE SIIF'!AA125/1000000</f>
        <v>0</v>
      </c>
      <c r="AB125" s="922">
        <f>+'BASE SIIF'!AB125/1000000</f>
        <v>0</v>
      </c>
      <c r="AC125" s="716"/>
      <c r="AD125" s="713"/>
      <c r="AE125" s="710"/>
    </row>
    <row r="126" spans="1:31" s="315" customFormat="1" ht="33.75" customHeight="1">
      <c r="A126" s="921" t="str">
        <f>+'BASE SIIF'!A126</f>
        <v>37-04-00</v>
      </c>
      <c r="B126" s="1197" t="str">
        <f>+'BASE SIIF'!B126</f>
        <v>CORPORACION NACIONAL PARA LA RECONSTRUCCION DE LA CUENCA DEL RIO PAEZ Y ZONAS ALEDAÑAS NASA KI WE</v>
      </c>
      <c r="C126" s="1197" t="str">
        <f>+'BASE SIIF'!C126</f>
        <v>C-3707-1000-4-40404E</v>
      </c>
      <c r="D126" s="921" t="str">
        <f>+'BASE SIIF'!D126</f>
        <v>C</v>
      </c>
      <c r="E126" s="921" t="str">
        <f>+'BASE SIIF'!E126</f>
        <v>3707</v>
      </c>
      <c r="F126" s="921" t="str">
        <f>+'BASE SIIF'!F126</f>
        <v>1000</v>
      </c>
      <c r="G126" s="921" t="str">
        <f>+'BASE SIIF'!G126</f>
        <v>4</v>
      </c>
      <c r="H126" s="921" t="str">
        <f>+'BASE SIIF'!H126</f>
        <v>40404E</v>
      </c>
      <c r="I126" s="921">
        <f>+'BASE SIIF'!I126</f>
        <v>0</v>
      </c>
      <c r="J126" s="921">
        <f>+'BASE SIIF'!J126</f>
        <v>0</v>
      </c>
      <c r="K126" s="921">
        <f>+'BASE SIIF'!K126</f>
        <v>0</v>
      </c>
      <c r="L126" s="921">
        <f>+'BASE SIIF'!L126</f>
        <v>0</v>
      </c>
      <c r="M126" s="921" t="str">
        <f>+'BASE SIIF'!M126</f>
        <v>Nación</v>
      </c>
      <c r="N126" s="921" t="str">
        <f>+'BASE SIIF'!N126</f>
        <v>11</v>
      </c>
      <c r="O126" s="921" t="str">
        <f>+'BASE SIIF'!O126</f>
        <v>CSF</v>
      </c>
      <c r="P126" s="1197"/>
      <c r="Q126" s="1197" t="str">
        <f>+'BASE SIIF'!Q126</f>
        <v>4. TRANSFORMACIÓN PRODUCTIVA, INTERNACIONALIZACIÓN Y ACCIÓN CLÍMATICA / E. REDUCCIÓN DE LA VULNERABILIDAD FISCAL Y FINANCIERA ANTE RIESGOS CLIMÁTICOS Y DESASTRES</v>
      </c>
      <c r="R126" s="922">
        <f>+'BASE SIIF'!R126/1000000</f>
        <v>10754.247508</v>
      </c>
      <c r="S126" s="922">
        <f>+'BASE SIIF'!S126/1000000</f>
        <v>0</v>
      </c>
      <c r="T126" s="922">
        <f>+'BASE SIIF'!T126/1000000</f>
        <v>0</v>
      </c>
      <c r="U126" s="922">
        <f>+'BASE SIIF'!U126/1000000</f>
        <v>10754.247508</v>
      </c>
      <c r="V126" s="922">
        <f>+'BASE SIIF'!V126/1000000</f>
        <v>0</v>
      </c>
      <c r="W126" s="922">
        <f>+'BASE SIIF'!W126/1000000</f>
        <v>5989.2241620000004</v>
      </c>
      <c r="X126" s="922">
        <f>+'BASE SIIF'!X126/1000000</f>
        <v>4765.0233459999999</v>
      </c>
      <c r="Y126" s="922">
        <f>+'BASE SIIF'!Y126/1000000</f>
        <v>4792.9554449999996</v>
      </c>
      <c r="Z126" s="922">
        <f>+'BASE SIIF'!Z126/1000000</f>
        <v>1425.5985000000001</v>
      </c>
      <c r="AA126" s="922">
        <f>+'BASE SIIF'!AA126/1000000</f>
        <v>1425.5985000000001</v>
      </c>
      <c r="AB126" s="922">
        <f>+'BASE SIIF'!AB126/1000000</f>
        <v>1425.5985000000001</v>
      </c>
      <c r="AC126" s="716"/>
      <c r="AD126" s="713"/>
      <c r="AE126" s="710"/>
    </row>
    <row r="127" spans="1:31" s="315" customFormat="1" ht="33.75" customHeight="1">
      <c r="A127" s="165"/>
      <c r="B127" s="272"/>
      <c r="C127" s="717"/>
      <c r="D127" s="165"/>
      <c r="E127" s="165"/>
      <c r="F127" s="165"/>
      <c r="G127" s="165"/>
      <c r="H127" s="165"/>
      <c r="I127" s="165"/>
      <c r="J127" s="165"/>
      <c r="K127" s="165"/>
      <c r="L127" s="165"/>
      <c r="M127" s="165"/>
      <c r="N127" s="165"/>
      <c r="O127" s="165"/>
      <c r="P127" s="272"/>
      <c r="Q127" s="272"/>
      <c r="R127" s="714"/>
      <c r="S127" s="714"/>
      <c r="T127" s="714"/>
      <c r="U127" s="714"/>
      <c r="V127" s="714"/>
      <c r="W127" s="714"/>
      <c r="X127" s="714"/>
      <c r="Y127" s="714"/>
      <c r="Z127" s="714"/>
      <c r="AA127" s="714"/>
      <c r="AB127" s="714"/>
      <c r="AC127" s="716"/>
      <c r="AD127" s="713"/>
      <c r="AE127" s="710"/>
    </row>
    <row r="128" spans="1:31" s="315" customFormat="1" ht="33.75" customHeight="1">
      <c r="A128" s="165"/>
      <c r="B128" s="272"/>
      <c r="C128" s="717"/>
      <c r="D128" s="165"/>
      <c r="E128" s="165"/>
      <c r="F128" s="165"/>
      <c r="G128" s="165"/>
      <c r="H128" s="165"/>
      <c r="I128" s="165"/>
      <c r="J128" s="165"/>
      <c r="K128" s="165"/>
      <c r="L128" s="165"/>
      <c r="M128" s="165"/>
      <c r="N128" s="165"/>
      <c r="O128" s="165"/>
      <c r="P128" s="272"/>
      <c r="Q128" s="272"/>
      <c r="R128" s="714"/>
      <c r="S128" s="714"/>
      <c r="T128" s="714"/>
      <c r="U128" s="714"/>
      <c r="V128" s="714"/>
      <c r="W128" s="714"/>
      <c r="X128" s="714"/>
      <c r="Y128" s="714"/>
      <c r="Z128" s="714"/>
      <c r="AA128" s="714"/>
      <c r="AB128" s="714"/>
      <c r="AC128" s="716"/>
      <c r="AD128" s="713"/>
      <c r="AE128" s="710"/>
    </row>
    <row r="129" spans="1:31" s="315" customFormat="1" ht="33.75" customHeight="1">
      <c r="A129" s="165"/>
      <c r="B129" s="272"/>
      <c r="C129" s="717"/>
      <c r="D129" s="165"/>
      <c r="E129" s="165"/>
      <c r="F129" s="165"/>
      <c r="G129" s="165"/>
      <c r="H129" s="165"/>
      <c r="I129" s="165"/>
      <c r="J129" s="165"/>
      <c r="K129" s="165"/>
      <c r="L129" s="165"/>
      <c r="M129" s="165"/>
      <c r="N129" s="165"/>
      <c r="O129" s="165"/>
      <c r="P129" s="1274" t="s">
        <v>768</v>
      </c>
      <c r="Q129" s="1275"/>
      <c r="R129" s="971">
        <f>SUM(R5:R82)</f>
        <v>1451926.4503140005</v>
      </c>
      <c r="S129" s="971">
        <f t="shared" ref="S129:AB129" si="1">SUM(S5:S82)</f>
        <v>7650</v>
      </c>
      <c r="T129" s="971">
        <f t="shared" si="1"/>
        <v>650</v>
      </c>
      <c r="U129" s="971">
        <f t="shared" si="1"/>
        <v>1458926.4503140005</v>
      </c>
      <c r="V129" s="971">
        <f t="shared" si="1"/>
        <v>8802.9</v>
      </c>
      <c r="W129" s="971">
        <f t="shared" si="1"/>
        <v>787405.98236948985</v>
      </c>
      <c r="X129" s="971">
        <f t="shared" si="1"/>
        <v>662717.56794451002</v>
      </c>
      <c r="Y129" s="971">
        <f t="shared" si="1"/>
        <v>446403.36256556003</v>
      </c>
      <c r="Z129" s="971">
        <f t="shared" si="1"/>
        <v>52586.971423070034</v>
      </c>
      <c r="AA129" s="971">
        <f t="shared" si="1"/>
        <v>52508.747344070041</v>
      </c>
      <c r="AB129" s="971">
        <f t="shared" si="1"/>
        <v>48107.141101220033</v>
      </c>
      <c r="AC129" s="716"/>
      <c r="AD129" s="713"/>
      <c r="AE129" s="710"/>
    </row>
    <row r="130" spans="1:31" s="315" customFormat="1" ht="33.75" customHeight="1">
      <c r="A130" s="165"/>
      <c r="B130" s="272"/>
      <c r="C130" s="717"/>
      <c r="D130" s="165"/>
      <c r="E130" s="165"/>
      <c r="F130" s="165"/>
      <c r="G130" s="165"/>
      <c r="H130" s="165"/>
      <c r="I130" s="165"/>
      <c r="J130" s="165"/>
      <c r="K130" s="165"/>
      <c r="L130" s="165"/>
      <c r="M130" s="165"/>
      <c r="N130" s="165"/>
      <c r="O130" s="165"/>
      <c r="P130" s="1274" t="s">
        <v>770</v>
      </c>
      <c r="Q130" s="1275"/>
      <c r="R130" s="714">
        <f>SUM(R5:R126)</f>
        <v>3920427.0659710011</v>
      </c>
      <c r="S130" s="714">
        <f t="shared" ref="S130:AB130" si="2">SUM(S5:S126)</f>
        <v>7950</v>
      </c>
      <c r="T130" s="714">
        <f t="shared" si="2"/>
        <v>650</v>
      </c>
      <c r="U130" s="714">
        <f t="shared" si="2"/>
        <v>3927727.0659710011</v>
      </c>
      <c r="V130" s="714">
        <f t="shared" si="2"/>
        <v>307256.21394000005</v>
      </c>
      <c r="W130" s="714">
        <f t="shared" si="2"/>
        <v>2821496.4160551699</v>
      </c>
      <c r="X130" s="714">
        <f t="shared" si="2"/>
        <v>798974.43597582995</v>
      </c>
      <c r="Y130" s="714">
        <f t="shared" si="2"/>
        <v>2114473.1000827597</v>
      </c>
      <c r="Z130" s="714">
        <f t="shared" si="2"/>
        <v>527211.37311988999</v>
      </c>
      <c r="AA130" s="714">
        <f t="shared" si="2"/>
        <v>526791.93645503989</v>
      </c>
      <c r="AB130" s="714">
        <f t="shared" si="2"/>
        <v>513370.20476159005</v>
      </c>
      <c r="AC130" s="716"/>
      <c r="AD130" s="713"/>
      <c r="AE130" s="710"/>
    </row>
    <row r="131" spans="1:31" s="315" customFormat="1" ht="33.75" customHeight="1">
      <c r="A131" s="165"/>
      <c r="B131" s="272"/>
      <c r="C131" s="717"/>
      <c r="D131" s="165"/>
      <c r="E131" s="165"/>
      <c r="F131" s="165"/>
      <c r="G131" s="165"/>
      <c r="H131" s="165"/>
      <c r="I131" s="165"/>
      <c r="J131" s="165"/>
      <c r="K131" s="165"/>
      <c r="L131" s="165"/>
      <c r="M131" s="165"/>
      <c r="N131" s="165"/>
      <c r="O131" s="165"/>
      <c r="P131" s="272"/>
      <c r="Q131" s="272"/>
      <c r="R131" s="714"/>
      <c r="S131" s="714"/>
      <c r="T131" s="714"/>
      <c r="U131" s="714"/>
      <c r="V131" s="714"/>
      <c r="W131" s="714"/>
      <c r="X131" s="714"/>
      <c r="Y131" s="714"/>
      <c r="Z131" s="714"/>
      <c r="AA131" s="714"/>
      <c r="AB131" s="714"/>
      <c r="AC131" s="716"/>
      <c r="AD131" s="713"/>
      <c r="AE131" s="710"/>
    </row>
    <row r="132" spans="1:31" s="315" customFormat="1" ht="33.75" customHeight="1">
      <c r="A132" s="165"/>
      <c r="B132" s="272"/>
      <c r="C132" s="717"/>
      <c r="D132" s="165"/>
      <c r="E132" s="165"/>
      <c r="F132" s="165"/>
      <c r="G132" s="165"/>
      <c r="H132" s="165"/>
      <c r="I132" s="165"/>
      <c r="J132" s="165"/>
      <c r="K132" s="165"/>
      <c r="L132" s="165"/>
      <c r="M132" s="165"/>
      <c r="N132" s="165"/>
      <c r="O132" s="165"/>
      <c r="P132" s="272"/>
      <c r="Q132" s="272"/>
      <c r="R132" s="714"/>
      <c r="S132" s="714"/>
      <c r="T132" s="714"/>
      <c r="U132" s="714"/>
      <c r="V132" s="714"/>
      <c r="W132" s="714"/>
      <c r="X132" s="714"/>
      <c r="Y132" s="714"/>
      <c r="Z132" s="714"/>
      <c r="AA132" s="714"/>
      <c r="AB132" s="714"/>
      <c r="AC132" s="716"/>
      <c r="AD132" s="713"/>
      <c r="AE132" s="710"/>
    </row>
    <row r="133" spans="1:31" s="315" customFormat="1" ht="33.75" customHeight="1">
      <c r="A133" s="165"/>
      <c r="B133" s="272"/>
      <c r="C133" s="717"/>
      <c r="D133" s="165"/>
      <c r="E133" s="165"/>
      <c r="F133" s="165"/>
      <c r="G133" s="165"/>
      <c r="H133" s="165"/>
      <c r="I133" s="165"/>
      <c r="J133" s="165"/>
      <c r="K133" s="165"/>
      <c r="L133" s="165"/>
      <c r="M133" s="165"/>
      <c r="N133" s="165"/>
      <c r="O133" s="165"/>
      <c r="P133" s="272"/>
      <c r="Q133" s="272"/>
      <c r="R133" s="714"/>
      <c r="S133" s="714"/>
      <c r="T133" s="714"/>
      <c r="U133" s="714"/>
      <c r="V133" s="714"/>
      <c r="W133" s="714"/>
      <c r="X133" s="714"/>
      <c r="Y133" s="714"/>
      <c r="Z133" s="714"/>
      <c r="AA133" s="714"/>
      <c r="AB133" s="714"/>
      <c r="AC133" s="716"/>
      <c r="AD133" s="713"/>
      <c r="AE133" s="710"/>
    </row>
    <row r="134" spans="1:31" s="315" customFormat="1" ht="33.75" customHeight="1">
      <c r="A134" s="165"/>
      <c r="B134" s="272"/>
      <c r="C134" s="717"/>
      <c r="D134" s="165"/>
      <c r="E134" s="165"/>
      <c r="F134" s="165"/>
      <c r="G134" s="165"/>
      <c r="H134" s="165"/>
      <c r="I134" s="165"/>
      <c r="J134" s="165"/>
      <c r="K134" s="165"/>
      <c r="L134" s="165"/>
      <c r="M134" s="165"/>
      <c r="N134" s="165"/>
      <c r="O134" s="165"/>
      <c r="P134" s="272"/>
      <c r="Q134" s="272"/>
      <c r="R134" s="714"/>
      <c r="S134" s="714"/>
      <c r="T134" s="714"/>
      <c r="U134" s="714"/>
      <c r="V134" s="714"/>
      <c r="W134" s="714"/>
      <c r="X134" s="714"/>
      <c r="Y134" s="714"/>
      <c r="Z134" s="714"/>
      <c r="AA134" s="714"/>
      <c r="AB134" s="714"/>
      <c r="AC134" s="716"/>
      <c r="AD134" s="713"/>
      <c r="AE134" s="710"/>
    </row>
    <row r="135" spans="1:31" s="315" customFormat="1" ht="33.75" customHeight="1">
      <c r="A135" s="165"/>
      <c r="B135" s="272"/>
      <c r="C135" s="717"/>
      <c r="D135" s="165"/>
      <c r="E135" s="165"/>
      <c r="F135" s="165"/>
      <c r="G135" s="165"/>
      <c r="H135" s="165"/>
      <c r="I135" s="165"/>
      <c r="J135" s="165"/>
      <c r="K135" s="165"/>
      <c r="L135" s="165"/>
      <c r="M135" s="165"/>
      <c r="N135" s="165"/>
      <c r="O135" s="165"/>
      <c r="P135" s="272"/>
      <c r="Q135" s="272"/>
      <c r="R135" s="714"/>
      <c r="S135" s="714"/>
      <c r="T135" s="714"/>
      <c r="U135" s="714"/>
      <c r="V135" s="714"/>
      <c r="W135" s="714"/>
      <c r="X135" s="714"/>
      <c r="Y135" s="714"/>
      <c r="Z135" s="714"/>
      <c r="AA135" s="714"/>
      <c r="AB135" s="714"/>
      <c r="AC135" s="716"/>
      <c r="AD135" s="713"/>
      <c r="AE135" s="710"/>
    </row>
    <row r="136" spans="1:31" s="315" customFormat="1" ht="33.75" customHeight="1">
      <c r="A136" s="165"/>
      <c r="B136" s="272"/>
      <c r="C136" s="717"/>
      <c r="D136" s="165"/>
      <c r="E136" s="165"/>
      <c r="F136" s="165"/>
      <c r="G136" s="165"/>
      <c r="H136" s="165"/>
      <c r="I136" s="165"/>
      <c r="J136" s="165"/>
      <c r="K136" s="165"/>
      <c r="L136" s="165"/>
      <c r="M136" s="165"/>
      <c r="N136" s="165"/>
      <c r="O136" s="165"/>
      <c r="P136" s="272"/>
      <c r="Q136" s="272"/>
      <c r="R136" s="714"/>
      <c r="S136" s="714"/>
      <c r="T136" s="714"/>
      <c r="U136" s="714"/>
      <c r="V136" s="714"/>
      <c r="W136" s="714"/>
      <c r="X136" s="714"/>
      <c r="Y136" s="714"/>
      <c r="Z136" s="714"/>
      <c r="AA136" s="714"/>
      <c r="AB136" s="714"/>
      <c r="AC136" s="716"/>
      <c r="AD136" s="713"/>
      <c r="AE136" s="710"/>
    </row>
    <row r="137" spans="1:31" s="315" customFormat="1" ht="33.75" customHeight="1">
      <c r="A137" s="165"/>
      <c r="B137" s="272"/>
      <c r="C137" s="717"/>
      <c r="D137" s="165"/>
      <c r="E137" s="165"/>
      <c r="F137" s="165"/>
      <c r="G137" s="165"/>
      <c r="H137" s="165"/>
      <c r="I137" s="165"/>
      <c r="J137" s="165"/>
      <c r="K137" s="165"/>
      <c r="L137" s="165"/>
      <c r="M137" s="165"/>
      <c r="N137" s="165"/>
      <c r="O137" s="165"/>
      <c r="P137" s="272"/>
      <c r="Q137" s="272"/>
      <c r="R137" s="714"/>
      <c r="S137" s="714"/>
      <c r="T137" s="714"/>
      <c r="U137" s="714"/>
      <c r="V137" s="714"/>
      <c r="W137" s="714"/>
      <c r="X137" s="714"/>
      <c r="Y137" s="714"/>
      <c r="Z137" s="714"/>
      <c r="AA137" s="714"/>
      <c r="AB137" s="714"/>
      <c r="AC137" s="716"/>
      <c r="AD137" s="713"/>
      <c r="AE137" s="710"/>
    </row>
    <row r="138" spans="1:31" s="315" customFormat="1" ht="33.75" customHeight="1">
      <c r="A138" s="165"/>
      <c r="B138" s="272"/>
      <c r="C138" s="717"/>
      <c r="D138" s="165"/>
      <c r="E138" s="165"/>
      <c r="F138" s="165"/>
      <c r="G138" s="165"/>
      <c r="H138" s="165"/>
      <c r="I138" s="165"/>
      <c r="J138" s="165"/>
      <c r="K138" s="165"/>
      <c r="L138" s="165"/>
      <c r="M138" s="165"/>
      <c r="N138" s="165"/>
      <c r="O138" s="165"/>
      <c r="P138" s="272"/>
      <c r="Q138" s="272"/>
      <c r="R138" s="714"/>
      <c r="S138" s="714"/>
      <c r="T138" s="714"/>
      <c r="U138" s="714"/>
      <c r="V138" s="714"/>
      <c r="W138" s="714"/>
      <c r="X138" s="714"/>
      <c r="Y138" s="714"/>
      <c r="Z138" s="714"/>
      <c r="AA138" s="714"/>
      <c r="AB138" s="714"/>
      <c r="AC138" s="716"/>
      <c r="AD138" s="713"/>
      <c r="AE138" s="710"/>
    </row>
    <row r="139" spans="1:31" s="315" customFormat="1" ht="33.75" customHeight="1">
      <c r="A139" s="165"/>
      <c r="B139" s="272"/>
      <c r="C139" s="717"/>
      <c r="D139" s="165"/>
      <c r="E139" s="165"/>
      <c r="F139" s="165"/>
      <c r="G139" s="165"/>
      <c r="H139" s="165"/>
      <c r="I139" s="165"/>
      <c r="J139" s="165"/>
      <c r="K139" s="165"/>
      <c r="L139" s="165"/>
      <c r="M139" s="165"/>
      <c r="N139" s="165"/>
      <c r="O139" s="165"/>
      <c r="P139" s="272"/>
      <c r="Q139" s="272"/>
      <c r="R139" s="714"/>
      <c r="S139" s="714"/>
      <c r="T139" s="714"/>
      <c r="U139" s="714"/>
      <c r="V139" s="714"/>
      <c r="W139" s="714"/>
      <c r="X139" s="714"/>
      <c r="Y139" s="714"/>
      <c r="Z139" s="714"/>
      <c r="AA139" s="714"/>
      <c r="AB139" s="714"/>
      <c r="AC139" s="716"/>
      <c r="AD139" s="713"/>
      <c r="AE139" s="710"/>
    </row>
    <row r="140" spans="1:31" s="315" customFormat="1" ht="33.75" customHeight="1">
      <c r="A140" s="165"/>
      <c r="B140" s="272"/>
      <c r="C140" s="717"/>
      <c r="D140" s="165"/>
      <c r="E140" s="165"/>
      <c r="F140" s="165"/>
      <c r="G140" s="165"/>
      <c r="H140" s="165"/>
      <c r="I140" s="165"/>
      <c r="J140" s="165"/>
      <c r="K140" s="165"/>
      <c r="L140" s="165"/>
      <c r="M140" s="165"/>
      <c r="N140" s="165"/>
      <c r="O140" s="165"/>
      <c r="P140" s="272"/>
      <c r="Q140" s="272"/>
      <c r="R140" s="714"/>
      <c r="S140" s="714"/>
      <c r="T140" s="714"/>
      <c r="U140" s="714"/>
      <c r="V140" s="714"/>
      <c r="W140" s="714"/>
      <c r="X140" s="714"/>
      <c r="Y140" s="714"/>
      <c r="Z140" s="714"/>
      <c r="AA140" s="714"/>
      <c r="AB140" s="714"/>
      <c r="AC140" s="716"/>
      <c r="AD140" s="713"/>
      <c r="AE140" s="710"/>
    </row>
    <row r="141" spans="1:31" s="315" customFormat="1" ht="33.75" customHeight="1">
      <c r="A141" s="165"/>
      <c r="B141" s="272"/>
      <c r="C141" s="717"/>
      <c r="D141" s="165"/>
      <c r="E141" s="165"/>
      <c r="F141" s="165"/>
      <c r="G141" s="165"/>
      <c r="H141" s="165"/>
      <c r="I141" s="165"/>
      <c r="J141" s="165"/>
      <c r="K141" s="165"/>
      <c r="L141" s="165"/>
      <c r="M141" s="165"/>
      <c r="N141" s="165"/>
      <c r="O141" s="165"/>
      <c r="P141" s="272"/>
      <c r="Q141" s="272"/>
      <c r="R141" s="714"/>
      <c r="S141" s="714"/>
      <c r="T141" s="714"/>
      <c r="U141" s="714"/>
      <c r="V141" s="714"/>
      <c r="W141" s="714"/>
      <c r="X141" s="714"/>
      <c r="Y141" s="714"/>
      <c r="Z141" s="714"/>
      <c r="AA141" s="714"/>
      <c r="AB141" s="714"/>
      <c r="AC141" s="716"/>
      <c r="AD141" s="713"/>
      <c r="AE141" s="710"/>
    </row>
    <row r="142" spans="1:31" s="315" customFormat="1" ht="33.75" customHeight="1">
      <c r="A142" s="165"/>
      <c r="B142" s="272"/>
      <c r="C142" s="717"/>
      <c r="D142" s="165"/>
      <c r="E142" s="165"/>
      <c r="F142" s="165"/>
      <c r="G142" s="165"/>
      <c r="H142" s="165"/>
      <c r="I142" s="165"/>
      <c r="J142" s="165"/>
      <c r="K142" s="165"/>
      <c r="L142" s="165"/>
      <c r="M142" s="165"/>
      <c r="N142" s="165"/>
      <c r="O142" s="165"/>
      <c r="P142" s="272"/>
      <c r="Q142" s="272"/>
      <c r="R142" s="714"/>
      <c r="S142" s="714"/>
      <c r="T142" s="714"/>
      <c r="U142" s="714"/>
      <c r="V142" s="714"/>
      <c r="W142" s="714"/>
      <c r="X142" s="714"/>
      <c r="Y142" s="714"/>
      <c r="Z142" s="714"/>
      <c r="AA142" s="714"/>
      <c r="AB142" s="714"/>
      <c r="AC142" s="716"/>
      <c r="AD142" s="713"/>
      <c r="AE142" s="710"/>
    </row>
    <row r="143" spans="1:31" s="315" customFormat="1" ht="33.75" customHeight="1">
      <c r="A143" s="165"/>
      <c r="B143" s="272"/>
      <c r="C143" s="717"/>
      <c r="D143" s="165"/>
      <c r="E143" s="165"/>
      <c r="F143" s="165"/>
      <c r="G143" s="165"/>
      <c r="H143" s="165"/>
      <c r="I143" s="165"/>
      <c r="J143" s="165"/>
      <c r="K143" s="165"/>
      <c r="L143" s="165"/>
      <c r="M143" s="165"/>
      <c r="N143" s="165"/>
      <c r="O143" s="165"/>
      <c r="P143" s="272"/>
      <c r="Q143" s="272"/>
      <c r="R143" s="714"/>
      <c r="S143" s="714"/>
      <c r="T143" s="714"/>
      <c r="U143" s="714"/>
      <c r="V143" s="714"/>
      <c r="W143" s="714"/>
      <c r="X143" s="714"/>
      <c r="Y143" s="714"/>
      <c r="Z143" s="714"/>
      <c r="AA143" s="714"/>
      <c r="AB143" s="714"/>
      <c r="AC143" s="716"/>
      <c r="AD143" s="713"/>
      <c r="AE143" s="710"/>
    </row>
    <row r="144" spans="1:31" s="315" customFormat="1" ht="33.75" customHeight="1">
      <c r="A144" s="165"/>
      <c r="B144" s="272"/>
      <c r="C144" s="717"/>
      <c r="D144" s="165"/>
      <c r="E144" s="165"/>
      <c r="F144" s="165"/>
      <c r="G144" s="165"/>
      <c r="H144" s="165"/>
      <c r="I144" s="165"/>
      <c r="J144" s="165"/>
      <c r="K144" s="165"/>
      <c r="L144" s="165"/>
      <c r="M144" s="165"/>
      <c r="N144" s="165"/>
      <c r="O144" s="165"/>
      <c r="P144" s="272"/>
      <c r="Q144" s="272"/>
      <c r="R144" s="714"/>
      <c r="S144" s="714"/>
      <c r="T144" s="714"/>
      <c r="U144" s="714"/>
      <c r="V144" s="714"/>
      <c r="W144" s="714"/>
      <c r="X144" s="714"/>
      <c r="Y144" s="714"/>
      <c r="Z144" s="714"/>
      <c r="AA144" s="714"/>
      <c r="AB144" s="714"/>
      <c r="AC144" s="716"/>
      <c r="AD144" s="713"/>
      <c r="AE144" s="710"/>
    </row>
    <row r="145" spans="1:31" s="315" customFormat="1" ht="33.75" customHeight="1">
      <c r="A145" s="165"/>
      <c r="B145" s="272"/>
      <c r="C145" s="717"/>
      <c r="D145" s="165"/>
      <c r="E145" s="165"/>
      <c r="F145" s="165"/>
      <c r="G145" s="165"/>
      <c r="H145" s="165"/>
      <c r="I145" s="165"/>
      <c r="J145" s="165"/>
      <c r="K145" s="165"/>
      <c r="L145" s="165"/>
      <c r="M145" s="165"/>
      <c r="N145" s="165"/>
      <c r="O145" s="165"/>
      <c r="P145" s="272"/>
      <c r="Q145" s="272"/>
      <c r="R145" s="714"/>
      <c r="S145" s="714"/>
      <c r="T145" s="714"/>
      <c r="U145" s="714"/>
      <c r="V145" s="714"/>
      <c r="W145" s="714"/>
      <c r="X145" s="714"/>
      <c r="Y145" s="714"/>
      <c r="Z145" s="714"/>
      <c r="AA145" s="714"/>
      <c r="AB145" s="714"/>
      <c r="AC145" s="716"/>
      <c r="AD145" s="713"/>
      <c r="AE145" s="710"/>
    </row>
    <row r="146" spans="1:31" s="315" customFormat="1" ht="33.75" customHeight="1">
      <c r="A146" s="165"/>
      <c r="B146" s="272"/>
      <c r="C146" s="717"/>
      <c r="D146" s="165"/>
      <c r="E146" s="165"/>
      <c r="F146" s="165"/>
      <c r="G146" s="165"/>
      <c r="H146" s="165"/>
      <c r="I146" s="165"/>
      <c r="J146" s="165"/>
      <c r="K146" s="165"/>
      <c r="L146" s="165"/>
      <c r="M146" s="165"/>
      <c r="N146" s="165"/>
      <c r="O146" s="165"/>
      <c r="P146" s="272"/>
      <c r="Q146" s="272"/>
      <c r="R146" s="714"/>
      <c r="S146" s="714"/>
      <c r="T146" s="714"/>
      <c r="U146" s="714"/>
      <c r="V146" s="714"/>
      <c r="W146" s="714"/>
      <c r="X146" s="714"/>
      <c r="Y146" s="714"/>
      <c r="Z146" s="714"/>
      <c r="AA146" s="714"/>
      <c r="AB146" s="714"/>
      <c r="AC146" s="716"/>
      <c r="AD146" s="713"/>
      <c r="AE146" s="710"/>
    </row>
    <row r="147" spans="1:31" s="315" customFormat="1" ht="33.75" customHeight="1">
      <c r="A147" s="165"/>
      <c r="B147" s="272"/>
      <c r="C147" s="717"/>
      <c r="D147" s="165"/>
      <c r="E147" s="165"/>
      <c r="F147" s="165"/>
      <c r="G147" s="165"/>
      <c r="H147" s="165"/>
      <c r="I147" s="165"/>
      <c r="J147" s="165"/>
      <c r="K147" s="165"/>
      <c r="L147" s="165"/>
      <c r="M147" s="165"/>
      <c r="N147" s="165"/>
      <c r="O147" s="165"/>
      <c r="P147" s="272"/>
      <c r="Q147" s="272"/>
      <c r="R147" s="714"/>
      <c r="S147" s="714"/>
      <c r="T147" s="714"/>
      <c r="U147" s="714"/>
      <c r="V147" s="714"/>
      <c r="W147" s="714"/>
      <c r="X147" s="714"/>
      <c r="Y147" s="714"/>
      <c r="Z147" s="714"/>
      <c r="AA147" s="714"/>
      <c r="AB147" s="714"/>
      <c r="AC147" s="716"/>
      <c r="AD147" s="713"/>
      <c r="AE147" s="710"/>
    </row>
    <row r="148" spans="1:31" s="315" customFormat="1" ht="33.75" customHeight="1">
      <c r="A148" s="165"/>
      <c r="B148" s="272"/>
      <c r="C148" s="717"/>
      <c r="D148" s="165"/>
      <c r="E148" s="165"/>
      <c r="F148" s="165"/>
      <c r="G148" s="165"/>
      <c r="H148" s="165"/>
      <c r="I148" s="165"/>
      <c r="J148" s="165"/>
      <c r="K148" s="165"/>
      <c r="L148" s="165"/>
      <c r="M148" s="165"/>
      <c r="N148" s="165"/>
      <c r="O148" s="165"/>
      <c r="P148" s="272"/>
      <c r="Q148" s="272"/>
      <c r="R148" s="714"/>
      <c r="S148" s="714"/>
      <c r="T148" s="714"/>
      <c r="U148" s="714"/>
      <c r="V148" s="714"/>
      <c r="W148" s="714"/>
      <c r="X148" s="714"/>
      <c r="Y148" s="714"/>
      <c r="Z148" s="714"/>
      <c r="AA148" s="714"/>
      <c r="AB148" s="714"/>
      <c r="AC148" s="716"/>
      <c r="AD148" s="713"/>
      <c r="AE148" s="710"/>
    </row>
    <row r="149" spans="1:31" s="315" customFormat="1" ht="33.75" customHeight="1">
      <c r="A149" s="165"/>
      <c r="B149" s="272"/>
      <c r="C149" s="717"/>
      <c r="D149" s="165"/>
      <c r="E149" s="165"/>
      <c r="F149" s="165"/>
      <c r="G149" s="165"/>
      <c r="H149" s="165"/>
      <c r="I149" s="165"/>
      <c r="J149" s="165"/>
      <c r="K149" s="165"/>
      <c r="L149" s="165"/>
      <c r="M149" s="165"/>
      <c r="N149" s="165"/>
      <c r="O149" s="165"/>
      <c r="P149" s="272"/>
      <c r="Q149" s="272"/>
      <c r="R149" s="714"/>
      <c r="S149" s="714"/>
      <c r="T149" s="714"/>
      <c r="U149" s="714"/>
      <c r="V149" s="714"/>
      <c r="W149" s="714"/>
      <c r="X149" s="714"/>
      <c r="Y149" s="714"/>
      <c r="Z149" s="714"/>
      <c r="AA149" s="714"/>
      <c r="AB149" s="714"/>
      <c r="AC149" s="716"/>
      <c r="AD149" s="713"/>
      <c r="AE149" s="710"/>
    </row>
    <row r="150" spans="1:31" s="315" customFormat="1" ht="33.75" customHeight="1">
      <c r="A150" s="165"/>
      <c r="B150" s="272"/>
      <c r="C150" s="717"/>
      <c r="D150" s="165"/>
      <c r="E150" s="165"/>
      <c r="F150" s="165"/>
      <c r="G150" s="165"/>
      <c r="H150" s="165"/>
      <c r="I150" s="165"/>
      <c r="J150" s="165"/>
      <c r="K150" s="165"/>
      <c r="L150" s="165"/>
      <c r="M150" s="165"/>
      <c r="N150" s="165"/>
      <c r="O150" s="165"/>
      <c r="P150" s="272"/>
      <c r="Q150" s="272"/>
      <c r="R150" s="714"/>
      <c r="S150" s="714"/>
      <c r="T150" s="714"/>
      <c r="U150" s="714"/>
      <c r="V150" s="714"/>
      <c r="W150" s="714"/>
      <c r="X150" s="714"/>
      <c r="Y150" s="714"/>
      <c r="Z150" s="714"/>
      <c r="AA150" s="714"/>
      <c r="AB150" s="714"/>
      <c r="AC150" s="716"/>
      <c r="AD150" s="713"/>
      <c r="AE150" s="710"/>
    </row>
    <row r="151" spans="1:31" s="315" customFormat="1" ht="33.75" customHeight="1">
      <c r="A151" s="165"/>
      <c r="B151" s="272"/>
      <c r="C151" s="717"/>
      <c r="D151" s="165"/>
      <c r="E151" s="165"/>
      <c r="F151" s="165"/>
      <c r="G151" s="165"/>
      <c r="H151" s="165"/>
      <c r="I151" s="165"/>
      <c r="J151" s="165"/>
      <c r="K151" s="165"/>
      <c r="L151" s="165"/>
      <c r="M151" s="165"/>
      <c r="N151" s="165"/>
      <c r="O151" s="165"/>
      <c r="P151" s="272"/>
      <c r="Q151" s="272"/>
      <c r="R151" s="714"/>
      <c r="S151" s="714"/>
      <c r="T151" s="714"/>
      <c r="U151" s="714"/>
      <c r="V151" s="714"/>
      <c r="W151" s="714"/>
      <c r="X151" s="714"/>
      <c r="Y151" s="714"/>
      <c r="Z151" s="714"/>
      <c r="AA151" s="714"/>
      <c r="AB151" s="714"/>
      <c r="AC151" s="716"/>
      <c r="AD151" s="713"/>
      <c r="AE151" s="710"/>
    </row>
    <row r="152" spans="1:31" s="315" customFormat="1" ht="33.75" customHeight="1">
      <c r="A152" s="165"/>
      <c r="B152" s="272"/>
      <c r="C152" s="717"/>
      <c r="D152" s="165"/>
      <c r="E152" s="165"/>
      <c r="F152" s="165"/>
      <c r="G152" s="165"/>
      <c r="H152" s="165"/>
      <c r="I152" s="165"/>
      <c r="J152" s="165"/>
      <c r="K152" s="165"/>
      <c r="L152" s="165"/>
      <c r="M152" s="165"/>
      <c r="N152" s="165"/>
      <c r="O152" s="165"/>
      <c r="P152" s="272"/>
      <c r="Q152" s="272"/>
      <c r="R152" s="714"/>
      <c r="S152" s="714"/>
      <c r="T152" s="714"/>
      <c r="U152" s="714"/>
      <c r="V152" s="714"/>
      <c r="W152" s="714"/>
      <c r="X152" s="714"/>
      <c r="Y152" s="714"/>
      <c r="Z152" s="714"/>
      <c r="AA152" s="714"/>
      <c r="AB152" s="714"/>
      <c r="AC152" s="716"/>
      <c r="AD152" s="713"/>
      <c r="AE152" s="710"/>
    </row>
    <row r="153" spans="1:31" s="315" customFormat="1" ht="33.75" customHeight="1">
      <c r="A153" s="165"/>
      <c r="B153" s="272"/>
      <c r="C153" s="717"/>
      <c r="D153" s="165"/>
      <c r="E153" s="165"/>
      <c r="F153" s="165"/>
      <c r="G153" s="165"/>
      <c r="H153" s="165"/>
      <c r="I153" s="165"/>
      <c r="J153" s="165"/>
      <c r="K153" s="165"/>
      <c r="L153" s="165"/>
      <c r="M153" s="165"/>
      <c r="N153" s="165"/>
      <c r="O153" s="165"/>
      <c r="P153" s="272"/>
      <c r="Q153" s="272"/>
      <c r="R153" s="714"/>
      <c r="S153" s="714"/>
      <c r="T153" s="714"/>
      <c r="U153" s="714"/>
      <c r="V153" s="714"/>
      <c r="W153" s="714"/>
      <c r="X153" s="714"/>
      <c r="Y153" s="714"/>
      <c r="Z153" s="714"/>
      <c r="AA153" s="714"/>
      <c r="AB153" s="714"/>
      <c r="AC153" s="716"/>
      <c r="AD153" s="713"/>
      <c r="AE153" s="710"/>
    </row>
    <row r="154" spans="1:31" s="315" customFormat="1" ht="33.75" customHeight="1">
      <c r="A154" s="165"/>
      <c r="B154" s="272"/>
      <c r="C154" s="717"/>
      <c r="D154" s="165"/>
      <c r="E154" s="165"/>
      <c r="F154" s="165"/>
      <c r="G154" s="165"/>
      <c r="H154" s="165"/>
      <c r="I154" s="165"/>
      <c r="J154" s="165"/>
      <c r="K154" s="165"/>
      <c r="L154" s="165"/>
      <c r="M154" s="165"/>
      <c r="N154" s="165"/>
      <c r="O154" s="165"/>
      <c r="P154" s="272"/>
      <c r="Q154" s="272"/>
      <c r="R154" s="714"/>
      <c r="S154" s="714"/>
      <c r="T154" s="714"/>
      <c r="U154" s="714"/>
      <c r="V154" s="714"/>
      <c r="W154" s="714"/>
      <c r="X154" s="714"/>
      <c r="Y154" s="714"/>
      <c r="Z154" s="714"/>
      <c r="AA154" s="714"/>
      <c r="AB154" s="714"/>
      <c r="AC154" s="716"/>
      <c r="AD154" s="713"/>
      <c r="AE154" s="710"/>
    </row>
    <row r="155" spans="1:31" s="315" customFormat="1" ht="33.75" customHeight="1">
      <c r="A155" s="165"/>
      <c r="B155" s="272"/>
      <c r="C155" s="717"/>
      <c r="D155" s="165"/>
      <c r="E155" s="165"/>
      <c r="F155" s="165"/>
      <c r="G155" s="165"/>
      <c r="H155" s="165"/>
      <c r="I155" s="165"/>
      <c r="J155" s="165"/>
      <c r="K155" s="165"/>
      <c r="L155" s="165"/>
      <c r="M155" s="165"/>
      <c r="N155" s="165"/>
      <c r="O155" s="165"/>
      <c r="P155" s="272"/>
      <c r="Q155" s="272"/>
      <c r="R155" s="714"/>
      <c r="S155" s="714"/>
      <c r="T155" s="714"/>
      <c r="U155" s="714"/>
      <c r="V155" s="714"/>
      <c r="W155" s="714"/>
      <c r="X155" s="714"/>
      <c r="Y155" s="714"/>
      <c r="Z155" s="714"/>
      <c r="AA155" s="714"/>
      <c r="AB155" s="714"/>
      <c r="AC155" s="716"/>
      <c r="AD155" s="713"/>
      <c r="AE155" s="710"/>
    </row>
    <row r="156" spans="1:31" s="315" customFormat="1" ht="33.75" customHeight="1">
      <c r="A156" s="165"/>
      <c r="B156" s="272"/>
      <c r="C156" s="717"/>
      <c r="D156" s="165"/>
      <c r="E156" s="165"/>
      <c r="F156" s="165"/>
      <c r="G156" s="165"/>
      <c r="H156" s="165"/>
      <c r="I156" s="165"/>
      <c r="J156" s="165"/>
      <c r="K156" s="165"/>
      <c r="L156" s="165"/>
      <c r="M156" s="165"/>
      <c r="N156" s="165"/>
      <c r="O156" s="165"/>
      <c r="P156" s="272"/>
      <c r="Q156" s="272"/>
      <c r="R156" s="714"/>
      <c r="S156" s="714"/>
      <c r="T156" s="714"/>
      <c r="U156" s="714"/>
      <c r="V156" s="714"/>
      <c r="W156" s="714"/>
      <c r="X156" s="714"/>
      <c r="Y156" s="714"/>
      <c r="Z156" s="714"/>
      <c r="AA156" s="714"/>
      <c r="AB156" s="714"/>
      <c r="AC156" s="716"/>
      <c r="AD156" s="713"/>
      <c r="AE156" s="710"/>
    </row>
    <row r="157" spans="1:31" s="315" customFormat="1" ht="33.75" customHeight="1">
      <c r="A157" s="165"/>
      <c r="B157" s="272"/>
      <c r="C157" s="717"/>
      <c r="D157" s="165"/>
      <c r="E157" s="165"/>
      <c r="F157" s="165"/>
      <c r="G157" s="165"/>
      <c r="H157" s="165"/>
      <c r="I157" s="165"/>
      <c r="J157" s="165"/>
      <c r="K157" s="165"/>
      <c r="L157" s="165"/>
      <c r="M157" s="165"/>
      <c r="N157" s="165"/>
      <c r="O157" s="165"/>
      <c r="P157" s="272"/>
      <c r="Q157" s="272"/>
      <c r="R157" s="714"/>
      <c r="S157" s="714"/>
      <c r="T157" s="714"/>
      <c r="U157" s="714"/>
      <c r="V157" s="714"/>
      <c r="W157" s="714"/>
      <c r="X157" s="714"/>
      <c r="Y157" s="714"/>
      <c r="Z157" s="714"/>
      <c r="AA157" s="714"/>
      <c r="AB157" s="714"/>
      <c r="AC157" s="716"/>
      <c r="AD157" s="713"/>
      <c r="AE157" s="710"/>
    </row>
    <row r="158" spans="1:31" s="315" customFormat="1" ht="33.75" customHeight="1">
      <c r="A158" s="165"/>
      <c r="B158" s="272"/>
      <c r="C158" s="717"/>
      <c r="D158" s="165"/>
      <c r="E158" s="165"/>
      <c r="F158" s="165"/>
      <c r="G158" s="165"/>
      <c r="H158" s="165"/>
      <c r="I158" s="165"/>
      <c r="J158" s="165"/>
      <c r="K158" s="165"/>
      <c r="L158" s="165"/>
      <c r="M158" s="165"/>
      <c r="N158" s="165"/>
      <c r="O158" s="165"/>
      <c r="P158" s="272"/>
      <c r="Q158" s="272"/>
      <c r="R158" s="714"/>
      <c r="S158" s="714"/>
      <c r="T158" s="714"/>
      <c r="U158" s="714"/>
      <c r="V158" s="714"/>
      <c r="W158" s="714"/>
      <c r="X158" s="714"/>
      <c r="Y158" s="714"/>
      <c r="Z158" s="714"/>
      <c r="AA158" s="714"/>
      <c r="AB158" s="714"/>
      <c r="AC158" s="716"/>
      <c r="AD158" s="713"/>
      <c r="AE158" s="710"/>
    </row>
    <row r="159" spans="1:31" s="315" customFormat="1" ht="33.75" customHeight="1">
      <c r="A159" s="165"/>
      <c r="B159" s="272"/>
      <c r="C159" s="717"/>
      <c r="D159" s="165"/>
      <c r="E159" s="165"/>
      <c r="F159" s="165"/>
      <c r="G159" s="165"/>
      <c r="H159" s="165"/>
      <c r="I159" s="165"/>
      <c r="J159" s="165"/>
      <c r="K159" s="165"/>
      <c r="L159" s="165"/>
      <c r="M159" s="165"/>
      <c r="N159" s="165"/>
      <c r="O159" s="165"/>
      <c r="P159" s="272"/>
      <c r="Q159" s="272"/>
      <c r="R159" s="714"/>
      <c r="S159" s="714"/>
      <c r="T159" s="714"/>
      <c r="U159" s="714"/>
      <c r="V159" s="714"/>
      <c r="W159" s="714"/>
      <c r="X159" s="714"/>
      <c r="Y159" s="714"/>
      <c r="Z159" s="714"/>
      <c r="AA159" s="714"/>
      <c r="AB159" s="714"/>
      <c r="AC159" s="716"/>
      <c r="AD159" s="713"/>
      <c r="AE159" s="710"/>
    </row>
    <row r="160" spans="1:31" s="315" customFormat="1" ht="33.75" customHeight="1">
      <c r="A160" s="165"/>
      <c r="B160" s="272"/>
      <c r="C160" s="717"/>
      <c r="D160" s="165"/>
      <c r="E160" s="165"/>
      <c r="F160" s="165"/>
      <c r="G160" s="165"/>
      <c r="H160" s="165"/>
      <c r="I160" s="165"/>
      <c r="J160" s="165"/>
      <c r="K160" s="165"/>
      <c r="L160" s="165"/>
      <c r="M160" s="165"/>
      <c r="N160" s="165"/>
      <c r="O160" s="165"/>
      <c r="P160" s="272"/>
      <c r="Q160" s="272"/>
      <c r="R160" s="714"/>
      <c r="S160" s="714"/>
      <c r="T160" s="714"/>
      <c r="U160" s="714"/>
      <c r="V160" s="714"/>
      <c r="W160" s="714"/>
      <c r="X160" s="714"/>
      <c r="Y160" s="714"/>
      <c r="Z160" s="714"/>
      <c r="AA160" s="714"/>
      <c r="AB160" s="714"/>
      <c r="AC160" s="716"/>
      <c r="AD160" s="713"/>
      <c r="AE160" s="710"/>
    </row>
    <row r="161" spans="1:31" s="315" customFormat="1" ht="33.75" customHeight="1">
      <c r="A161" s="165"/>
      <c r="B161" s="272"/>
      <c r="C161" s="717"/>
      <c r="D161" s="165"/>
      <c r="E161" s="165"/>
      <c r="F161" s="165"/>
      <c r="G161" s="165"/>
      <c r="H161" s="165"/>
      <c r="I161" s="165"/>
      <c r="J161" s="165"/>
      <c r="K161" s="165"/>
      <c r="L161" s="165"/>
      <c r="M161" s="165"/>
      <c r="N161" s="165"/>
      <c r="O161" s="165"/>
      <c r="P161" s="272"/>
      <c r="Q161" s="272"/>
      <c r="R161" s="714"/>
      <c r="S161" s="714"/>
      <c r="T161" s="714"/>
      <c r="U161" s="714"/>
      <c r="V161" s="714"/>
      <c r="W161" s="714"/>
      <c r="X161" s="714"/>
      <c r="Y161" s="714"/>
      <c r="Z161" s="714"/>
      <c r="AA161" s="714"/>
      <c r="AB161" s="714"/>
      <c r="AC161" s="716"/>
      <c r="AD161" s="713"/>
      <c r="AE161" s="710"/>
    </row>
    <row r="162" spans="1:31" s="315" customFormat="1" ht="33.75" customHeight="1">
      <c r="A162" s="165"/>
      <c r="B162" s="272"/>
      <c r="C162" s="717"/>
      <c r="D162" s="165"/>
      <c r="E162" s="165"/>
      <c r="F162" s="165"/>
      <c r="G162" s="165"/>
      <c r="H162" s="165"/>
      <c r="I162" s="165"/>
      <c r="J162" s="165"/>
      <c r="K162" s="165"/>
      <c r="L162" s="165"/>
      <c r="M162" s="165"/>
      <c r="N162" s="165"/>
      <c r="O162" s="165"/>
      <c r="P162" s="272"/>
      <c r="Q162" s="272"/>
      <c r="R162" s="714"/>
      <c r="S162" s="714"/>
      <c r="T162" s="714"/>
      <c r="U162" s="714"/>
      <c r="V162" s="714"/>
      <c r="W162" s="714"/>
      <c r="X162" s="714"/>
      <c r="Y162" s="714"/>
      <c r="Z162" s="714"/>
      <c r="AA162" s="714"/>
      <c r="AB162" s="714"/>
      <c r="AC162" s="716"/>
      <c r="AD162" s="713"/>
      <c r="AE162" s="710"/>
    </row>
    <row r="163" spans="1:31" s="315" customFormat="1" ht="33.75" customHeight="1">
      <c r="A163" s="165"/>
      <c r="B163" s="272"/>
      <c r="C163" s="717"/>
      <c r="D163" s="165"/>
      <c r="E163" s="165"/>
      <c r="F163" s="165"/>
      <c r="G163" s="165"/>
      <c r="H163" s="165"/>
      <c r="I163" s="165"/>
      <c r="J163" s="165"/>
      <c r="K163" s="165"/>
      <c r="L163" s="165"/>
      <c r="M163" s="165"/>
      <c r="N163" s="165"/>
      <c r="O163" s="165"/>
      <c r="P163" s="272"/>
      <c r="Q163" s="272"/>
      <c r="R163" s="714"/>
      <c r="S163" s="714"/>
      <c r="T163" s="714"/>
      <c r="U163" s="714"/>
      <c r="V163" s="714"/>
      <c r="W163" s="714"/>
      <c r="X163" s="714"/>
      <c r="Y163" s="714"/>
      <c r="Z163" s="714"/>
      <c r="AA163" s="714"/>
      <c r="AB163" s="714"/>
      <c r="AC163" s="716"/>
      <c r="AD163" s="713"/>
      <c r="AE163" s="710"/>
    </row>
    <row r="164" spans="1:31" s="315" customFormat="1" ht="33.75" customHeight="1">
      <c r="A164" s="165"/>
      <c r="B164" s="272"/>
      <c r="C164" s="717"/>
      <c r="D164" s="165"/>
      <c r="E164" s="165"/>
      <c r="F164" s="165"/>
      <c r="G164" s="165"/>
      <c r="H164" s="165"/>
      <c r="I164" s="165"/>
      <c r="J164" s="165"/>
      <c r="K164" s="165"/>
      <c r="L164" s="165"/>
      <c r="M164" s="165"/>
      <c r="N164" s="165"/>
      <c r="O164" s="165"/>
      <c r="P164" s="272"/>
      <c r="Q164" s="272"/>
      <c r="R164" s="714"/>
      <c r="S164" s="714"/>
      <c r="T164" s="714"/>
      <c r="U164" s="714"/>
      <c r="V164" s="714"/>
      <c r="W164" s="714"/>
      <c r="X164" s="714"/>
      <c r="Y164" s="714"/>
      <c r="Z164" s="714"/>
      <c r="AA164" s="714"/>
      <c r="AB164" s="714"/>
      <c r="AC164" s="716"/>
      <c r="AD164" s="713"/>
      <c r="AE164" s="710"/>
    </row>
    <row r="165" spans="1:31" s="315" customFormat="1" ht="33.75" customHeight="1">
      <c r="A165" s="165"/>
      <c r="B165" s="272"/>
      <c r="C165" s="717"/>
      <c r="D165" s="165"/>
      <c r="E165" s="165"/>
      <c r="F165" s="165"/>
      <c r="G165" s="165"/>
      <c r="H165" s="165"/>
      <c r="I165" s="165"/>
      <c r="J165" s="165"/>
      <c r="K165" s="165"/>
      <c r="L165" s="165"/>
      <c r="M165" s="165"/>
      <c r="N165" s="165"/>
      <c r="O165" s="165"/>
      <c r="P165" s="272"/>
      <c r="Q165" s="272"/>
      <c r="R165" s="714"/>
      <c r="S165" s="714"/>
      <c r="T165" s="714"/>
      <c r="U165" s="714"/>
      <c r="V165" s="714"/>
      <c r="W165" s="714"/>
      <c r="X165" s="714"/>
      <c r="Y165" s="714"/>
      <c r="Z165" s="714"/>
      <c r="AA165" s="714"/>
      <c r="AB165" s="714"/>
      <c r="AC165" s="716"/>
      <c r="AD165" s="713"/>
      <c r="AE165" s="710"/>
    </row>
    <row r="166" spans="1:31" s="315" customFormat="1" ht="33.75" customHeight="1">
      <c r="A166" s="165"/>
      <c r="B166" s="272"/>
      <c r="C166" s="717"/>
      <c r="D166" s="165"/>
      <c r="E166" s="165"/>
      <c r="F166" s="165"/>
      <c r="G166" s="165"/>
      <c r="H166" s="165"/>
      <c r="I166" s="165"/>
      <c r="J166" s="165"/>
      <c r="K166" s="165"/>
      <c r="L166" s="165"/>
      <c r="M166" s="165"/>
      <c r="N166" s="165"/>
      <c r="O166" s="165"/>
      <c r="P166" s="272"/>
      <c r="Q166" s="272"/>
      <c r="R166" s="714"/>
      <c r="S166" s="714"/>
      <c r="T166" s="714"/>
      <c r="U166" s="714"/>
      <c r="V166" s="714"/>
      <c r="W166" s="714"/>
      <c r="X166" s="714"/>
      <c r="Y166" s="714"/>
      <c r="Z166" s="714"/>
      <c r="AA166" s="714"/>
      <c r="AB166" s="714"/>
      <c r="AC166" s="716"/>
      <c r="AD166" s="713"/>
      <c r="AE166" s="710"/>
    </row>
    <row r="167" spans="1:31" s="315" customFormat="1" ht="33.75" customHeight="1">
      <c r="A167" s="165"/>
      <c r="B167" s="272"/>
      <c r="C167" s="717"/>
      <c r="D167" s="165"/>
      <c r="E167" s="165"/>
      <c r="F167" s="165"/>
      <c r="G167" s="165"/>
      <c r="H167" s="165"/>
      <c r="I167" s="165"/>
      <c r="J167" s="165"/>
      <c r="K167" s="165"/>
      <c r="L167" s="165"/>
      <c r="M167" s="165"/>
      <c r="N167" s="165"/>
      <c r="O167" s="165"/>
      <c r="P167" s="272"/>
      <c r="Q167" s="272"/>
      <c r="R167" s="714"/>
      <c r="S167" s="714"/>
      <c r="T167" s="714"/>
      <c r="U167" s="714"/>
      <c r="V167" s="714"/>
      <c r="W167" s="714"/>
      <c r="X167" s="714"/>
      <c r="Y167" s="714"/>
      <c r="Z167" s="714"/>
      <c r="AA167" s="714"/>
      <c r="AB167" s="714"/>
      <c r="AC167" s="716"/>
      <c r="AD167" s="713"/>
      <c r="AE167" s="710"/>
    </row>
    <row r="168" spans="1:31" s="315" customFormat="1" ht="33.75" customHeight="1">
      <c r="A168" s="165"/>
      <c r="B168" s="272"/>
      <c r="C168" s="717"/>
      <c r="D168" s="165"/>
      <c r="E168" s="165"/>
      <c r="F168" s="165"/>
      <c r="G168" s="165"/>
      <c r="H168" s="165"/>
      <c r="I168" s="165"/>
      <c r="J168" s="165"/>
      <c r="K168" s="165"/>
      <c r="L168" s="165"/>
      <c r="M168" s="165"/>
      <c r="N168" s="165"/>
      <c r="O168" s="165"/>
      <c r="P168" s="272"/>
      <c r="Q168" s="272"/>
      <c r="R168" s="714"/>
      <c r="S168" s="714"/>
      <c r="T168" s="714"/>
      <c r="U168" s="714"/>
      <c r="V168" s="714"/>
      <c r="W168" s="714"/>
      <c r="X168" s="714"/>
      <c r="Y168" s="714"/>
      <c r="Z168" s="714"/>
      <c r="AA168" s="714"/>
      <c r="AB168" s="714"/>
      <c r="AC168" s="716"/>
      <c r="AD168" s="713"/>
      <c r="AE168" s="710"/>
    </row>
    <row r="169" spans="1:31" s="315" customFormat="1" ht="33.75" customHeight="1">
      <c r="A169" s="165"/>
      <c r="B169" s="272"/>
      <c r="C169" s="717"/>
      <c r="D169" s="165"/>
      <c r="E169" s="165"/>
      <c r="F169" s="165"/>
      <c r="G169" s="165"/>
      <c r="H169" s="165"/>
      <c r="I169" s="165"/>
      <c r="J169" s="165"/>
      <c r="K169" s="165"/>
      <c r="L169" s="165"/>
      <c r="M169" s="165"/>
      <c r="N169" s="165"/>
      <c r="O169" s="165"/>
      <c r="P169" s="272"/>
      <c r="Q169" s="272"/>
      <c r="R169" s="714"/>
      <c r="S169" s="714"/>
      <c r="T169" s="714"/>
      <c r="U169" s="714"/>
      <c r="V169" s="714"/>
      <c r="W169" s="714"/>
      <c r="X169" s="714"/>
      <c r="Y169" s="714"/>
      <c r="Z169" s="714"/>
      <c r="AA169" s="714"/>
      <c r="AB169" s="714"/>
      <c r="AC169" s="716"/>
      <c r="AD169" s="713"/>
      <c r="AE169" s="710"/>
    </row>
    <row r="170" spans="1:31" s="315" customFormat="1" ht="33.75" customHeight="1">
      <c r="A170" s="165"/>
      <c r="B170" s="272"/>
      <c r="C170" s="717"/>
      <c r="D170" s="165"/>
      <c r="E170" s="165"/>
      <c r="F170" s="165"/>
      <c r="G170" s="165"/>
      <c r="H170" s="165"/>
      <c r="I170" s="165"/>
      <c r="J170" s="165"/>
      <c r="K170" s="165"/>
      <c r="L170" s="165"/>
      <c r="M170" s="165"/>
      <c r="N170" s="165"/>
      <c r="O170" s="165"/>
      <c r="P170" s="272"/>
      <c r="Q170" s="272"/>
      <c r="R170" s="714"/>
      <c r="S170" s="714"/>
      <c r="T170" s="714"/>
      <c r="U170" s="714"/>
      <c r="V170" s="714"/>
      <c r="W170" s="714"/>
      <c r="X170" s="714"/>
      <c r="Y170" s="714"/>
      <c r="Z170" s="714"/>
      <c r="AA170" s="714"/>
      <c r="AB170" s="714"/>
      <c r="AC170" s="716"/>
      <c r="AD170" s="713"/>
      <c r="AE170" s="710"/>
    </row>
    <row r="171" spans="1:31" s="315" customFormat="1" ht="33.75" customHeight="1">
      <c r="A171" s="165"/>
      <c r="B171" s="272"/>
      <c r="C171" s="717"/>
      <c r="D171" s="165"/>
      <c r="E171" s="165"/>
      <c r="F171" s="165"/>
      <c r="G171" s="165"/>
      <c r="H171" s="165"/>
      <c r="I171" s="165"/>
      <c r="J171" s="165"/>
      <c r="K171" s="165"/>
      <c r="L171" s="165"/>
      <c r="M171" s="165"/>
      <c r="N171" s="165"/>
      <c r="O171" s="165"/>
      <c r="P171" s="272"/>
      <c r="Q171" s="272"/>
      <c r="R171" s="714"/>
      <c r="S171" s="714"/>
      <c r="T171" s="714"/>
      <c r="U171" s="714"/>
      <c r="V171" s="714"/>
      <c r="W171" s="714"/>
      <c r="X171" s="714"/>
      <c r="Y171" s="714"/>
      <c r="Z171" s="714"/>
      <c r="AA171" s="714"/>
      <c r="AB171" s="714"/>
      <c r="AC171" s="716"/>
      <c r="AD171" s="713"/>
      <c r="AE171" s="710"/>
    </row>
    <row r="172" spans="1:31" s="315" customFormat="1" ht="33.75" customHeight="1">
      <c r="A172" s="165"/>
      <c r="B172" s="272"/>
      <c r="C172" s="717"/>
      <c r="D172" s="165"/>
      <c r="E172" s="165"/>
      <c r="F172" s="165"/>
      <c r="G172" s="165"/>
      <c r="H172" s="165"/>
      <c r="I172" s="165"/>
      <c r="J172" s="165"/>
      <c r="K172" s="165"/>
      <c r="L172" s="165"/>
      <c r="M172" s="165"/>
      <c r="N172" s="165"/>
      <c r="O172" s="165"/>
      <c r="P172" s="272"/>
      <c r="Q172" s="272"/>
      <c r="R172" s="714"/>
      <c r="S172" s="714"/>
      <c r="T172" s="714"/>
      <c r="U172" s="714"/>
      <c r="V172" s="714"/>
      <c r="W172" s="714"/>
      <c r="X172" s="714"/>
      <c r="Y172" s="714"/>
      <c r="Z172" s="714"/>
      <c r="AA172" s="714"/>
      <c r="AB172" s="714"/>
      <c r="AC172" s="716"/>
      <c r="AD172" s="713"/>
      <c r="AE172" s="710"/>
    </row>
    <row r="173" spans="1:31" s="315" customFormat="1" ht="33.75" customHeight="1">
      <c r="A173" s="165"/>
      <c r="B173" s="272"/>
      <c r="C173" s="717"/>
      <c r="D173" s="165"/>
      <c r="E173" s="165"/>
      <c r="F173" s="165"/>
      <c r="G173" s="165"/>
      <c r="H173" s="165"/>
      <c r="I173" s="165"/>
      <c r="J173" s="165"/>
      <c r="K173" s="165"/>
      <c r="L173" s="165"/>
      <c r="M173" s="165"/>
      <c r="N173" s="165"/>
      <c r="O173" s="165"/>
      <c r="P173" s="272"/>
      <c r="Q173" s="272"/>
      <c r="R173" s="714"/>
      <c r="S173" s="714"/>
      <c r="T173" s="714"/>
      <c r="U173" s="714"/>
      <c r="V173" s="714"/>
      <c r="W173" s="714"/>
      <c r="X173" s="714"/>
      <c r="Y173" s="714"/>
      <c r="Z173" s="714"/>
      <c r="AA173" s="714"/>
      <c r="AB173" s="714"/>
      <c r="AC173" s="716"/>
      <c r="AD173" s="713"/>
      <c r="AE173" s="710"/>
    </row>
    <row r="174" spans="1:31" s="315" customFormat="1" ht="33.75" customHeight="1">
      <c r="A174" s="165"/>
      <c r="B174" s="272"/>
      <c r="C174" s="717"/>
      <c r="D174" s="165"/>
      <c r="E174" s="165"/>
      <c r="F174" s="165"/>
      <c r="G174" s="165"/>
      <c r="H174" s="165"/>
      <c r="I174" s="165"/>
      <c r="J174" s="165"/>
      <c r="K174" s="165"/>
      <c r="L174" s="165"/>
      <c r="M174" s="165"/>
      <c r="N174" s="165"/>
      <c r="O174" s="165"/>
      <c r="P174" s="272"/>
      <c r="Q174" s="272"/>
      <c r="R174" s="714"/>
      <c r="S174" s="714"/>
      <c r="T174" s="714"/>
      <c r="U174" s="714"/>
      <c r="V174" s="714"/>
      <c r="W174" s="714"/>
      <c r="X174" s="714"/>
      <c r="Y174" s="714"/>
      <c r="Z174" s="714"/>
      <c r="AA174" s="714"/>
      <c r="AB174" s="714"/>
      <c r="AC174" s="716"/>
      <c r="AD174" s="713"/>
      <c r="AE174" s="710"/>
    </row>
    <row r="175" spans="1:31" s="315" customFormat="1" ht="33.75" customHeight="1">
      <c r="A175" s="165"/>
      <c r="B175" s="272"/>
      <c r="C175" s="717"/>
      <c r="D175" s="165"/>
      <c r="E175" s="165"/>
      <c r="F175" s="165"/>
      <c r="G175" s="165"/>
      <c r="H175" s="165"/>
      <c r="I175" s="165"/>
      <c r="J175" s="165"/>
      <c r="K175" s="165"/>
      <c r="L175" s="165"/>
      <c r="M175" s="165"/>
      <c r="N175" s="165"/>
      <c r="O175" s="165"/>
      <c r="P175" s="272"/>
      <c r="Q175" s="272"/>
      <c r="R175" s="714"/>
      <c r="S175" s="714"/>
      <c r="T175" s="714"/>
      <c r="U175" s="714"/>
      <c r="V175" s="714"/>
      <c r="W175" s="714"/>
      <c r="X175" s="714"/>
      <c r="Y175" s="714"/>
      <c r="Z175" s="714"/>
      <c r="AA175" s="714"/>
      <c r="AB175" s="714"/>
      <c r="AC175" s="716"/>
      <c r="AD175" s="713"/>
      <c r="AE175" s="710"/>
    </row>
    <row r="176" spans="1:31" s="315" customFormat="1" ht="33.75" customHeight="1">
      <c r="A176" s="165"/>
      <c r="B176" s="272"/>
      <c r="C176" s="717"/>
      <c r="D176" s="165"/>
      <c r="E176" s="165"/>
      <c r="F176" s="165"/>
      <c r="G176" s="165"/>
      <c r="H176" s="165"/>
      <c r="I176" s="165"/>
      <c r="J176" s="165"/>
      <c r="K176" s="165"/>
      <c r="L176" s="165"/>
      <c r="M176" s="165"/>
      <c r="N176" s="165"/>
      <c r="O176" s="165"/>
      <c r="P176" s="272"/>
      <c r="Q176" s="272"/>
      <c r="R176" s="714"/>
      <c r="S176" s="714"/>
      <c r="T176" s="714"/>
      <c r="U176" s="714"/>
      <c r="V176" s="714"/>
      <c r="W176" s="714"/>
      <c r="X176" s="714"/>
      <c r="Y176" s="714"/>
      <c r="Z176" s="714"/>
      <c r="AA176" s="714"/>
      <c r="AB176" s="714"/>
      <c r="AC176" s="716"/>
      <c r="AD176" s="713"/>
      <c r="AE176" s="710"/>
    </row>
    <row r="177" spans="1:31" s="315" customFormat="1" ht="33.75" customHeight="1">
      <c r="A177" s="165"/>
      <c r="B177" s="272"/>
      <c r="C177" s="717"/>
      <c r="D177" s="165"/>
      <c r="E177" s="165"/>
      <c r="F177" s="165"/>
      <c r="G177" s="165"/>
      <c r="H177" s="165"/>
      <c r="I177" s="165"/>
      <c r="J177" s="165"/>
      <c r="K177" s="165"/>
      <c r="L177" s="165"/>
      <c r="M177" s="165"/>
      <c r="N177" s="165"/>
      <c r="O177" s="165"/>
      <c r="P177" s="272"/>
      <c r="Q177" s="272"/>
      <c r="R177" s="714"/>
      <c r="S177" s="714"/>
      <c r="T177" s="714"/>
      <c r="U177" s="714"/>
      <c r="V177" s="714"/>
      <c r="W177" s="714"/>
      <c r="X177" s="714"/>
      <c r="Y177" s="714"/>
      <c r="Z177" s="714"/>
      <c r="AA177" s="714"/>
      <c r="AB177" s="714"/>
      <c r="AC177" s="716"/>
      <c r="AD177" s="713"/>
      <c r="AE177" s="710"/>
    </row>
    <row r="178" spans="1:31" s="315" customFormat="1" ht="33.75" customHeight="1">
      <c r="A178" s="165"/>
      <c r="B178" s="272"/>
      <c r="C178" s="717"/>
      <c r="D178" s="165"/>
      <c r="E178" s="165"/>
      <c r="F178" s="165"/>
      <c r="G178" s="165"/>
      <c r="H178" s="165"/>
      <c r="I178" s="165"/>
      <c r="J178" s="165"/>
      <c r="K178" s="165"/>
      <c r="L178" s="165"/>
      <c r="M178" s="165"/>
      <c r="N178" s="165"/>
      <c r="O178" s="165"/>
      <c r="P178" s="272"/>
      <c r="Q178" s="272"/>
      <c r="R178" s="714"/>
      <c r="S178" s="714"/>
      <c r="T178" s="714"/>
      <c r="U178" s="714"/>
      <c r="V178" s="714"/>
      <c r="W178" s="714"/>
      <c r="X178" s="714"/>
      <c r="Y178" s="714"/>
      <c r="Z178" s="714"/>
      <c r="AA178" s="714"/>
      <c r="AB178" s="714"/>
      <c r="AC178" s="716"/>
      <c r="AD178" s="713"/>
      <c r="AE178" s="710"/>
    </row>
    <row r="179" spans="1:31" s="315" customFormat="1" ht="33.75" customHeight="1">
      <c r="A179" s="165"/>
      <c r="B179" s="272"/>
      <c r="C179" s="717"/>
      <c r="D179" s="165"/>
      <c r="E179" s="165"/>
      <c r="F179" s="165"/>
      <c r="G179" s="165"/>
      <c r="H179" s="165"/>
      <c r="I179" s="165"/>
      <c r="J179" s="165"/>
      <c r="K179" s="165"/>
      <c r="L179" s="165"/>
      <c r="M179" s="165"/>
      <c r="N179" s="165"/>
      <c r="O179" s="165"/>
      <c r="P179" s="272"/>
      <c r="Q179" s="272"/>
      <c r="R179" s="714"/>
      <c r="S179" s="714"/>
      <c r="T179" s="714"/>
      <c r="U179" s="714"/>
      <c r="V179" s="714"/>
      <c r="W179" s="714"/>
      <c r="X179" s="714"/>
      <c r="Y179" s="714"/>
      <c r="Z179" s="714"/>
      <c r="AA179" s="714"/>
      <c r="AB179" s="714"/>
      <c r="AC179" s="716"/>
      <c r="AD179" s="713"/>
      <c r="AE179" s="710"/>
    </row>
    <row r="180" spans="1:31" s="315" customFormat="1" ht="33.75" customHeight="1">
      <c r="A180" s="165"/>
      <c r="B180" s="272"/>
      <c r="C180" s="717"/>
      <c r="D180" s="165"/>
      <c r="E180" s="165"/>
      <c r="F180" s="165"/>
      <c r="G180" s="165"/>
      <c r="H180" s="165"/>
      <c r="I180" s="165"/>
      <c r="J180" s="165"/>
      <c r="K180" s="165"/>
      <c r="L180" s="165"/>
      <c r="M180" s="165"/>
      <c r="N180" s="165"/>
      <c r="O180" s="165"/>
      <c r="P180" s="272"/>
      <c r="Q180" s="272"/>
      <c r="R180" s="714"/>
      <c r="S180" s="714"/>
      <c r="T180" s="714"/>
      <c r="U180" s="714"/>
      <c r="V180" s="714"/>
      <c r="W180" s="714"/>
      <c r="X180" s="714"/>
      <c r="Y180" s="714"/>
      <c r="Z180" s="714"/>
      <c r="AA180" s="714"/>
      <c r="AB180" s="714"/>
      <c r="AC180" s="716"/>
      <c r="AD180" s="713"/>
      <c r="AE180" s="710"/>
    </row>
    <row r="181" spans="1:31" s="315" customFormat="1" ht="33.75" customHeight="1">
      <c r="A181" s="165"/>
      <c r="B181" s="272"/>
      <c r="C181" s="717"/>
      <c r="D181" s="165"/>
      <c r="E181" s="165"/>
      <c r="F181" s="165"/>
      <c r="G181" s="165"/>
      <c r="H181" s="165"/>
      <c r="I181" s="165"/>
      <c r="J181" s="165"/>
      <c r="K181" s="165"/>
      <c r="L181" s="165"/>
      <c r="M181" s="165"/>
      <c r="N181" s="165"/>
      <c r="O181" s="165"/>
      <c r="P181" s="272"/>
      <c r="Q181" s="272"/>
      <c r="R181" s="714"/>
      <c r="S181" s="714"/>
      <c r="T181" s="714"/>
      <c r="U181" s="714"/>
      <c r="V181" s="714"/>
      <c r="W181" s="714"/>
      <c r="X181" s="714"/>
      <c r="Y181" s="714"/>
      <c r="Z181" s="714"/>
      <c r="AA181" s="714"/>
      <c r="AB181" s="714"/>
      <c r="AC181" s="716"/>
      <c r="AD181" s="713"/>
      <c r="AE181" s="710"/>
    </row>
    <row r="182" spans="1:31" s="315" customFormat="1" ht="33.75" customHeight="1">
      <c r="A182" s="165"/>
      <c r="B182" s="272"/>
      <c r="C182" s="717"/>
      <c r="D182" s="165"/>
      <c r="E182" s="165"/>
      <c r="F182" s="165"/>
      <c r="G182" s="165"/>
      <c r="H182" s="165"/>
      <c r="I182" s="165"/>
      <c r="J182" s="165"/>
      <c r="K182" s="165"/>
      <c r="L182" s="165"/>
      <c r="M182" s="165"/>
      <c r="N182" s="165"/>
      <c r="O182" s="165"/>
      <c r="P182" s="272"/>
      <c r="Q182" s="272"/>
      <c r="R182" s="714"/>
      <c r="S182" s="714"/>
      <c r="T182" s="714"/>
      <c r="U182" s="714"/>
      <c r="V182" s="714"/>
      <c r="W182" s="714"/>
      <c r="X182" s="714"/>
      <c r="Y182" s="714"/>
      <c r="Z182" s="714"/>
      <c r="AA182" s="714"/>
      <c r="AB182" s="714"/>
      <c r="AC182" s="716"/>
      <c r="AD182" s="713"/>
      <c r="AE182" s="710"/>
    </row>
    <row r="183" spans="1:31" s="315" customFormat="1" ht="33.75" customHeight="1">
      <c r="A183" s="165"/>
      <c r="B183" s="272"/>
      <c r="C183" s="717"/>
      <c r="D183" s="165"/>
      <c r="E183" s="165"/>
      <c r="F183" s="165"/>
      <c r="G183" s="165"/>
      <c r="H183" s="165"/>
      <c r="I183" s="165"/>
      <c r="J183" s="165"/>
      <c r="K183" s="165"/>
      <c r="L183" s="165"/>
      <c r="M183" s="165"/>
      <c r="N183" s="165"/>
      <c r="O183" s="165"/>
      <c r="P183" s="272"/>
      <c r="Q183" s="272"/>
      <c r="R183" s="714"/>
      <c r="S183" s="714"/>
      <c r="T183" s="714"/>
      <c r="U183" s="714"/>
      <c r="V183" s="714"/>
      <c r="W183" s="714"/>
      <c r="X183" s="714"/>
      <c r="Y183" s="714"/>
      <c r="Z183" s="714"/>
      <c r="AA183" s="714"/>
      <c r="AB183" s="714"/>
      <c r="AC183" s="716"/>
      <c r="AD183" s="713"/>
      <c r="AE183" s="710"/>
    </row>
    <row r="184" spans="1:31" s="315" customFormat="1" ht="33.75" customHeight="1">
      <c r="A184" s="165"/>
      <c r="B184" s="272"/>
      <c r="C184" s="717"/>
      <c r="D184" s="165"/>
      <c r="E184" s="165"/>
      <c r="F184" s="165"/>
      <c r="G184" s="165"/>
      <c r="H184" s="165"/>
      <c r="I184" s="165"/>
      <c r="J184" s="165"/>
      <c r="K184" s="165"/>
      <c r="L184" s="165"/>
      <c r="M184" s="165"/>
      <c r="N184" s="165"/>
      <c r="O184" s="165"/>
      <c r="P184" s="272"/>
      <c r="Q184" s="272"/>
      <c r="R184" s="714"/>
      <c r="S184" s="714"/>
      <c r="T184" s="714"/>
      <c r="U184" s="714"/>
      <c r="V184" s="714"/>
      <c r="W184" s="714"/>
      <c r="X184" s="714"/>
      <c r="Y184" s="714"/>
      <c r="Z184" s="714"/>
      <c r="AA184" s="714"/>
      <c r="AB184" s="714"/>
      <c r="AC184" s="716"/>
      <c r="AD184" s="713"/>
      <c r="AE184" s="710"/>
    </row>
    <row r="185" spans="1:31" s="315" customFormat="1" ht="33.75" customHeight="1">
      <c r="A185" s="165"/>
      <c r="B185" s="272"/>
      <c r="C185" s="717"/>
      <c r="D185" s="165"/>
      <c r="E185" s="165"/>
      <c r="F185" s="165"/>
      <c r="G185" s="165"/>
      <c r="H185" s="165"/>
      <c r="I185" s="165"/>
      <c r="J185" s="165"/>
      <c r="K185" s="165"/>
      <c r="L185" s="165"/>
      <c r="M185" s="165"/>
      <c r="N185" s="165"/>
      <c r="O185" s="165"/>
      <c r="P185" s="272"/>
      <c r="Q185" s="272"/>
      <c r="R185" s="714"/>
      <c r="S185" s="714"/>
      <c r="T185" s="714"/>
      <c r="U185" s="714"/>
      <c r="V185" s="714"/>
      <c r="W185" s="714"/>
      <c r="X185" s="714"/>
      <c r="Y185" s="714"/>
      <c r="Z185" s="714"/>
      <c r="AA185" s="714"/>
      <c r="AB185" s="714"/>
      <c r="AC185" s="716"/>
      <c r="AD185" s="713"/>
      <c r="AE185" s="710"/>
    </row>
    <row r="186" spans="1:31" s="315" customFormat="1" ht="33.75" customHeight="1">
      <c r="A186" s="165"/>
      <c r="B186" s="272"/>
      <c r="C186" s="717"/>
      <c r="D186" s="165"/>
      <c r="E186" s="165"/>
      <c r="F186" s="165"/>
      <c r="G186" s="165"/>
      <c r="H186" s="165"/>
      <c r="I186" s="165"/>
      <c r="J186" s="165"/>
      <c r="K186" s="165"/>
      <c r="L186" s="165"/>
      <c r="M186" s="165"/>
      <c r="N186" s="165"/>
      <c r="O186" s="165"/>
      <c r="P186" s="272"/>
      <c r="Q186" s="272"/>
      <c r="R186" s="714"/>
      <c r="S186" s="714"/>
      <c r="T186" s="714"/>
      <c r="U186" s="714"/>
      <c r="V186" s="714"/>
      <c r="W186" s="714"/>
      <c r="X186" s="714"/>
      <c r="Y186" s="714"/>
      <c r="Z186" s="714"/>
      <c r="AA186" s="714"/>
      <c r="AB186" s="714"/>
      <c r="AC186" s="716"/>
      <c r="AD186" s="713"/>
      <c r="AE186" s="710"/>
    </row>
    <row r="187" spans="1:31" s="315" customFormat="1" ht="33.75" customHeight="1">
      <c r="A187" s="165"/>
      <c r="B187" s="272"/>
      <c r="C187" s="717"/>
      <c r="D187" s="165"/>
      <c r="E187" s="165"/>
      <c r="F187" s="165"/>
      <c r="G187" s="165"/>
      <c r="H187" s="165"/>
      <c r="I187" s="165"/>
      <c r="J187" s="165"/>
      <c r="K187" s="165"/>
      <c r="L187" s="165"/>
      <c r="M187" s="165"/>
      <c r="N187" s="165"/>
      <c r="O187" s="165"/>
      <c r="P187" s="272"/>
      <c r="Q187" s="272"/>
      <c r="R187" s="714"/>
      <c r="S187" s="714"/>
      <c r="T187" s="714"/>
      <c r="U187" s="714"/>
      <c r="V187" s="714"/>
      <c r="W187" s="714"/>
      <c r="X187" s="714"/>
      <c r="Y187" s="714"/>
      <c r="Z187" s="714"/>
      <c r="AA187" s="714"/>
      <c r="AB187" s="714"/>
      <c r="AC187" s="716"/>
      <c r="AD187" s="713"/>
      <c r="AE187" s="710"/>
    </row>
    <row r="188" spans="1:31" s="315" customFormat="1" ht="33.75" customHeight="1">
      <c r="A188" s="165"/>
      <c r="B188" s="272"/>
      <c r="C188" s="717"/>
      <c r="D188" s="165"/>
      <c r="E188" s="165"/>
      <c r="F188" s="165"/>
      <c r="G188" s="165"/>
      <c r="H188" s="165"/>
      <c r="I188" s="165"/>
      <c r="J188" s="165"/>
      <c r="K188" s="165"/>
      <c r="L188" s="165"/>
      <c r="M188" s="165"/>
      <c r="N188" s="165"/>
      <c r="O188" s="165"/>
      <c r="P188" s="272"/>
      <c r="Q188" s="272"/>
      <c r="R188" s="714"/>
      <c r="S188" s="714"/>
      <c r="T188" s="714"/>
      <c r="U188" s="714"/>
      <c r="V188" s="714"/>
      <c r="W188" s="714"/>
      <c r="X188" s="714"/>
      <c r="Y188" s="714"/>
      <c r="Z188" s="714"/>
      <c r="AA188" s="714"/>
      <c r="AB188" s="714"/>
      <c r="AC188" s="716"/>
      <c r="AD188" s="713"/>
      <c r="AE188" s="710"/>
    </row>
    <row r="189" spans="1:31" s="315" customFormat="1" ht="33.75" customHeight="1">
      <c r="A189" s="165"/>
      <c r="B189" s="272"/>
      <c r="C189" s="717"/>
      <c r="D189" s="165"/>
      <c r="E189" s="165"/>
      <c r="F189" s="165"/>
      <c r="G189" s="165"/>
      <c r="H189" s="165"/>
      <c r="I189" s="165"/>
      <c r="J189" s="165"/>
      <c r="K189" s="165"/>
      <c r="L189" s="165"/>
      <c r="M189" s="165"/>
      <c r="N189" s="165"/>
      <c r="O189" s="165"/>
      <c r="P189" s="272"/>
      <c r="Q189" s="272"/>
      <c r="R189" s="714"/>
      <c r="S189" s="714"/>
      <c r="T189" s="714"/>
      <c r="U189" s="714"/>
      <c r="V189" s="714"/>
      <c r="W189" s="714"/>
      <c r="X189" s="714"/>
      <c r="Y189" s="714"/>
      <c r="Z189" s="714"/>
      <c r="AA189" s="714"/>
      <c r="AB189" s="714"/>
      <c r="AC189" s="716"/>
      <c r="AD189" s="713"/>
      <c r="AE189" s="710"/>
    </row>
    <row r="190" spans="1:31" s="315" customFormat="1" ht="33.75" customHeight="1">
      <c r="A190" s="165"/>
      <c r="B190" s="272"/>
      <c r="C190" s="717"/>
      <c r="D190" s="165"/>
      <c r="E190" s="165"/>
      <c r="F190" s="165"/>
      <c r="G190" s="165"/>
      <c r="H190" s="165"/>
      <c r="I190" s="165"/>
      <c r="J190" s="165"/>
      <c r="K190" s="165"/>
      <c r="L190" s="165"/>
      <c r="M190" s="165"/>
      <c r="N190" s="165"/>
      <c r="O190" s="165"/>
      <c r="P190" s="272"/>
      <c r="Q190" s="272"/>
      <c r="R190" s="714"/>
      <c r="S190" s="714"/>
      <c r="T190" s="714"/>
      <c r="U190" s="714"/>
      <c r="V190" s="714"/>
      <c r="W190" s="714"/>
      <c r="X190" s="714"/>
      <c r="Y190" s="714"/>
      <c r="Z190" s="714"/>
      <c r="AA190" s="714"/>
      <c r="AB190" s="714"/>
      <c r="AC190" s="716"/>
      <c r="AD190" s="713"/>
      <c r="AE190" s="710"/>
    </row>
    <row r="191" spans="1:31" s="315" customFormat="1" ht="33.75" customHeight="1">
      <c r="A191" s="165"/>
      <c r="B191" s="272"/>
      <c r="C191" s="717"/>
      <c r="D191" s="165"/>
      <c r="E191" s="165"/>
      <c r="F191" s="165"/>
      <c r="G191" s="165"/>
      <c r="H191" s="165"/>
      <c r="I191" s="165"/>
      <c r="J191" s="165"/>
      <c r="K191" s="165"/>
      <c r="L191" s="165"/>
      <c r="M191" s="165"/>
      <c r="N191" s="165"/>
      <c r="O191" s="165"/>
      <c r="P191" s="272"/>
      <c r="Q191" s="272"/>
      <c r="R191" s="714"/>
      <c r="S191" s="714"/>
      <c r="T191" s="714"/>
      <c r="U191" s="714"/>
      <c r="V191" s="714"/>
      <c r="W191" s="714"/>
      <c r="X191" s="714"/>
      <c r="Y191" s="714"/>
      <c r="Z191" s="714"/>
      <c r="AA191" s="714"/>
      <c r="AB191" s="714"/>
      <c r="AC191" s="716"/>
      <c r="AD191" s="713"/>
      <c r="AE191" s="710"/>
    </row>
    <row r="192" spans="1:31" s="315" customFormat="1" ht="33.75" customHeight="1">
      <c r="A192" s="165"/>
      <c r="B192" s="272"/>
      <c r="C192" s="717"/>
      <c r="D192" s="165"/>
      <c r="E192" s="165"/>
      <c r="F192" s="165"/>
      <c r="G192" s="165"/>
      <c r="H192" s="165"/>
      <c r="I192" s="165"/>
      <c r="J192" s="165"/>
      <c r="K192" s="165"/>
      <c r="L192" s="165"/>
      <c r="M192" s="165"/>
      <c r="N192" s="165"/>
      <c r="O192" s="165"/>
      <c r="P192" s="272"/>
      <c r="Q192" s="272"/>
      <c r="R192" s="714"/>
      <c r="S192" s="714"/>
      <c r="T192" s="714"/>
      <c r="U192" s="714"/>
      <c r="V192" s="714"/>
      <c r="W192" s="714"/>
      <c r="X192" s="714"/>
      <c r="Y192" s="714"/>
      <c r="Z192" s="714"/>
      <c r="AA192" s="714"/>
      <c r="AB192" s="714"/>
      <c r="AC192" s="716"/>
      <c r="AD192" s="713"/>
      <c r="AE192" s="710"/>
    </row>
    <row r="193" spans="1:31" s="315" customFormat="1" ht="33.75" customHeight="1">
      <c r="A193" s="165"/>
      <c r="B193" s="272"/>
      <c r="C193" s="717"/>
      <c r="D193" s="165"/>
      <c r="E193" s="165"/>
      <c r="F193" s="165"/>
      <c r="G193" s="165"/>
      <c r="H193" s="165"/>
      <c r="I193" s="165"/>
      <c r="J193" s="165"/>
      <c r="K193" s="165"/>
      <c r="L193" s="165"/>
      <c r="M193" s="165"/>
      <c r="N193" s="165"/>
      <c r="O193" s="165"/>
      <c r="P193" s="272"/>
      <c r="Q193" s="272"/>
      <c r="R193" s="714"/>
      <c r="S193" s="714"/>
      <c r="T193" s="714"/>
      <c r="U193" s="714"/>
      <c r="V193" s="714"/>
      <c r="W193" s="714"/>
      <c r="X193" s="714"/>
      <c r="Y193" s="714"/>
      <c r="Z193" s="714"/>
      <c r="AA193" s="714"/>
      <c r="AB193" s="714"/>
      <c r="AC193" s="716"/>
      <c r="AD193" s="713"/>
      <c r="AE193" s="710"/>
    </row>
    <row r="194" spans="1:31" s="315" customFormat="1" ht="33.75" customHeight="1">
      <c r="A194" s="165"/>
      <c r="B194" s="272"/>
      <c r="C194" s="717"/>
      <c r="D194" s="165"/>
      <c r="E194" s="165"/>
      <c r="F194" s="165"/>
      <c r="G194" s="165"/>
      <c r="H194" s="165"/>
      <c r="I194" s="165"/>
      <c r="J194" s="165"/>
      <c r="K194" s="165"/>
      <c r="L194" s="165"/>
      <c r="M194" s="165"/>
      <c r="N194" s="165"/>
      <c r="O194" s="165"/>
      <c r="P194" s="272"/>
      <c r="Q194" s="272"/>
      <c r="R194" s="714"/>
      <c r="S194" s="714"/>
      <c r="T194" s="714"/>
      <c r="U194" s="714"/>
      <c r="V194" s="714"/>
      <c r="W194" s="714"/>
      <c r="X194" s="714"/>
      <c r="Y194" s="714"/>
      <c r="Z194" s="714"/>
      <c r="AA194" s="714"/>
      <c r="AB194" s="714"/>
      <c r="AC194" s="716"/>
      <c r="AD194" s="713"/>
      <c r="AE194" s="710"/>
    </row>
    <row r="195" spans="1:31" s="315" customFormat="1" ht="33.75" customHeight="1">
      <c r="A195" s="165"/>
      <c r="B195" s="272"/>
      <c r="C195" s="717"/>
      <c r="D195" s="165"/>
      <c r="E195" s="165"/>
      <c r="F195" s="165"/>
      <c r="G195" s="165"/>
      <c r="H195" s="165"/>
      <c r="I195" s="165"/>
      <c r="J195" s="165"/>
      <c r="K195" s="165"/>
      <c r="L195" s="165"/>
      <c r="M195" s="165"/>
      <c r="N195" s="165"/>
      <c r="O195" s="165"/>
      <c r="P195" s="272"/>
      <c r="Q195" s="272"/>
      <c r="R195" s="714"/>
      <c r="S195" s="714"/>
      <c r="T195" s="714"/>
      <c r="U195" s="714"/>
      <c r="V195" s="714"/>
      <c r="W195" s="714"/>
      <c r="X195" s="714"/>
      <c r="Y195" s="714"/>
      <c r="Z195" s="714"/>
      <c r="AA195" s="714"/>
      <c r="AB195" s="714"/>
      <c r="AC195" s="716"/>
      <c r="AD195" s="713"/>
      <c r="AE195" s="710"/>
    </row>
    <row r="196" spans="1:31" s="315" customFormat="1" ht="33.75" customHeight="1">
      <c r="A196" s="165"/>
      <c r="B196" s="272"/>
      <c r="C196" s="717"/>
      <c r="D196" s="165"/>
      <c r="E196" s="165"/>
      <c r="F196" s="165"/>
      <c r="G196" s="165"/>
      <c r="H196" s="165"/>
      <c r="I196" s="165"/>
      <c r="J196" s="165"/>
      <c r="K196" s="165"/>
      <c r="L196" s="165"/>
      <c r="M196" s="165"/>
      <c r="N196" s="165"/>
      <c r="O196" s="165"/>
      <c r="P196" s="272"/>
      <c r="Q196" s="272"/>
      <c r="R196" s="714"/>
      <c r="S196" s="714"/>
      <c r="T196" s="714"/>
      <c r="U196" s="714"/>
      <c r="V196" s="714"/>
      <c r="W196" s="714"/>
      <c r="X196" s="714"/>
      <c r="Y196" s="714"/>
      <c r="Z196" s="714"/>
      <c r="AA196" s="714"/>
      <c r="AB196" s="714"/>
      <c r="AC196" s="716"/>
      <c r="AD196" s="713"/>
      <c r="AE196" s="710"/>
    </row>
    <row r="197" spans="1:31" s="315" customFormat="1" ht="33.75" customHeight="1">
      <c r="A197" s="165"/>
      <c r="B197" s="272"/>
      <c r="C197" s="717"/>
      <c r="D197" s="165"/>
      <c r="E197" s="165"/>
      <c r="F197" s="165"/>
      <c r="G197" s="165"/>
      <c r="H197" s="165"/>
      <c r="I197" s="165"/>
      <c r="J197" s="165"/>
      <c r="K197" s="165"/>
      <c r="L197" s="165"/>
      <c r="M197" s="165"/>
      <c r="N197" s="165"/>
      <c r="O197" s="165"/>
      <c r="P197" s="272"/>
      <c r="Q197" s="272"/>
      <c r="R197" s="714"/>
      <c r="S197" s="714"/>
      <c r="T197" s="714"/>
      <c r="U197" s="714"/>
      <c r="V197" s="714"/>
      <c r="W197" s="714"/>
      <c r="X197" s="714"/>
      <c r="Y197" s="714"/>
      <c r="Z197" s="714"/>
      <c r="AA197" s="714"/>
      <c r="AB197" s="714"/>
      <c r="AC197" s="716"/>
      <c r="AD197" s="713"/>
      <c r="AE197" s="710"/>
    </row>
    <row r="198" spans="1:31" s="315" customFormat="1" ht="33.75" customHeight="1">
      <c r="A198" s="165"/>
      <c r="B198" s="272"/>
      <c r="C198" s="717"/>
      <c r="D198" s="165"/>
      <c r="E198" s="165"/>
      <c r="F198" s="165"/>
      <c r="G198" s="165"/>
      <c r="H198" s="165"/>
      <c r="I198" s="165"/>
      <c r="J198" s="165"/>
      <c r="K198" s="165"/>
      <c r="L198" s="165"/>
      <c r="M198" s="165"/>
      <c r="N198" s="165"/>
      <c r="O198" s="165"/>
      <c r="P198" s="272"/>
      <c r="Q198" s="272"/>
      <c r="R198" s="714"/>
      <c r="S198" s="714"/>
      <c r="T198" s="714"/>
      <c r="U198" s="714"/>
      <c r="V198" s="714"/>
      <c r="W198" s="714"/>
      <c r="X198" s="714"/>
      <c r="Y198" s="714"/>
      <c r="Z198" s="714"/>
      <c r="AA198" s="714"/>
      <c r="AB198" s="714"/>
      <c r="AC198" s="716"/>
      <c r="AD198" s="713"/>
      <c r="AE198" s="710"/>
    </row>
    <row r="199" spans="1:31" s="315" customFormat="1" ht="33.75" customHeight="1">
      <c r="A199" s="165"/>
      <c r="B199" s="272"/>
      <c r="C199" s="717"/>
      <c r="D199" s="165"/>
      <c r="E199" s="165"/>
      <c r="F199" s="165"/>
      <c r="G199" s="165"/>
      <c r="H199" s="165"/>
      <c r="I199" s="165"/>
      <c r="J199" s="165"/>
      <c r="K199" s="165"/>
      <c r="L199" s="165"/>
      <c r="M199" s="165"/>
      <c r="N199" s="165"/>
      <c r="O199" s="165"/>
      <c r="P199" s="272"/>
      <c r="Q199" s="272"/>
      <c r="R199" s="714"/>
      <c r="S199" s="714"/>
      <c r="T199" s="714"/>
      <c r="U199" s="714"/>
      <c r="V199" s="714"/>
      <c r="W199" s="714"/>
      <c r="X199" s="714"/>
      <c r="Y199" s="714"/>
      <c r="Z199" s="714"/>
      <c r="AA199" s="714"/>
      <c r="AB199" s="714"/>
      <c r="AC199" s="716"/>
      <c r="AD199" s="713"/>
      <c r="AE199" s="710"/>
    </row>
    <row r="200" spans="1:31" s="315" customFormat="1" ht="33.75" customHeight="1">
      <c r="A200" s="165"/>
      <c r="B200" s="272"/>
      <c r="C200" s="717"/>
      <c r="D200" s="165"/>
      <c r="E200" s="165"/>
      <c r="F200" s="165"/>
      <c r="G200" s="165"/>
      <c r="H200" s="165"/>
      <c r="I200" s="165"/>
      <c r="J200" s="165"/>
      <c r="K200" s="165"/>
      <c r="L200" s="165"/>
      <c r="M200" s="165"/>
      <c r="N200" s="165"/>
      <c r="O200" s="165"/>
      <c r="P200" s="272"/>
      <c r="Q200" s="272"/>
      <c r="R200" s="714"/>
      <c r="S200" s="714"/>
      <c r="T200" s="714"/>
      <c r="U200" s="714"/>
      <c r="V200" s="714"/>
      <c r="W200" s="714"/>
      <c r="X200" s="714"/>
      <c r="Y200" s="714"/>
      <c r="Z200" s="714"/>
      <c r="AA200" s="714"/>
      <c r="AB200" s="714"/>
      <c r="AC200" s="716"/>
      <c r="AD200" s="713"/>
      <c r="AE200" s="710"/>
    </row>
    <row r="201" spans="1:31" s="315" customFormat="1" ht="33.75" customHeight="1">
      <c r="A201" s="165"/>
      <c r="B201" s="272"/>
      <c r="C201" s="717"/>
      <c r="D201" s="165"/>
      <c r="E201" s="165"/>
      <c r="F201" s="165"/>
      <c r="G201" s="165"/>
      <c r="H201" s="165"/>
      <c r="I201" s="165"/>
      <c r="J201" s="165"/>
      <c r="K201" s="165"/>
      <c r="L201" s="165"/>
      <c r="M201" s="165"/>
      <c r="N201" s="165"/>
      <c r="O201" s="165"/>
      <c r="P201" s="272"/>
      <c r="Q201" s="272"/>
      <c r="R201" s="714"/>
      <c r="S201" s="714"/>
      <c r="T201" s="714"/>
      <c r="U201" s="714"/>
      <c r="V201" s="714"/>
      <c r="W201" s="714"/>
      <c r="X201" s="714"/>
      <c r="Y201" s="714"/>
      <c r="Z201" s="714"/>
      <c r="AA201" s="714"/>
      <c r="AB201" s="714"/>
      <c r="AC201" s="716"/>
      <c r="AD201" s="713"/>
      <c r="AE201" s="710"/>
    </row>
    <row r="202" spans="1:31" s="315" customFormat="1" ht="33.75" customHeight="1">
      <c r="A202" s="165"/>
      <c r="B202" s="272"/>
      <c r="C202" s="717"/>
      <c r="D202" s="165"/>
      <c r="E202" s="165"/>
      <c r="F202" s="165"/>
      <c r="G202" s="165"/>
      <c r="H202" s="165"/>
      <c r="I202" s="165"/>
      <c r="J202" s="165"/>
      <c r="K202" s="165"/>
      <c r="L202" s="165"/>
      <c r="M202" s="165"/>
      <c r="N202" s="165"/>
      <c r="O202" s="165"/>
      <c r="P202" s="272"/>
      <c r="Q202" s="272"/>
      <c r="R202" s="714"/>
      <c r="S202" s="714"/>
      <c r="T202" s="714"/>
      <c r="U202" s="714"/>
      <c r="V202" s="714"/>
      <c r="W202" s="714"/>
      <c r="X202" s="714"/>
      <c r="Y202" s="714"/>
      <c r="Z202" s="714"/>
      <c r="AA202" s="714"/>
      <c r="AB202" s="714"/>
      <c r="AC202" s="716"/>
      <c r="AD202" s="713"/>
      <c r="AE202" s="710"/>
    </row>
    <row r="203" spans="1:31" s="315" customFormat="1" ht="33.75" customHeight="1">
      <c r="A203" s="165"/>
      <c r="B203" s="272"/>
      <c r="C203" s="717"/>
      <c r="D203" s="165"/>
      <c r="E203" s="165"/>
      <c r="F203" s="165"/>
      <c r="G203" s="165"/>
      <c r="H203" s="165"/>
      <c r="I203" s="165"/>
      <c r="J203" s="165"/>
      <c r="K203" s="165"/>
      <c r="L203" s="165"/>
      <c r="M203" s="165"/>
      <c r="N203" s="165"/>
      <c r="O203" s="165"/>
      <c r="P203" s="272"/>
      <c r="Q203" s="272"/>
      <c r="R203" s="714"/>
      <c r="S203" s="714"/>
      <c r="T203" s="714"/>
      <c r="U203" s="714"/>
      <c r="V203" s="714"/>
      <c r="W203" s="714"/>
      <c r="X203" s="714"/>
      <c r="Y203" s="714"/>
      <c r="Z203" s="714"/>
      <c r="AA203" s="714"/>
      <c r="AB203" s="714"/>
      <c r="AC203" s="716"/>
      <c r="AD203" s="713"/>
      <c r="AE203" s="710"/>
    </row>
    <row r="204" spans="1:31" s="315" customFormat="1" ht="33.75" customHeight="1">
      <c r="A204" s="165"/>
      <c r="B204" s="272"/>
      <c r="C204" s="717"/>
      <c r="D204" s="165"/>
      <c r="E204" s="165"/>
      <c r="F204" s="165"/>
      <c r="G204" s="165"/>
      <c r="H204" s="165"/>
      <c r="I204" s="165"/>
      <c r="J204" s="165"/>
      <c r="K204" s="165"/>
      <c r="L204" s="165"/>
      <c r="M204" s="165"/>
      <c r="N204" s="165"/>
      <c r="O204" s="165"/>
      <c r="P204" s="272"/>
      <c r="Q204" s="272"/>
      <c r="R204" s="714"/>
      <c r="S204" s="714"/>
      <c r="T204" s="714"/>
      <c r="U204" s="714"/>
      <c r="V204" s="714"/>
      <c r="W204" s="714"/>
      <c r="X204" s="714"/>
      <c r="Y204" s="714"/>
      <c r="Z204" s="714"/>
      <c r="AA204" s="714"/>
      <c r="AB204" s="714"/>
      <c r="AC204" s="716"/>
      <c r="AD204" s="713"/>
      <c r="AE204" s="710"/>
    </row>
    <row r="205" spans="1:31" s="315" customFormat="1" ht="33.75" customHeight="1">
      <c r="A205" s="165"/>
      <c r="B205" s="272"/>
      <c r="C205" s="717"/>
      <c r="D205" s="165"/>
      <c r="E205" s="165"/>
      <c r="F205" s="165"/>
      <c r="G205" s="165"/>
      <c r="H205" s="165"/>
      <c r="I205" s="165"/>
      <c r="J205" s="165"/>
      <c r="K205" s="165"/>
      <c r="L205" s="165"/>
      <c r="M205" s="165"/>
      <c r="N205" s="165"/>
      <c r="O205" s="165"/>
      <c r="P205" s="272"/>
      <c r="Q205" s="272"/>
      <c r="R205" s="714"/>
      <c r="S205" s="714"/>
      <c r="T205" s="714"/>
      <c r="U205" s="714"/>
      <c r="V205" s="714"/>
      <c r="W205" s="714"/>
      <c r="X205" s="714"/>
      <c r="Y205" s="714"/>
      <c r="Z205" s="714"/>
      <c r="AA205" s="714"/>
      <c r="AB205" s="714"/>
      <c r="AC205" s="716"/>
      <c r="AD205" s="713"/>
      <c r="AE205" s="710"/>
    </row>
    <row r="206" spans="1:31" s="315" customFormat="1" ht="33.75" customHeight="1">
      <c r="A206" s="165"/>
      <c r="B206" s="272"/>
      <c r="C206" s="717"/>
      <c r="D206" s="165"/>
      <c r="E206" s="165"/>
      <c r="F206" s="165"/>
      <c r="G206" s="165"/>
      <c r="H206" s="165"/>
      <c r="I206" s="165"/>
      <c r="J206" s="165"/>
      <c r="K206" s="165"/>
      <c r="L206" s="165"/>
      <c r="M206" s="165"/>
      <c r="N206" s="165"/>
      <c r="O206" s="165"/>
      <c r="P206" s="272"/>
      <c r="Q206" s="272"/>
      <c r="R206" s="714"/>
      <c r="S206" s="714"/>
      <c r="T206" s="714"/>
      <c r="U206" s="714"/>
      <c r="V206" s="714"/>
      <c r="W206" s="714"/>
      <c r="X206" s="714"/>
      <c r="Y206" s="714"/>
      <c r="Z206" s="714"/>
      <c r="AA206" s="714"/>
      <c r="AB206" s="714"/>
      <c r="AC206" s="716"/>
      <c r="AD206" s="713"/>
      <c r="AE206" s="710"/>
    </row>
    <row r="207" spans="1:31" s="315" customFormat="1" ht="33.75" customHeight="1">
      <c r="A207" s="165"/>
      <c r="B207" s="272"/>
      <c r="C207" s="717"/>
      <c r="D207" s="165"/>
      <c r="E207" s="165"/>
      <c r="F207" s="165"/>
      <c r="G207" s="165"/>
      <c r="H207" s="165"/>
      <c r="I207" s="165"/>
      <c r="J207" s="165"/>
      <c r="K207" s="165"/>
      <c r="L207" s="165"/>
      <c r="M207" s="165"/>
      <c r="N207" s="165"/>
      <c r="O207" s="165"/>
      <c r="P207" s="272"/>
      <c r="Q207" s="272"/>
      <c r="R207" s="714"/>
      <c r="S207" s="714"/>
      <c r="T207" s="714"/>
      <c r="U207" s="714"/>
      <c r="V207" s="714"/>
      <c r="W207" s="714"/>
      <c r="X207" s="714"/>
      <c r="Y207" s="714"/>
      <c r="Z207" s="714"/>
      <c r="AA207" s="714"/>
      <c r="AB207" s="714"/>
      <c r="AC207" s="716"/>
      <c r="AD207" s="713"/>
      <c r="AE207" s="710"/>
    </row>
    <row r="208" spans="1:31" s="315" customFormat="1" ht="33.75" customHeight="1">
      <c r="A208" s="165"/>
      <c r="B208" s="272"/>
      <c r="C208" s="717"/>
      <c r="D208" s="165"/>
      <c r="E208" s="165"/>
      <c r="F208" s="165"/>
      <c r="G208" s="165"/>
      <c r="H208" s="165"/>
      <c r="I208" s="165"/>
      <c r="J208" s="165"/>
      <c r="K208" s="165"/>
      <c r="L208" s="165"/>
      <c r="M208" s="165"/>
      <c r="N208" s="165"/>
      <c r="O208" s="165"/>
      <c r="P208" s="272"/>
      <c r="Q208" s="272"/>
      <c r="R208" s="714"/>
      <c r="S208" s="714"/>
      <c r="T208" s="714"/>
      <c r="U208" s="714"/>
      <c r="V208" s="714"/>
      <c r="W208" s="714"/>
      <c r="X208" s="714"/>
      <c r="Y208" s="714"/>
      <c r="Z208" s="714"/>
      <c r="AA208" s="714"/>
      <c r="AB208" s="714"/>
      <c r="AC208" s="716"/>
      <c r="AD208" s="713"/>
      <c r="AE208" s="710"/>
    </row>
    <row r="209" spans="1:31" s="315" customFormat="1" ht="33.75" customHeight="1">
      <c r="A209" s="165"/>
      <c r="B209" s="272"/>
      <c r="C209" s="717"/>
      <c r="D209" s="165"/>
      <c r="E209" s="165"/>
      <c r="F209" s="165"/>
      <c r="G209" s="165"/>
      <c r="H209" s="165"/>
      <c r="I209" s="165"/>
      <c r="J209" s="165"/>
      <c r="K209" s="165"/>
      <c r="L209" s="165"/>
      <c r="M209" s="165"/>
      <c r="N209" s="165"/>
      <c r="O209" s="165"/>
      <c r="P209" s="272"/>
      <c r="Q209" s="272"/>
      <c r="R209" s="714"/>
      <c r="S209" s="714"/>
      <c r="T209" s="714"/>
      <c r="U209" s="714"/>
      <c r="V209" s="714"/>
      <c r="W209" s="714"/>
      <c r="X209" s="714"/>
      <c r="Y209" s="714"/>
      <c r="Z209" s="714"/>
      <c r="AA209" s="714"/>
      <c r="AB209" s="714"/>
      <c r="AC209" s="716"/>
      <c r="AD209" s="713"/>
      <c r="AE209" s="710"/>
    </row>
    <row r="210" spans="1:31" s="315" customFormat="1" ht="33.75" customHeight="1">
      <c r="A210" s="165"/>
      <c r="B210" s="272"/>
      <c r="C210" s="717"/>
      <c r="D210" s="165"/>
      <c r="E210" s="165"/>
      <c r="F210" s="165"/>
      <c r="G210" s="165"/>
      <c r="H210" s="165"/>
      <c r="I210" s="165"/>
      <c r="J210" s="165"/>
      <c r="K210" s="165"/>
      <c r="L210" s="165"/>
      <c r="M210" s="165"/>
      <c r="N210" s="165"/>
      <c r="O210" s="165"/>
      <c r="P210" s="272"/>
      <c r="Q210" s="272"/>
      <c r="R210" s="714"/>
      <c r="S210" s="714"/>
      <c r="T210" s="714"/>
      <c r="U210" s="714"/>
      <c r="V210" s="714"/>
      <c r="W210" s="714"/>
      <c r="X210" s="714"/>
      <c r="Y210" s="714"/>
      <c r="Z210" s="714"/>
      <c r="AA210" s="714"/>
      <c r="AB210" s="714"/>
      <c r="AC210" s="716"/>
      <c r="AD210" s="713"/>
      <c r="AE210" s="710"/>
    </row>
    <row r="211" spans="1:31" s="315" customFormat="1" ht="33.75" customHeight="1">
      <c r="A211" s="165"/>
      <c r="B211" s="272"/>
      <c r="C211" s="717"/>
      <c r="D211" s="165"/>
      <c r="E211" s="165"/>
      <c r="F211" s="165"/>
      <c r="G211" s="165"/>
      <c r="H211" s="165"/>
      <c r="I211" s="165"/>
      <c r="J211" s="165"/>
      <c r="K211" s="165"/>
      <c r="L211" s="165"/>
      <c r="M211" s="165"/>
      <c r="N211" s="165"/>
      <c r="O211" s="165"/>
      <c r="P211" s="272"/>
      <c r="Q211" s="272"/>
      <c r="R211" s="714"/>
      <c r="S211" s="714"/>
      <c r="T211" s="714"/>
      <c r="U211" s="714"/>
      <c r="V211" s="714"/>
      <c r="W211" s="714"/>
      <c r="X211" s="714"/>
      <c r="Y211" s="714"/>
      <c r="Z211" s="714"/>
      <c r="AA211" s="714"/>
      <c r="AB211" s="714"/>
      <c r="AC211" s="716"/>
      <c r="AD211" s="713"/>
      <c r="AE211" s="710"/>
    </row>
    <row r="212" spans="1:31" s="315" customFormat="1" ht="33.75" customHeight="1">
      <c r="A212" s="165"/>
      <c r="B212" s="272"/>
      <c r="C212" s="717"/>
      <c r="D212" s="165"/>
      <c r="E212" s="165"/>
      <c r="F212" s="165"/>
      <c r="G212" s="165"/>
      <c r="H212" s="165"/>
      <c r="I212" s="165"/>
      <c r="J212" s="165"/>
      <c r="K212" s="165"/>
      <c r="L212" s="165"/>
      <c r="M212" s="165"/>
      <c r="N212" s="165"/>
      <c r="O212" s="165"/>
      <c r="P212" s="272"/>
      <c r="Q212" s="272"/>
      <c r="R212" s="714"/>
      <c r="S212" s="714"/>
      <c r="T212" s="714"/>
      <c r="U212" s="714"/>
      <c r="V212" s="714"/>
      <c r="W212" s="714"/>
      <c r="X212" s="714"/>
      <c r="Y212" s="714"/>
      <c r="Z212" s="714"/>
      <c r="AA212" s="714"/>
      <c r="AB212" s="714"/>
      <c r="AC212" s="716"/>
      <c r="AD212" s="713"/>
      <c r="AE212" s="710"/>
    </row>
    <row r="213" spans="1:31" s="315" customFormat="1" ht="33.75" customHeight="1">
      <c r="A213" s="165"/>
      <c r="B213" s="272"/>
      <c r="C213" s="717"/>
      <c r="D213" s="165"/>
      <c r="E213" s="165"/>
      <c r="F213" s="165"/>
      <c r="G213" s="165"/>
      <c r="H213" s="165"/>
      <c r="I213" s="165"/>
      <c r="J213" s="165"/>
      <c r="K213" s="165"/>
      <c r="L213" s="165"/>
      <c r="M213" s="165"/>
      <c r="N213" s="165"/>
      <c r="O213" s="165"/>
      <c r="P213" s="272"/>
      <c r="Q213" s="272"/>
      <c r="R213" s="714"/>
      <c r="S213" s="714"/>
      <c r="T213" s="714"/>
      <c r="U213" s="714"/>
      <c r="V213" s="714"/>
      <c r="W213" s="714"/>
      <c r="X213" s="714"/>
      <c r="Y213" s="714"/>
      <c r="Z213" s="714"/>
      <c r="AA213" s="714"/>
      <c r="AB213" s="714"/>
      <c r="AC213" s="716"/>
      <c r="AD213" s="713"/>
      <c r="AE213" s="710"/>
    </row>
    <row r="214" spans="1:31" s="315" customFormat="1" ht="33.75" customHeight="1">
      <c r="A214" s="165"/>
      <c r="B214" s="272"/>
      <c r="C214" s="717"/>
      <c r="D214" s="165"/>
      <c r="E214" s="165"/>
      <c r="F214" s="165"/>
      <c r="G214" s="165"/>
      <c r="H214" s="165"/>
      <c r="I214" s="165"/>
      <c r="J214" s="165"/>
      <c r="K214" s="165"/>
      <c r="L214" s="165"/>
      <c r="M214" s="165"/>
      <c r="N214" s="165"/>
      <c r="O214" s="165"/>
      <c r="P214" s="272"/>
      <c r="Q214" s="272"/>
      <c r="R214" s="714"/>
      <c r="S214" s="714"/>
      <c r="T214" s="714"/>
      <c r="U214" s="714"/>
      <c r="V214" s="714"/>
      <c r="W214" s="714"/>
      <c r="X214" s="714"/>
      <c r="Y214" s="714"/>
      <c r="Z214" s="714"/>
      <c r="AA214" s="714"/>
      <c r="AB214" s="714"/>
      <c r="AC214" s="716"/>
      <c r="AD214" s="713"/>
      <c r="AE214" s="710"/>
    </row>
    <row r="215" spans="1:31" s="315" customFormat="1" ht="33.75" customHeight="1">
      <c r="A215" s="165"/>
      <c r="B215" s="272"/>
      <c r="C215" s="717"/>
      <c r="D215" s="165"/>
      <c r="E215" s="165"/>
      <c r="F215" s="165"/>
      <c r="G215" s="165"/>
      <c r="H215" s="165"/>
      <c r="I215" s="165"/>
      <c r="J215" s="165"/>
      <c r="K215" s="165"/>
      <c r="L215" s="165"/>
      <c r="M215" s="165"/>
      <c r="N215" s="165"/>
      <c r="O215" s="165"/>
      <c r="P215" s="272"/>
      <c r="Q215" s="272"/>
      <c r="R215" s="714"/>
      <c r="S215" s="714"/>
      <c r="T215" s="714"/>
      <c r="U215" s="714"/>
      <c r="V215" s="714"/>
      <c r="W215" s="714"/>
      <c r="X215" s="714"/>
      <c r="Y215" s="714"/>
      <c r="Z215" s="714"/>
      <c r="AA215" s="714"/>
      <c r="AB215" s="714"/>
      <c r="AC215" s="716"/>
      <c r="AD215" s="713"/>
      <c r="AE215" s="710"/>
    </row>
    <row r="216" spans="1:31" s="315" customFormat="1" ht="33.75" customHeight="1">
      <c r="A216" s="165"/>
      <c r="B216" s="272"/>
      <c r="C216" s="717"/>
      <c r="D216" s="165"/>
      <c r="E216" s="165"/>
      <c r="F216" s="165"/>
      <c r="G216" s="165"/>
      <c r="H216" s="165"/>
      <c r="I216" s="165"/>
      <c r="J216" s="165"/>
      <c r="K216" s="165"/>
      <c r="L216" s="165"/>
      <c r="M216" s="165"/>
      <c r="N216" s="165"/>
      <c r="O216" s="165"/>
      <c r="P216" s="272"/>
      <c r="Q216" s="272"/>
      <c r="R216" s="714"/>
      <c r="S216" s="714"/>
      <c r="T216" s="714"/>
      <c r="U216" s="714"/>
      <c r="V216" s="714"/>
      <c r="W216" s="714"/>
      <c r="X216" s="714"/>
      <c r="Y216" s="714"/>
      <c r="Z216" s="714"/>
      <c r="AA216" s="714"/>
      <c r="AB216" s="714"/>
      <c r="AC216" s="716"/>
      <c r="AD216" s="713"/>
      <c r="AE216" s="710"/>
    </row>
    <row r="217" spans="1:31" s="315" customFormat="1" ht="33.75" customHeight="1">
      <c r="A217" s="165"/>
      <c r="B217" s="272"/>
      <c r="C217" s="717"/>
      <c r="D217" s="165"/>
      <c r="E217" s="165"/>
      <c r="F217" s="165"/>
      <c r="G217" s="165"/>
      <c r="H217" s="165"/>
      <c r="I217" s="165"/>
      <c r="J217" s="165"/>
      <c r="K217" s="165"/>
      <c r="L217" s="165"/>
      <c r="M217" s="165"/>
      <c r="N217" s="165"/>
      <c r="O217" s="165"/>
      <c r="P217" s="272"/>
      <c r="Q217" s="272"/>
      <c r="R217" s="714"/>
      <c r="S217" s="714"/>
      <c r="T217" s="714"/>
      <c r="U217" s="714"/>
      <c r="V217" s="714"/>
      <c r="W217" s="714"/>
      <c r="X217" s="714"/>
      <c r="Y217" s="714"/>
      <c r="Z217" s="714"/>
      <c r="AA217" s="714"/>
      <c r="AB217" s="714"/>
      <c r="AC217" s="716"/>
      <c r="AD217" s="713"/>
      <c r="AE217" s="710"/>
    </row>
    <row r="218" spans="1:31" s="315" customFormat="1" ht="33.75" customHeight="1">
      <c r="A218" s="165"/>
      <c r="B218" s="272"/>
      <c r="C218" s="717"/>
      <c r="D218" s="165"/>
      <c r="E218" s="165"/>
      <c r="F218" s="165"/>
      <c r="G218" s="165"/>
      <c r="H218" s="165"/>
      <c r="I218" s="165"/>
      <c r="J218" s="165"/>
      <c r="K218" s="165"/>
      <c r="L218" s="165"/>
      <c r="M218" s="165"/>
      <c r="N218" s="165"/>
      <c r="O218" s="165"/>
      <c r="P218" s="272"/>
      <c r="Q218" s="272"/>
      <c r="R218" s="714"/>
      <c r="S218" s="714"/>
      <c r="T218" s="714"/>
      <c r="U218" s="714"/>
      <c r="V218" s="714"/>
      <c r="W218" s="714"/>
      <c r="X218" s="714"/>
      <c r="Y218" s="714"/>
      <c r="Z218" s="714"/>
      <c r="AA218" s="714"/>
      <c r="AB218" s="714"/>
      <c r="AC218" s="716"/>
      <c r="AD218" s="713"/>
      <c r="AE218" s="710"/>
    </row>
    <row r="219" spans="1:31" s="315" customFormat="1" ht="33.75" customHeight="1">
      <c r="A219" s="165"/>
      <c r="B219" s="272"/>
      <c r="C219" s="717"/>
      <c r="D219" s="165"/>
      <c r="E219" s="165"/>
      <c r="F219" s="165"/>
      <c r="G219" s="165"/>
      <c r="H219" s="165"/>
      <c r="I219" s="165"/>
      <c r="J219" s="165"/>
      <c r="K219" s="165"/>
      <c r="L219" s="165"/>
      <c r="M219" s="165"/>
      <c r="N219" s="165"/>
      <c r="O219" s="165"/>
      <c r="P219" s="272"/>
      <c r="Q219" s="272"/>
      <c r="R219" s="714"/>
      <c r="S219" s="714"/>
      <c r="T219" s="714"/>
      <c r="U219" s="714"/>
      <c r="V219" s="714"/>
      <c r="W219" s="714"/>
      <c r="X219" s="714"/>
      <c r="Y219" s="714"/>
      <c r="Z219" s="714"/>
      <c r="AA219" s="714"/>
      <c r="AB219" s="714"/>
      <c r="AC219" s="716"/>
      <c r="AD219" s="713"/>
      <c r="AE219" s="710"/>
    </row>
    <row r="220" spans="1:31" s="315" customFormat="1" ht="33.75" customHeight="1">
      <c r="A220" s="165"/>
      <c r="B220" s="272"/>
      <c r="C220" s="717"/>
      <c r="D220" s="165"/>
      <c r="E220" s="165"/>
      <c r="F220" s="165"/>
      <c r="G220" s="165"/>
      <c r="H220" s="165"/>
      <c r="I220" s="165"/>
      <c r="J220" s="165"/>
      <c r="K220" s="165"/>
      <c r="L220" s="165"/>
      <c r="M220" s="165"/>
      <c r="N220" s="165"/>
      <c r="O220" s="165"/>
      <c r="P220" s="272"/>
      <c r="Q220" s="272"/>
      <c r="R220" s="714"/>
      <c r="S220" s="714"/>
      <c r="T220" s="714"/>
      <c r="U220" s="714"/>
      <c r="V220" s="714"/>
      <c r="W220" s="714"/>
      <c r="X220" s="714"/>
      <c r="Y220" s="714"/>
      <c r="Z220" s="714"/>
      <c r="AA220" s="714"/>
      <c r="AB220" s="714"/>
      <c r="AC220" s="716"/>
      <c r="AD220" s="713"/>
      <c r="AE220" s="710"/>
    </row>
    <row r="221" spans="1:31" s="315" customFormat="1" ht="33.75" customHeight="1">
      <c r="A221" s="165"/>
      <c r="B221" s="272"/>
      <c r="C221" s="717"/>
      <c r="D221" s="165"/>
      <c r="E221" s="165"/>
      <c r="F221" s="165"/>
      <c r="G221" s="165"/>
      <c r="H221" s="165"/>
      <c r="I221" s="165"/>
      <c r="J221" s="165"/>
      <c r="K221" s="165"/>
      <c r="L221" s="165"/>
      <c r="M221" s="165"/>
      <c r="N221" s="165"/>
      <c r="O221" s="165"/>
      <c r="P221" s="272"/>
      <c r="Q221" s="272"/>
      <c r="R221" s="714"/>
      <c r="S221" s="714"/>
      <c r="T221" s="714"/>
      <c r="U221" s="714"/>
      <c r="V221" s="714"/>
      <c r="W221" s="714"/>
      <c r="X221" s="714"/>
      <c r="Y221" s="714"/>
      <c r="Z221" s="714"/>
      <c r="AA221" s="714"/>
      <c r="AB221" s="714"/>
      <c r="AC221" s="716"/>
      <c r="AD221" s="713"/>
      <c r="AE221" s="710"/>
    </row>
    <row r="222" spans="1:31" s="315" customFormat="1" ht="33.75" customHeight="1">
      <c r="A222" s="165"/>
      <c r="B222" s="272"/>
      <c r="C222" s="717"/>
      <c r="D222" s="165"/>
      <c r="E222" s="165"/>
      <c r="F222" s="165"/>
      <c r="G222" s="165"/>
      <c r="H222" s="165"/>
      <c r="I222" s="165"/>
      <c r="J222" s="165"/>
      <c r="K222" s="165"/>
      <c r="L222" s="165"/>
      <c r="M222" s="165"/>
      <c r="N222" s="165"/>
      <c r="O222" s="165"/>
      <c r="P222" s="272"/>
      <c r="Q222" s="272"/>
      <c r="R222" s="714"/>
      <c r="S222" s="714"/>
      <c r="T222" s="714"/>
      <c r="U222" s="714"/>
      <c r="V222" s="714"/>
      <c r="W222" s="714"/>
      <c r="X222" s="714"/>
      <c r="Y222" s="714"/>
      <c r="Z222" s="714"/>
      <c r="AA222" s="714"/>
      <c r="AB222" s="714"/>
      <c r="AC222" s="716"/>
      <c r="AD222" s="713"/>
      <c r="AE222" s="710"/>
    </row>
    <row r="223" spans="1:31" s="315" customFormat="1" ht="33.75" customHeight="1">
      <c r="A223" s="165"/>
      <c r="B223" s="272"/>
      <c r="C223" s="717"/>
      <c r="D223" s="165"/>
      <c r="E223" s="165"/>
      <c r="F223" s="165"/>
      <c r="G223" s="165"/>
      <c r="H223" s="165"/>
      <c r="I223" s="165"/>
      <c r="J223" s="165"/>
      <c r="K223" s="165"/>
      <c r="L223" s="165"/>
      <c r="M223" s="165"/>
      <c r="N223" s="165"/>
      <c r="O223" s="165"/>
      <c r="P223" s="272"/>
      <c r="Q223" s="272"/>
      <c r="R223" s="714"/>
      <c r="S223" s="714"/>
      <c r="T223" s="714"/>
      <c r="U223" s="714"/>
      <c r="V223" s="714"/>
      <c r="W223" s="714"/>
      <c r="X223" s="714"/>
      <c r="Y223" s="714"/>
      <c r="Z223" s="714"/>
      <c r="AA223" s="714"/>
      <c r="AB223" s="714"/>
      <c r="AC223" s="716"/>
      <c r="AD223" s="713"/>
      <c r="AE223" s="710"/>
    </row>
    <row r="224" spans="1:31" s="315" customFormat="1" ht="33.75" customHeight="1">
      <c r="A224" s="165"/>
      <c r="B224" s="272"/>
      <c r="C224" s="717"/>
      <c r="D224" s="165"/>
      <c r="E224" s="165"/>
      <c r="F224" s="165"/>
      <c r="G224" s="165"/>
      <c r="H224" s="165"/>
      <c r="I224" s="165"/>
      <c r="J224" s="165"/>
      <c r="K224" s="165"/>
      <c r="L224" s="165"/>
      <c r="M224" s="165"/>
      <c r="N224" s="165"/>
      <c r="O224" s="165"/>
      <c r="P224" s="272"/>
      <c r="Q224" s="272"/>
      <c r="R224" s="714"/>
      <c r="S224" s="714"/>
      <c r="T224" s="714"/>
      <c r="U224" s="714"/>
      <c r="V224" s="714"/>
      <c r="W224" s="714"/>
      <c r="X224" s="714"/>
      <c r="Y224" s="714"/>
      <c r="Z224" s="714"/>
      <c r="AA224" s="714"/>
      <c r="AB224" s="714"/>
      <c r="AC224" s="716"/>
      <c r="AD224" s="713"/>
      <c r="AE224" s="710"/>
    </row>
    <row r="225" spans="1:31" s="315" customFormat="1" ht="33.75" customHeight="1">
      <c r="A225" s="165"/>
      <c r="B225" s="272"/>
      <c r="C225" s="717"/>
      <c r="D225" s="165"/>
      <c r="E225" s="165"/>
      <c r="F225" s="165"/>
      <c r="G225" s="165"/>
      <c r="H225" s="165"/>
      <c r="I225" s="165"/>
      <c r="J225" s="165"/>
      <c r="K225" s="165"/>
      <c r="L225" s="165"/>
      <c r="M225" s="165"/>
      <c r="N225" s="165"/>
      <c r="O225" s="165"/>
      <c r="P225" s="272"/>
      <c r="Q225" s="272"/>
      <c r="R225" s="714"/>
      <c r="S225" s="714"/>
      <c r="T225" s="714"/>
      <c r="U225" s="714"/>
      <c r="V225" s="714"/>
      <c r="W225" s="714"/>
      <c r="X225" s="714"/>
      <c r="Y225" s="714"/>
      <c r="Z225" s="714"/>
      <c r="AA225" s="714"/>
      <c r="AB225" s="714"/>
      <c r="AC225" s="716"/>
      <c r="AD225" s="713"/>
      <c r="AE225" s="710"/>
    </row>
    <row r="226" spans="1:31" s="315" customFormat="1" ht="33.75" customHeight="1">
      <c r="A226" s="165"/>
      <c r="B226" s="272"/>
      <c r="C226" s="717"/>
      <c r="D226" s="165"/>
      <c r="E226" s="165"/>
      <c r="F226" s="165"/>
      <c r="G226" s="165"/>
      <c r="H226" s="165"/>
      <c r="I226" s="165"/>
      <c r="J226" s="165"/>
      <c r="K226" s="165"/>
      <c r="L226" s="165"/>
      <c r="M226" s="165"/>
      <c r="N226" s="165"/>
      <c r="O226" s="165"/>
      <c r="P226" s="272"/>
      <c r="Q226" s="272"/>
      <c r="R226" s="714"/>
      <c r="S226" s="714"/>
      <c r="T226" s="714"/>
      <c r="U226" s="714"/>
      <c r="V226" s="714"/>
      <c r="W226" s="714"/>
      <c r="X226" s="714"/>
      <c r="Y226" s="714"/>
      <c r="Z226" s="714"/>
      <c r="AA226" s="714"/>
      <c r="AB226" s="714"/>
      <c r="AC226" s="716"/>
      <c r="AD226" s="713"/>
      <c r="AE226" s="710"/>
    </row>
    <row r="227" spans="1:31" s="315" customFormat="1" ht="33.75" customHeight="1">
      <c r="A227" s="165"/>
      <c r="B227" s="272"/>
      <c r="C227" s="717"/>
      <c r="D227" s="165"/>
      <c r="E227" s="165"/>
      <c r="F227" s="165"/>
      <c r="G227" s="165"/>
      <c r="H227" s="165"/>
      <c r="I227" s="165"/>
      <c r="J227" s="165"/>
      <c r="K227" s="165"/>
      <c r="L227" s="165"/>
      <c r="M227" s="165"/>
      <c r="N227" s="165"/>
      <c r="O227" s="165"/>
      <c r="P227" s="272"/>
      <c r="Q227" s="272"/>
      <c r="R227" s="714"/>
      <c r="S227" s="714"/>
      <c r="T227" s="714"/>
      <c r="U227" s="714"/>
      <c r="V227" s="714"/>
      <c r="W227" s="714"/>
      <c r="X227" s="714"/>
      <c r="Y227" s="714"/>
      <c r="Z227" s="714"/>
      <c r="AA227" s="714"/>
      <c r="AB227" s="714"/>
      <c r="AC227" s="716"/>
      <c r="AD227" s="713"/>
      <c r="AE227" s="710"/>
    </row>
    <row r="228" spans="1:31" s="315" customFormat="1" ht="33.75" customHeight="1">
      <c r="A228" s="165"/>
      <c r="B228" s="272"/>
      <c r="C228" s="717"/>
      <c r="D228" s="165"/>
      <c r="E228" s="165"/>
      <c r="F228" s="165"/>
      <c r="G228" s="165"/>
      <c r="H228" s="165"/>
      <c r="I228" s="165"/>
      <c r="J228" s="165"/>
      <c r="K228" s="165"/>
      <c r="L228" s="165"/>
      <c r="M228" s="165"/>
      <c r="N228" s="165"/>
      <c r="O228" s="165"/>
      <c r="P228" s="272"/>
      <c r="Q228" s="272"/>
      <c r="R228" s="714"/>
      <c r="S228" s="714"/>
      <c r="T228" s="714"/>
      <c r="U228" s="714"/>
      <c r="V228" s="714"/>
      <c r="W228" s="714"/>
      <c r="X228" s="714"/>
      <c r="Y228" s="714"/>
      <c r="Z228" s="714"/>
      <c r="AA228" s="714"/>
      <c r="AB228" s="714"/>
      <c r="AC228" s="716"/>
      <c r="AD228" s="713"/>
      <c r="AE228" s="710"/>
    </row>
    <row r="229" spans="1:31" s="315" customFormat="1" ht="33.75" customHeight="1">
      <c r="A229" s="165"/>
      <c r="B229" s="272"/>
      <c r="C229" s="717"/>
      <c r="D229" s="165"/>
      <c r="E229" s="165"/>
      <c r="F229" s="165"/>
      <c r="G229" s="165"/>
      <c r="H229" s="165"/>
      <c r="I229" s="165"/>
      <c r="J229" s="165"/>
      <c r="K229" s="165"/>
      <c r="L229" s="165"/>
      <c r="M229" s="165"/>
      <c r="N229" s="165"/>
      <c r="O229" s="165"/>
      <c r="P229" s="272"/>
      <c r="Q229" s="272"/>
      <c r="R229" s="714"/>
      <c r="S229" s="714"/>
      <c r="T229" s="714"/>
      <c r="U229" s="714"/>
      <c r="V229" s="714"/>
      <c r="W229" s="714"/>
      <c r="X229" s="714"/>
      <c r="Y229" s="714"/>
      <c r="Z229" s="714"/>
      <c r="AA229" s="714"/>
      <c r="AB229" s="714"/>
      <c r="AC229" s="716"/>
      <c r="AD229" s="713"/>
      <c r="AE229" s="710"/>
    </row>
    <row r="230" spans="1:31" s="315" customFormat="1" ht="33.75" customHeight="1">
      <c r="A230" s="165"/>
      <c r="B230" s="272"/>
      <c r="C230" s="717"/>
      <c r="D230" s="165"/>
      <c r="E230" s="165"/>
      <c r="F230" s="165"/>
      <c r="G230" s="165"/>
      <c r="H230" s="165"/>
      <c r="I230" s="165"/>
      <c r="J230" s="165"/>
      <c r="K230" s="165"/>
      <c r="L230" s="165"/>
      <c r="M230" s="165"/>
      <c r="N230" s="165"/>
      <c r="O230" s="165"/>
      <c r="P230" s="272"/>
      <c r="Q230" s="272"/>
      <c r="R230" s="714"/>
      <c r="S230" s="714"/>
      <c r="T230" s="714"/>
      <c r="U230" s="714"/>
      <c r="V230" s="714"/>
      <c r="W230" s="714"/>
      <c r="X230" s="714"/>
      <c r="Y230" s="714"/>
      <c r="Z230" s="714"/>
      <c r="AA230" s="714"/>
      <c r="AB230" s="714"/>
      <c r="AC230" s="716"/>
      <c r="AD230" s="713"/>
      <c r="AE230" s="710"/>
    </row>
    <row r="231" spans="1:31" s="315" customFormat="1" ht="33.75" customHeight="1">
      <c r="A231" s="165"/>
      <c r="B231" s="272"/>
      <c r="C231" s="717"/>
      <c r="D231" s="165"/>
      <c r="E231" s="165"/>
      <c r="F231" s="165"/>
      <c r="G231" s="165"/>
      <c r="H231" s="165"/>
      <c r="I231" s="165"/>
      <c r="J231" s="165"/>
      <c r="K231" s="165"/>
      <c r="L231" s="165"/>
      <c r="M231" s="165"/>
      <c r="N231" s="165"/>
      <c r="O231" s="165"/>
      <c r="P231" s="272"/>
      <c r="Q231" s="272"/>
      <c r="R231" s="714"/>
      <c r="S231" s="714"/>
      <c r="T231" s="714"/>
      <c r="U231" s="714"/>
      <c r="V231" s="714"/>
      <c r="W231" s="714"/>
      <c r="X231" s="714"/>
      <c r="Y231" s="714"/>
      <c r="Z231" s="714"/>
      <c r="AA231" s="714"/>
      <c r="AB231" s="714"/>
      <c r="AC231" s="716"/>
      <c r="AD231" s="713"/>
      <c r="AE231" s="710"/>
    </row>
    <row r="232" spans="1:31" s="315" customFormat="1" ht="33.75" customHeight="1">
      <c r="A232" s="165"/>
      <c r="B232" s="272"/>
      <c r="C232" s="717"/>
      <c r="D232" s="165"/>
      <c r="E232" s="165"/>
      <c r="F232" s="165"/>
      <c r="G232" s="165"/>
      <c r="H232" s="165"/>
      <c r="I232" s="165"/>
      <c r="J232" s="165"/>
      <c r="K232" s="165"/>
      <c r="L232" s="165"/>
      <c r="M232" s="165"/>
      <c r="N232" s="165"/>
      <c r="O232" s="165"/>
      <c r="P232" s="272"/>
      <c r="Q232" s="272"/>
      <c r="R232" s="714"/>
      <c r="S232" s="714"/>
      <c r="T232" s="714"/>
      <c r="U232" s="714"/>
      <c r="V232" s="714"/>
      <c r="W232" s="714"/>
      <c r="X232" s="714"/>
      <c r="Y232" s="714"/>
      <c r="Z232" s="714"/>
      <c r="AA232" s="714"/>
      <c r="AB232" s="714"/>
      <c r="AC232" s="716"/>
      <c r="AD232" s="713"/>
      <c r="AE232" s="710"/>
    </row>
    <row r="233" spans="1:31" s="315" customFormat="1" ht="33.75" customHeight="1">
      <c r="A233" s="165"/>
      <c r="B233" s="272"/>
      <c r="C233" s="717"/>
      <c r="D233" s="165"/>
      <c r="E233" s="165"/>
      <c r="F233" s="165"/>
      <c r="G233" s="165"/>
      <c r="H233" s="165"/>
      <c r="I233" s="165"/>
      <c r="J233" s="165"/>
      <c r="K233" s="165"/>
      <c r="L233" s="165"/>
      <c r="M233" s="165"/>
      <c r="N233" s="165"/>
      <c r="O233" s="165"/>
      <c r="P233" s="272"/>
      <c r="Q233" s="272"/>
      <c r="R233" s="714"/>
      <c r="S233" s="714"/>
      <c r="T233" s="714"/>
      <c r="U233" s="714"/>
      <c r="V233" s="714"/>
      <c r="W233" s="714"/>
      <c r="X233" s="714"/>
      <c r="Y233" s="714"/>
      <c r="Z233" s="714"/>
      <c r="AA233" s="714"/>
      <c r="AB233" s="714"/>
      <c r="AC233" s="716"/>
      <c r="AD233" s="713"/>
      <c r="AE233" s="710"/>
    </row>
    <row r="234" spans="1:31" s="315" customFormat="1" ht="33.75" customHeight="1">
      <c r="A234" s="165"/>
      <c r="B234" s="272"/>
      <c r="C234" s="717"/>
      <c r="D234" s="165"/>
      <c r="E234" s="165"/>
      <c r="F234" s="165"/>
      <c r="G234" s="165"/>
      <c r="H234" s="165"/>
      <c r="I234" s="165"/>
      <c r="J234" s="165"/>
      <c r="K234" s="165"/>
      <c r="L234" s="165"/>
      <c r="M234" s="165"/>
      <c r="N234" s="165"/>
      <c r="O234" s="165"/>
      <c r="P234" s="272"/>
      <c r="Q234" s="272"/>
      <c r="R234" s="714"/>
      <c r="S234" s="714"/>
      <c r="T234" s="714"/>
      <c r="U234" s="714"/>
      <c r="V234" s="714"/>
      <c r="W234" s="714"/>
      <c r="X234" s="714"/>
      <c r="Y234" s="714"/>
      <c r="Z234" s="714"/>
      <c r="AA234" s="714"/>
      <c r="AB234" s="714"/>
      <c r="AC234" s="716"/>
      <c r="AD234" s="713"/>
      <c r="AE234" s="710"/>
    </row>
    <row r="235" spans="1:31" s="315" customFormat="1" ht="33.75" customHeight="1">
      <c r="A235" s="165"/>
      <c r="B235" s="272"/>
      <c r="C235" s="717"/>
      <c r="D235" s="165"/>
      <c r="E235" s="165"/>
      <c r="F235" s="165"/>
      <c r="G235" s="165"/>
      <c r="H235" s="165"/>
      <c r="I235" s="165"/>
      <c r="J235" s="165"/>
      <c r="K235" s="165"/>
      <c r="L235" s="165"/>
      <c r="M235" s="165"/>
      <c r="N235" s="165"/>
      <c r="O235" s="165"/>
      <c r="P235" s="272"/>
      <c r="Q235" s="272"/>
      <c r="R235" s="714"/>
      <c r="S235" s="714"/>
      <c r="T235" s="714"/>
      <c r="U235" s="714"/>
      <c r="V235" s="714"/>
      <c r="W235" s="714"/>
      <c r="X235" s="714"/>
      <c r="Y235" s="714"/>
      <c r="Z235" s="714"/>
      <c r="AA235" s="714"/>
      <c r="AB235" s="714"/>
      <c r="AC235" s="716"/>
      <c r="AD235" s="713"/>
      <c r="AE235" s="710"/>
    </row>
    <row r="236" spans="1:31" s="315" customFormat="1" ht="33.75" customHeight="1">
      <c r="A236" s="165"/>
      <c r="B236" s="272"/>
      <c r="C236" s="717"/>
      <c r="D236" s="165"/>
      <c r="E236" s="165"/>
      <c r="F236" s="165"/>
      <c r="G236" s="165"/>
      <c r="H236" s="165"/>
      <c r="I236" s="165"/>
      <c r="J236" s="165"/>
      <c r="K236" s="165"/>
      <c r="L236" s="165"/>
      <c r="M236" s="165"/>
      <c r="N236" s="165"/>
      <c r="O236" s="165"/>
      <c r="P236" s="272"/>
      <c r="Q236" s="272"/>
      <c r="R236" s="714"/>
      <c r="S236" s="714"/>
      <c r="T236" s="714"/>
      <c r="U236" s="714"/>
      <c r="V236" s="714"/>
      <c r="W236" s="714"/>
      <c r="X236" s="714"/>
      <c r="Y236" s="714"/>
      <c r="Z236" s="714"/>
      <c r="AA236" s="714"/>
      <c r="AB236" s="714"/>
      <c r="AC236" s="716"/>
      <c r="AD236" s="713"/>
      <c r="AE236" s="710"/>
    </row>
    <row r="237" spans="1:31" s="315" customFormat="1" ht="33.75" customHeight="1">
      <c r="A237" s="165"/>
      <c r="B237" s="272"/>
      <c r="C237" s="717"/>
      <c r="D237" s="165"/>
      <c r="E237" s="165"/>
      <c r="F237" s="165"/>
      <c r="G237" s="165"/>
      <c r="H237" s="165"/>
      <c r="I237" s="165"/>
      <c r="J237" s="165"/>
      <c r="K237" s="165"/>
      <c r="L237" s="165"/>
      <c r="M237" s="165"/>
      <c r="N237" s="165"/>
      <c r="O237" s="165"/>
      <c r="P237" s="272"/>
      <c r="Q237" s="272"/>
      <c r="R237" s="714"/>
      <c r="S237" s="714"/>
      <c r="T237" s="714"/>
      <c r="U237" s="714"/>
      <c r="V237" s="714"/>
      <c r="W237" s="714"/>
      <c r="X237" s="714"/>
      <c r="Y237" s="714"/>
      <c r="Z237" s="714"/>
      <c r="AA237" s="714"/>
      <c r="AB237" s="714"/>
      <c r="AC237" s="716"/>
      <c r="AD237" s="713"/>
      <c r="AE237" s="710"/>
    </row>
    <row r="238" spans="1:31" s="315" customFormat="1" ht="33.75" customHeight="1">
      <c r="A238" s="165"/>
      <c r="B238" s="272"/>
      <c r="C238" s="717"/>
      <c r="D238" s="165"/>
      <c r="E238" s="165"/>
      <c r="F238" s="165"/>
      <c r="G238" s="165"/>
      <c r="H238" s="165"/>
      <c r="I238" s="165"/>
      <c r="J238" s="165"/>
      <c r="K238" s="165"/>
      <c r="L238" s="165"/>
      <c r="M238" s="165"/>
      <c r="N238" s="165"/>
      <c r="O238" s="165"/>
      <c r="P238" s="272"/>
      <c r="Q238" s="272"/>
      <c r="R238" s="714"/>
      <c r="S238" s="714"/>
      <c r="T238" s="714"/>
      <c r="U238" s="714"/>
      <c r="V238" s="714"/>
      <c r="W238" s="714"/>
      <c r="X238" s="714"/>
      <c r="Y238" s="714"/>
      <c r="Z238" s="714"/>
      <c r="AA238" s="714"/>
      <c r="AB238" s="714"/>
      <c r="AC238" s="716"/>
      <c r="AD238" s="713"/>
      <c r="AE238" s="710"/>
    </row>
  </sheetData>
  <mergeCells count="2">
    <mergeCell ref="P129:Q129"/>
    <mergeCell ref="P130:Q13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FFC000"/>
  </sheetPr>
  <dimension ref="A1:AD61"/>
  <sheetViews>
    <sheetView workbookViewId="0">
      <selection activeCell="Q45" sqref="Q45:AA47"/>
    </sheetView>
  </sheetViews>
  <sheetFormatPr baseColWidth="10" defaultColWidth="11.42578125" defaultRowHeight="15"/>
  <cols>
    <col min="1" max="1" width="13.42578125" style="168" customWidth="1"/>
    <col min="2" max="2" width="27" style="168" customWidth="1"/>
    <col min="3" max="3" width="21.5703125" style="168" customWidth="1"/>
    <col min="4" max="11" width="5.42578125" style="168" hidden="1" customWidth="1"/>
    <col min="12" max="12" width="7" style="168" hidden="1" customWidth="1"/>
    <col min="13" max="13" width="9.5703125" style="168" hidden="1" customWidth="1"/>
    <col min="14" max="14" width="8" style="168" hidden="1" customWidth="1"/>
    <col min="15" max="15" width="9.5703125" style="168" hidden="1" customWidth="1"/>
    <col min="16" max="16" width="27.5703125" style="168" customWidth="1"/>
    <col min="17" max="17" width="21.28515625" style="168" customWidth="1"/>
    <col min="18" max="18" width="25" style="168" customWidth="1"/>
    <col min="19" max="19" width="21.42578125" style="168" customWidth="1"/>
    <col min="20" max="20" width="19.140625" style="168" bestFit="1" customWidth="1"/>
    <col min="21" max="21" width="16.85546875" style="168" bestFit="1" customWidth="1"/>
    <col min="22" max="22" width="19.140625" style="168" bestFit="1" customWidth="1"/>
    <col min="23" max="23" width="18.85546875" style="168" customWidth="1"/>
    <col min="24" max="27" width="19.28515625" style="168" bestFit="1" customWidth="1"/>
    <col min="28" max="16384" width="11.42578125" style="168"/>
  </cols>
  <sheetData>
    <row r="1" spans="1:27">
      <c r="A1" s="166" t="s">
        <v>0</v>
      </c>
      <c r="B1" s="166">
        <v>2024</v>
      </c>
      <c r="C1" s="167" t="s">
        <v>1</v>
      </c>
      <c r="D1" s="167" t="s">
        <v>1</v>
      </c>
      <c r="E1" s="167" t="s">
        <v>1</v>
      </c>
      <c r="F1" s="167" t="s">
        <v>1</v>
      </c>
      <c r="G1" s="167" t="s">
        <v>1</v>
      </c>
      <c r="H1" s="167" t="s">
        <v>1</v>
      </c>
      <c r="I1" s="167" t="s">
        <v>1</v>
      </c>
      <c r="J1" s="167" t="s">
        <v>1</v>
      </c>
      <c r="K1" s="167" t="s">
        <v>1</v>
      </c>
      <c r="L1" s="167" t="s">
        <v>1</v>
      </c>
      <c r="M1" s="167" t="s">
        <v>1</v>
      </c>
      <c r="N1" s="167" t="s">
        <v>1</v>
      </c>
      <c r="O1" s="167" t="s">
        <v>1</v>
      </c>
      <c r="P1" s="348" t="s">
        <v>484</v>
      </c>
      <c r="Q1" s="169">
        <f>+Q20+Q45+Q46+Q47</f>
        <v>31964200000</v>
      </c>
      <c r="R1" s="169">
        <f t="shared" ref="R1:AA1" si="0">+R20+R45+R46+R47</f>
        <v>0</v>
      </c>
      <c r="S1" s="169">
        <f t="shared" si="0"/>
        <v>0</v>
      </c>
      <c r="T1" s="169">
        <f t="shared" si="0"/>
        <v>31964200000</v>
      </c>
      <c r="U1" s="169">
        <f t="shared" si="0"/>
        <v>0</v>
      </c>
      <c r="V1" s="169">
        <f t="shared" si="0"/>
        <v>19253641867</v>
      </c>
      <c r="W1" s="169">
        <f t="shared" si="0"/>
        <v>12710558133</v>
      </c>
      <c r="X1" s="169">
        <f t="shared" si="0"/>
        <v>2744003830.5999999</v>
      </c>
      <c r="Y1" s="169">
        <f t="shared" si="0"/>
        <v>431241443</v>
      </c>
      <c r="Z1" s="169">
        <f t="shared" si="0"/>
        <v>430382055</v>
      </c>
      <c r="AA1" s="169">
        <f t="shared" si="0"/>
        <v>409347565</v>
      </c>
    </row>
    <row r="2" spans="1:27">
      <c r="A2" s="166" t="s">
        <v>2</v>
      </c>
      <c r="B2" s="166" t="s">
        <v>3</v>
      </c>
      <c r="C2" s="167" t="s">
        <v>1</v>
      </c>
      <c r="D2" s="167" t="s">
        <v>1</v>
      </c>
      <c r="E2" s="167" t="s">
        <v>1</v>
      </c>
      <c r="F2" s="167" t="s">
        <v>1</v>
      </c>
      <c r="G2" s="167" t="s">
        <v>1</v>
      </c>
      <c r="H2" s="167" t="s">
        <v>1</v>
      </c>
      <c r="I2" s="167" t="s">
        <v>1</v>
      </c>
      <c r="J2" s="167" t="s">
        <v>1</v>
      </c>
      <c r="K2" s="167" t="s">
        <v>1</v>
      </c>
      <c r="L2" s="167" t="s">
        <v>1</v>
      </c>
      <c r="M2" s="167" t="s">
        <v>1</v>
      </c>
      <c r="N2" s="167" t="s">
        <v>1</v>
      </c>
      <c r="O2" s="167" t="s">
        <v>1</v>
      </c>
      <c r="P2" s="167" t="s">
        <v>1</v>
      </c>
      <c r="Q2" s="290"/>
      <c r="R2" s="290"/>
      <c r="S2" s="290"/>
      <c r="T2" s="290"/>
      <c r="U2" s="290"/>
      <c r="V2" s="290"/>
      <c r="W2" s="290"/>
      <c r="X2" s="290"/>
      <c r="Y2" s="290"/>
      <c r="Z2" s="290"/>
      <c r="AA2" s="290"/>
    </row>
    <row r="3" spans="1:27">
      <c r="A3" s="166" t="s">
        <v>4</v>
      </c>
      <c r="B3" s="341" t="s">
        <v>811</v>
      </c>
      <c r="C3" s="167" t="s">
        <v>1</v>
      </c>
      <c r="D3" s="167" t="s">
        <v>1</v>
      </c>
      <c r="E3" s="167" t="s">
        <v>1</v>
      </c>
      <c r="F3" s="167" t="s">
        <v>1</v>
      </c>
      <c r="G3" s="167" t="s">
        <v>1</v>
      </c>
      <c r="H3" s="167" t="s">
        <v>1</v>
      </c>
      <c r="I3" s="167" t="s">
        <v>1</v>
      </c>
      <c r="J3" s="167" t="s">
        <v>1</v>
      </c>
      <c r="K3" s="167" t="s">
        <v>1</v>
      </c>
      <c r="L3" s="167" t="s">
        <v>1</v>
      </c>
      <c r="M3" s="167" t="s">
        <v>1</v>
      </c>
      <c r="N3" s="167" t="s">
        <v>1</v>
      </c>
      <c r="O3" s="167" t="s">
        <v>1</v>
      </c>
      <c r="P3" s="167" t="s">
        <v>1</v>
      </c>
      <c r="Q3" s="293"/>
      <c r="R3" s="293"/>
      <c r="S3" s="293"/>
      <c r="T3" s="293"/>
      <c r="U3" s="293"/>
      <c r="V3" s="293"/>
      <c r="W3" s="293"/>
      <c r="X3" s="293"/>
      <c r="Y3" s="293"/>
      <c r="Z3" s="293"/>
      <c r="AA3" s="293"/>
    </row>
    <row r="4" spans="1:27" ht="24">
      <c r="A4" s="166" t="s">
        <v>5</v>
      </c>
      <c r="B4" s="166" t="s">
        <v>6</v>
      </c>
      <c r="C4" s="166" t="s">
        <v>7</v>
      </c>
      <c r="D4" s="166" t="s">
        <v>8</v>
      </c>
      <c r="E4" s="166" t="s">
        <v>9</v>
      </c>
      <c r="F4" s="166" t="s">
        <v>10</v>
      </c>
      <c r="G4" s="166" t="s">
        <v>11</v>
      </c>
      <c r="H4" s="166" t="s">
        <v>12</v>
      </c>
      <c r="I4" s="166" t="s">
        <v>13</v>
      </c>
      <c r="J4" s="166" t="s">
        <v>14</v>
      </c>
      <c r="K4" s="166" t="s">
        <v>15</v>
      </c>
      <c r="L4" s="166" t="s">
        <v>211</v>
      </c>
      <c r="M4" s="166" t="s">
        <v>16</v>
      </c>
      <c r="N4" s="166" t="s">
        <v>17</v>
      </c>
      <c r="O4" s="166" t="s">
        <v>18</v>
      </c>
      <c r="P4" s="166" t="s">
        <v>19</v>
      </c>
      <c r="Q4" s="166" t="s">
        <v>20</v>
      </c>
      <c r="R4" s="166" t="s">
        <v>21</v>
      </c>
      <c r="S4" s="166" t="s">
        <v>22</v>
      </c>
      <c r="T4" s="166" t="s">
        <v>105</v>
      </c>
      <c r="U4" s="166" t="s">
        <v>23</v>
      </c>
      <c r="V4" s="166" t="s">
        <v>24</v>
      </c>
      <c r="W4" s="166" t="s">
        <v>212</v>
      </c>
      <c r="X4" s="166" t="s">
        <v>25</v>
      </c>
      <c r="Y4" s="166" t="s">
        <v>26</v>
      </c>
      <c r="Z4" s="166" t="s">
        <v>27</v>
      </c>
      <c r="AA4" s="166" t="s">
        <v>28</v>
      </c>
    </row>
    <row r="5" spans="1:27" hidden="1">
      <c r="A5" s="267" t="s">
        <v>67</v>
      </c>
      <c r="B5" s="268" t="s">
        <v>68</v>
      </c>
      <c r="C5" s="269" t="s">
        <v>112</v>
      </c>
      <c r="D5" s="267" t="s">
        <v>29</v>
      </c>
      <c r="E5" s="267" t="s">
        <v>214</v>
      </c>
      <c r="F5" s="267" t="s">
        <v>214</v>
      </c>
      <c r="G5" s="267" t="s">
        <v>214</v>
      </c>
      <c r="H5" s="267"/>
      <c r="I5" s="267"/>
      <c r="J5" s="267"/>
      <c r="K5" s="267"/>
      <c r="L5" s="267"/>
      <c r="M5" s="267" t="s">
        <v>31</v>
      </c>
      <c r="N5" s="267" t="s">
        <v>32</v>
      </c>
      <c r="O5" s="267" t="s">
        <v>33</v>
      </c>
      <c r="P5" s="268" t="s">
        <v>113</v>
      </c>
      <c r="Q5" s="270">
        <v>23550499999</v>
      </c>
      <c r="R5" s="270">
        <v>1</v>
      </c>
      <c r="S5" s="270">
        <v>0</v>
      </c>
      <c r="T5" s="270">
        <v>23550500000</v>
      </c>
      <c r="U5" s="270">
        <v>0</v>
      </c>
      <c r="V5" s="270">
        <v>13345889006.5</v>
      </c>
      <c r="W5" s="270">
        <v>10204610993.5</v>
      </c>
      <c r="X5" s="270">
        <v>7771710511</v>
      </c>
      <c r="Y5" s="270">
        <v>7768717241</v>
      </c>
      <c r="Z5" s="270">
        <v>7768717241</v>
      </c>
      <c r="AA5" s="270">
        <v>7726869287</v>
      </c>
    </row>
    <row r="6" spans="1:27" ht="22.5" hidden="1">
      <c r="A6" s="267" t="s">
        <v>67</v>
      </c>
      <c r="B6" s="268" t="s">
        <v>68</v>
      </c>
      <c r="C6" s="269" t="s">
        <v>114</v>
      </c>
      <c r="D6" s="267" t="s">
        <v>29</v>
      </c>
      <c r="E6" s="267" t="s">
        <v>214</v>
      </c>
      <c r="F6" s="267" t="s">
        <v>214</v>
      </c>
      <c r="G6" s="267" t="s">
        <v>215</v>
      </c>
      <c r="H6" s="267"/>
      <c r="I6" s="267"/>
      <c r="J6" s="267"/>
      <c r="K6" s="267"/>
      <c r="L6" s="267"/>
      <c r="M6" s="267" t="s">
        <v>31</v>
      </c>
      <c r="N6" s="267" t="s">
        <v>32</v>
      </c>
      <c r="O6" s="267" t="s">
        <v>33</v>
      </c>
      <c r="P6" s="268" t="s">
        <v>115</v>
      </c>
      <c r="Q6" s="270">
        <v>7317100000</v>
      </c>
      <c r="R6" s="270">
        <v>0</v>
      </c>
      <c r="S6" s="270">
        <v>0</v>
      </c>
      <c r="T6" s="270">
        <v>7317100000</v>
      </c>
      <c r="U6" s="270">
        <v>0</v>
      </c>
      <c r="V6" s="270">
        <v>4305965107</v>
      </c>
      <c r="W6" s="270">
        <v>3011134893</v>
      </c>
      <c r="X6" s="270">
        <v>2381936704</v>
      </c>
      <c r="Y6" s="270">
        <v>2381936704</v>
      </c>
      <c r="Z6" s="270">
        <v>2381936704</v>
      </c>
      <c r="AA6" s="270">
        <v>2381936704</v>
      </c>
    </row>
    <row r="7" spans="1:27" ht="33.75" hidden="1">
      <c r="A7" s="267" t="s">
        <v>67</v>
      </c>
      <c r="B7" s="268" t="s">
        <v>68</v>
      </c>
      <c r="C7" s="269" t="s">
        <v>116</v>
      </c>
      <c r="D7" s="267" t="s">
        <v>29</v>
      </c>
      <c r="E7" s="267" t="s">
        <v>214</v>
      </c>
      <c r="F7" s="267" t="s">
        <v>214</v>
      </c>
      <c r="G7" s="267" t="s">
        <v>216</v>
      </c>
      <c r="H7" s="267"/>
      <c r="I7" s="267"/>
      <c r="J7" s="267"/>
      <c r="K7" s="267"/>
      <c r="L7" s="267"/>
      <c r="M7" s="267" t="s">
        <v>31</v>
      </c>
      <c r="N7" s="267" t="s">
        <v>32</v>
      </c>
      <c r="O7" s="267" t="s">
        <v>33</v>
      </c>
      <c r="P7" s="268" t="s">
        <v>117</v>
      </c>
      <c r="Q7" s="270">
        <v>3836200000</v>
      </c>
      <c r="R7" s="270">
        <v>0</v>
      </c>
      <c r="S7" s="270">
        <v>0</v>
      </c>
      <c r="T7" s="270">
        <v>3836200000</v>
      </c>
      <c r="U7" s="270">
        <v>0</v>
      </c>
      <c r="V7" s="270">
        <v>2183411632.5</v>
      </c>
      <c r="W7" s="270">
        <v>1652788367.5</v>
      </c>
      <c r="X7" s="270">
        <v>958545388</v>
      </c>
      <c r="Y7" s="270">
        <v>958545388</v>
      </c>
      <c r="Z7" s="270">
        <v>958545388</v>
      </c>
      <c r="AA7" s="270">
        <v>932505992</v>
      </c>
    </row>
    <row r="8" spans="1:27" ht="22.5" hidden="1">
      <c r="A8" s="267" t="s">
        <v>67</v>
      </c>
      <c r="B8" s="268" t="s">
        <v>68</v>
      </c>
      <c r="C8" s="269" t="s">
        <v>479</v>
      </c>
      <c r="D8" s="267" t="s">
        <v>29</v>
      </c>
      <c r="E8" s="267" t="s">
        <v>215</v>
      </c>
      <c r="F8" s="267"/>
      <c r="G8" s="267"/>
      <c r="H8" s="267"/>
      <c r="I8" s="267"/>
      <c r="J8" s="267"/>
      <c r="K8" s="267"/>
      <c r="L8" s="267"/>
      <c r="M8" s="267" t="s">
        <v>31</v>
      </c>
      <c r="N8" s="267" t="s">
        <v>32</v>
      </c>
      <c r="O8" s="267" t="s">
        <v>33</v>
      </c>
      <c r="P8" s="268" t="s">
        <v>480</v>
      </c>
      <c r="Q8" s="270">
        <v>7619599999</v>
      </c>
      <c r="R8" s="270">
        <v>94506195</v>
      </c>
      <c r="S8" s="270">
        <v>117506194</v>
      </c>
      <c r="T8" s="270">
        <v>7596600000</v>
      </c>
      <c r="U8" s="270">
        <v>0</v>
      </c>
      <c r="V8" s="270">
        <v>6830823389.6300001</v>
      </c>
      <c r="W8" s="270">
        <v>765776610.37</v>
      </c>
      <c r="X8" s="270">
        <v>4699920350.9099998</v>
      </c>
      <c r="Y8" s="270">
        <v>1978973945.5599999</v>
      </c>
      <c r="Z8" s="270">
        <v>1971140600.5599999</v>
      </c>
      <c r="AA8" s="270">
        <v>1931334362.78</v>
      </c>
    </row>
    <row r="9" spans="1:27" ht="22.5" hidden="1">
      <c r="A9" s="267" t="s">
        <v>67</v>
      </c>
      <c r="B9" s="268" t="s">
        <v>68</v>
      </c>
      <c r="C9" s="269" t="s">
        <v>118</v>
      </c>
      <c r="D9" s="267" t="s">
        <v>29</v>
      </c>
      <c r="E9" s="267" t="s">
        <v>215</v>
      </c>
      <c r="F9" s="267" t="s">
        <v>214</v>
      </c>
      <c r="G9" s="267"/>
      <c r="H9" s="267"/>
      <c r="I9" s="267"/>
      <c r="J9" s="267"/>
      <c r="K9" s="267"/>
      <c r="L9" s="267"/>
      <c r="M9" s="267" t="s">
        <v>31</v>
      </c>
      <c r="N9" s="267" t="s">
        <v>32</v>
      </c>
      <c r="O9" s="267" t="s">
        <v>33</v>
      </c>
      <c r="P9" s="268" t="s">
        <v>119</v>
      </c>
      <c r="Q9" s="270">
        <v>20200000</v>
      </c>
      <c r="R9" s="270">
        <v>14000000</v>
      </c>
      <c r="S9" s="270">
        <v>27200000</v>
      </c>
      <c r="T9" s="270">
        <v>7000000</v>
      </c>
      <c r="U9" s="270">
        <v>0</v>
      </c>
      <c r="V9" s="270">
        <v>0</v>
      </c>
      <c r="W9" s="270">
        <v>7000000</v>
      </c>
      <c r="X9" s="270">
        <v>0</v>
      </c>
      <c r="Y9" s="270">
        <v>0</v>
      </c>
      <c r="Z9" s="270">
        <v>0</v>
      </c>
      <c r="AA9" s="270">
        <v>0</v>
      </c>
    </row>
    <row r="10" spans="1:27" ht="22.5" hidden="1">
      <c r="A10" s="267" t="s">
        <v>67</v>
      </c>
      <c r="B10" s="268" t="s">
        <v>68</v>
      </c>
      <c r="C10" s="269" t="s">
        <v>120</v>
      </c>
      <c r="D10" s="267" t="s">
        <v>29</v>
      </c>
      <c r="E10" s="267" t="s">
        <v>215</v>
      </c>
      <c r="F10" s="267" t="s">
        <v>215</v>
      </c>
      <c r="G10" s="267"/>
      <c r="H10" s="267"/>
      <c r="I10" s="267"/>
      <c r="J10" s="267"/>
      <c r="K10" s="267"/>
      <c r="L10" s="267"/>
      <c r="M10" s="267" t="s">
        <v>31</v>
      </c>
      <c r="N10" s="267" t="s">
        <v>32</v>
      </c>
      <c r="O10" s="267" t="s">
        <v>33</v>
      </c>
      <c r="P10" s="268" t="s">
        <v>121</v>
      </c>
      <c r="Q10" s="270">
        <v>7599399999</v>
      </c>
      <c r="R10" s="270">
        <v>80506195</v>
      </c>
      <c r="S10" s="270">
        <v>90306194</v>
      </c>
      <c r="T10" s="270">
        <v>7589600000</v>
      </c>
      <c r="U10" s="270">
        <v>0</v>
      </c>
      <c r="V10" s="270">
        <v>6830823389.6300001</v>
      </c>
      <c r="W10" s="270">
        <v>758776610.37</v>
      </c>
      <c r="X10" s="270">
        <v>4699920350.9099998</v>
      </c>
      <c r="Y10" s="270">
        <v>1978973945.5599999</v>
      </c>
      <c r="Z10" s="270">
        <v>1971140600.5599999</v>
      </c>
      <c r="AA10" s="270">
        <v>1931334362.78</v>
      </c>
    </row>
    <row r="11" spans="1:27" ht="45" hidden="1">
      <c r="A11" s="267" t="s">
        <v>67</v>
      </c>
      <c r="B11" s="268" t="s">
        <v>68</v>
      </c>
      <c r="C11" s="269" t="s">
        <v>123</v>
      </c>
      <c r="D11" s="267" t="s">
        <v>29</v>
      </c>
      <c r="E11" s="267" t="s">
        <v>216</v>
      </c>
      <c r="F11" s="267" t="s">
        <v>216</v>
      </c>
      <c r="G11" s="267" t="s">
        <v>214</v>
      </c>
      <c r="H11" s="267" t="s">
        <v>218</v>
      </c>
      <c r="I11" s="267"/>
      <c r="J11" s="267"/>
      <c r="K11" s="267"/>
      <c r="L11" s="267"/>
      <c r="M11" s="267" t="s">
        <v>31</v>
      </c>
      <c r="N11" s="267" t="s">
        <v>32</v>
      </c>
      <c r="O11" s="267" t="s">
        <v>33</v>
      </c>
      <c r="P11" s="268" t="s">
        <v>35</v>
      </c>
      <c r="Q11" s="270">
        <v>554100000</v>
      </c>
      <c r="R11" s="270">
        <v>16000000</v>
      </c>
      <c r="S11" s="270">
        <v>16000000</v>
      </c>
      <c r="T11" s="270">
        <v>554100000</v>
      </c>
      <c r="U11" s="270">
        <v>0</v>
      </c>
      <c r="V11" s="270">
        <v>374587734</v>
      </c>
      <c r="W11" s="270">
        <v>179512266</v>
      </c>
      <c r="X11" s="270">
        <v>334666632</v>
      </c>
      <c r="Y11" s="270">
        <v>131120678.34</v>
      </c>
      <c r="Z11" s="270">
        <v>131120678.34</v>
      </c>
      <c r="AA11" s="270">
        <v>130194076.34</v>
      </c>
    </row>
    <row r="12" spans="1:27" ht="33.75" hidden="1">
      <c r="A12" s="267" t="s">
        <v>67</v>
      </c>
      <c r="B12" s="268" t="s">
        <v>68</v>
      </c>
      <c r="C12" s="269" t="s">
        <v>127</v>
      </c>
      <c r="D12" s="267" t="s">
        <v>29</v>
      </c>
      <c r="E12" s="267" t="s">
        <v>216</v>
      </c>
      <c r="F12" s="267" t="s">
        <v>216</v>
      </c>
      <c r="G12" s="267" t="s">
        <v>214</v>
      </c>
      <c r="H12" s="267" t="s">
        <v>223</v>
      </c>
      <c r="I12" s="267"/>
      <c r="J12" s="267"/>
      <c r="K12" s="267"/>
      <c r="L12" s="267"/>
      <c r="M12" s="267" t="s">
        <v>31</v>
      </c>
      <c r="N12" s="267" t="s">
        <v>32</v>
      </c>
      <c r="O12" s="267" t="s">
        <v>33</v>
      </c>
      <c r="P12" s="268" t="s">
        <v>488</v>
      </c>
      <c r="Q12" s="270">
        <v>6604400000</v>
      </c>
      <c r="R12" s="270">
        <v>0</v>
      </c>
      <c r="S12" s="270">
        <v>0</v>
      </c>
      <c r="T12" s="270">
        <v>6604400000</v>
      </c>
      <c r="U12" s="270">
        <v>0</v>
      </c>
      <c r="V12" s="270">
        <v>5111286893</v>
      </c>
      <c r="W12" s="270">
        <v>1493113107</v>
      </c>
      <c r="X12" s="270">
        <v>3553590003</v>
      </c>
      <c r="Y12" s="270">
        <v>946175731.80999994</v>
      </c>
      <c r="Z12" s="270">
        <v>945262654.80999994</v>
      </c>
      <c r="AA12" s="270">
        <v>876548690.80999994</v>
      </c>
    </row>
    <row r="13" spans="1:27" ht="56.25" hidden="1">
      <c r="A13" s="267" t="s">
        <v>67</v>
      </c>
      <c r="B13" s="268" t="s">
        <v>68</v>
      </c>
      <c r="C13" s="269" t="s">
        <v>428</v>
      </c>
      <c r="D13" s="267" t="s">
        <v>29</v>
      </c>
      <c r="E13" s="267" t="s">
        <v>216</v>
      </c>
      <c r="F13" s="267" t="s">
        <v>216</v>
      </c>
      <c r="G13" s="267" t="s">
        <v>214</v>
      </c>
      <c r="H13" s="267" t="s">
        <v>429</v>
      </c>
      <c r="I13" s="267"/>
      <c r="J13" s="267"/>
      <c r="K13" s="267"/>
      <c r="L13" s="267"/>
      <c r="M13" s="267" t="s">
        <v>31</v>
      </c>
      <c r="N13" s="267" t="s">
        <v>32</v>
      </c>
      <c r="O13" s="267" t="s">
        <v>33</v>
      </c>
      <c r="P13" s="268" t="s">
        <v>430</v>
      </c>
      <c r="Q13" s="270">
        <v>1400000000</v>
      </c>
      <c r="R13" s="270">
        <v>0</v>
      </c>
      <c r="S13" s="270">
        <v>0</v>
      </c>
      <c r="T13" s="270">
        <v>1400000000</v>
      </c>
      <c r="U13" s="270">
        <v>0</v>
      </c>
      <c r="V13" s="270">
        <v>1330540197</v>
      </c>
      <c r="W13" s="270">
        <v>69459803</v>
      </c>
      <c r="X13" s="270">
        <v>334339462</v>
      </c>
      <c r="Y13" s="270">
        <v>274267371</v>
      </c>
      <c r="Z13" s="270">
        <v>274267371</v>
      </c>
      <c r="AA13" s="270">
        <v>274031371</v>
      </c>
    </row>
    <row r="14" spans="1:27" ht="33.75" hidden="1">
      <c r="A14" s="267" t="s">
        <v>67</v>
      </c>
      <c r="B14" s="268" t="s">
        <v>68</v>
      </c>
      <c r="C14" s="269" t="s">
        <v>131</v>
      </c>
      <c r="D14" s="267" t="s">
        <v>29</v>
      </c>
      <c r="E14" s="267" t="s">
        <v>216</v>
      </c>
      <c r="F14" s="267" t="s">
        <v>216</v>
      </c>
      <c r="G14" s="267" t="s">
        <v>215</v>
      </c>
      <c r="H14" s="267" t="s">
        <v>228</v>
      </c>
      <c r="I14" s="267"/>
      <c r="J14" s="267"/>
      <c r="K14" s="267"/>
      <c r="L14" s="267"/>
      <c r="M14" s="267" t="s">
        <v>31</v>
      </c>
      <c r="N14" s="267" t="s">
        <v>32</v>
      </c>
      <c r="O14" s="267" t="s">
        <v>33</v>
      </c>
      <c r="P14" s="268" t="s">
        <v>132</v>
      </c>
      <c r="Q14" s="270">
        <v>5735900000</v>
      </c>
      <c r="R14" s="270">
        <v>0</v>
      </c>
      <c r="S14" s="270">
        <v>0</v>
      </c>
      <c r="T14" s="270">
        <v>5735900000</v>
      </c>
      <c r="U14" s="270">
        <v>0</v>
      </c>
      <c r="V14" s="270">
        <v>0</v>
      </c>
      <c r="W14" s="270">
        <v>5735900000</v>
      </c>
      <c r="X14" s="270">
        <v>0</v>
      </c>
      <c r="Y14" s="270">
        <v>0</v>
      </c>
      <c r="Z14" s="270">
        <v>0</v>
      </c>
      <c r="AA14" s="270">
        <v>0</v>
      </c>
    </row>
    <row r="15" spans="1:27" ht="45" hidden="1">
      <c r="A15" s="267" t="s">
        <v>67</v>
      </c>
      <c r="B15" s="268" t="s">
        <v>68</v>
      </c>
      <c r="C15" s="269" t="s">
        <v>133</v>
      </c>
      <c r="D15" s="267" t="s">
        <v>29</v>
      </c>
      <c r="E15" s="267" t="s">
        <v>216</v>
      </c>
      <c r="F15" s="267" t="s">
        <v>216</v>
      </c>
      <c r="G15" s="267" t="s">
        <v>215</v>
      </c>
      <c r="H15" s="267" t="s">
        <v>229</v>
      </c>
      <c r="I15" s="267"/>
      <c r="J15" s="267"/>
      <c r="K15" s="267"/>
      <c r="L15" s="267"/>
      <c r="M15" s="267" t="s">
        <v>31</v>
      </c>
      <c r="N15" s="267" t="s">
        <v>32</v>
      </c>
      <c r="O15" s="267" t="s">
        <v>33</v>
      </c>
      <c r="P15" s="268" t="s">
        <v>134</v>
      </c>
      <c r="Q15" s="270">
        <v>4082100000</v>
      </c>
      <c r="R15" s="270">
        <v>0</v>
      </c>
      <c r="S15" s="270">
        <v>0</v>
      </c>
      <c r="T15" s="270">
        <v>4082100000</v>
      </c>
      <c r="U15" s="270">
        <v>0</v>
      </c>
      <c r="V15" s="270">
        <v>4082100000</v>
      </c>
      <c r="W15" s="270">
        <v>0</v>
      </c>
      <c r="X15" s="270">
        <v>4082100000</v>
      </c>
      <c r="Y15" s="270">
        <v>1700875000</v>
      </c>
      <c r="Z15" s="270">
        <v>1700875000</v>
      </c>
      <c r="AA15" s="270">
        <v>1700875000</v>
      </c>
    </row>
    <row r="16" spans="1:27" ht="33.75" hidden="1">
      <c r="A16" s="267" t="s">
        <v>67</v>
      </c>
      <c r="B16" s="268" t="s">
        <v>68</v>
      </c>
      <c r="C16" s="269" t="s">
        <v>135</v>
      </c>
      <c r="D16" s="267" t="s">
        <v>29</v>
      </c>
      <c r="E16" s="267" t="s">
        <v>216</v>
      </c>
      <c r="F16" s="267" t="s">
        <v>216</v>
      </c>
      <c r="G16" s="267" t="s">
        <v>215</v>
      </c>
      <c r="H16" s="267" t="s">
        <v>230</v>
      </c>
      <c r="I16" s="267"/>
      <c r="J16" s="267"/>
      <c r="K16" s="267"/>
      <c r="L16" s="267"/>
      <c r="M16" s="267" t="s">
        <v>31</v>
      </c>
      <c r="N16" s="267" t="s">
        <v>32</v>
      </c>
      <c r="O16" s="267" t="s">
        <v>33</v>
      </c>
      <c r="P16" s="268" t="s">
        <v>136</v>
      </c>
      <c r="Q16" s="270">
        <v>2900400000</v>
      </c>
      <c r="R16" s="270">
        <v>0</v>
      </c>
      <c r="S16" s="270">
        <v>0</v>
      </c>
      <c r="T16" s="270">
        <v>2900400000</v>
      </c>
      <c r="U16" s="270">
        <v>0</v>
      </c>
      <c r="V16" s="270">
        <v>2900400000</v>
      </c>
      <c r="W16" s="270">
        <v>0</v>
      </c>
      <c r="X16" s="270">
        <v>2900400000</v>
      </c>
      <c r="Y16" s="270">
        <v>1208500000</v>
      </c>
      <c r="Z16" s="270">
        <v>1208500000</v>
      </c>
      <c r="AA16" s="270">
        <v>1208500000</v>
      </c>
    </row>
    <row r="17" spans="1:30" ht="33.75" hidden="1">
      <c r="A17" s="267" t="s">
        <v>67</v>
      </c>
      <c r="B17" s="268" t="s">
        <v>68</v>
      </c>
      <c r="C17" s="269" t="s">
        <v>137</v>
      </c>
      <c r="D17" s="267" t="s">
        <v>29</v>
      </c>
      <c r="E17" s="267" t="s">
        <v>216</v>
      </c>
      <c r="F17" s="267" t="s">
        <v>216</v>
      </c>
      <c r="G17" s="267" t="s">
        <v>215</v>
      </c>
      <c r="H17" s="267" t="s">
        <v>231</v>
      </c>
      <c r="I17" s="267"/>
      <c r="J17" s="267"/>
      <c r="K17" s="267"/>
      <c r="L17" s="267"/>
      <c r="M17" s="267" t="s">
        <v>31</v>
      </c>
      <c r="N17" s="267" t="s">
        <v>32</v>
      </c>
      <c r="O17" s="267" t="s">
        <v>33</v>
      </c>
      <c r="P17" s="268" t="s">
        <v>138</v>
      </c>
      <c r="Q17" s="270">
        <v>2257800000</v>
      </c>
      <c r="R17" s="270">
        <v>0</v>
      </c>
      <c r="S17" s="270">
        <v>0</v>
      </c>
      <c r="T17" s="270">
        <v>2257800000</v>
      </c>
      <c r="U17" s="270">
        <v>0</v>
      </c>
      <c r="V17" s="270">
        <v>2257800000</v>
      </c>
      <c r="W17" s="270">
        <v>0</v>
      </c>
      <c r="X17" s="270">
        <v>2257800000</v>
      </c>
      <c r="Y17" s="270">
        <v>940750000</v>
      </c>
      <c r="Z17" s="270">
        <v>940750000</v>
      </c>
      <c r="AA17" s="270">
        <v>940750000</v>
      </c>
    </row>
    <row r="18" spans="1:30" ht="33.75" hidden="1">
      <c r="A18" s="267" t="s">
        <v>67</v>
      </c>
      <c r="B18" s="268" t="s">
        <v>68</v>
      </c>
      <c r="C18" s="269" t="s">
        <v>139</v>
      </c>
      <c r="D18" s="267" t="s">
        <v>29</v>
      </c>
      <c r="E18" s="267" t="s">
        <v>216</v>
      </c>
      <c r="F18" s="267" t="s">
        <v>216</v>
      </c>
      <c r="G18" s="267" t="s">
        <v>215</v>
      </c>
      <c r="H18" s="267" t="s">
        <v>232</v>
      </c>
      <c r="I18" s="267"/>
      <c r="J18" s="267"/>
      <c r="K18" s="267"/>
      <c r="L18" s="267"/>
      <c r="M18" s="267" t="s">
        <v>31</v>
      </c>
      <c r="N18" s="267" t="s">
        <v>32</v>
      </c>
      <c r="O18" s="267" t="s">
        <v>33</v>
      </c>
      <c r="P18" s="268" t="s">
        <v>140</v>
      </c>
      <c r="Q18" s="270">
        <v>2897000000</v>
      </c>
      <c r="R18" s="270">
        <v>0</v>
      </c>
      <c r="S18" s="270">
        <v>0</v>
      </c>
      <c r="T18" s="270">
        <v>2897000000</v>
      </c>
      <c r="U18" s="270">
        <v>0</v>
      </c>
      <c r="V18" s="270">
        <v>2897000000</v>
      </c>
      <c r="W18" s="270">
        <v>0</v>
      </c>
      <c r="X18" s="270">
        <v>2897000000</v>
      </c>
      <c r="Y18" s="270">
        <v>1207083333.3</v>
      </c>
      <c r="Z18" s="270">
        <v>1207083333.3</v>
      </c>
      <c r="AA18" s="270">
        <v>1207083333.3</v>
      </c>
    </row>
    <row r="19" spans="1:30" ht="33.75" hidden="1">
      <c r="A19" s="267" t="s">
        <v>67</v>
      </c>
      <c r="B19" s="268" t="s">
        <v>68</v>
      </c>
      <c r="C19" s="269" t="s">
        <v>141</v>
      </c>
      <c r="D19" s="267" t="s">
        <v>29</v>
      </c>
      <c r="E19" s="267" t="s">
        <v>216</v>
      </c>
      <c r="F19" s="267" t="s">
        <v>216</v>
      </c>
      <c r="G19" s="267" t="s">
        <v>215</v>
      </c>
      <c r="H19" s="267" t="s">
        <v>233</v>
      </c>
      <c r="I19" s="267"/>
      <c r="J19" s="267"/>
      <c r="K19" s="267"/>
      <c r="L19" s="267"/>
      <c r="M19" s="267" t="s">
        <v>31</v>
      </c>
      <c r="N19" s="267" t="s">
        <v>32</v>
      </c>
      <c r="O19" s="267" t="s">
        <v>33</v>
      </c>
      <c r="P19" s="268" t="s">
        <v>142</v>
      </c>
      <c r="Q19" s="270">
        <v>4585300000</v>
      </c>
      <c r="R19" s="270">
        <v>0</v>
      </c>
      <c r="S19" s="270">
        <v>0</v>
      </c>
      <c r="T19" s="270">
        <v>4585300000</v>
      </c>
      <c r="U19" s="270">
        <v>0</v>
      </c>
      <c r="V19" s="270">
        <v>4585300000</v>
      </c>
      <c r="W19" s="270">
        <v>0</v>
      </c>
      <c r="X19" s="270">
        <v>4585300000</v>
      </c>
      <c r="Y19" s="270">
        <v>1910541665</v>
      </c>
      <c r="Z19" s="270">
        <v>1910541665</v>
      </c>
      <c r="AA19" s="270">
        <v>1910541665</v>
      </c>
    </row>
    <row r="20" spans="1:30" ht="56.25">
      <c r="A20" s="267" t="s">
        <v>67</v>
      </c>
      <c r="B20" s="272" t="s">
        <v>557</v>
      </c>
      <c r="C20" s="269" t="s">
        <v>144</v>
      </c>
      <c r="D20" s="267" t="s">
        <v>29</v>
      </c>
      <c r="E20" s="267" t="s">
        <v>216</v>
      </c>
      <c r="F20" s="267" t="s">
        <v>234</v>
      </c>
      <c r="G20" s="267" t="s">
        <v>214</v>
      </c>
      <c r="H20" s="267" t="s">
        <v>235</v>
      </c>
      <c r="I20" s="267"/>
      <c r="J20" s="267"/>
      <c r="K20" s="267"/>
      <c r="L20" s="267"/>
      <c r="M20" s="267" t="s">
        <v>31</v>
      </c>
      <c r="N20" s="267" t="s">
        <v>32</v>
      </c>
      <c r="O20" s="267" t="s">
        <v>33</v>
      </c>
      <c r="P20" s="345" t="s">
        <v>449</v>
      </c>
      <c r="Q20" s="1254">
        <v>8061699331</v>
      </c>
      <c r="R20" s="1254">
        <v>0</v>
      </c>
      <c r="S20" s="1254">
        <v>0</v>
      </c>
      <c r="T20" s="1254">
        <v>8061699331</v>
      </c>
      <c r="U20" s="1254">
        <v>0</v>
      </c>
      <c r="V20" s="1254">
        <v>7756253062</v>
      </c>
      <c r="W20" s="1254">
        <v>305446269</v>
      </c>
      <c r="X20" s="1254">
        <v>1446272062</v>
      </c>
      <c r="Y20" s="1254">
        <v>225000943</v>
      </c>
      <c r="Z20" s="1254">
        <v>224141555</v>
      </c>
      <c r="AA20" s="1254">
        <v>224141555</v>
      </c>
      <c r="AB20" s="1255"/>
      <c r="AC20" s="1255"/>
      <c r="AD20" s="715"/>
    </row>
    <row r="21" spans="1:30" ht="45" hidden="1">
      <c r="A21" s="267" t="s">
        <v>67</v>
      </c>
      <c r="B21" s="268" t="s">
        <v>68</v>
      </c>
      <c r="C21" s="269" t="s">
        <v>145</v>
      </c>
      <c r="D21" s="267" t="s">
        <v>29</v>
      </c>
      <c r="E21" s="267" t="s">
        <v>216</v>
      </c>
      <c r="F21" s="267" t="s">
        <v>236</v>
      </c>
      <c r="G21" s="267" t="s">
        <v>214</v>
      </c>
      <c r="H21" s="267" t="s">
        <v>237</v>
      </c>
      <c r="I21" s="267"/>
      <c r="J21" s="267"/>
      <c r="K21" s="267"/>
      <c r="L21" s="267"/>
      <c r="M21" s="267" t="s">
        <v>31</v>
      </c>
      <c r="N21" s="267" t="s">
        <v>32</v>
      </c>
      <c r="O21" s="267" t="s">
        <v>33</v>
      </c>
      <c r="P21" s="345" t="s">
        <v>146</v>
      </c>
      <c r="Q21" s="465">
        <v>6343770000</v>
      </c>
      <c r="R21" s="465"/>
      <c r="S21" s="465">
        <v>0</v>
      </c>
      <c r="T21" s="465">
        <v>6343770000</v>
      </c>
      <c r="U21" s="465">
        <v>0</v>
      </c>
      <c r="V21" s="465">
        <v>0</v>
      </c>
      <c r="W21" s="465">
        <v>0</v>
      </c>
      <c r="X21" s="465">
        <v>0</v>
      </c>
      <c r="Y21" s="465">
        <v>0</v>
      </c>
      <c r="Z21" s="465">
        <v>0</v>
      </c>
      <c r="AA21" s="465"/>
      <c r="AB21" s="711"/>
      <c r="AC21" s="711"/>
    </row>
    <row r="22" spans="1:30" ht="67.5" hidden="1">
      <c r="A22" s="267" t="s">
        <v>67</v>
      </c>
      <c r="B22" s="268" t="s">
        <v>68</v>
      </c>
      <c r="C22" s="269" t="s">
        <v>147</v>
      </c>
      <c r="D22" s="267" t="s">
        <v>29</v>
      </c>
      <c r="E22" s="267" t="s">
        <v>216</v>
      </c>
      <c r="F22" s="267" t="s">
        <v>236</v>
      </c>
      <c r="G22" s="267" t="s">
        <v>214</v>
      </c>
      <c r="H22" s="267" t="s">
        <v>235</v>
      </c>
      <c r="I22" s="267"/>
      <c r="J22" s="267"/>
      <c r="K22" s="267"/>
      <c r="L22" s="267"/>
      <c r="M22" s="267" t="s">
        <v>31</v>
      </c>
      <c r="N22" s="267" t="s">
        <v>32</v>
      </c>
      <c r="O22" s="267" t="s">
        <v>33</v>
      </c>
      <c r="P22" s="345" t="s">
        <v>450</v>
      </c>
      <c r="Q22" s="465">
        <v>6343770000</v>
      </c>
      <c r="R22" s="465"/>
      <c r="S22" s="465">
        <v>0</v>
      </c>
      <c r="T22" s="465">
        <v>6343770000</v>
      </c>
      <c r="U22" s="465">
        <v>0</v>
      </c>
      <c r="V22" s="465">
        <v>0</v>
      </c>
      <c r="W22" s="465">
        <v>0</v>
      </c>
      <c r="X22" s="465">
        <v>0</v>
      </c>
      <c r="Y22" s="465">
        <v>0</v>
      </c>
      <c r="Z22" s="465">
        <v>0</v>
      </c>
      <c r="AA22" s="465"/>
      <c r="AB22" s="711"/>
      <c r="AC22" s="711"/>
    </row>
    <row r="23" spans="1:30" ht="56.25" hidden="1">
      <c r="A23" s="267" t="s">
        <v>67</v>
      </c>
      <c r="B23" s="268" t="s">
        <v>68</v>
      </c>
      <c r="C23" s="269" t="s">
        <v>149</v>
      </c>
      <c r="D23" s="267" t="s">
        <v>29</v>
      </c>
      <c r="E23" s="267" t="s">
        <v>216</v>
      </c>
      <c r="F23" s="267" t="s">
        <v>236</v>
      </c>
      <c r="G23" s="267" t="s">
        <v>214</v>
      </c>
      <c r="H23" s="267" t="s">
        <v>238</v>
      </c>
      <c r="I23" s="267"/>
      <c r="J23" s="267"/>
      <c r="K23" s="267"/>
      <c r="L23" s="267"/>
      <c r="M23" s="267" t="s">
        <v>31</v>
      </c>
      <c r="N23" s="267" t="s">
        <v>32</v>
      </c>
      <c r="O23" s="267" t="s">
        <v>33</v>
      </c>
      <c r="P23" s="345" t="s">
        <v>451</v>
      </c>
      <c r="Q23" s="465">
        <v>6343770000</v>
      </c>
      <c r="R23" s="465"/>
      <c r="S23" s="465">
        <v>0</v>
      </c>
      <c r="T23" s="465">
        <v>6343770000</v>
      </c>
      <c r="U23" s="465">
        <v>0</v>
      </c>
      <c r="V23" s="465">
        <v>0</v>
      </c>
      <c r="W23" s="465">
        <v>0</v>
      </c>
      <c r="X23" s="465">
        <v>0</v>
      </c>
      <c r="Y23" s="465">
        <v>0</v>
      </c>
      <c r="Z23" s="465">
        <v>0</v>
      </c>
      <c r="AA23" s="465"/>
      <c r="AB23" s="711"/>
      <c r="AC23" s="711"/>
    </row>
    <row r="24" spans="1:30" ht="78.75" hidden="1">
      <c r="A24" s="267" t="s">
        <v>67</v>
      </c>
      <c r="B24" s="268" t="s">
        <v>68</v>
      </c>
      <c r="C24" s="269" t="s">
        <v>150</v>
      </c>
      <c r="D24" s="267" t="s">
        <v>29</v>
      </c>
      <c r="E24" s="267" t="s">
        <v>216</v>
      </c>
      <c r="F24" s="267" t="s">
        <v>236</v>
      </c>
      <c r="G24" s="267" t="s">
        <v>214</v>
      </c>
      <c r="H24" s="267" t="s">
        <v>228</v>
      </c>
      <c r="I24" s="267"/>
      <c r="J24" s="267"/>
      <c r="K24" s="267"/>
      <c r="L24" s="267"/>
      <c r="M24" s="267" t="s">
        <v>31</v>
      </c>
      <c r="N24" s="267" t="s">
        <v>32</v>
      </c>
      <c r="O24" s="267" t="s">
        <v>33</v>
      </c>
      <c r="P24" s="345" t="s">
        <v>452</v>
      </c>
      <c r="Q24" s="466">
        <v>7511200000</v>
      </c>
      <c r="R24" s="466"/>
      <c r="S24" s="465">
        <v>0</v>
      </c>
      <c r="T24" s="465">
        <v>7511200000</v>
      </c>
      <c r="U24" s="465">
        <v>0</v>
      </c>
      <c r="V24" s="465">
        <v>0</v>
      </c>
      <c r="W24" s="465">
        <v>0</v>
      </c>
      <c r="X24" s="465">
        <v>0</v>
      </c>
      <c r="Y24" s="465">
        <v>0</v>
      </c>
      <c r="Z24" s="465">
        <v>0</v>
      </c>
      <c r="AA24" s="466"/>
      <c r="AB24" s="711"/>
      <c r="AC24" s="711"/>
    </row>
    <row r="25" spans="1:30" hidden="1">
      <c r="A25" s="267" t="s">
        <v>67</v>
      </c>
      <c r="B25" s="268" t="s">
        <v>68</v>
      </c>
      <c r="C25" s="269" t="s">
        <v>151</v>
      </c>
      <c r="D25" s="267" t="s">
        <v>29</v>
      </c>
      <c r="E25" s="267" t="s">
        <v>216</v>
      </c>
      <c r="F25" s="267" t="s">
        <v>32</v>
      </c>
      <c r="G25" s="267" t="s">
        <v>214</v>
      </c>
      <c r="H25" s="267" t="s">
        <v>237</v>
      </c>
      <c r="I25" s="267"/>
      <c r="J25" s="267"/>
      <c r="K25" s="267"/>
      <c r="L25" s="267"/>
      <c r="M25" s="267" t="s">
        <v>31</v>
      </c>
      <c r="N25" s="267" t="s">
        <v>32</v>
      </c>
      <c r="O25" s="267" t="s">
        <v>33</v>
      </c>
      <c r="P25" s="345" t="s">
        <v>152</v>
      </c>
      <c r="Q25" s="466">
        <v>4836600000</v>
      </c>
      <c r="R25" s="466"/>
      <c r="S25" s="465">
        <v>0</v>
      </c>
      <c r="T25" s="465">
        <v>4836600000</v>
      </c>
      <c r="U25" s="465">
        <v>0</v>
      </c>
      <c r="V25" s="465">
        <v>0</v>
      </c>
      <c r="W25" s="465">
        <v>0</v>
      </c>
      <c r="X25" s="465">
        <v>0</v>
      </c>
      <c r="Y25" s="465">
        <v>0</v>
      </c>
      <c r="Z25" s="465">
        <v>0</v>
      </c>
      <c r="AA25" s="466"/>
      <c r="AB25" s="711"/>
      <c r="AC25" s="711"/>
    </row>
    <row r="26" spans="1:30" hidden="1">
      <c r="A26" s="267" t="s">
        <v>67</v>
      </c>
      <c r="B26" s="268" t="s">
        <v>68</v>
      </c>
      <c r="C26" s="269" t="s">
        <v>153</v>
      </c>
      <c r="D26" s="267" t="s">
        <v>29</v>
      </c>
      <c r="E26" s="267" t="s">
        <v>216</v>
      </c>
      <c r="F26" s="267" t="s">
        <v>32</v>
      </c>
      <c r="G26" s="267" t="s">
        <v>214</v>
      </c>
      <c r="H26" s="267" t="s">
        <v>240</v>
      </c>
      <c r="I26" s="267"/>
      <c r="J26" s="267"/>
      <c r="K26" s="267"/>
      <c r="L26" s="267"/>
      <c r="M26" s="267" t="s">
        <v>31</v>
      </c>
      <c r="N26" s="267" t="s">
        <v>32</v>
      </c>
      <c r="O26" s="267" t="s">
        <v>33</v>
      </c>
      <c r="P26" s="345" t="s">
        <v>154</v>
      </c>
      <c r="Q26" s="466">
        <v>331200000</v>
      </c>
      <c r="R26" s="466"/>
      <c r="S26" s="465">
        <v>0</v>
      </c>
      <c r="T26" s="465">
        <v>331200000</v>
      </c>
      <c r="U26" s="465">
        <v>0</v>
      </c>
      <c r="V26" s="465">
        <v>0</v>
      </c>
      <c r="W26" s="465">
        <v>0</v>
      </c>
      <c r="X26" s="465">
        <v>0</v>
      </c>
      <c r="Y26" s="465">
        <v>0</v>
      </c>
      <c r="Z26" s="465">
        <v>0</v>
      </c>
      <c r="AA26" s="466"/>
      <c r="AB26" s="711"/>
      <c r="AC26" s="711"/>
    </row>
    <row r="27" spans="1:30" ht="78.75" hidden="1">
      <c r="A27" s="267" t="s">
        <v>67</v>
      </c>
      <c r="B27" s="268" t="s">
        <v>68</v>
      </c>
      <c r="C27" s="269" t="s">
        <v>155</v>
      </c>
      <c r="D27" s="267" t="s">
        <v>29</v>
      </c>
      <c r="E27" s="267" t="s">
        <v>216</v>
      </c>
      <c r="F27" s="267" t="s">
        <v>239</v>
      </c>
      <c r="G27" s="267" t="s">
        <v>241</v>
      </c>
      <c r="H27" s="267" t="s">
        <v>237</v>
      </c>
      <c r="I27" s="267"/>
      <c r="J27" s="267"/>
      <c r="K27" s="267"/>
      <c r="L27" s="267"/>
      <c r="M27" s="267" t="s">
        <v>31</v>
      </c>
      <c r="N27" s="267" t="s">
        <v>32</v>
      </c>
      <c r="O27" s="267" t="s">
        <v>33</v>
      </c>
      <c r="P27" s="345" t="s">
        <v>93</v>
      </c>
      <c r="Q27" s="466">
        <v>772500000</v>
      </c>
      <c r="R27" s="466"/>
      <c r="S27" s="465">
        <v>0</v>
      </c>
      <c r="T27" s="465">
        <v>772500000</v>
      </c>
      <c r="U27" s="465">
        <v>0</v>
      </c>
      <c r="V27" s="465">
        <v>0</v>
      </c>
      <c r="W27" s="465">
        <v>0</v>
      </c>
      <c r="X27" s="465">
        <v>0</v>
      </c>
      <c r="Y27" s="465">
        <v>0</v>
      </c>
      <c r="Z27" s="465">
        <v>0</v>
      </c>
      <c r="AA27" s="466"/>
      <c r="AB27" s="711"/>
      <c r="AC27" s="711"/>
    </row>
    <row r="28" spans="1:30" hidden="1">
      <c r="A28" s="267" t="s">
        <v>67</v>
      </c>
      <c r="B28" s="268" t="s">
        <v>68</v>
      </c>
      <c r="C28" s="269" t="s">
        <v>156</v>
      </c>
      <c r="D28" s="267" t="s">
        <v>29</v>
      </c>
      <c r="E28" s="267" t="s">
        <v>241</v>
      </c>
      <c r="F28" s="267" t="s">
        <v>214</v>
      </c>
      <c r="G28" s="267"/>
      <c r="H28" s="267"/>
      <c r="I28" s="267"/>
      <c r="J28" s="267"/>
      <c r="K28" s="267"/>
      <c r="L28" s="267"/>
      <c r="M28" s="267" t="s">
        <v>31</v>
      </c>
      <c r="N28" s="267" t="s">
        <v>32</v>
      </c>
      <c r="O28" s="267" t="s">
        <v>33</v>
      </c>
      <c r="P28" s="345" t="s">
        <v>157</v>
      </c>
      <c r="Q28" s="466">
        <v>145400000</v>
      </c>
      <c r="R28" s="466"/>
      <c r="S28" s="465">
        <v>0</v>
      </c>
      <c r="T28" s="465">
        <v>145400000</v>
      </c>
      <c r="U28" s="465">
        <v>0</v>
      </c>
      <c r="V28" s="465">
        <v>0</v>
      </c>
      <c r="W28" s="465">
        <v>0</v>
      </c>
      <c r="X28" s="465">
        <v>0</v>
      </c>
      <c r="Y28" s="465">
        <v>0</v>
      </c>
      <c r="Z28" s="465">
        <v>0</v>
      </c>
      <c r="AA28" s="466"/>
      <c r="AB28" s="711"/>
      <c r="AC28" s="711"/>
    </row>
    <row r="29" spans="1:30" ht="22.5" hidden="1">
      <c r="A29" s="267" t="s">
        <v>67</v>
      </c>
      <c r="B29" s="268" t="s">
        <v>68</v>
      </c>
      <c r="C29" s="269" t="s">
        <v>158</v>
      </c>
      <c r="D29" s="267" t="s">
        <v>29</v>
      </c>
      <c r="E29" s="267" t="s">
        <v>241</v>
      </c>
      <c r="F29" s="267" t="s">
        <v>234</v>
      </c>
      <c r="G29" s="267" t="s">
        <v>214</v>
      </c>
      <c r="H29" s="267"/>
      <c r="I29" s="267"/>
      <c r="J29" s="267"/>
      <c r="K29" s="267"/>
      <c r="L29" s="267"/>
      <c r="M29" s="267" t="s">
        <v>31</v>
      </c>
      <c r="N29" s="267" t="s">
        <v>239</v>
      </c>
      <c r="O29" s="267" t="s">
        <v>242</v>
      </c>
      <c r="P29" s="345" t="s">
        <v>159</v>
      </c>
      <c r="Q29" s="466">
        <v>824000000</v>
      </c>
      <c r="R29" s="466"/>
      <c r="S29" s="465">
        <v>0</v>
      </c>
      <c r="T29" s="465">
        <v>824000000</v>
      </c>
      <c r="U29" s="465">
        <v>0</v>
      </c>
      <c r="V29" s="465">
        <v>0</v>
      </c>
      <c r="W29" s="465">
        <v>0</v>
      </c>
      <c r="X29" s="465">
        <v>0</v>
      </c>
      <c r="Y29" s="465">
        <v>0</v>
      </c>
      <c r="Z29" s="465">
        <v>0</v>
      </c>
      <c r="AA29" s="466"/>
      <c r="AB29" s="711"/>
      <c r="AC29" s="711"/>
    </row>
    <row r="30" spans="1:30" ht="45" hidden="1">
      <c r="A30" s="267" t="s">
        <v>67</v>
      </c>
      <c r="B30" s="268" t="s">
        <v>68</v>
      </c>
      <c r="C30" s="269" t="s">
        <v>161</v>
      </c>
      <c r="D30" s="267" t="s">
        <v>243</v>
      </c>
      <c r="E30" s="267" t="s">
        <v>244</v>
      </c>
      <c r="F30" s="267" t="s">
        <v>245</v>
      </c>
      <c r="G30" s="267" t="s">
        <v>247</v>
      </c>
      <c r="H30" s="267"/>
      <c r="I30" s="267"/>
      <c r="J30" s="267"/>
      <c r="K30" s="267"/>
      <c r="L30" s="267"/>
      <c r="M30" s="267" t="s">
        <v>31</v>
      </c>
      <c r="N30" s="267" t="s">
        <v>239</v>
      </c>
      <c r="O30" s="267" t="s">
        <v>33</v>
      </c>
      <c r="P30" s="345" t="s">
        <v>162</v>
      </c>
      <c r="Q30" s="466">
        <v>6026447911</v>
      </c>
      <c r="R30" s="466"/>
      <c r="S30" s="465">
        <v>0</v>
      </c>
      <c r="T30" s="465">
        <v>6026447911</v>
      </c>
      <c r="U30" s="465">
        <v>0</v>
      </c>
      <c r="V30" s="465">
        <v>0</v>
      </c>
      <c r="W30" s="465">
        <v>0</v>
      </c>
      <c r="X30" s="465">
        <v>0</v>
      </c>
      <c r="Y30" s="465">
        <v>0</v>
      </c>
      <c r="Z30" s="465">
        <v>0</v>
      </c>
      <c r="AA30" s="466"/>
      <c r="AB30" s="711"/>
      <c r="AC30" s="711"/>
    </row>
    <row r="31" spans="1:30" ht="67.5" hidden="1">
      <c r="A31" s="267" t="s">
        <v>67</v>
      </c>
      <c r="B31" s="268" t="s">
        <v>68</v>
      </c>
      <c r="C31" s="269" t="s">
        <v>270</v>
      </c>
      <c r="D31" s="267" t="s">
        <v>243</v>
      </c>
      <c r="E31" s="267" t="s">
        <v>244</v>
      </c>
      <c r="F31" s="267" t="s">
        <v>245</v>
      </c>
      <c r="G31" s="267" t="s">
        <v>271</v>
      </c>
      <c r="H31" s="267"/>
      <c r="I31" s="267"/>
      <c r="J31" s="267"/>
      <c r="K31" s="267"/>
      <c r="L31" s="267"/>
      <c r="M31" s="267" t="s">
        <v>31</v>
      </c>
      <c r="N31" s="267" t="s">
        <v>239</v>
      </c>
      <c r="O31" s="267" t="s">
        <v>33</v>
      </c>
      <c r="P31" s="345" t="s">
        <v>422</v>
      </c>
      <c r="Q31" s="466">
        <v>75000000000</v>
      </c>
      <c r="R31" s="466"/>
      <c r="S31" s="465">
        <v>0</v>
      </c>
      <c r="T31" s="465">
        <v>75000000000</v>
      </c>
      <c r="U31" s="465">
        <v>0</v>
      </c>
      <c r="V31" s="465">
        <v>0</v>
      </c>
      <c r="W31" s="465">
        <v>0</v>
      </c>
      <c r="X31" s="465">
        <v>0</v>
      </c>
      <c r="Y31" s="465">
        <v>0</v>
      </c>
      <c r="Z31" s="465">
        <v>0</v>
      </c>
      <c r="AA31" s="466"/>
      <c r="AB31" s="711"/>
      <c r="AC31" s="711"/>
    </row>
    <row r="32" spans="1:30" ht="45" hidden="1">
      <c r="A32" s="267" t="s">
        <v>67</v>
      </c>
      <c r="B32" s="268" t="s">
        <v>68</v>
      </c>
      <c r="C32" s="269" t="s">
        <v>272</v>
      </c>
      <c r="D32" s="267" t="s">
        <v>243</v>
      </c>
      <c r="E32" s="267" t="s">
        <v>244</v>
      </c>
      <c r="F32" s="267" t="s">
        <v>245</v>
      </c>
      <c r="G32" s="267" t="s">
        <v>273</v>
      </c>
      <c r="H32" s="267"/>
      <c r="I32" s="267"/>
      <c r="J32" s="267"/>
      <c r="K32" s="267"/>
      <c r="L32" s="267"/>
      <c r="M32" s="267" t="s">
        <v>31</v>
      </c>
      <c r="N32" s="267" t="s">
        <v>239</v>
      </c>
      <c r="O32" s="267" t="s">
        <v>33</v>
      </c>
      <c r="P32" s="345" t="s">
        <v>274</v>
      </c>
      <c r="Q32" s="466">
        <v>257500000</v>
      </c>
      <c r="R32" s="466"/>
      <c r="S32" s="465">
        <v>0</v>
      </c>
      <c r="T32" s="465">
        <v>257500000</v>
      </c>
      <c r="U32" s="465">
        <v>0</v>
      </c>
      <c r="V32" s="465">
        <v>0</v>
      </c>
      <c r="W32" s="465">
        <v>0</v>
      </c>
      <c r="X32" s="465">
        <v>0</v>
      </c>
      <c r="Y32" s="465">
        <v>0</v>
      </c>
      <c r="Z32" s="465">
        <v>0</v>
      </c>
      <c r="AA32" s="466"/>
      <c r="AB32" s="711"/>
      <c r="AC32" s="711"/>
    </row>
    <row r="33" spans="1:29" ht="67.5" hidden="1">
      <c r="A33" s="267" t="s">
        <v>67</v>
      </c>
      <c r="B33" s="268" t="s">
        <v>68</v>
      </c>
      <c r="C33" s="269" t="s">
        <v>166</v>
      </c>
      <c r="D33" s="267" t="s">
        <v>243</v>
      </c>
      <c r="E33" s="267" t="s">
        <v>249</v>
      </c>
      <c r="F33" s="267" t="s">
        <v>245</v>
      </c>
      <c r="G33" s="267" t="s">
        <v>32</v>
      </c>
      <c r="H33" s="267"/>
      <c r="I33" s="267"/>
      <c r="J33" s="267"/>
      <c r="K33" s="267"/>
      <c r="L33" s="267"/>
      <c r="M33" s="267" t="s">
        <v>31</v>
      </c>
      <c r="N33" s="267" t="s">
        <v>219</v>
      </c>
      <c r="O33" s="267" t="s">
        <v>33</v>
      </c>
      <c r="P33" s="345" t="s">
        <v>167</v>
      </c>
      <c r="Q33" s="466">
        <v>4120000000</v>
      </c>
      <c r="R33" s="466"/>
      <c r="S33" s="465">
        <v>0</v>
      </c>
      <c r="T33" s="465">
        <v>4120000000</v>
      </c>
      <c r="U33" s="465">
        <v>0</v>
      </c>
      <c r="V33" s="465">
        <v>0</v>
      </c>
      <c r="W33" s="465">
        <v>0</v>
      </c>
      <c r="X33" s="465">
        <v>0</v>
      </c>
      <c r="Y33" s="465">
        <v>0</v>
      </c>
      <c r="Z33" s="465">
        <v>0</v>
      </c>
      <c r="AA33" s="466"/>
      <c r="AB33" s="711"/>
      <c r="AC33" s="711"/>
    </row>
    <row r="34" spans="1:29" ht="56.25" hidden="1">
      <c r="A34" s="267" t="s">
        <v>67</v>
      </c>
      <c r="B34" s="268" t="s">
        <v>68</v>
      </c>
      <c r="C34" s="269" t="s">
        <v>168</v>
      </c>
      <c r="D34" s="267" t="s">
        <v>243</v>
      </c>
      <c r="E34" s="267" t="s">
        <v>249</v>
      </c>
      <c r="F34" s="267" t="s">
        <v>245</v>
      </c>
      <c r="G34" s="267" t="s">
        <v>239</v>
      </c>
      <c r="H34" s="267"/>
      <c r="I34" s="267"/>
      <c r="J34" s="267"/>
      <c r="K34" s="267"/>
      <c r="L34" s="267"/>
      <c r="M34" s="267" t="s">
        <v>31</v>
      </c>
      <c r="N34" s="267" t="s">
        <v>239</v>
      </c>
      <c r="O34" s="267" t="s">
        <v>33</v>
      </c>
      <c r="P34" s="345" t="s">
        <v>169</v>
      </c>
      <c r="Q34" s="466">
        <v>3520000000</v>
      </c>
      <c r="R34" s="466"/>
      <c r="S34" s="465">
        <v>0</v>
      </c>
      <c r="T34" s="465">
        <v>3520000000</v>
      </c>
      <c r="U34" s="465">
        <v>0</v>
      </c>
      <c r="V34" s="465">
        <v>0</v>
      </c>
      <c r="W34" s="465">
        <v>0</v>
      </c>
      <c r="X34" s="465">
        <v>0</v>
      </c>
      <c r="Y34" s="465">
        <v>0</v>
      </c>
      <c r="Z34" s="465">
        <v>0</v>
      </c>
      <c r="AA34" s="466"/>
      <c r="AB34" s="711"/>
      <c r="AC34" s="711"/>
    </row>
    <row r="35" spans="1:29" ht="56.25" hidden="1">
      <c r="A35" s="267" t="s">
        <v>67</v>
      </c>
      <c r="B35" s="268" t="s">
        <v>68</v>
      </c>
      <c r="C35" s="269" t="s">
        <v>170</v>
      </c>
      <c r="D35" s="267" t="s">
        <v>243</v>
      </c>
      <c r="E35" s="267" t="s">
        <v>249</v>
      </c>
      <c r="F35" s="267" t="s">
        <v>245</v>
      </c>
      <c r="G35" s="267" t="s">
        <v>252</v>
      </c>
      <c r="H35" s="267"/>
      <c r="I35" s="267"/>
      <c r="J35" s="267"/>
      <c r="K35" s="267"/>
      <c r="L35" s="267"/>
      <c r="M35" s="267" t="s">
        <v>31</v>
      </c>
      <c r="N35" s="267" t="s">
        <v>219</v>
      </c>
      <c r="O35" s="267" t="s">
        <v>33</v>
      </c>
      <c r="P35" s="345" t="s">
        <v>171</v>
      </c>
      <c r="Q35" s="466">
        <v>1560298432</v>
      </c>
      <c r="R35" s="466"/>
      <c r="S35" s="465">
        <v>0</v>
      </c>
      <c r="T35" s="465">
        <v>1560298432</v>
      </c>
      <c r="U35" s="465">
        <v>0</v>
      </c>
      <c r="V35" s="465">
        <v>0</v>
      </c>
      <c r="W35" s="465">
        <v>0</v>
      </c>
      <c r="X35" s="465">
        <v>0</v>
      </c>
      <c r="Y35" s="465">
        <v>0</v>
      </c>
      <c r="Z35" s="465">
        <v>0</v>
      </c>
      <c r="AA35" s="466"/>
      <c r="AB35" s="711"/>
      <c r="AC35" s="711"/>
    </row>
    <row r="36" spans="1:29" ht="56.25" hidden="1">
      <c r="A36" s="267" t="s">
        <v>67</v>
      </c>
      <c r="B36" s="268" t="s">
        <v>68</v>
      </c>
      <c r="C36" s="269" t="s">
        <v>172</v>
      </c>
      <c r="D36" s="267" t="s">
        <v>243</v>
      </c>
      <c r="E36" s="267" t="s">
        <v>253</v>
      </c>
      <c r="F36" s="267" t="s">
        <v>245</v>
      </c>
      <c r="G36" s="267" t="s">
        <v>254</v>
      </c>
      <c r="H36" s="267"/>
      <c r="I36" s="267"/>
      <c r="J36" s="267"/>
      <c r="K36" s="267"/>
      <c r="L36" s="267"/>
      <c r="M36" s="267" t="s">
        <v>31</v>
      </c>
      <c r="N36" s="267" t="s">
        <v>239</v>
      </c>
      <c r="O36" s="267" t="s">
        <v>33</v>
      </c>
      <c r="P36" s="345" t="s">
        <v>173</v>
      </c>
      <c r="Q36" s="466">
        <v>1854000000</v>
      </c>
      <c r="R36" s="466"/>
      <c r="S36" s="465">
        <v>0</v>
      </c>
      <c r="T36" s="465">
        <v>1854000000</v>
      </c>
      <c r="U36" s="465">
        <v>0</v>
      </c>
      <c r="V36" s="465">
        <v>0</v>
      </c>
      <c r="W36" s="465">
        <v>0</v>
      </c>
      <c r="X36" s="465">
        <v>0</v>
      </c>
      <c r="Y36" s="465">
        <v>0</v>
      </c>
      <c r="Z36" s="465">
        <v>0</v>
      </c>
      <c r="AA36" s="466"/>
      <c r="AB36" s="711"/>
      <c r="AC36" s="711"/>
    </row>
    <row r="37" spans="1:29" ht="56.25" hidden="1">
      <c r="A37" s="267" t="s">
        <v>67</v>
      </c>
      <c r="B37" s="268" t="s">
        <v>68</v>
      </c>
      <c r="C37" s="269" t="s">
        <v>174</v>
      </c>
      <c r="D37" s="267" t="s">
        <v>243</v>
      </c>
      <c r="E37" s="267" t="s">
        <v>255</v>
      </c>
      <c r="F37" s="267" t="s">
        <v>245</v>
      </c>
      <c r="G37" s="267" t="s">
        <v>256</v>
      </c>
      <c r="H37" s="267"/>
      <c r="I37" s="267"/>
      <c r="J37" s="267"/>
      <c r="K37" s="267"/>
      <c r="L37" s="267"/>
      <c r="M37" s="267" t="s">
        <v>31</v>
      </c>
      <c r="N37" s="267" t="s">
        <v>239</v>
      </c>
      <c r="O37" s="267" t="s">
        <v>33</v>
      </c>
      <c r="P37" s="345" t="s">
        <v>175</v>
      </c>
      <c r="Q37" s="466">
        <v>630360000</v>
      </c>
      <c r="R37" s="466"/>
      <c r="S37" s="465">
        <v>0</v>
      </c>
      <c r="T37" s="465">
        <v>630360000</v>
      </c>
      <c r="U37" s="465">
        <v>0</v>
      </c>
      <c r="V37" s="465">
        <v>0</v>
      </c>
      <c r="W37" s="465">
        <v>0</v>
      </c>
      <c r="X37" s="465">
        <v>0</v>
      </c>
      <c r="Y37" s="465">
        <v>0</v>
      </c>
      <c r="Z37" s="465">
        <v>0</v>
      </c>
      <c r="AA37" s="466"/>
      <c r="AB37" s="711"/>
      <c r="AC37" s="711"/>
    </row>
    <row r="38" spans="1:29" ht="78.75" hidden="1">
      <c r="A38" s="267" t="s">
        <v>67</v>
      </c>
      <c r="B38" s="268" t="s">
        <v>68</v>
      </c>
      <c r="C38" s="269" t="s">
        <v>275</v>
      </c>
      <c r="D38" s="267" t="s">
        <v>243</v>
      </c>
      <c r="E38" s="267" t="s">
        <v>255</v>
      </c>
      <c r="F38" s="267" t="s">
        <v>245</v>
      </c>
      <c r="G38" s="267" t="s">
        <v>267</v>
      </c>
      <c r="H38" s="267"/>
      <c r="I38" s="267"/>
      <c r="J38" s="267"/>
      <c r="K38" s="267"/>
      <c r="L38" s="267"/>
      <c r="M38" s="267" t="s">
        <v>31</v>
      </c>
      <c r="N38" s="267" t="s">
        <v>239</v>
      </c>
      <c r="O38" s="267" t="s">
        <v>33</v>
      </c>
      <c r="P38" s="345" t="s">
        <v>276</v>
      </c>
      <c r="Q38" s="466">
        <v>12160298432</v>
      </c>
      <c r="R38" s="466"/>
      <c r="S38" s="465">
        <v>0</v>
      </c>
      <c r="T38" s="465">
        <v>12160298432</v>
      </c>
      <c r="U38" s="465">
        <v>0</v>
      </c>
      <c r="V38" s="465">
        <v>0</v>
      </c>
      <c r="W38" s="465">
        <v>0</v>
      </c>
      <c r="X38" s="465">
        <v>0</v>
      </c>
      <c r="Y38" s="465">
        <v>0</v>
      </c>
      <c r="Z38" s="465">
        <v>0</v>
      </c>
      <c r="AA38" s="466"/>
      <c r="AB38" s="711"/>
      <c r="AC38" s="711"/>
    </row>
    <row r="39" spans="1:29" ht="78.75" hidden="1">
      <c r="A39" s="267" t="s">
        <v>67</v>
      </c>
      <c r="B39" s="268" t="s">
        <v>68</v>
      </c>
      <c r="C39" s="269" t="s">
        <v>275</v>
      </c>
      <c r="D39" s="267" t="s">
        <v>243</v>
      </c>
      <c r="E39" s="267" t="s">
        <v>255</v>
      </c>
      <c r="F39" s="267" t="s">
        <v>245</v>
      </c>
      <c r="G39" s="267" t="s">
        <v>267</v>
      </c>
      <c r="H39" s="267"/>
      <c r="I39" s="267"/>
      <c r="J39" s="267"/>
      <c r="K39" s="267"/>
      <c r="L39" s="267"/>
      <c r="M39" s="267" t="s">
        <v>31</v>
      </c>
      <c r="N39" s="267" t="s">
        <v>219</v>
      </c>
      <c r="O39" s="267" t="s">
        <v>33</v>
      </c>
      <c r="P39" s="345" t="s">
        <v>276</v>
      </c>
      <c r="Q39" s="466">
        <v>4319701568</v>
      </c>
      <c r="R39" s="466"/>
      <c r="S39" s="465">
        <v>0</v>
      </c>
      <c r="T39" s="465">
        <v>4319701568</v>
      </c>
      <c r="U39" s="465">
        <v>0</v>
      </c>
      <c r="V39" s="465">
        <v>0</v>
      </c>
      <c r="W39" s="465">
        <v>0</v>
      </c>
      <c r="X39" s="465">
        <v>0</v>
      </c>
      <c r="Y39" s="465">
        <v>0</v>
      </c>
      <c r="Z39" s="465">
        <v>0</v>
      </c>
      <c r="AA39" s="466"/>
      <c r="AB39" s="711"/>
      <c r="AC39" s="711"/>
    </row>
    <row r="40" spans="1:29" ht="67.5" hidden="1">
      <c r="A40" s="267" t="s">
        <v>67</v>
      </c>
      <c r="B40" s="268" t="s">
        <v>68</v>
      </c>
      <c r="C40" s="269" t="s">
        <v>176</v>
      </c>
      <c r="D40" s="267" t="s">
        <v>243</v>
      </c>
      <c r="E40" s="267" t="s">
        <v>257</v>
      </c>
      <c r="F40" s="267" t="s">
        <v>245</v>
      </c>
      <c r="G40" s="267" t="s">
        <v>258</v>
      </c>
      <c r="H40" s="267"/>
      <c r="I40" s="267"/>
      <c r="J40" s="267"/>
      <c r="K40" s="267"/>
      <c r="L40" s="267"/>
      <c r="M40" s="267" t="s">
        <v>31</v>
      </c>
      <c r="N40" s="267" t="s">
        <v>239</v>
      </c>
      <c r="O40" s="267" t="s">
        <v>33</v>
      </c>
      <c r="P40" s="345" t="s">
        <v>177</v>
      </c>
      <c r="Q40" s="466">
        <v>1545000000</v>
      </c>
      <c r="R40" s="466"/>
      <c r="S40" s="465">
        <v>0</v>
      </c>
      <c r="T40" s="465">
        <v>1545000000</v>
      </c>
      <c r="U40" s="465">
        <v>0</v>
      </c>
      <c r="V40" s="465">
        <v>0</v>
      </c>
      <c r="W40" s="465">
        <v>0</v>
      </c>
      <c r="X40" s="465">
        <v>0</v>
      </c>
      <c r="Y40" s="465">
        <v>0</v>
      </c>
      <c r="Z40" s="465">
        <v>0</v>
      </c>
      <c r="AA40" s="466"/>
      <c r="AB40" s="711"/>
      <c r="AC40" s="711"/>
    </row>
    <row r="41" spans="1:29" ht="56.25" hidden="1">
      <c r="A41" s="267" t="s">
        <v>67</v>
      </c>
      <c r="B41" s="268" t="s">
        <v>68</v>
      </c>
      <c r="C41" s="269" t="s">
        <v>178</v>
      </c>
      <c r="D41" s="267" t="s">
        <v>243</v>
      </c>
      <c r="E41" s="267" t="s">
        <v>257</v>
      </c>
      <c r="F41" s="267" t="s">
        <v>245</v>
      </c>
      <c r="G41" s="267" t="s">
        <v>250</v>
      </c>
      <c r="H41" s="267"/>
      <c r="I41" s="267"/>
      <c r="J41" s="267"/>
      <c r="K41" s="267"/>
      <c r="L41" s="267"/>
      <c r="M41" s="267" t="s">
        <v>31</v>
      </c>
      <c r="N41" s="267" t="s">
        <v>239</v>
      </c>
      <c r="O41" s="267" t="s">
        <v>33</v>
      </c>
      <c r="P41" s="345" t="s">
        <v>179</v>
      </c>
      <c r="Q41" s="466">
        <v>1030000000</v>
      </c>
      <c r="R41" s="466"/>
      <c r="S41" s="465">
        <v>0</v>
      </c>
      <c r="T41" s="465">
        <v>1030000000</v>
      </c>
      <c r="U41" s="465">
        <v>0</v>
      </c>
      <c r="V41" s="465">
        <v>0</v>
      </c>
      <c r="W41" s="465">
        <v>0</v>
      </c>
      <c r="X41" s="465">
        <v>0</v>
      </c>
      <c r="Y41" s="465">
        <v>0</v>
      </c>
      <c r="Z41" s="465">
        <v>0</v>
      </c>
      <c r="AA41" s="466"/>
      <c r="AB41" s="711"/>
      <c r="AC41" s="711"/>
    </row>
    <row r="42" spans="1:29" ht="45" hidden="1">
      <c r="A42" s="267" t="s">
        <v>67</v>
      </c>
      <c r="B42" s="268" t="s">
        <v>68</v>
      </c>
      <c r="C42" s="269" t="s">
        <v>180</v>
      </c>
      <c r="D42" s="267" t="s">
        <v>243</v>
      </c>
      <c r="E42" s="267" t="s">
        <v>257</v>
      </c>
      <c r="F42" s="267" t="s">
        <v>245</v>
      </c>
      <c r="G42" s="267" t="s">
        <v>251</v>
      </c>
      <c r="H42" s="267"/>
      <c r="I42" s="267"/>
      <c r="J42" s="267"/>
      <c r="K42" s="267"/>
      <c r="L42" s="267"/>
      <c r="M42" s="267" t="s">
        <v>31</v>
      </c>
      <c r="N42" s="267" t="s">
        <v>239</v>
      </c>
      <c r="O42" s="267" t="s">
        <v>33</v>
      </c>
      <c r="P42" s="345" t="s">
        <v>181</v>
      </c>
      <c r="Q42" s="466">
        <v>1936000000</v>
      </c>
      <c r="R42" s="466"/>
      <c r="S42" s="465">
        <v>0</v>
      </c>
      <c r="T42" s="465">
        <v>1936000000</v>
      </c>
      <c r="U42" s="465">
        <v>0</v>
      </c>
      <c r="V42" s="465">
        <v>0</v>
      </c>
      <c r="W42" s="465">
        <v>0</v>
      </c>
      <c r="X42" s="465">
        <v>0</v>
      </c>
      <c r="Y42" s="465">
        <v>0</v>
      </c>
      <c r="Z42" s="465">
        <v>0</v>
      </c>
      <c r="AA42" s="466"/>
      <c r="AB42" s="711"/>
      <c r="AC42" s="711"/>
    </row>
    <row r="43" spans="1:29" ht="45" hidden="1">
      <c r="A43" s="267" t="s">
        <v>67</v>
      </c>
      <c r="B43" s="268" t="s">
        <v>68</v>
      </c>
      <c r="C43" s="269" t="s">
        <v>277</v>
      </c>
      <c r="D43" s="267" t="s">
        <v>243</v>
      </c>
      <c r="E43" s="267" t="s">
        <v>257</v>
      </c>
      <c r="F43" s="267" t="s">
        <v>245</v>
      </c>
      <c r="G43" s="267" t="s">
        <v>239</v>
      </c>
      <c r="H43" s="267"/>
      <c r="I43" s="267"/>
      <c r="J43" s="267"/>
      <c r="K43" s="267"/>
      <c r="L43" s="267"/>
      <c r="M43" s="267" t="s">
        <v>31</v>
      </c>
      <c r="N43" s="267" t="s">
        <v>239</v>
      </c>
      <c r="O43" s="267" t="s">
        <v>33</v>
      </c>
      <c r="P43" s="345" t="s">
        <v>278</v>
      </c>
      <c r="Q43" s="466">
        <v>1561604000</v>
      </c>
      <c r="R43" s="466"/>
      <c r="S43" s="465">
        <v>0</v>
      </c>
      <c r="T43" s="465">
        <v>1561604000</v>
      </c>
      <c r="U43" s="465">
        <v>0</v>
      </c>
      <c r="V43" s="465">
        <v>0</v>
      </c>
      <c r="W43" s="465">
        <v>0</v>
      </c>
      <c r="X43" s="465">
        <v>0</v>
      </c>
      <c r="Y43" s="465">
        <v>0</v>
      </c>
      <c r="Z43" s="465">
        <v>0</v>
      </c>
      <c r="AA43" s="466"/>
      <c r="AB43" s="711"/>
      <c r="AC43" s="711"/>
    </row>
    <row r="44" spans="1:29" ht="67.5" hidden="1">
      <c r="A44" s="267" t="s">
        <v>67</v>
      </c>
      <c r="B44" s="268" t="s">
        <v>68</v>
      </c>
      <c r="C44" s="269" t="s">
        <v>431</v>
      </c>
      <c r="D44" s="267" t="s">
        <v>243</v>
      </c>
      <c r="E44" s="267" t="s">
        <v>257</v>
      </c>
      <c r="F44" s="267" t="s">
        <v>245</v>
      </c>
      <c r="G44" s="267" t="s">
        <v>252</v>
      </c>
      <c r="H44" s="267" t="s">
        <v>1</v>
      </c>
      <c r="I44" s="267" t="s">
        <v>1</v>
      </c>
      <c r="J44" s="267" t="s">
        <v>1</v>
      </c>
      <c r="K44" s="267" t="s">
        <v>1</v>
      </c>
      <c r="L44" s="267" t="s">
        <v>1</v>
      </c>
      <c r="M44" s="267" t="s">
        <v>31</v>
      </c>
      <c r="N44" s="267" t="s">
        <v>239</v>
      </c>
      <c r="O44" s="267" t="s">
        <v>33</v>
      </c>
      <c r="P44" s="345" t="s">
        <v>432</v>
      </c>
      <c r="Q44" s="466">
        <v>694632457</v>
      </c>
      <c r="R44" s="466"/>
      <c r="S44" s="465">
        <v>0</v>
      </c>
      <c r="T44" s="465">
        <v>694632457</v>
      </c>
      <c r="U44" s="465">
        <v>0</v>
      </c>
      <c r="V44" s="465">
        <v>0</v>
      </c>
      <c r="W44" s="465">
        <v>0</v>
      </c>
      <c r="X44" s="465">
        <v>0</v>
      </c>
      <c r="Y44" s="465">
        <v>0</v>
      </c>
      <c r="Z44" s="465">
        <v>0</v>
      </c>
      <c r="AA44" s="466"/>
      <c r="AB44" s="711"/>
      <c r="AC44" s="711"/>
    </row>
    <row r="45" spans="1:29" ht="56.25">
      <c r="A45" s="267" t="s">
        <v>65</v>
      </c>
      <c r="B45" s="272" t="s">
        <v>517</v>
      </c>
      <c r="C45" s="269" t="s">
        <v>144</v>
      </c>
      <c r="D45" s="267" t="s">
        <v>29</v>
      </c>
      <c r="E45" s="267" t="s">
        <v>216</v>
      </c>
      <c r="F45" s="267" t="s">
        <v>234</v>
      </c>
      <c r="G45" s="267" t="s">
        <v>214</v>
      </c>
      <c r="H45" s="267" t="s">
        <v>235</v>
      </c>
      <c r="I45" s="267"/>
      <c r="J45" s="267"/>
      <c r="K45" s="267"/>
      <c r="L45" s="267"/>
      <c r="M45" s="267" t="s">
        <v>31</v>
      </c>
      <c r="N45" s="267" t="s">
        <v>32</v>
      </c>
      <c r="O45" s="267" t="s">
        <v>33</v>
      </c>
      <c r="P45" s="345" t="s">
        <v>449</v>
      </c>
      <c r="Q45" s="1254">
        <v>6544546398</v>
      </c>
      <c r="R45" s="1254">
        <v>0</v>
      </c>
      <c r="S45" s="1254">
        <v>0</v>
      </c>
      <c r="T45" s="1254">
        <v>6544546398</v>
      </c>
      <c r="U45" s="1254">
        <v>0</v>
      </c>
      <c r="V45" s="1254">
        <v>2829342196</v>
      </c>
      <c r="W45" s="1254">
        <v>3715204202</v>
      </c>
      <c r="X45" s="1254">
        <v>1191774854.5999999</v>
      </c>
      <c r="Y45" s="1254">
        <v>195583586</v>
      </c>
      <c r="Z45" s="1254">
        <v>195583586</v>
      </c>
      <c r="AA45" s="1254">
        <v>174549096</v>
      </c>
      <c r="AB45" s="1213"/>
      <c r="AC45" s="1213"/>
    </row>
    <row r="46" spans="1:29" ht="55.5" customHeight="1">
      <c r="A46" s="267" t="s">
        <v>63</v>
      </c>
      <c r="B46" s="272" t="s">
        <v>64</v>
      </c>
      <c r="C46" s="269" t="s">
        <v>144</v>
      </c>
      <c r="D46" s="267" t="s">
        <v>29</v>
      </c>
      <c r="E46" s="267" t="s">
        <v>216</v>
      </c>
      <c r="F46" s="267" t="s">
        <v>234</v>
      </c>
      <c r="G46" s="267" t="s">
        <v>214</v>
      </c>
      <c r="H46" s="267" t="s">
        <v>235</v>
      </c>
      <c r="I46" s="267"/>
      <c r="J46" s="267"/>
      <c r="K46" s="267"/>
      <c r="L46" s="267"/>
      <c r="M46" s="165" t="s">
        <v>31</v>
      </c>
      <c r="N46" s="267" t="s">
        <v>32</v>
      </c>
      <c r="O46" s="267" t="s">
        <v>33</v>
      </c>
      <c r="P46" s="464" t="s">
        <v>449</v>
      </c>
      <c r="Q46" s="1254">
        <v>7094796609</v>
      </c>
      <c r="R46" s="1254">
        <v>0</v>
      </c>
      <c r="S46" s="1254">
        <v>0</v>
      </c>
      <c r="T46" s="1254">
        <v>7094796609</v>
      </c>
      <c r="U46" s="1254">
        <v>0</v>
      </c>
      <c r="V46" s="1254">
        <v>6868046609</v>
      </c>
      <c r="W46" s="1254">
        <v>226750000</v>
      </c>
      <c r="X46" s="1254">
        <v>105956914</v>
      </c>
      <c r="Y46" s="1254">
        <v>10656914</v>
      </c>
      <c r="Z46" s="1254">
        <v>10656914</v>
      </c>
      <c r="AA46" s="1254">
        <v>10656914</v>
      </c>
      <c r="AB46" s="1213"/>
      <c r="AC46" s="1213"/>
    </row>
    <row r="47" spans="1:29" ht="56.25">
      <c r="A47" s="267" t="s">
        <v>61</v>
      </c>
      <c r="B47" s="272" t="s">
        <v>62</v>
      </c>
      <c r="C47" s="269" t="s">
        <v>144</v>
      </c>
      <c r="D47" s="267" t="s">
        <v>29</v>
      </c>
      <c r="E47" s="267" t="s">
        <v>216</v>
      </c>
      <c r="F47" s="267" t="s">
        <v>234</v>
      </c>
      <c r="G47" s="267" t="s">
        <v>214</v>
      </c>
      <c r="H47" s="267" t="s">
        <v>235</v>
      </c>
      <c r="I47" s="267"/>
      <c r="J47" s="267"/>
      <c r="K47" s="267"/>
      <c r="L47" s="267"/>
      <c r="M47" s="267" t="s">
        <v>31</v>
      </c>
      <c r="N47" s="267" t="s">
        <v>32</v>
      </c>
      <c r="O47" s="267" t="s">
        <v>33</v>
      </c>
      <c r="P47" s="345" t="s">
        <v>449</v>
      </c>
      <c r="Q47" s="1254">
        <v>10263157662</v>
      </c>
      <c r="R47" s="1254">
        <v>0</v>
      </c>
      <c r="S47" s="1254">
        <v>0</v>
      </c>
      <c r="T47" s="1254">
        <v>10263157662</v>
      </c>
      <c r="U47" s="1254">
        <v>0</v>
      </c>
      <c r="V47" s="1254">
        <v>1800000000</v>
      </c>
      <c r="W47" s="1254">
        <v>8463157662</v>
      </c>
      <c r="X47" s="1254">
        <v>0</v>
      </c>
      <c r="Y47" s="1254">
        <v>0</v>
      </c>
      <c r="Z47" s="1254">
        <v>0</v>
      </c>
      <c r="AA47" s="1254">
        <v>0</v>
      </c>
      <c r="AB47" s="1213"/>
      <c r="AC47" s="1213"/>
    </row>
    <row r="48" spans="1:29" ht="22.5" customHeight="1">
      <c r="A48" s="267" t="s">
        <v>1</v>
      </c>
      <c r="B48" s="268" t="s">
        <v>1</v>
      </c>
      <c r="C48" s="269" t="s">
        <v>1</v>
      </c>
      <c r="D48" s="267" t="s">
        <v>1</v>
      </c>
      <c r="E48" s="267" t="s">
        <v>1</v>
      </c>
      <c r="F48" s="267" t="s">
        <v>1</v>
      </c>
      <c r="G48" s="267" t="s">
        <v>1</v>
      </c>
      <c r="H48" s="267" t="s">
        <v>1</v>
      </c>
      <c r="I48" s="267" t="s">
        <v>1</v>
      </c>
      <c r="J48" s="267" t="s">
        <v>1</v>
      </c>
      <c r="K48" s="267" t="s">
        <v>1</v>
      </c>
      <c r="L48" s="267" t="s">
        <v>1</v>
      </c>
      <c r="M48" s="267" t="s">
        <v>1</v>
      </c>
      <c r="N48" s="267" t="s">
        <v>1</v>
      </c>
      <c r="O48" s="267" t="s">
        <v>1</v>
      </c>
      <c r="P48" s="268" t="s">
        <v>1</v>
      </c>
      <c r="Q48" s="270">
        <f>+Q20+Q45+Q46+Q47</f>
        <v>31964200000</v>
      </c>
      <c r="R48" s="270">
        <f t="shared" ref="R48:Z48" si="1">+R20+R45+R46+R47</f>
        <v>0</v>
      </c>
      <c r="S48" s="270">
        <f t="shared" si="1"/>
        <v>0</v>
      </c>
      <c r="T48" s="270">
        <f t="shared" si="1"/>
        <v>31964200000</v>
      </c>
      <c r="U48" s="270">
        <f t="shared" si="1"/>
        <v>0</v>
      </c>
      <c r="V48" s="270">
        <f t="shared" si="1"/>
        <v>19253641867</v>
      </c>
      <c r="W48" s="270">
        <f t="shared" si="1"/>
        <v>12710558133</v>
      </c>
      <c r="X48" s="270">
        <f t="shared" si="1"/>
        <v>2744003830.5999999</v>
      </c>
      <c r="Y48" s="270">
        <f t="shared" si="1"/>
        <v>431241443</v>
      </c>
      <c r="Z48" s="270">
        <f t="shared" si="1"/>
        <v>430382055</v>
      </c>
      <c r="AA48" s="270">
        <f t="shared" ref="AA48" si="2">+AA20+AA45+AA46+AA47</f>
        <v>409347565</v>
      </c>
    </row>
    <row r="49" spans="1:27" ht="30" customHeight="1">
      <c r="A49" s="267" t="s">
        <v>1</v>
      </c>
      <c r="B49" s="268" t="s">
        <v>1</v>
      </c>
      <c r="C49" s="269" t="s">
        <v>1</v>
      </c>
      <c r="D49" s="267" t="s">
        <v>1</v>
      </c>
      <c r="E49" s="267" t="s">
        <v>1</v>
      </c>
      <c r="F49" s="267" t="s">
        <v>1</v>
      </c>
      <c r="G49" s="267" t="s">
        <v>1</v>
      </c>
      <c r="H49" s="267" t="s">
        <v>1</v>
      </c>
      <c r="I49" s="267" t="s">
        <v>1</v>
      </c>
      <c r="J49" s="267" t="s">
        <v>1</v>
      </c>
      <c r="K49" s="267" t="s">
        <v>1</v>
      </c>
      <c r="L49" s="267" t="s">
        <v>1</v>
      </c>
      <c r="M49" s="267" t="s">
        <v>1</v>
      </c>
      <c r="N49" s="267" t="s">
        <v>1</v>
      </c>
      <c r="O49" s="267" t="s">
        <v>1</v>
      </c>
      <c r="P49" s="520" t="s">
        <v>559</v>
      </c>
      <c r="Q49" s="471">
        <f>+'BASE SIIF'!R26</f>
        <v>31964200000</v>
      </c>
      <c r="R49" s="471">
        <f>+'BASE SIIF'!S26</f>
        <v>0</v>
      </c>
      <c r="S49" s="471">
        <f>+'BASE SIIF'!T26</f>
        <v>0</v>
      </c>
      <c r="T49" s="471">
        <f>+'BASE SIIF'!U26</f>
        <v>31964200000</v>
      </c>
      <c r="U49" s="471">
        <f>+'BASE SIIF'!V26</f>
        <v>0</v>
      </c>
      <c r="V49" s="471">
        <f>+'BASE SIIF'!W26</f>
        <v>19253641867</v>
      </c>
      <c r="W49" s="471">
        <f>+'BASE SIIF'!X26</f>
        <v>12710558133</v>
      </c>
      <c r="X49" s="471">
        <f>+'BASE SIIF'!Y26</f>
        <v>2744003830.5999999</v>
      </c>
      <c r="Y49" s="471">
        <f>+'BASE SIIF'!Z26</f>
        <v>431241443</v>
      </c>
      <c r="Z49" s="471">
        <f>+'BASE SIIF'!AA26</f>
        <v>430382055</v>
      </c>
      <c r="AA49" s="471">
        <f>+'BASE SIIF'!AB26</f>
        <v>409347565</v>
      </c>
    </row>
    <row r="51" spans="1:27">
      <c r="Q51" s="471">
        <f>+Q48-Q49</f>
        <v>0</v>
      </c>
      <c r="R51" s="471">
        <f t="shared" ref="R51:AA51" si="3">+R48-R49</f>
        <v>0</v>
      </c>
      <c r="S51" s="471">
        <f t="shared" si="3"/>
        <v>0</v>
      </c>
      <c r="T51" s="471">
        <f t="shared" si="3"/>
        <v>0</v>
      </c>
      <c r="U51" s="471">
        <f t="shared" si="3"/>
        <v>0</v>
      </c>
      <c r="V51" s="471">
        <f t="shared" si="3"/>
        <v>0</v>
      </c>
      <c r="W51" s="471">
        <f t="shared" si="3"/>
        <v>0</v>
      </c>
      <c r="X51" s="471">
        <f t="shared" si="3"/>
        <v>0</v>
      </c>
      <c r="Y51" s="471">
        <f t="shared" si="3"/>
        <v>0</v>
      </c>
      <c r="Z51" s="471">
        <f t="shared" si="3"/>
        <v>0</v>
      </c>
      <c r="AA51" s="471">
        <f t="shared" si="3"/>
        <v>0</v>
      </c>
    </row>
    <row r="54" spans="1:27">
      <c r="Q54" s="471"/>
      <c r="R54" s="471"/>
      <c r="S54" s="471"/>
      <c r="T54" s="471"/>
      <c r="U54" s="471"/>
      <c r="V54" s="471"/>
      <c r="W54" s="471"/>
      <c r="X54" s="471"/>
      <c r="Y54" s="471"/>
      <c r="Z54" s="471"/>
      <c r="AA54" s="471"/>
    </row>
    <row r="55" spans="1:27">
      <c r="Q55" s="471"/>
      <c r="R55" s="471"/>
      <c r="S55" s="471"/>
      <c r="T55" s="471"/>
      <c r="U55" s="471"/>
      <c r="V55" s="471"/>
      <c r="W55" s="471"/>
      <c r="X55" s="471"/>
      <c r="Y55" s="471"/>
      <c r="Z55" s="471"/>
      <c r="AA55" s="471"/>
    </row>
    <row r="56" spans="1:27">
      <c r="Q56" s="471"/>
      <c r="R56" s="471"/>
      <c r="S56" s="471"/>
      <c r="T56" s="471"/>
      <c r="U56" s="471"/>
      <c r="V56" s="471"/>
      <c r="W56" s="471"/>
      <c r="X56" s="471"/>
      <c r="Y56" s="471"/>
      <c r="Z56" s="471"/>
      <c r="AA56" s="471"/>
    </row>
    <row r="57" spans="1:27">
      <c r="Q57" s="471"/>
      <c r="R57" s="471"/>
      <c r="S57" s="471"/>
      <c r="T57" s="471"/>
      <c r="U57" s="471"/>
      <c r="V57" s="471"/>
      <c r="W57" s="471"/>
      <c r="X57" s="471"/>
      <c r="Y57" s="471"/>
      <c r="Z57" s="471"/>
      <c r="AA57" s="471"/>
    </row>
    <row r="58" spans="1:27">
      <c r="Q58" s="471"/>
      <c r="R58" s="471"/>
      <c r="S58" s="471"/>
      <c r="T58" s="471"/>
      <c r="U58" s="471"/>
      <c r="V58" s="471"/>
      <c r="W58" s="471"/>
      <c r="X58" s="471"/>
      <c r="Y58" s="471"/>
      <c r="Z58" s="472"/>
      <c r="AA58" s="471"/>
    </row>
    <row r="59" spans="1:27">
      <c r="Q59" s="471"/>
      <c r="R59" s="471"/>
      <c r="S59" s="471"/>
      <c r="T59" s="471"/>
      <c r="U59" s="471"/>
      <c r="V59" s="471"/>
      <c r="W59" s="471"/>
      <c r="X59" s="471"/>
      <c r="Y59" s="471"/>
      <c r="Z59" s="471"/>
      <c r="AA59" s="471"/>
    </row>
    <row r="60" spans="1:27">
      <c r="Q60" s="471"/>
      <c r="R60" s="471"/>
      <c r="S60" s="471"/>
      <c r="T60" s="471"/>
      <c r="U60" s="471"/>
      <c r="V60" s="471"/>
      <c r="W60" s="471"/>
      <c r="X60" s="471"/>
      <c r="Y60" s="471"/>
      <c r="Z60" s="471"/>
      <c r="AA60" s="471"/>
    </row>
    <row r="61" spans="1:27">
      <c r="Q61" s="471"/>
      <c r="R61" s="471"/>
      <c r="S61" s="471"/>
      <c r="T61" s="471"/>
      <c r="U61" s="471"/>
      <c r="V61" s="471"/>
      <c r="W61" s="471"/>
      <c r="X61" s="471"/>
      <c r="Y61" s="471"/>
      <c r="Z61" s="471"/>
      <c r="AA61" s="471"/>
    </row>
  </sheetData>
  <pageMargins left="0.78740157480314998" right="0.78740157480314998" top="0.78740157480314998" bottom="0.78740157480314998" header="0.78740157480314998" footer="0.78740157480314998"/>
  <pageSetup paperSize="5"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2"/>
  <sheetViews>
    <sheetView topLeftCell="P1" zoomScale="140" zoomScaleNormal="140" workbookViewId="0">
      <selection activeCell="R19" sqref="R19"/>
    </sheetView>
  </sheetViews>
  <sheetFormatPr baseColWidth="10" defaultColWidth="9.140625" defaultRowHeight="63.75" customHeight="1"/>
  <cols>
    <col min="1" max="1" width="12" customWidth="1"/>
    <col min="2" max="2" width="19.42578125" customWidth="1"/>
    <col min="3" max="3" width="11" customWidth="1"/>
    <col min="4" max="15" width="0" hidden="1" customWidth="1"/>
    <col min="16" max="16" width="4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c r="A1" s="106" t="s">
        <v>0</v>
      </c>
      <c r="B1" s="106">
        <v>2024</v>
      </c>
      <c r="C1" s="107" t="s">
        <v>1</v>
      </c>
      <c r="D1" s="107" t="s">
        <v>1</v>
      </c>
      <c r="E1" s="107" t="s">
        <v>1</v>
      </c>
      <c r="F1" s="107" t="s">
        <v>1</v>
      </c>
      <c r="G1" s="107" t="s">
        <v>1</v>
      </c>
      <c r="H1" s="107" t="s">
        <v>1</v>
      </c>
      <c r="I1" s="107" t="s">
        <v>1</v>
      </c>
      <c r="J1" s="107" t="s">
        <v>1</v>
      </c>
      <c r="K1" s="107" t="s">
        <v>1</v>
      </c>
      <c r="L1" s="107" t="s">
        <v>1</v>
      </c>
      <c r="M1" s="107" t="s">
        <v>1</v>
      </c>
      <c r="N1" s="107" t="s">
        <v>1</v>
      </c>
      <c r="O1" s="107" t="s">
        <v>1</v>
      </c>
      <c r="P1" s="107" t="s">
        <v>1</v>
      </c>
      <c r="Q1" s="1276" t="s">
        <v>506</v>
      </c>
      <c r="R1" s="1276"/>
      <c r="S1" s="1276"/>
      <c r="T1" s="107" t="s">
        <v>1</v>
      </c>
      <c r="U1" s="107" t="s">
        <v>1</v>
      </c>
      <c r="V1" s="107" t="s">
        <v>1</v>
      </c>
      <c r="W1" s="107" t="s">
        <v>1</v>
      </c>
      <c r="X1" s="107" t="s">
        <v>1</v>
      </c>
      <c r="Y1" s="107" t="s">
        <v>1</v>
      </c>
      <c r="Z1" s="107" t="s">
        <v>1</v>
      </c>
      <c r="AA1" s="107" t="s">
        <v>1</v>
      </c>
    </row>
    <row r="2" spans="1:27" ht="14.25" customHeight="1">
      <c r="A2" s="106" t="s">
        <v>2</v>
      </c>
      <c r="B2" s="106" t="s">
        <v>3</v>
      </c>
      <c r="C2" s="107" t="s">
        <v>1</v>
      </c>
      <c r="D2" s="107" t="s">
        <v>1</v>
      </c>
      <c r="E2" s="107" t="s">
        <v>1</v>
      </c>
      <c r="F2" s="107" t="s">
        <v>1</v>
      </c>
      <c r="G2" s="107" t="s">
        <v>1</v>
      </c>
      <c r="H2" s="107" t="s">
        <v>1</v>
      </c>
      <c r="I2" s="107" t="s">
        <v>1</v>
      </c>
      <c r="J2" s="107" t="s">
        <v>1</v>
      </c>
      <c r="K2" s="107" t="s">
        <v>1</v>
      </c>
      <c r="L2" s="107" t="s">
        <v>1</v>
      </c>
      <c r="M2" s="107" t="s">
        <v>1</v>
      </c>
      <c r="N2" s="107" t="s">
        <v>1</v>
      </c>
      <c r="O2" s="107" t="s">
        <v>1</v>
      </c>
      <c r="P2" s="107" t="s">
        <v>1</v>
      </c>
      <c r="Q2" s="107" t="s">
        <v>1</v>
      </c>
      <c r="R2" s="107" t="s">
        <v>1</v>
      </c>
      <c r="S2" s="107" t="s">
        <v>1</v>
      </c>
      <c r="T2" s="107" t="s">
        <v>1</v>
      </c>
      <c r="U2" s="107" t="s">
        <v>1</v>
      </c>
      <c r="V2" s="107" t="s">
        <v>1</v>
      </c>
      <c r="W2" s="107" t="s">
        <v>1</v>
      </c>
      <c r="X2" s="107" t="s">
        <v>1</v>
      </c>
      <c r="Y2" s="107" t="s">
        <v>1</v>
      </c>
      <c r="Z2" s="107" t="s">
        <v>1</v>
      </c>
      <c r="AA2" s="107" t="s">
        <v>1</v>
      </c>
    </row>
    <row r="3" spans="1:27" ht="20.25" customHeight="1">
      <c r="A3" s="106" t="s">
        <v>4</v>
      </c>
      <c r="B3" s="346" t="str">
        <f>+'BASE SENTENCIA'!B3</f>
        <v>Abril</v>
      </c>
      <c r="C3" s="107" t="s">
        <v>1</v>
      </c>
      <c r="D3" s="107" t="s">
        <v>1</v>
      </c>
      <c r="E3" s="107" t="s">
        <v>1</v>
      </c>
      <c r="F3" s="107" t="s">
        <v>1</v>
      </c>
      <c r="G3" s="107" t="s">
        <v>1</v>
      </c>
      <c r="H3" s="107" t="s">
        <v>1</v>
      </c>
      <c r="I3" s="107" t="s">
        <v>1</v>
      </c>
      <c r="J3" s="107" t="s">
        <v>1</v>
      </c>
      <c r="K3" s="107" t="s">
        <v>1</v>
      </c>
      <c r="L3" s="107" t="s">
        <v>1</v>
      </c>
      <c r="M3" s="107" t="s">
        <v>1</v>
      </c>
      <c r="N3" s="107" t="s">
        <v>1</v>
      </c>
      <c r="O3" s="107" t="s">
        <v>1</v>
      </c>
      <c r="P3" s="107" t="s">
        <v>1</v>
      </c>
      <c r="Q3" s="161">
        <v>1000000</v>
      </c>
      <c r="R3" s="107" t="s">
        <v>1</v>
      </c>
      <c r="S3" s="107" t="s">
        <v>1</v>
      </c>
      <c r="T3" s="107" t="s">
        <v>1</v>
      </c>
      <c r="U3" s="107" t="s">
        <v>1</v>
      </c>
      <c r="V3" s="107" t="s">
        <v>1</v>
      </c>
      <c r="W3" s="107" t="s">
        <v>1</v>
      </c>
      <c r="X3" s="107" t="s">
        <v>1</v>
      </c>
      <c r="Y3" s="107" t="s">
        <v>1</v>
      </c>
      <c r="Z3" s="107" t="s">
        <v>1</v>
      </c>
      <c r="AA3" s="107" t="s">
        <v>1</v>
      </c>
    </row>
    <row r="4" spans="1:27" ht="37.5" customHeight="1">
      <c r="A4" s="106" t="s">
        <v>5</v>
      </c>
      <c r="B4" s="106" t="s">
        <v>6</v>
      </c>
      <c r="C4" s="106" t="s">
        <v>7</v>
      </c>
      <c r="D4" s="106" t="s">
        <v>8</v>
      </c>
      <c r="E4" s="106" t="s">
        <v>9</v>
      </c>
      <c r="F4" s="106" t="s">
        <v>10</v>
      </c>
      <c r="G4" s="106" t="s">
        <v>11</v>
      </c>
      <c r="H4" s="106" t="s">
        <v>12</v>
      </c>
      <c r="I4" s="106" t="s">
        <v>13</v>
      </c>
      <c r="J4" s="106" t="s">
        <v>14</v>
      </c>
      <c r="K4" s="106" t="s">
        <v>15</v>
      </c>
      <c r="L4" s="106" t="s">
        <v>211</v>
      </c>
      <c r="M4" s="106" t="s">
        <v>16</v>
      </c>
      <c r="N4" s="106" t="s">
        <v>17</v>
      </c>
      <c r="O4" s="106" t="s">
        <v>18</v>
      </c>
      <c r="P4" s="106" t="s">
        <v>19</v>
      </c>
      <c r="Q4" s="106" t="s">
        <v>20</v>
      </c>
      <c r="R4" s="106" t="s">
        <v>21</v>
      </c>
      <c r="S4" s="106" t="s">
        <v>22</v>
      </c>
      <c r="T4" s="106" t="s">
        <v>105</v>
      </c>
      <c r="U4" s="106" t="s">
        <v>23</v>
      </c>
      <c r="V4" s="106" t="s">
        <v>24</v>
      </c>
      <c r="W4" s="106" t="s">
        <v>212</v>
      </c>
      <c r="X4" s="106" t="s">
        <v>25</v>
      </c>
      <c r="Y4" s="106" t="s">
        <v>26</v>
      </c>
      <c r="Z4" s="106" t="s">
        <v>27</v>
      </c>
      <c r="AA4" s="106" t="s">
        <v>28</v>
      </c>
    </row>
    <row r="5" spans="1:27" ht="63.75" hidden="1" customHeight="1">
      <c r="A5" s="108" t="s">
        <v>67</v>
      </c>
      <c r="B5" s="109" t="s">
        <v>68</v>
      </c>
      <c r="C5" s="110" t="s">
        <v>112</v>
      </c>
      <c r="D5" s="108" t="s">
        <v>29</v>
      </c>
      <c r="E5" s="108" t="s">
        <v>214</v>
      </c>
      <c r="F5" s="108" t="s">
        <v>214</v>
      </c>
      <c r="G5" s="108" t="s">
        <v>214</v>
      </c>
      <c r="H5" s="108"/>
      <c r="I5" s="108"/>
      <c r="J5" s="108"/>
      <c r="K5" s="108"/>
      <c r="L5" s="108"/>
      <c r="M5" s="108" t="s">
        <v>31</v>
      </c>
      <c r="N5" s="108" t="s">
        <v>32</v>
      </c>
      <c r="O5" s="108" t="s">
        <v>33</v>
      </c>
      <c r="P5" s="109" t="s">
        <v>113</v>
      </c>
      <c r="Q5" s="111">
        <v>23550.499999</v>
      </c>
      <c r="R5" s="111">
        <v>9.9999999999999995E-7</v>
      </c>
      <c r="S5" s="111">
        <v>0</v>
      </c>
      <c r="T5" s="111">
        <v>23550.5</v>
      </c>
      <c r="U5" s="111">
        <v>0</v>
      </c>
      <c r="V5" s="111">
        <v>13079.841163499999</v>
      </c>
      <c r="W5" s="111">
        <v>10470.658836500001</v>
      </c>
      <c r="X5" s="111">
        <v>1484.369794</v>
      </c>
      <c r="Y5" s="111">
        <v>1444.5872139999999</v>
      </c>
      <c r="Z5" s="111">
        <v>1444.5872139999999</v>
      </c>
      <c r="AA5" s="111">
        <v>1444.5872139999999</v>
      </c>
    </row>
    <row r="6" spans="1:27" ht="63.75" hidden="1" customHeight="1">
      <c r="A6" s="108" t="s">
        <v>67</v>
      </c>
      <c r="B6" s="109" t="s">
        <v>68</v>
      </c>
      <c r="C6" s="110" t="s">
        <v>114</v>
      </c>
      <c r="D6" s="108" t="s">
        <v>29</v>
      </c>
      <c r="E6" s="108" t="s">
        <v>214</v>
      </c>
      <c r="F6" s="108" t="s">
        <v>214</v>
      </c>
      <c r="G6" s="108" t="s">
        <v>215</v>
      </c>
      <c r="H6" s="108"/>
      <c r="I6" s="108"/>
      <c r="J6" s="108"/>
      <c r="K6" s="108"/>
      <c r="L6" s="108"/>
      <c r="M6" s="108" t="s">
        <v>31</v>
      </c>
      <c r="N6" s="108" t="s">
        <v>32</v>
      </c>
      <c r="O6" s="108" t="s">
        <v>33</v>
      </c>
      <c r="P6" s="109" t="s">
        <v>115</v>
      </c>
      <c r="Q6" s="111">
        <v>7317.1</v>
      </c>
      <c r="R6" s="111">
        <v>0</v>
      </c>
      <c r="S6" s="111">
        <v>0</v>
      </c>
      <c r="T6" s="111">
        <v>7317.1</v>
      </c>
      <c r="U6" s="111">
        <v>0</v>
      </c>
      <c r="V6" s="111">
        <v>760.72953199999995</v>
      </c>
      <c r="W6" s="111">
        <v>6556.3704680000001</v>
      </c>
      <c r="X6" s="111">
        <v>0</v>
      </c>
      <c r="Y6" s="111">
        <v>0</v>
      </c>
      <c r="Z6" s="111">
        <v>0</v>
      </c>
      <c r="AA6" s="111">
        <v>0</v>
      </c>
    </row>
    <row r="7" spans="1:27" ht="63.75" hidden="1" customHeight="1">
      <c r="A7" s="108" t="s">
        <v>67</v>
      </c>
      <c r="B7" s="109" t="s">
        <v>68</v>
      </c>
      <c r="C7" s="110" t="s">
        <v>116</v>
      </c>
      <c r="D7" s="108" t="s">
        <v>29</v>
      </c>
      <c r="E7" s="108" t="s">
        <v>214</v>
      </c>
      <c r="F7" s="108" t="s">
        <v>214</v>
      </c>
      <c r="G7" s="108" t="s">
        <v>216</v>
      </c>
      <c r="H7" s="108"/>
      <c r="I7" s="108"/>
      <c r="J7" s="108"/>
      <c r="K7" s="108"/>
      <c r="L7" s="108"/>
      <c r="M7" s="108" t="s">
        <v>31</v>
      </c>
      <c r="N7" s="108" t="s">
        <v>32</v>
      </c>
      <c r="O7" s="108" t="s">
        <v>33</v>
      </c>
      <c r="P7" s="109" t="s">
        <v>117</v>
      </c>
      <c r="Q7" s="111">
        <v>3836.2</v>
      </c>
      <c r="R7" s="111">
        <v>0</v>
      </c>
      <c r="S7" s="111">
        <v>0</v>
      </c>
      <c r="T7" s="111">
        <v>3836.2</v>
      </c>
      <c r="U7" s="111">
        <v>0</v>
      </c>
      <c r="V7" s="111">
        <v>1963.1513445000001</v>
      </c>
      <c r="W7" s="111">
        <v>1873.0486555</v>
      </c>
      <c r="X7" s="111">
        <v>214.901128</v>
      </c>
      <c r="Y7" s="111">
        <v>162.82080999999999</v>
      </c>
      <c r="Z7" s="111">
        <v>162.82080999999999</v>
      </c>
      <c r="AA7" s="111">
        <v>162.82080999999999</v>
      </c>
    </row>
    <row r="8" spans="1:27" ht="63.75" hidden="1" customHeight="1">
      <c r="A8" s="108" t="s">
        <v>67</v>
      </c>
      <c r="B8" s="109" t="s">
        <v>68</v>
      </c>
      <c r="C8" s="110" t="s">
        <v>118</v>
      </c>
      <c r="D8" s="108" t="s">
        <v>29</v>
      </c>
      <c r="E8" s="108" t="s">
        <v>215</v>
      </c>
      <c r="F8" s="108" t="s">
        <v>214</v>
      </c>
      <c r="G8" s="108"/>
      <c r="H8" s="108"/>
      <c r="I8" s="108"/>
      <c r="J8" s="108"/>
      <c r="K8" s="108"/>
      <c r="L8" s="108"/>
      <c r="M8" s="108" t="s">
        <v>31</v>
      </c>
      <c r="N8" s="108" t="s">
        <v>32</v>
      </c>
      <c r="O8" s="108" t="s">
        <v>33</v>
      </c>
      <c r="P8" s="109" t="s">
        <v>119</v>
      </c>
      <c r="Q8" s="111">
        <v>20.2</v>
      </c>
      <c r="R8" s="111">
        <v>7</v>
      </c>
      <c r="S8" s="111">
        <v>7</v>
      </c>
      <c r="T8" s="111">
        <v>20.2</v>
      </c>
      <c r="U8" s="111">
        <v>0</v>
      </c>
      <c r="V8" s="111">
        <v>20.2</v>
      </c>
      <c r="W8" s="111">
        <v>0</v>
      </c>
      <c r="X8" s="111">
        <v>0</v>
      </c>
      <c r="Y8" s="111">
        <v>0</v>
      </c>
      <c r="Z8" s="111">
        <v>0</v>
      </c>
      <c r="AA8" s="111">
        <v>0</v>
      </c>
    </row>
    <row r="9" spans="1:27" ht="63.75" hidden="1" customHeight="1">
      <c r="A9" s="108" t="s">
        <v>67</v>
      </c>
      <c r="B9" s="109" t="s">
        <v>68</v>
      </c>
      <c r="C9" s="110" t="s">
        <v>120</v>
      </c>
      <c r="D9" s="108" t="s">
        <v>29</v>
      </c>
      <c r="E9" s="108" t="s">
        <v>215</v>
      </c>
      <c r="F9" s="108" t="s">
        <v>215</v>
      </c>
      <c r="G9" s="108"/>
      <c r="H9" s="108"/>
      <c r="I9" s="108"/>
      <c r="J9" s="108"/>
      <c r="K9" s="108"/>
      <c r="L9" s="108"/>
      <c r="M9" s="108" t="s">
        <v>31</v>
      </c>
      <c r="N9" s="108" t="s">
        <v>32</v>
      </c>
      <c r="O9" s="108" t="s">
        <v>33</v>
      </c>
      <c r="P9" s="109" t="s">
        <v>121</v>
      </c>
      <c r="Q9" s="111">
        <v>7599.3999990000002</v>
      </c>
      <c r="R9" s="111">
        <v>19.000001000000001</v>
      </c>
      <c r="S9" s="111">
        <v>19</v>
      </c>
      <c r="T9" s="111">
        <v>7599.4</v>
      </c>
      <c r="U9" s="111">
        <v>0</v>
      </c>
      <c r="V9" s="111">
        <v>5966.0640716300004</v>
      </c>
      <c r="W9" s="111">
        <v>1633.3359283699999</v>
      </c>
      <c r="X9" s="111">
        <v>3019.15741063</v>
      </c>
      <c r="Y9" s="111">
        <v>449.402264</v>
      </c>
      <c r="Z9" s="111">
        <v>449.402264</v>
      </c>
      <c r="AA9" s="111">
        <v>432</v>
      </c>
    </row>
    <row r="10" spans="1:27" ht="63.75" hidden="1" customHeight="1">
      <c r="A10" s="108" t="s">
        <v>67</v>
      </c>
      <c r="B10" s="109" t="s">
        <v>68</v>
      </c>
      <c r="C10" s="110" t="s">
        <v>123</v>
      </c>
      <c r="D10" s="108" t="s">
        <v>29</v>
      </c>
      <c r="E10" s="108" t="s">
        <v>216</v>
      </c>
      <c r="F10" s="108" t="s">
        <v>216</v>
      </c>
      <c r="G10" s="108" t="s">
        <v>214</v>
      </c>
      <c r="H10" s="108" t="s">
        <v>218</v>
      </c>
      <c r="I10" s="108"/>
      <c r="J10" s="108"/>
      <c r="K10" s="108"/>
      <c r="L10" s="108"/>
      <c r="M10" s="108" t="s">
        <v>31</v>
      </c>
      <c r="N10" s="108" t="s">
        <v>32</v>
      </c>
      <c r="O10" s="108" t="s">
        <v>33</v>
      </c>
      <c r="P10" s="109" t="s">
        <v>35</v>
      </c>
      <c r="Q10" s="111">
        <v>554.1</v>
      </c>
      <c r="R10" s="111">
        <v>0</v>
      </c>
      <c r="S10" s="111">
        <v>0</v>
      </c>
      <c r="T10" s="111">
        <v>554.1</v>
      </c>
      <c r="U10" s="111">
        <v>0</v>
      </c>
      <c r="V10" s="111">
        <v>373.097734</v>
      </c>
      <c r="W10" s="111">
        <v>181.00226599999999</v>
      </c>
      <c r="X10" s="111">
        <v>190.7534</v>
      </c>
      <c r="Y10" s="111">
        <v>0</v>
      </c>
      <c r="Z10" s="111">
        <v>0</v>
      </c>
      <c r="AA10" s="111">
        <v>0</v>
      </c>
    </row>
    <row r="11" spans="1:27" ht="63.75" hidden="1" customHeight="1">
      <c r="A11" s="108" t="s">
        <v>67</v>
      </c>
      <c r="B11" s="109" t="s">
        <v>68</v>
      </c>
      <c r="C11" s="110" t="s">
        <v>127</v>
      </c>
      <c r="D11" s="108" t="s">
        <v>29</v>
      </c>
      <c r="E11" s="108" t="s">
        <v>216</v>
      </c>
      <c r="F11" s="108" t="s">
        <v>216</v>
      </c>
      <c r="G11" s="108" t="s">
        <v>214</v>
      </c>
      <c r="H11" s="108" t="s">
        <v>223</v>
      </c>
      <c r="I11" s="108"/>
      <c r="J11" s="108"/>
      <c r="K11" s="108"/>
      <c r="L11" s="108"/>
      <c r="M11" s="108" t="s">
        <v>31</v>
      </c>
      <c r="N11" s="108" t="s">
        <v>32</v>
      </c>
      <c r="O11" s="108" t="s">
        <v>33</v>
      </c>
      <c r="P11" s="109" t="s">
        <v>38</v>
      </c>
      <c r="Q11" s="111">
        <v>6604.4</v>
      </c>
      <c r="R11" s="111">
        <v>0</v>
      </c>
      <c r="S11" s="111">
        <v>0</v>
      </c>
      <c r="T11" s="111">
        <v>6604.4</v>
      </c>
      <c r="U11" s="111">
        <v>0</v>
      </c>
      <c r="V11" s="111">
        <v>2165.4143779999999</v>
      </c>
      <c r="W11" s="111">
        <v>4438.9856220000001</v>
      </c>
      <c r="X11" s="111">
        <v>802.63182600000005</v>
      </c>
      <c r="Y11" s="111">
        <v>0</v>
      </c>
      <c r="Z11" s="111">
        <v>0</v>
      </c>
      <c r="AA11" s="111">
        <v>0</v>
      </c>
    </row>
    <row r="12" spans="1:27" ht="63.75" hidden="1" customHeight="1">
      <c r="A12" s="108" t="s">
        <v>67</v>
      </c>
      <c r="B12" s="109" t="s">
        <v>68</v>
      </c>
      <c r="C12" s="110" t="s">
        <v>428</v>
      </c>
      <c r="D12" s="108" t="s">
        <v>29</v>
      </c>
      <c r="E12" s="108" t="s">
        <v>216</v>
      </c>
      <c r="F12" s="108" t="s">
        <v>216</v>
      </c>
      <c r="G12" s="108" t="s">
        <v>214</v>
      </c>
      <c r="H12" s="108" t="s">
        <v>429</v>
      </c>
      <c r="I12" s="108"/>
      <c r="J12" s="108"/>
      <c r="K12" s="108"/>
      <c r="L12" s="108"/>
      <c r="M12" s="108" t="s">
        <v>31</v>
      </c>
      <c r="N12" s="108" t="s">
        <v>32</v>
      </c>
      <c r="O12" s="108" t="s">
        <v>33</v>
      </c>
      <c r="P12" s="109" t="s">
        <v>430</v>
      </c>
      <c r="Q12" s="111">
        <v>1400</v>
      </c>
      <c r="R12" s="111">
        <v>0</v>
      </c>
      <c r="S12" s="111">
        <v>0</v>
      </c>
      <c r="T12" s="111">
        <v>1400</v>
      </c>
      <c r="U12" s="111">
        <v>0</v>
      </c>
      <c r="V12" s="111">
        <v>1167.040197</v>
      </c>
      <c r="W12" s="111">
        <v>232.95980299999999</v>
      </c>
      <c r="X12" s="111">
        <v>277.34826299999997</v>
      </c>
      <c r="Y12" s="111">
        <v>0</v>
      </c>
      <c r="Z12" s="111">
        <v>0</v>
      </c>
      <c r="AA12" s="111">
        <v>0</v>
      </c>
    </row>
    <row r="13" spans="1:27" ht="63.75" hidden="1" customHeight="1">
      <c r="A13" s="108" t="s">
        <v>67</v>
      </c>
      <c r="B13" s="109" t="s">
        <v>68</v>
      </c>
      <c r="C13" s="110" t="s">
        <v>131</v>
      </c>
      <c r="D13" s="108" t="s">
        <v>29</v>
      </c>
      <c r="E13" s="108" t="s">
        <v>216</v>
      </c>
      <c r="F13" s="108" t="s">
        <v>216</v>
      </c>
      <c r="G13" s="108" t="s">
        <v>215</v>
      </c>
      <c r="H13" s="108" t="s">
        <v>228</v>
      </c>
      <c r="I13" s="108"/>
      <c r="J13" s="108"/>
      <c r="K13" s="108"/>
      <c r="L13" s="108"/>
      <c r="M13" s="108" t="s">
        <v>31</v>
      </c>
      <c r="N13" s="108" t="s">
        <v>32</v>
      </c>
      <c r="O13" s="108" t="s">
        <v>33</v>
      </c>
      <c r="P13" s="109" t="s">
        <v>132</v>
      </c>
      <c r="Q13" s="111">
        <v>5735.9</v>
      </c>
      <c r="R13" s="111">
        <v>0</v>
      </c>
      <c r="S13" s="111">
        <v>0</v>
      </c>
      <c r="T13" s="111">
        <v>5735.9</v>
      </c>
      <c r="U13" s="111">
        <v>0</v>
      </c>
      <c r="V13" s="111">
        <v>0</v>
      </c>
      <c r="W13" s="111">
        <v>5735.9</v>
      </c>
      <c r="X13" s="111">
        <v>0</v>
      </c>
      <c r="Y13" s="111">
        <v>0</v>
      </c>
      <c r="Z13" s="111">
        <v>0</v>
      </c>
      <c r="AA13" s="111">
        <v>0</v>
      </c>
    </row>
    <row r="14" spans="1:27" ht="63.75" hidden="1" customHeight="1">
      <c r="A14" s="108" t="s">
        <v>67</v>
      </c>
      <c r="B14" s="109" t="s">
        <v>68</v>
      </c>
      <c r="C14" s="110" t="s">
        <v>133</v>
      </c>
      <c r="D14" s="108" t="s">
        <v>29</v>
      </c>
      <c r="E14" s="108" t="s">
        <v>216</v>
      </c>
      <c r="F14" s="108" t="s">
        <v>216</v>
      </c>
      <c r="G14" s="108" t="s">
        <v>215</v>
      </c>
      <c r="H14" s="108" t="s">
        <v>229</v>
      </c>
      <c r="I14" s="108"/>
      <c r="J14" s="108"/>
      <c r="K14" s="108"/>
      <c r="L14" s="108"/>
      <c r="M14" s="108" t="s">
        <v>31</v>
      </c>
      <c r="N14" s="108" t="s">
        <v>32</v>
      </c>
      <c r="O14" s="108" t="s">
        <v>33</v>
      </c>
      <c r="P14" s="109" t="s">
        <v>134</v>
      </c>
      <c r="Q14" s="111">
        <v>4082.1</v>
      </c>
      <c r="R14" s="111">
        <v>0</v>
      </c>
      <c r="S14" s="111">
        <v>0</v>
      </c>
      <c r="T14" s="111">
        <v>4082.1</v>
      </c>
      <c r="U14" s="111">
        <v>0</v>
      </c>
      <c r="V14" s="111">
        <v>4082.1</v>
      </c>
      <c r="W14" s="111">
        <v>0</v>
      </c>
      <c r="X14" s="111">
        <v>4082.1</v>
      </c>
      <c r="Y14" s="111">
        <v>340.17500000000001</v>
      </c>
      <c r="Z14" s="111">
        <v>340.17500000000001</v>
      </c>
      <c r="AA14" s="111">
        <v>336.88463100000001</v>
      </c>
    </row>
    <row r="15" spans="1:27" ht="63.75" hidden="1" customHeight="1">
      <c r="A15" s="108" t="s">
        <v>67</v>
      </c>
      <c r="B15" s="109" t="s">
        <v>68</v>
      </c>
      <c r="C15" s="110" t="s">
        <v>135</v>
      </c>
      <c r="D15" s="108" t="s">
        <v>29</v>
      </c>
      <c r="E15" s="108" t="s">
        <v>216</v>
      </c>
      <c r="F15" s="108" t="s">
        <v>216</v>
      </c>
      <c r="G15" s="108" t="s">
        <v>215</v>
      </c>
      <c r="H15" s="108" t="s">
        <v>230</v>
      </c>
      <c r="I15" s="108"/>
      <c r="J15" s="108"/>
      <c r="K15" s="108"/>
      <c r="L15" s="108"/>
      <c r="M15" s="108" t="s">
        <v>31</v>
      </c>
      <c r="N15" s="108" t="s">
        <v>32</v>
      </c>
      <c r="O15" s="108" t="s">
        <v>33</v>
      </c>
      <c r="P15" s="109" t="s">
        <v>136</v>
      </c>
      <c r="Q15" s="111">
        <v>2900.4</v>
      </c>
      <c r="R15" s="111">
        <v>0</v>
      </c>
      <c r="S15" s="111">
        <v>0</v>
      </c>
      <c r="T15" s="111">
        <v>2900.4</v>
      </c>
      <c r="U15" s="111">
        <v>0</v>
      </c>
      <c r="V15" s="111">
        <v>0</v>
      </c>
      <c r="W15" s="111">
        <v>2900.4</v>
      </c>
      <c r="X15" s="111">
        <v>0</v>
      </c>
      <c r="Y15" s="111">
        <v>0</v>
      </c>
      <c r="Z15" s="111">
        <v>0</v>
      </c>
      <c r="AA15" s="111">
        <v>0</v>
      </c>
    </row>
    <row r="16" spans="1:27" ht="63.75" hidden="1" customHeight="1">
      <c r="A16" s="108" t="s">
        <v>67</v>
      </c>
      <c r="B16" s="109" t="s">
        <v>68</v>
      </c>
      <c r="C16" s="110" t="s">
        <v>137</v>
      </c>
      <c r="D16" s="108" t="s">
        <v>29</v>
      </c>
      <c r="E16" s="108" t="s">
        <v>216</v>
      </c>
      <c r="F16" s="108" t="s">
        <v>216</v>
      </c>
      <c r="G16" s="108" t="s">
        <v>215</v>
      </c>
      <c r="H16" s="108" t="s">
        <v>231</v>
      </c>
      <c r="I16" s="108"/>
      <c r="J16" s="108"/>
      <c r="K16" s="108"/>
      <c r="L16" s="108"/>
      <c r="M16" s="108" t="s">
        <v>31</v>
      </c>
      <c r="N16" s="108" t="s">
        <v>32</v>
      </c>
      <c r="O16" s="108" t="s">
        <v>33</v>
      </c>
      <c r="P16" s="109" t="s">
        <v>138</v>
      </c>
      <c r="Q16" s="111">
        <v>2257.8000000000002</v>
      </c>
      <c r="R16" s="111">
        <v>0</v>
      </c>
      <c r="S16" s="111">
        <v>0</v>
      </c>
      <c r="T16" s="111">
        <v>2257.8000000000002</v>
      </c>
      <c r="U16" s="111">
        <v>0</v>
      </c>
      <c r="V16" s="111">
        <v>0</v>
      </c>
      <c r="W16" s="111">
        <v>2257.8000000000002</v>
      </c>
      <c r="X16" s="111">
        <v>0</v>
      </c>
      <c r="Y16" s="111">
        <v>0</v>
      </c>
      <c r="Z16" s="111">
        <v>0</v>
      </c>
      <c r="AA16" s="111">
        <v>0</v>
      </c>
    </row>
    <row r="17" spans="1:27" ht="63.75" hidden="1" customHeight="1">
      <c r="A17" s="108" t="s">
        <v>67</v>
      </c>
      <c r="B17" s="109" t="s">
        <v>68</v>
      </c>
      <c r="C17" s="110" t="s">
        <v>139</v>
      </c>
      <c r="D17" s="108" t="s">
        <v>29</v>
      </c>
      <c r="E17" s="108" t="s">
        <v>216</v>
      </c>
      <c r="F17" s="108" t="s">
        <v>216</v>
      </c>
      <c r="G17" s="108" t="s">
        <v>215</v>
      </c>
      <c r="H17" s="108" t="s">
        <v>232</v>
      </c>
      <c r="I17" s="108"/>
      <c r="J17" s="108"/>
      <c r="K17" s="108"/>
      <c r="L17" s="108"/>
      <c r="M17" s="108" t="s">
        <v>31</v>
      </c>
      <c r="N17" s="108" t="s">
        <v>32</v>
      </c>
      <c r="O17" s="108" t="s">
        <v>33</v>
      </c>
      <c r="P17" s="109" t="s">
        <v>140</v>
      </c>
      <c r="Q17" s="111">
        <v>2897</v>
      </c>
      <c r="R17" s="111">
        <v>0</v>
      </c>
      <c r="S17" s="111">
        <v>0</v>
      </c>
      <c r="T17" s="111">
        <v>2897</v>
      </c>
      <c r="U17" s="111">
        <v>0</v>
      </c>
      <c r="V17" s="111">
        <v>0</v>
      </c>
      <c r="W17" s="111">
        <v>2897</v>
      </c>
      <c r="X17" s="111">
        <v>0</v>
      </c>
      <c r="Y17" s="111">
        <v>0</v>
      </c>
      <c r="Z17" s="111">
        <v>0</v>
      </c>
      <c r="AA17" s="111">
        <v>0</v>
      </c>
    </row>
    <row r="18" spans="1:27" ht="63.75" hidden="1" customHeight="1">
      <c r="A18" s="108" t="s">
        <v>67</v>
      </c>
      <c r="B18" s="109" t="s">
        <v>68</v>
      </c>
      <c r="C18" s="110" t="s">
        <v>141</v>
      </c>
      <c r="D18" s="108" t="s">
        <v>29</v>
      </c>
      <c r="E18" s="108" t="s">
        <v>216</v>
      </c>
      <c r="F18" s="108" t="s">
        <v>216</v>
      </c>
      <c r="G18" s="108" t="s">
        <v>215</v>
      </c>
      <c r="H18" s="108" t="s">
        <v>233</v>
      </c>
      <c r="I18" s="108"/>
      <c r="J18" s="108"/>
      <c r="K18" s="108"/>
      <c r="L18" s="108"/>
      <c r="M18" s="108" t="s">
        <v>31</v>
      </c>
      <c r="N18" s="108" t="s">
        <v>32</v>
      </c>
      <c r="O18" s="108" t="s">
        <v>33</v>
      </c>
      <c r="P18" s="109" t="s">
        <v>142</v>
      </c>
      <c r="Q18" s="111">
        <v>4585.3</v>
      </c>
      <c r="R18" s="111">
        <v>0</v>
      </c>
      <c r="S18" s="111">
        <v>0</v>
      </c>
      <c r="T18" s="111">
        <v>4585.3</v>
      </c>
      <c r="U18" s="111">
        <v>0</v>
      </c>
      <c r="V18" s="111">
        <v>0</v>
      </c>
      <c r="W18" s="111">
        <v>4585.3</v>
      </c>
      <c r="X18" s="111">
        <v>0</v>
      </c>
      <c r="Y18" s="111">
        <v>0</v>
      </c>
      <c r="Z18" s="111">
        <v>0</v>
      </c>
      <c r="AA18" s="111">
        <v>0</v>
      </c>
    </row>
    <row r="19" spans="1:27" s="142" customFormat="1" ht="33.75">
      <c r="A19" s="172" t="s">
        <v>67</v>
      </c>
      <c r="B19" s="173" t="s">
        <v>68</v>
      </c>
      <c r="C19" s="174" t="s">
        <v>144</v>
      </c>
      <c r="D19" s="172" t="s">
        <v>29</v>
      </c>
      <c r="E19" s="172" t="s">
        <v>216</v>
      </c>
      <c r="F19" s="172" t="s">
        <v>234</v>
      </c>
      <c r="G19" s="172" t="s">
        <v>214</v>
      </c>
      <c r="H19" s="172" t="s">
        <v>235</v>
      </c>
      <c r="I19" s="172"/>
      <c r="J19" s="172"/>
      <c r="K19" s="172"/>
      <c r="L19" s="172"/>
      <c r="M19" s="172" t="s">
        <v>31</v>
      </c>
      <c r="N19" s="172" t="s">
        <v>32</v>
      </c>
      <c r="O19" s="172" t="s">
        <v>33</v>
      </c>
      <c r="P19" s="347" t="s">
        <v>449</v>
      </c>
      <c r="Q19" s="161">
        <f>+'BASE SENTENCIA'!Q20/$Q$3</f>
        <v>8061.6993309999998</v>
      </c>
      <c r="R19" s="161">
        <f>+'BASE SENTENCIA'!R20/$Q$3</f>
        <v>0</v>
      </c>
      <c r="S19" s="161">
        <f>+'BASE SENTENCIA'!S20/$Q$3</f>
        <v>0</v>
      </c>
      <c r="T19" s="161">
        <f>+'BASE SENTENCIA'!T20/$Q$3</f>
        <v>8061.6993309999998</v>
      </c>
      <c r="U19" s="161">
        <f>+'BASE SENTENCIA'!U20/$Q$3</f>
        <v>0</v>
      </c>
      <c r="V19" s="161">
        <f>+'BASE SENTENCIA'!V20/$Q$3</f>
        <v>7756.2530619999998</v>
      </c>
      <c r="W19" s="161">
        <f>+'BASE SENTENCIA'!W20/$Q$3</f>
        <v>305.44626899999997</v>
      </c>
      <c r="X19" s="161">
        <f>+'BASE SENTENCIA'!X20/$Q$3</f>
        <v>1446.272062</v>
      </c>
      <c r="Y19" s="161">
        <f>+'BASE SENTENCIA'!Y20/$Q$3</f>
        <v>225.00094300000001</v>
      </c>
      <c r="Z19" s="161">
        <f>+'BASE SENTENCIA'!Z20/$Q$3</f>
        <v>224.14155500000001</v>
      </c>
      <c r="AA19" s="161">
        <f>+'BASE SENTENCIA'!AA20/$Q$3</f>
        <v>224.14155500000001</v>
      </c>
    </row>
    <row r="20" spans="1:27" ht="63.75" hidden="1" customHeight="1">
      <c r="A20" s="108" t="s">
        <v>67</v>
      </c>
      <c r="B20" s="109" t="s">
        <v>68</v>
      </c>
      <c r="C20" s="110" t="s">
        <v>145</v>
      </c>
      <c r="D20" s="108" t="s">
        <v>29</v>
      </c>
      <c r="E20" s="108" t="s">
        <v>216</v>
      </c>
      <c r="F20" s="108" t="s">
        <v>236</v>
      </c>
      <c r="G20" s="108" t="s">
        <v>214</v>
      </c>
      <c r="H20" s="108" t="s">
        <v>237</v>
      </c>
      <c r="I20" s="108"/>
      <c r="J20" s="108"/>
      <c r="K20" s="108"/>
      <c r="L20" s="108"/>
      <c r="M20" s="108" t="s">
        <v>31</v>
      </c>
      <c r="N20" s="108" t="s">
        <v>32</v>
      </c>
      <c r="O20" s="108" t="s">
        <v>33</v>
      </c>
      <c r="P20" s="109" t="s">
        <v>146</v>
      </c>
      <c r="Q20" s="161">
        <v>9.9999999999999989E-277</v>
      </c>
      <c r="R20" s="161">
        <v>9.9999999999999989E-277</v>
      </c>
      <c r="S20" s="161">
        <v>9.9999999999999989E-277</v>
      </c>
      <c r="T20" s="161">
        <v>9.9999999999999989E-277</v>
      </c>
      <c r="U20" s="161">
        <v>9.9999999999999989E-277</v>
      </c>
      <c r="V20" s="161">
        <v>9.9999999999999989E-277</v>
      </c>
      <c r="W20" s="161">
        <v>9.9999999999999989E-277</v>
      </c>
      <c r="X20" s="161">
        <v>9.9999999999999989E-277</v>
      </c>
      <c r="Y20" s="161">
        <v>9.9999999999999989E-277</v>
      </c>
      <c r="Z20" s="161">
        <v>9.9999999999999989E-277</v>
      </c>
      <c r="AA20" s="161">
        <v>9.9999999999999989E-277</v>
      </c>
    </row>
    <row r="21" spans="1:27" ht="63.75" hidden="1" customHeight="1">
      <c r="A21" s="108" t="s">
        <v>67</v>
      </c>
      <c r="B21" s="109" t="s">
        <v>68</v>
      </c>
      <c r="C21" s="110" t="s">
        <v>147</v>
      </c>
      <c r="D21" s="108" t="s">
        <v>29</v>
      </c>
      <c r="E21" s="108" t="s">
        <v>216</v>
      </c>
      <c r="F21" s="108" t="s">
        <v>236</v>
      </c>
      <c r="G21" s="108" t="s">
        <v>214</v>
      </c>
      <c r="H21" s="108" t="s">
        <v>235</v>
      </c>
      <c r="I21" s="108"/>
      <c r="J21" s="108"/>
      <c r="K21" s="108"/>
      <c r="L21" s="108"/>
      <c r="M21" s="108" t="s">
        <v>31</v>
      </c>
      <c r="N21" s="108" t="s">
        <v>32</v>
      </c>
      <c r="O21" s="108" t="s">
        <v>33</v>
      </c>
      <c r="P21" s="109" t="s">
        <v>148</v>
      </c>
      <c r="Q21" s="161">
        <v>9.9999999999999989E-277</v>
      </c>
      <c r="R21" s="161">
        <v>9.9999999999999989E-277</v>
      </c>
      <c r="S21" s="161">
        <v>9.9999999999999989E-277</v>
      </c>
      <c r="T21" s="161">
        <v>9.9999999999999989E-277</v>
      </c>
      <c r="U21" s="161">
        <v>9.9999999999999989E-277</v>
      </c>
      <c r="V21" s="161">
        <v>9.9999999999999989E-277</v>
      </c>
      <c r="W21" s="161">
        <v>9.9999999999999989E-277</v>
      </c>
      <c r="X21" s="161">
        <v>9.9999999999999989E-277</v>
      </c>
      <c r="Y21" s="161">
        <v>9.9999999999999989E-277</v>
      </c>
      <c r="Z21" s="161">
        <v>9.9999999999999989E-277</v>
      </c>
      <c r="AA21" s="161">
        <v>9.9999999999999989E-277</v>
      </c>
    </row>
    <row r="22" spans="1:27" ht="63.75" hidden="1" customHeight="1">
      <c r="A22" s="108" t="s">
        <v>67</v>
      </c>
      <c r="B22" s="109" t="s">
        <v>68</v>
      </c>
      <c r="C22" s="110" t="s">
        <v>149</v>
      </c>
      <c r="D22" s="108" t="s">
        <v>29</v>
      </c>
      <c r="E22" s="108" t="s">
        <v>216</v>
      </c>
      <c r="F22" s="108" t="s">
        <v>236</v>
      </c>
      <c r="G22" s="108" t="s">
        <v>214</v>
      </c>
      <c r="H22" s="108" t="s">
        <v>238</v>
      </c>
      <c r="I22" s="108"/>
      <c r="J22" s="108"/>
      <c r="K22" s="108"/>
      <c r="L22" s="108"/>
      <c r="M22" s="108" t="s">
        <v>31</v>
      </c>
      <c r="N22" s="108" t="s">
        <v>32</v>
      </c>
      <c r="O22" s="108" t="s">
        <v>33</v>
      </c>
      <c r="P22" s="109" t="s">
        <v>36</v>
      </c>
      <c r="Q22" s="161">
        <v>9.9999999999999989E-277</v>
      </c>
      <c r="R22" s="161">
        <v>9.9999999999999989E-277</v>
      </c>
      <c r="S22" s="161">
        <v>9.9999999999999989E-277</v>
      </c>
      <c r="T22" s="161">
        <v>9.9999999999999989E-277</v>
      </c>
      <c r="U22" s="161">
        <v>9.9999999999999989E-277</v>
      </c>
      <c r="V22" s="161">
        <v>9.9999999999999989E-277</v>
      </c>
      <c r="W22" s="161">
        <v>9.9999999999999989E-277</v>
      </c>
      <c r="X22" s="161">
        <v>9.9999999999999989E-277</v>
      </c>
      <c r="Y22" s="161">
        <v>9.9999999999999989E-277</v>
      </c>
      <c r="Z22" s="161">
        <v>9.9999999999999989E-277</v>
      </c>
      <c r="AA22" s="161">
        <v>9.9999999999999989E-277</v>
      </c>
    </row>
    <row r="23" spans="1:27" ht="63.75" hidden="1" customHeight="1">
      <c r="A23" s="108" t="s">
        <v>67</v>
      </c>
      <c r="B23" s="109" t="s">
        <v>68</v>
      </c>
      <c r="C23" s="110" t="s">
        <v>150</v>
      </c>
      <c r="D23" s="108" t="s">
        <v>29</v>
      </c>
      <c r="E23" s="108" t="s">
        <v>216</v>
      </c>
      <c r="F23" s="108" t="s">
        <v>236</v>
      </c>
      <c r="G23" s="108" t="s">
        <v>214</v>
      </c>
      <c r="H23" s="108" t="s">
        <v>228</v>
      </c>
      <c r="I23" s="108"/>
      <c r="J23" s="108"/>
      <c r="K23" s="108"/>
      <c r="L23" s="108"/>
      <c r="M23" s="108" t="s">
        <v>31</v>
      </c>
      <c r="N23" s="108" t="s">
        <v>32</v>
      </c>
      <c r="O23" s="108" t="s">
        <v>33</v>
      </c>
      <c r="P23" s="109" t="s">
        <v>39</v>
      </c>
      <c r="Q23" s="161">
        <v>9.9999999999999989E-277</v>
      </c>
      <c r="R23" s="161">
        <v>9.9999999999999989E-277</v>
      </c>
      <c r="S23" s="161">
        <v>9.9999999999999989E-277</v>
      </c>
      <c r="T23" s="161">
        <v>9.9999999999999989E-277</v>
      </c>
      <c r="U23" s="161">
        <v>9.9999999999999989E-277</v>
      </c>
      <c r="V23" s="161">
        <v>9.9999999999999989E-277</v>
      </c>
      <c r="W23" s="161">
        <v>9.9999999999999989E-277</v>
      </c>
      <c r="X23" s="161">
        <v>9.9999999999999989E-277</v>
      </c>
      <c r="Y23" s="161">
        <v>9.9999999999999989E-277</v>
      </c>
      <c r="Z23" s="161">
        <v>9.9999999999999989E-277</v>
      </c>
      <c r="AA23" s="161">
        <v>9.9999999999999989E-277</v>
      </c>
    </row>
    <row r="24" spans="1:27" ht="63.75" hidden="1" customHeight="1">
      <c r="A24" s="108" t="s">
        <v>67</v>
      </c>
      <c r="B24" s="109" t="s">
        <v>68</v>
      </c>
      <c r="C24" s="110" t="s">
        <v>151</v>
      </c>
      <c r="D24" s="108" t="s">
        <v>29</v>
      </c>
      <c r="E24" s="108" t="s">
        <v>216</v>
      </c>
      <c r="F24" s="108" t="s">
        <v>32</v>
      </c>
      <c r="G24" s="108" t="s">
        <v>214</v>
      </c>
      <c r="H24" s="108" t="s">
        <v>237</v>
      </c>
      <c r="I24" s="108"/>
      <c r="J24" s="108"/>
      <c r="K24" s="108"/>
      <c r="L24" s="108"/>
      <c r="M24" s="108" t="s">
        <v>31</v>
      </c>
      <c r="N24" s="108" t="s">
        <v>32</v>
      </c>
      <c r="O24" s="108" t="s">
        <v>33</v>
      </c>
      <c r="P24" s="109" t="s">
        <v>152</v>
      </c>
      <c r="Q24" s="161">
        <v>9.9999999999999989E-277</v>
      </c>
      <c r="R24" s="161">
        <v>9.9999999999999989E-277</v>
      </c>
      <c r="S24" s="161">
        <v>9.9999999999999989E-277</v>
      </c>
      <c r="T24" s="161">
        <v>9.9999999999999989E-277</v>
      </c>
      <c r="U24" s="161">
        <v>9.9999999999999989E-277</v>
      </c>
      <c r="V24" s="161">
        <v>9.9999999999999989E-277</v>
      </c>
      <c r="W24" s="161">
        <v>9.9999999999999989E-277</v>
      </c>
      <c r="X24" s="161">
        <v>9.9999999999999989E-277</v>
      </c>
      <c r="Y24" s="161">
        <v>9.9999999999999989E-277</v>
      </c>
      <c r="Z24" s="161">
        <v>9.9999999999999989E-277</v>
      </c>
      <c r="AA24" s="161">
        <v>9.9999999999999989E-277</v>
      </c>
    </row>
    <row r="25" spans="1:27" ht="63.75" hidden="1" customHeight="1">
      <c r="A25" s="108" t="s">
        <v>67</v>
      </c>
      <c r="B25" s="109" t="s">
        <v>68</v>
      </c>
      <c r="C25" s="110" t="s">
        <v>153</v>
      </c>
      <c r="D25" s="108" t="s">
        <v>29</v>
      </c>
      <c r="E25" s="108" t="s">
        <v>216</v>
      </c>
      <c r="F25" s="108" t="s">
        <v>32</v>
      </c>
      <c r="G25" s="108" t="s">
        <v>214</v>
      </c>
      <c r="H25" s="108" t="s">
        <v>240</v>
      </c>
      <c r="I25" s="108"/>
      <c r="J25" s="108"/>
      <c r="K25" s="108"/>
      <c r="L25" s="108"/>
      <c r="M25" s="108" t="s">
        <v>31</v>
      </c>
      <c r="N25" s="108" t="s">
        <v>32</v>
      </c>
      <c r="O25" s="108" t="s">
        <v>33</v>
      </c>
      <c r="P25" s="109" t="s">
        <v>154</v>
      </c>
      <c r="Q25" s="161">
        <v>9.9999999999999989E-277</v>
      </c>
      <c r="R25" s="161">
        <v>9.9999999999999989E-277</v>
      </c>
      <c r="S25" s="161">
        <v>9.9999999999999989E-277</v>
      </c>
      <c r="T25" s="161">
        <v>9.9999999999999989E-277</v>
      </c>
      <c r="U25" s="161">
        <v>9.9999999999999989E-277</v>
      </c>
      <c r="V25" s="161">
        <v>9.9999999999999989E-277</v>
      </c>
      <c r="W25" s="161">
        <v>9.9999999999999989E-277</v>
      </c>
      <c r="X25" s="161">
        <v>9.9999999999999989E-277</v>
      </c>
      <c r="Y25" s="161">
        <v>9.9999999999999989E-277</v>
      </c>
      <c r="Z25" s="161">
        <v>9.9999999999999989E-277</v>
      </c>
      <c r="AA25" s="161">
        <v>9.9999999999999989E-277</v>
      </c>
    </row>
    <row r="26" spans="1:27" ht="63.75" hidden="1" customHeight="1">
      <c r="A26" s="108" t="s">
        <v>67</v>
      </c>
      <c r="B26" s="109" t="s">
        <v>68</v>
      </c>
      <c r="C26" s="110" t="s">
        <v>155</v>
      </c>
      <c r="D26" s="108" t="s">
        <v>29</v>
      </c>
      <c r="E26" s="108" t="s">
        <v>216</v>
      </c>
      <c r="F26" s="108" t="s">
        <v>239</v>
      </c>
      <c r="G26" s="108" t="s">
        <v>241</v>
      </c>
      <c r="H26" s="108" t="s">
        <v>237</v>
      </c>
      <c r="I26" s="108"/>
      <c r="J26" s="108"/>
      <c r="K26" s="108"/>
      <c r="L26" s="108"/>
      <c r="M26" s="108" t="s">
        <v>31</v>
      </c>
      <c r="N26" s="108" t="s">
        <v>32</v>
      </c>
      <c r="O26" s="108" t="s">
        <v>33</v>
      </c>
      <c r="P26" s="109" t="s">
        <v>93</v>
      </c>
      <c r="Q26" s="161">
        <v>9.9999999999999989E-277</v>
      </c>
      <c r="R26" s="161">
        <v>9.9999999999999989E-277</v>
      </c>
      <c r="S26" s="161">
        <v>9.9999999999999989E-277</v>
      </c>
      <c r="T26" s="161">
        <v>9.9999999999999989E-277</v>
      </c>
      <c r="U26" s="161">
        <v>9.9999999999999989E-277</v>
      </c>
      <c r="V26" s="161">
        <v>9.9999999999999989E-277</v>
      </c>
      <c r="W26" s="161">
        <v>9.9999999999999989E-277</v>
      </c>
      <c r="X26" s="161">
        <v>9.9999999999999989E-277</v>
      </c>
      <c r="Y26" s="161">
        <v>9.9999999999999989E-277</v>
      </c>
      <c r="Z26" s="161">
        <v>9.9999999999999989E-277</v>
      </c>
      <c r="AA26" s="161">
        <v>9.9999999999999989E-277</v>
      </c>
    </row>
    <row r="27" spans="1:27" ht="63.75" hidden="1" customHeight="1">
      <c r="A27" s="108" t="s">
        <v>67</v>
      </c>
      <c r="B27" s="109" t="s">
        <v>68</v>
      </c>
      <c r="C27" s="110" t="s">
        <v>156</v>
      </c>
      <c r="D27" s="108" t="s">
        <v>29</v>
      </c>
      <c r="E27" s="108" t="s">
        <v>241</v>
      </c>
      <c r="F27" s="108" t="s">
        <v>214</v>
      </c>
      <c r="G27" s="108"/>
      <c r="H27" s="108"/>
      <c r="I27" s="108"/>
      <c r="J27" s="108"/>
      <c r="K27" s="108"/>
      <c r="L27" s="108"/>
      <c r="M27" s="108" t="s">
        <v>31</v>
      </c>
      <c r="N27" s="108" t="s">
        <v>32</v>
      </c>
      <c r="O27" s="108" t="s">
        <v>33</v>
      </c>
      <c r="P27" s="109" t="s">
        <v>157</v>
      </c>
      <c r="Q27" s="161">
        <v>9.9999999999999989E-277</v>
      </c>
      <c r="R27" s="161">
        <v>9.9999999999999989E-277</v>
      </c>
      <c r="S27" s="161">
        <v>9.9999999999999989E-277</v>
      </c>
      <c r="T27" s="161">
        <v>9.9999999999999989E-277</v>
      </c>
      <c r="U27" s="161">
        <v>9.9999999999999989E-277</v>
      </c>
      <c r="V27" s="161">
        <v>9.9999999999999989E-277</v>
      </c>
      <c r="W27" s="161">
        <v>9.9999999999999989E-277</v>
      </c>
      <c r="X27" s="161">
        <v>9.9999999999999989E-277</v>
      </c>
      <c r="Y27" s="161">
        <v>9.9999999999999989E-277</v>
      </c>
      <c r="Z27" s="161">
        <v>9.9999999999999989E-277</v>
      </c>
      <c r="AA27" s="161">
        <v>9.9999999999999989E-277</v>
      </c>
    </row>
    <row r="28" spans="1:27" ht="63.75" hidden="1" customHeight="1">
      <c r="A28" s="108" t="s">
        <v>67</v>
      </c>
      <c r="B28" s="109" t="s">
        <v>68</v>
      </c>
      <c r="C28" s="110" t="s">
        <v>158</v>
      </c>
      <c r="D28" s="108" t="s">
        <v>29</v>
      </c>
      <c r="E28" s="108" t="s">
        <v>241</v>
      </c>
      <c r="F28" s="108" t="s">
        <v>234</v>
      </c>
      <c r="G28" s="108" t="s">
        <v>214</v>
      </c>
      <c r="H28" s="108"/>
      <c r="I28" s="108"/>
      <c r="J28" s="108"/>
      <c r="K28" s="108"/>
      <c r="L28" s="108"/>
      <c r="M28" s="108" t="s">
        <v>31</v>
      </c>
      <c r="N28" s="108" t="s">
        <v>239</v>
      </c>
      <c r="O28" s="108" t="s">
        <v>242</v>
      </c>
      <c r="P28" s="109" t="s">
        <v>159</v>
      </c>
      <c r="Q28" s="161">
        <v>9.9999999999999989E-277</v>
      </c>
      <c r="R28" s="161">
        <v>9.9999999999999989E-277</v>
      </c>
      <c r="S28" s="161">
        <v>9.9999999999999989E-277</v>
      </c>
      <c r="T28" s="161">
        <v>9.9999999999999989E-277</v>
      </c>
      <c r="U28" s="161">
        <v>9.9999999999999989E-277</v>
      </c>
      <c r="V28" s="161">
        <v>9.9999999999999989E-277</v>
      </c>
      <c r="W28" s="161">
        <v>9.9999999999999989E-277</v>
      </c>
      <c r="X28" s="161">
        <v>9.9999999999999989E-277</v>
      </c>
      <c r="Y28" s="161">
        <v>9.9999999999999989E-277</v>
      </c>
      <c r="Z28" s="161">
        <v>9.9999999999999989E-277</v>
      </c>
      <c r="AA28" s="161">
        <v>9.9999999999999989E-277</v>
      </c>
    </row>
    <row r="29" spans="1:27" ht="63.75" hidden="1" customHeight="1">
      <c r="A29" s="108" t="s">
        <v>67</v>
      </c>
      <c r="B29" s="109" t="s">
        <v>68</v>
      </c>
      <c r="C29" s="110" t="s">
        <v>161</v>
      </c>
      <c r="D29" s="108" t="s">
        <v>243</v>
      </c>
      <c r="E29" s="108" t="s">
        <v>244</v>
      </c>
      <c r="F29" s="108" t="s">
        <v>245</v>
      </c>
      <c r="G29" s="108" t="s">
        <v>247</v>
      </c>
      <c r="H29" s="108"/>
      <c r="I29" s="108"/>
      <c r="J29" s="108"/>
      <c r="K29" s="108"/>
      <c r="L29" s="108"/>
      <c r="M29" s="108" t="s">
        <v>31</v>
      </c>
      <c r="N29" s="108" t="s">
        <v>239</v>
      </c>
      <c r="O29" s="108" t="s">
        <v>33</v>
      </c>
      <c r="P29" s="109" t="s">
        <v>162</v>
      </c>
      <c r="Q29" s="161">
        <v>9.9999999999999989E-277</v>
      </c>
      <c r="R29" s="161">
        <v>9.9999999999999989E-277</v>
      </c>
      <c r="S29" s="161">
        <v>9.9999999999999989E-277</v>
      </c>
      <c r="T29" s="161">
        <v>9.9999999999999989E-277</v>
      </c>
      <c r="U29" s="161">
        <v>9.9999999999999989E-277</v>
      </c>
      <c r="V29" s="161">
        <v>9.9999999999999989E-277</v>
      </c>
      <c r="W29" s="161">
        <v>9.9999999999999989E-277</v>
      </c>
      <c r="X29" s="161">
        <v>9.9999999999999989E-277</v>
      </c>
      <c r="Y29" s="161">
        <v>9.9999999999999989E-277</v>
      </c>
      <c r="Z29" s="161">
        <v>9.9999999999999989E-277</v>
      </c>
      <c r="AA29" s="161">
        <v>9.9999999999999989E-277</v>
      </c>
    </row>
    <row r="30" spans="1:27" ht="63.75" hidden="1" customHeight="1">
      <c r="A30" s="108" t="s">
        <v>67</v>
      </c>
      <c r="B30" s="109" t="s">
        <v>68</v>
      </c>
      <c r="C30" s="110" t="s">
        <v>270</v>
      </c>
      <c r="D30" s="108" t="s">
        <v>243</v>
      </c>
      <c r="E30" s="108" t="s">
        <v>244</v>
      </c>
      <c r="F30" s="108" t="s">
        <v>245</v>
      </c>
      <c r="G30" s="108" t="s">
        <v>271</v>
      </c>
      <c r="H30" s="108"/>
      <c r="I30" s="108"/>
      <c r="J30" s="108"/>
      <c r="K30" s="108"/>
      <c r="L30" s="108"/>
      <c r="M30" s="108" t="s">
        <v>31</v>
      </c>
      <c r="N30" s="108" t="s">
        <v>239</v>
      </c>
      <c r="O30" s="108" t="s">
        <v>33</v>
      </c>
      <c r="P30" s="109" t="s">
        <v>422</v>
      </c>
      <c r="Q30" s="161">
        <v>9.9999999999999989E-277</v>
      </c>
      <c r="R30" s="161">
        <v>9.9999999999999989E-277</v>
      </c>
      <c r="S30" s="161">
        <v>9.9999999999999989E-277</v>
      </c>
      <c r="T30" s="161">
        <v>9.9999999999999989E-277</v>
      </c>
      <c r="U30" s="161">
        <v>9.9999999999999989E-277</v>
      </c>
      <c r="V30" s="161">
        <v>9.9999999999999989E-277</v>
      </c>
      <c r="W30" s="161">
        <v>9.9999999999999989E-277</v>
      </c>
      <c r="X30" s="161">
        <v>9.9999999999999989E-277</v>
      </c>
      <c r="Y30" s="161">
        <v>9.9999999999999989E-277</v>
      </c>
      <c r="Z30" s="161">
        <v>9.9999999999999989E-277</v>
      </c>
      <c r="AA30" s="161">
        <v>9.9999999999999989E-277</v>
      </c>
    </row>
    <row r="31" spans="1:27" ht="63.75" hidden="1" customHeight="1">
      <c r="A31" s="108" t="s">
        <v>67</v>
      </c>
      <c r="B31" s="109" t="s">
        <v>68</v>
      </c>
      <c r="C31" s="110" t="s">
        <v>272</v>
      </c>
      <c r="D31" s="108" t="s">
        <v>243</v>
      </c>
      <c r="E31" s="108" t="s">
        <v>244</v>
      </c>
      <c r="F31" s="108" t="s">
        <v>245</v>
      </c>
      <c r="G31" s="108" t="s">
        <v>273</v>
      </c>
      <c r="H31" s="108"/>
      <c r="I31" s="108"/>
      <c r="J31" s="108"/>
      <c r="K31" s="108"/>
      <c r="L31" s="108"/>
      <c r="M31" s="108" t="s">
        <v>31</v>
      </c>
      <c r="N31" s="108" t="s">
        <v>239</v>
      </c>
      <c r="O31" s="108" t="s">
        <v>33</v>
      </c>
      <c r="P31" s="109" t="s">
        <v>274</v>
      </c>
      <c r="Q31" s="161">
        <v>9.9999999999999989E-277</v>
      </c>
      <c r="R31" s="161">
        <v>9.9999999999999989E-277</v>
      </c>
      <c r="S31" s="161">
        <v>9.9999999999999989E-277</v>
      </c>
      <c r="T31" s="161">
        <v>9.9999999999999989E-277</v>
      </c>
      <c r="U31" s="161">
        <v>9.9999999999999989E-277</v>
      </c>
      <c r="V31" s="161">
        <v>9.9999999999999989E-277</v>
      </c>
      <c r="W31" s="161">
        <v>9.9999999999999989E-277</v>
      </c>
      <c r="X31" s="161">
        <v>9.9999999999999989E-277</v>
      </c>
      <c r="Y31" s="161">
        <v>9.9999999999999989E-277</v>
      </c>
      <c r="Z31" s="161">
        <v>9.9999999999999989E-277</v>
      </c>
      <c r="AA31" s="161">
        <v>9.9999999999999989E-277</v>
      </c>
    </row>
    <row r="32" spans="1:27" ht="63.75" hidden="1" customHeight="1">
      <c r="A32" s="108" t="s">
        <v>67</v>
      </c>
      <c r="B32" s="109" t="s">
        <v>68</v>
      </c>
      <c r="C32" s="110" t="s">
        <v>166</v>
      </c>
      <c r="D32" s="108" t="s">
        <v>243</v>
      </c>
      <c r="E32" s="108" t="s">
        <v>249</v>
      </c>
      <c r="F32" s="108" t="s">
        <v>245</v>
      </c>
      <c r="G32" s="108" t="s">
        <v>32</v>
      </c>
      <c r="H32" s="108"/>
      <c r="I32" s="108"/>
      <c r="J32" s="108"/>
      <c r="K32" s="108"/>
      <c r="L32" s="108"/>
      <c r="M32" s="108" t="s">
        <v>31</v>
      </c>
      <c r="N32" s="108" t="s">
        <v>219</v>
      </c>
      <c r="O32" s="108" t="s">
        <v>33</v>
      </c>
      <c r="P32" s="109" t="s">
        <v>167</v>
      </c>
      <c r="Q32" s="161">
        <v>9.9999999999999989E-277</v>
      </c>
      <c r="R32" s="161">
        <v>9.9999999999999989E-277</v>
      </c>
      <c r="S32" s="161">
        <v>9.9999999999999989E-277</v>
      </c>
      <c r="T32" s="161">
        <v>9.9999999999999989E-277</v>
      </c>
      <c r="U32" s="161">
        <v>9.9999999999999989E-277</v>
      </c>
      <c r="V32" s="161">
        <v>9.9999999999999989E-277</v>
      </c>
      <c r="W32" s="161">
        <v>9.9999999999999989E-277</v>
      </c>
      <c r="X32" s="161">
        <v>9.9999999999999989E-277</v>
      </c>
      <c r="Y32" s="161">
        <v>9.9999999999999989E-277</v>
      </c>
      <c r="Z32" s="161">
        <v>9.9999999999999989E-277</v>
      </c>
      <c r="AA32" s="161">
        <v>9.9999999999999989E-277</v>
      </c>
    </row>
    <row r="33" spans="1:27" ht="63.75" hidden="1" customHeight="1">
      <c r="A33" s="108" t="s">
        <v>67</v>
      </c>
      <c r="B33" s="109" t="s">
        <v>68</v>
      </c>
      <c r="C33" s="110" t="s">
        <v>168</v>
      </c>
      <c r="D33" s="108" t="s">
        <v>243</v>
      </c>
      <c r="E33" s="108" t="s">
        <v>249</v>
      </c>
      <c r="F33" s="108" t="s">
        <v>245</v>
      </c>
      <c r="G33" s="108" t="s">
        <v>239</v>
      </c>
      <c r="H33" s="108"/>
      <c r="I33" s="108"/>
      <c r="J33" s="108"/>
      <c r="K33" s="108"/>
      <c r="L33" s="108"/>
      <c r="M33" s="108" t="s">
        <v>31</v>
      </c>
      <c r="N33" s="108" t="s">
        <v>239</v>
      </c>
      <c r="O33" s="108" t="s">
        <v>33</v>
      </c>
      <c r="P33" s="109" t="s">
        <v>169</v>
      </c>
      <c r="Q33" s="161">
        <v>9.9999999999999989E-277</v>
      </c>
      <c r="R33" s="161">
        <v>9.9999999999999989E-277</v>
      </c>
      <c r="S33" s="161">
        <v>9.9999999999999989E-277</v>
      </c>
      <c r="T33" s="161">
        <v>9.9999999999999989E-277</v>
      </c>
      <c r="U33" s="161">
        <v>9.9999999999999989E-277</v>
      </c>
      <c r="V33" s="161">
        <v>9.9999999999999989E-277</v>
      </c>
      <c r="W33" s="161">
        <v>9.9999999999999989E-277</v>
      </c>
      <c r="X33" s="161">
        <v>9.9999999999999989E-277</v>
      </c>
      <c r="Y33" s="161">
        <v>9.9999999999999989E-277</v>
      </c>
      <c r="Z33" s="161">
        <v>9.9999999999999989E-277</v>
      </c>
      <c r="AA33" s="161">
        <v>9.9999999999999989E-277</v>
      </c>
    </row>
    <row r="34" spans="1:27" ht="63.75" hidden="1" customHeight="1">
      <c r="A34" s="108" t="s">
        <v>67</v>
      </c>
      <c r="B34" s="109" t="s">
        <v>68</v>
      </c>
      <c r="C34" s="110" t="s">
        <v>170</v>
      </c>
      <c r="D34" s="108" t="s">
        <v>243</v>
      </c>
      <c r="E34" s="108" t="s">
        <v>249</v>
      </c>
      <c r="F34" s="108" t="s">
        <v>245</v>
      </c>
      <c r="G34" s="108" t="s">
        <v>252</v>
      </c>
      <c r="H34" s="108"/>
      <c r="I34" s="108"/>
      <c r="J34" s="108"/>
      <c r="K34" s="108"/>
      <c r="L34" s="108"/>
      <c r="M34" s="108" t="s">
        <v>31</v>
      </c>
      <c r="N34" s="108" t="s">
        <v>219</v>
      </c>
      <c r="O34" s="108" t="s">
        <v>33</v>
      </c>
      <c r="P34" s="109" t="s">
        <v>171</v>
      </c>
      <c r="Q34" s="161">
        <v>9.9999999999999989E-277</v>
      </c>
      <c r="R34" s="161">
        <v>9.9999999999999989E-277</v>
      </c>
      <c r="S34" s="161">
        <v>9.9999999999999989E-277</v>
      </c>
      <c r="T34" s="161">
        <v>9.9999999999999989E-277</v>
      </c>
      <c r="U34" s="161">
        <v>9.9999999999999989E-277</v>
      </c>
      <c r="V34" s="161">
        <v>9.9999999999999989E-277</v>
      </c>
      <c r="W34" s="161">
        <v>9.9999999999999989E-277</v>
      </c>
      <c r="X34" s="161">
        <v>9.9999999999999989E-277</v>
      </c>
      <c r="Y34" s="161">
        <v>9.9999999999999989E-277</v>
      </c>
      <c r="Z34" s="161">
        <v>9.9999999999999989E-277</v>
      </c>
      <c r="AA34" s="161">
        <v>9.9999999999999989E-277</v>
      </c>
    </row>
    <row r="35" spans="1:27" ht="63.75" hidden="1" customHeight="1">
      <c r="A35" s="108" t="s">
        <v>67</v>
      </c>
      <c r="B35" s="109" t="s">
        <v>68</v>
      </c>
      <c r="C35" s="110" t="s">
        <v>172</v>
      </c>
      <c r="D35" s="108" t="s">
        <v>243</v>
      </c>
      <c r="E35" s="108" t="s">
        <v>253</v>
      </c>
      <c r="F35" s="108" t="s">
        <v>245</v>
      </c>
      <c r="G35" s="108" t="s">
        <v>254</v>
      </c>
      <c r="H35" s="108"/>
      <c r="I35" s="108"/>
      <c r="J35" s="108"/>
      <c r="K35" s="108"/>
      <c r="L35" s="108"/>
      <c r="M35" s="108" t="s">
        <v>31</v>
      </c>
      <c r="N35" s="108" t="s">
        <v>239</v>
      </c>
      <c r="O35" s="108" t="s">
        <v>33</v>
      </c>
      <c r="P35" s="109" t="s">
        <v>173</v>
      </c>
      <c r="Q35" s="161">
        <v>9.9999999999999989E-277</v>
      </c>
      <c r="R35" s="161">
        <v>9.9999999999999989E-277</v>
      </c>
      <c r="S35" s="161">
        <v>9.9999999999999989E-277</v>
      </c>
      <c r="T35" s="161">
        <v>9.9999999999999989E-277</v>
      </c>
      <c r="U35" s="161">
        <v>9.9999999999999989E-277</v>
      </c>
      <c r="V35" s="161">
        <v>9.9999999999999989E-277</v>
      </c>
      <c r="W35" s="161">
        <v>9.9999999999999989E-277</v>
      </c>
      <c r="X35" s="161">
        <v>9.9999999999999989E-277</v>
      </c>
      <c r="Y35" s="161">
        <v>9.9999999999999989E-277</v>
      </c>
      <c r="Z35" s="161">
        <v>9.9999999999999989E-277</v>
      </c>
      <c r="AA35" s="161">
        <v>9.9999999999999989E-277</v>
      </c>
    </row>
    <row r="36" spans="1:27" ht="63.75" hidden="1" customHeight="1">
      <c r="A36" s="108" t="s">
        <v>67</v>
      </c>
      <c r="B36" s="109" t="s">
        <v>68</v>
      </c>
      <c r="C36" s="110" t="s">
        <v>174</v>
      </c>
      <c r="D36" s="108" t="s">
        <v>243</v>
      </c>
      <c r="E36" s="108" t="s">
        <v>255</v>
      </c>
      <c r="F36" s="108" t="s">
        <v>245</v>
      </c>
      <c r="G36" s="108" t="s">
        <v>256</v>
      </c>
      <c r="H36" s="108"/>
      <c r="I36" s="108"/>
      <c r="J36" s="108"/>
      <c r="K36" s="108"/>
      <c r="L36" s="108"/>
      <c r="M36" s="108" t="s">
        <v>31</v>
      </c>
      <c r="N36" s="108" t="s">
        <v>239</v>
      </c>
      <c r="O36" s="108" t="s">
        <v>33</v>
      </c>
      <c r="P36" s="109" t="s">
        <v>175</v>
      </c>
      <c r="Q36" s="161">
        <v>9.9999999999999989E-277</v>
      </c>
      <c r="R36" s="161">
        <v>9.9999999999999989E-277</v>
      </c>
      <c r="S36" s="161">
        <v>9.9999999999999989E-277</v>
      </c>
      <c r="T36" s="161">
        <v>9.9999999999999989E-277</v>
      </c>
      <c r="U36" s="161">
        <v>9.9999999999999989E-277</v>
      </c>
      <c r="V36" s="161">
        <v>9.9999999999999989E-277</v>
      </c>
      <c r="W36" s="161">
        <v>9.9999999999999989E-277</v>
      </c>
      <c r="X36" s="161">
        <v>9.9999999999999989E-277</v>
      </c>
      <c r="Y36" s="161">
        <v>9.9999999999999989E-277</v>
      </c>
      <c r="Z36" s="161">
        <v>9.9999999999999989E-277</v>
      </c>
      <c r="AA36" s="161">
        <v>9.9999999999999989E-277</v>
      </c>
    </row>
    <row r="37" spans="1:27" ht="63.75" hidden="1" customHeight="1">
      <c r="A37" s="108" t="s">
        <v>67</v>
      </c>
      <c r="B37" s="109" t="s">
        <v>68</v>
      </c>
      <c r="C37" s="110" t="s">
        <v>275</v>
      </c>
      <c r="D37" s="108" t="s">
        <v>243</v>
      </c>
      <c r="E37" s="108" t="s">
        <v>255</v>
      </c>
      <c r="F37" s="108" t="s">
        <v>245</v>
      </c>
      <c r="G37" s="108" t="s">
        <v>267</v>
      </c>
      <c r="H37" s="108"/>
      <c r="I37" s="108"/>
      <c r="J37" s="108"/>
      <c r="K37" s="108"/>
      <c r="L37" s="108"/>
      <c r="M37" s="108" t="s">
        <v>31</v>
      </c>
      <c r="N37" s="108" t="s">
        <v>239</v>
      </c>
      <c r="O37" s="108" t="s">
        <v>33</v>
      </c>
      <c r="P37" s="109" t="s">
        <v>276</v>
      </c>
      <c r="Q37" s="161">
        <v>9.9999999999999989E-277</v>
      </c>
      <c r="R37" s="161">
        <v>9.9999999999999989E-277</v>
      </c>
      <c r="S37" s="161">
        <v>9.9999999999999989E-277</v>
      </c>
      <c r="T37" s="161">
        <v>9.9999999999999989E-277</v>
      </c>
      <c r="U37" s="161">
        <v>9.9999999999999989E-277</v>
      </c>
      <c r="V37" s="161">
        <v>9.9999999999999989E-277</v>
      </c>
      <c r="W37" s="161">
        <v>9.9999999999999989E-277</v>
      </c>
      <c r="X37" s="161">
        <v>9.9999999999999989E-277</v>
      </c>
      <c r="Y37" s="161">
        <v>9.9999999999999989E-277</v>
      </c>
      <c r="Z37" s="161">
        <v>9.9999999999999989E-277</v>
      </c>
      <c r="AA37" s="161">
        <v>9.9999999999999989E-277</v>
      </c>
    </row>
    <row r="38" spans="1:27" ht="63.75" hidden="1" customHeight="1">
      <c r="A38" s="108" t="s">
        <v>67</v>
      </c>
      <c r="B38" s="109" t="s">
        <v>68</v>
      </c>
      <c r="C38" s="110" t="s">
        <v>275</v>
      </c>
      <c r="D38" s="108" t="s">
        <v>243</v>
      </c>
      <c r="E38" s="108" t="s">
        <v>255</v>
      </c>
      <c r="F38" s="108" t="s">
        <v>245</v>
      </c>
      <c r="G38" s="108" t="s">
        <v>267</v>
      </c>
      <c r="H38" s="108"/>
      <c r="I38" s="108"/>
      <c r="J38" s="108"/>
      <c r="K38" s="108"/>
      <c r="L38" s="108"/>
      <c r="M38" s="108" t="s">
        <v>31</v>
      </c>
      <c r="N38" s="108" t="s">
        <v>219</v>
      </c>
      <c r="O38" s="108" t="s">
        <v>33</v>
      </c>
      <c r="P38" s="109" t="s">
        <v>276</v>
      </c>
      <c r="Q38" s="161">
        <v>9.9999999999999989E-277</v>
      </c>
      <c r="R38" s="161">
        <v>9.9999999999999989E-277</v>
      </c>
      <c r="S38" s="161">
        <v>9.9999999999999989E-277</v>
      </c>
      <c r="T38" s="161">
        <v>9.9999999999999989E-277</v>
      </c>
      <c r="U38" s="161">
        <v>9.9999999999999989E-277</v>
      </c>
      <c r="V38" s="161">
        <v>9.9999999999999989E-277</v>
      </c>
      <c r="W38" s="161">
        <v>9.9999999999999989E-277</v>
      </c>
      <c r="X38" s="161">
        <v>9.9999999999999989E-277</v>
      </c>
      <c r="Y38" s="161">
        <v>9.9999999999999989E-277</v>
      </c>
      <c r="Z38" s="161">
        <v>9.9999999999999989E-277</v>
      </c>
      <c r="AA38" s="161">
        <v>9.9999999999999989E-277</v>
      </c>
    </row>
    <row r="39" spans="1:27" ht="63.75" hidden="1" customHeight="1">
      <c r="A39" s="108" t="s">
        <v>67</v>
      </c>
      <c r="B39" s="109" t="s">
        <v>68</v>
      </c>
      <c r="C39" s="110" t="s">
        <v>176</v>
      </c>
      <c r="D39" s="108" t="s">
        <v>243</v>
      </c>
      <c r="E39" s="108" t="s">
        <v>257</v>
      </c>
      <c r="F39" s="108" t="s">
        <v>245</v>
      </c>
      <c r="G39" s="108" t="s">
        <v>258</v>
      </c>
      <c r="H39" s="108"/>
      <c r="I39" s="108"/>
      <c r="J39" s="108"/>
      <c r="K39" s="108"/>
      <c r="L39" s="108"/>
      <c r="M39" s="108" t="s">
        <v>31</v>
      </c>
      <c r="N39" s="108" t="s">
        <v>239</v>
      </c>
      <c r="O39" s="108" t="s">
        <v>33</v>
      </c>
      <c r="P39" s="109" t="s">
        <v>177</v>
      </c>
      <c r="Q39" s="161">
        <v>9.9999999999999989E-277</v>
      </c>
      <c r="R39" s="161">
        <v>9.9999999999999989E-277</v>
      </c>
      <c r="S39" s="161">
        <v>9.9999999999999989E-277</v>
      </c>
      <c r="T39" s="161">
        <v>9.9999999999999989E-277</v>
      </c>
      <c r="U39" s="161">
        <v>9.9999999999999989E-277</v>
      </c>
      <c r="V39" s="161">
        <v>9.9999999999999989E-277</v>
      </c>
      <c r="W39" s="161">
        <v>9.9999999999999989E-277</v>
      </c>
      <c r="X39" s="161">
        <v>9.9999999999999989E-277</v>
      </c>
      <c r="Y39" s="161">
        <v>9.9999999999999989E-277</v>
      </c>
      <c r="Z39" s="161">
        <v>9.9999999999999989E-277</v>
      </c>
      <c r="AA39" s="161">
        <v>9.9999999999999989E-277</v>
      </c>
    </row>
    <row r="40" spans="1:27" ht="63.75" hidden="1" customHeight="1">
      <c r="A40" s="108" t="s">
        <v>67</v>
      </c>
      <c r="B40" s="109" t="s">
        <v>68</v>
      </c>
      <c r="C40" s="110" t="s">
        <v>178</v>
      </c>
      <c r="D40" s="108" t="s">
        <v>243</v>
      </c>
      <c r="E40" s="108" t="s">
        <v>257</v>
      </c>
      <c r="F40" s="108" t="s">
        <v>245</v>
      </c>
      <c r="G40" s="108" t="s">
        <v>250</v>
      </c>
      <c r="H40" s="108"/>
      <c r="I40" s="108"/>
      <c r="J40" s="108"/>
      <c r="K40" s="108"/>
      <c r="L40" s="108"/>
      <c r="M40" s="108" t="s">
        <v>31</v>
      </c>
      <c r="N40" s="108" t="s">
        <v>239</v>
      </c>
      <c r="O40" s="108" t="s">
        <v>33</v>
      </c>
      <c r="P40" s="109" t="s">
        <v>179</v>
      </c>
      <c r="Q40" s="161">
        <v>9.9999999999999989E-277</v>
      </c>
      <c r="R40" s="161">
        <v>9.9999999999999989E-277</v>
      </c>
      <c r="S40" s="161">
        <v>9.9999999999999989E-277</v>
      </c>
      <c r="T40" s="161">
        <v>9.9999999999999989E-277</v>
      </c>
      <c r="U40" s="161">
        <v>9.9999999999999989E-277</v>
      </c>
      <c r="V40" s="161">
        <v>9.9999999999999989E-277</v>
      </c>
      <c r="W40" s="161">
        <v>9.9999999999999989E-277</v>
      </c>
      <c r="X40" s="161">
        <v>9.9999999999999989E-277</v>
      </c>
      <c r="Y40" s="161">
        <v>9.9999999999999989E-277</v>
      </c>
      <c r="Z40" s="161">
        <v>9.9999999999999989E-277</v>
      </c>
      <c r="AA40" s="161">
        <v>9.9999999999999989E-277</v>
      </c>
    </row>
    <row r="41" spans="1:27" ht="63.75" hidden="1" customHeight="1">
      <c r="A41" s="108" t="s">
        <v>67</v>
      </c>
      <c r="B41" s="109" t="s">
        <v>68</v>
      </c>
      <c r="C41" s="110" t="s">
        <v>180</v>
      </c>
      <c r="D41" s="108" t="s">
        <v>243</v>
      </c>
      <c r="E41" s="108" t="s">
        <v>257</v>
      </c>
      <c r="F41" s="108" t="s">
        <v>245</v>
      </c>
      <c r="G41" s="108" t="s">
        <v>251</v>
      </c>
      <c r="H41" s="108"/>
      <c r="I41" s="108"/>
      <c r="J41" s="108"/>
      <c r="K41" s="108"/>
      <c r="L41" s="108"/>
      <c r="M41" s="108" t="s">
        <v>31</v>
      </c>
      <c r="N41" s="108" t="s">
        <v>239</v>
      </c>
      <c r="O41" s="108" t="s">
        <v>33</v>
      </c>
      <c r="P41" s="109" t="s">
        <v>181</v>
      </c>
      <c r="Q41" s="161">
        <v>9.9999999999999989E-277</v>
      </c>
      <c r="R41" s="161">
        <v>9.9999999999999989E-277</v>
      </c>
      <c r="S41" s="161">
        <v>9.9999999999999989E-277</v>
      </c>
      <c r="T41" s="161">
        <v>9.9999999999999989E-277</v>
      </c>
      <c r="U41" s="161">
        <v>9.9999999999999989E-277</v>
      </c>
      <c r="V41" s="161">
        <v>9.9999999999999989E-277</v>
      </c>
      <c r="W41" s="161">
        <v>9.9999999999999989E-277</v>
      </c>
      <c r="X41" s="161">
        <v>9.9999999999999989E-277</v>
      </c>
      <c r="Y41" s="161">
        <v>9.9999999999999989E-277</v>
      </c>
      <c r="Z41" s="161">
        <v>9.9999999999999989E-277</v>
      </c>
      <c r="AA41" s="161">
        <v>9.9999999999999989E-277</v>
      </c>
    </row>
    <row r="42" spans="1:27" ht="63.75" hidden="1" customHeight="1">
      <c r="A42" s="108" t="s">
        <v>67</v>
      </c>
      <c r="B42" s="109" t="s">
        <v>68</v>
      </c>
      <c r="C42" s="110" t="s">
        <v>277</v>
      </c>
      <c r="D42" s="108" t="s">
        <v>243</v>
      </c>
      <c r="E42" s="108" t="s">
        <v>257</v>
      </c>
      <c r="F42" s="108" t="s">
        <v>245</v>
      </c>
      <c r="G42" s="108" t="s">
        <v>239</v>
      </c>
      <c r="H42" s="108"/>
      <c r="I42" s="108"/>
      <c r="J42" s="108"/>
      <c r="K42" s="108"/>
      <c r="L42" s="108"/>
      <c r="M42" s="108" t="s">
        <v>31</v>
      </c>
      <c r="N42" s="108" t="s">
        <v>239</v>
      </c>
      <c r="O42" s="108" t="s">
        <v>33</v>
      </c>
      <c r="P42" s="109" t="s">
        <v>278</v>
      </c>
      <c r="Q42" s="161">
        <v>9.9999999999999989E-277</v>
      </c>
      <c r="R42" s="161">
        <v>9.9999999999999989E-277</v>
      </c>
      <c r="S42" s="161">
        <v>9.9999999999999989E-277</v>
      </c>
      <c r="T42" s="161">
        <v>9.9999999999999989E-277</v>
      </c>
      <c r="U42" s="161">
        <v>9.9999999999999989E-277</v>
      </c>
      <c r="V42" s="161">
        <v>9.9999999999999989E-277</v>
      </c>
      <c r="W42" s="161">
        <v>9.9999999999999989E-277</v>
      </c>
      <c r="X42" s="161">
        <v>9.9999999999999989E-277</v>
      </c>
      <c r="Y42" s="161">
        <v>9.9999999999999989E-277</v>
      </c>
      <c r="Z42" s="161">
        <v>9.9999999999999989E-277</v>
      </c>
      <c r="AA42" s="161">
        <v>9.9999999999999989E-277</v>
      </c>
    </row>
    <row r="43" spans="1:27" ht="63.75" hidden="1" customHeight="1">
      <c r="A43" s="108" t="s">
        <v>67</v>
      </c>
      <c r="B43" s="109" t="s">
        <v>68</v>
      </c>
      <c r="C43" s="110" t="s">
        <v>431</v>
      </c>
      <c r="D43" s="108" t="s">
        <v>243</v>
      </c>
      <c r="E43" s="108" t="s">
        <v>257</v>
      </c>
      <c r="F43" s="108" t="s">
        <v>245</v>
      </c>
      <c r="G43" s="108" t="s">
        <v>252</v>
      </c>
      <c r="H43" s="108" t="s">
        <v>1</v>
      </c>
      <c r="I43" s="108" t="s">
        <v>1</v>
      </c>
      <c r="J43" s="108" t="s">
        <v>1</v>
      </c>
      <c r="K43" s="108" t="s">
        <v>1</v>
      </c>
      <c r="L43" s="108" t="s">
        <v>1</v>
      </c>
      <c r="M43" s="108" t="s">
        <v>31</v>
      </c>
      <c r="N43" s="108" t="s">
        <v>239</v>
      </c>
      <c r="O43" s="108" t="s">
        <v>33</v>
      </c>
      <c r="P43" s="109" t="s">
        <v>432</v>
      </c>
      <c r="Q43" s="161">
        <v>9.9999999999999989E-277</v>
      </c>
      <c r="R43" s="161">
        <v>9.9999999999999989E-277</v>
      </c>
      <c r="S43" s="161">
        <v>9.9999999999999989E-277</v>
      </c>
      <c r="T43" s="161">
        <v>9.9999999999999989E-277</v>
      </c>
      <c r="U43" s="161">
        <v>9.9999999999999989E-277</v>
      </c>
      <c r="V43" s="161">
        <v>9.9999999999999989E-277</v>
      </c>
      <c r="W43" s="161">
        <v>9.9999999999999989E-277</v>
      </c>
      <c r="X43" s="161">
        <v>9.9999999999999989E-277</v>
      </c>
      <c r="Y43" s="161">
        <v>9.9999999999999989E-277</v>
      </c>
      <c r="Z43" s="161">
        <v>9.9999999999999989E-277</v>
      </c>
      <c r="AA43" s="161">
        <v>9.9999999999999989E-277</v>
      </c>
    </row>
    <row r="44" spans="1:27" s="142" customFormat="1" ht="33.75">
      <c r="A44" s="172" t="s">
        <v>65</v>
      </c>
      <c r="B44" s="173" t="s">
        <v>66</v>
      </c>
      <c r="C44" s="174" t="s">
        <v>144</v>
      </c>
      <c r="D44" s="172" t="s">
        <v>29</v>
      </c>
      <c r="E44" s="172" t="s">
        <v>216</v>
      </c>
      <c r="F44" s="172" t="s">
        <v>234</v>
      </c>
      <c r="G44" s="172" t="s">
        <v>214</v>
      </c>
      <c r="H44" s="172" t="s">
        <v>235</v>
      </c>
      <c r="I44" s="172"/>
      <c r="J44" s="172"/>
      <c r="K44" s="172"/>
      <c r="L44" s="172"/>
      <c r="M44" s="172" t="s">
        <v>31</v>
      </c>
      <c r="N44" s="172" t="s">
        <v>32</v>
      </c>
      <c r="O44" s="172" t="s">
        <v>33</v>
      </c>
      <c r="P44" s="347" t="s">
        <v>449</v>
      </c>
      <c r="Q44" s="161">
        <f>+'BASE SENTENCIA'!Q45/$Q$3</f>
        <v>6544.5463980000004</v>
      </c>
      <c r="R44" s="161">
        <f>+'BASE SENTENCIA'!R45/$Q$3</f>
        <v>0</v>
      </c>
      <c r="S44" s="161">
        <f>+'BASE SENTENCIA'!S45/$Q$3</f>
        <v>0</v>
      </c>
      <c r="T44" s="161">
        <f>+'BASE SENTENCIA'!T45/$Q$3</f>
        <v>6544.5463980000004</v>
      </c>
      <c r="U44" s="161">
        <f>+'BASE SENTENCIA'!U45/$Q$3</f>
        <v>0</v>
      </c>
      <c r="V44" s="161">
        <f>+'BASE SENTENCIA'!V45/$Q$3</f>
        <v>2829.3421960000001</v>
      </c>
      <c r="W44" s="161">
        <f>+'BASE SENTENCIA'!W45/$Q$3</f>
        <v>3715.2042019999999</v>
      </c>
      <c r="X44" s="161">
        <f>+'BASE SENTENCIA'!X45/$Q$3</f>
        <v>1191.7748545999998</v>
      </c>
      <c r="Y44" s="161">
        <f>+'BASE SENTENCIA'!Y45/$Q$3</f>
        <v>195.583586</v>
      </c>
      <c r="Z44" s="161">
        <f>+'BASE SENTENCIA'!Z45/$Q$3</f>
        <v>195.583586</v>
      </c>
      <c r="AA44" s="161">
        <f>+'BASE SENTENCIA'!AA45/$Q$3</f>
        <v>174.54909599999999</v>
      </c>
    </row>
    <row r="45" spans="1:27" s="142" customFormat="1" ht="33.75">
      <c r="A45" s="165" t="s">
        <v>63</v>
      </c>
      <c r="B45" s="173" t="s">
        <v>64</v>
      </c>
      <c r="C45" s="174" t="s">
        <v>144</v>
      </c>
      <c r="D45" s="172" t="s">
        <v>29</v>
      </c>
      <c r="E45" s="172" t="s">
        <v>216</v>
      </c>
      <c r="F45" s="172" t="s">
        <v>234</v>
      </c>
      <c r="G45" s="172" t="s">
        <v>214</v>
      </c>
      <c r="H45" s="172" t="s">
        <v>235</v>
      </c>
      <c r="I45" s="172"/>
      <c r="J45" s="172"/>
      <c r="K45" s="172"/>
      <c r="L45" s="172"/>
      <c r="M45" s="172" t="s">
        <v>31</v>
      </c>
      <c r="N45" s="172" t="s">
        <v>32</v>
      </c>
      <c r="O45" s="172" t="s">
        <v>33</v>
      </c>
      <c r="P45" s="347" t="s">
        <v>449</v>
      </c>
      <c r="Q45" s="161">
        <f>+'BASE SENTENCIA'!Q46/$Q$3</f>
        <v>7094.796609</v>
      </c>
      <c r="R45" s="161">
        <f>+'BASE SENTENCIA'!R46/$Q$3</f>
        <v>0</v>
      </c>
      <c r="S45" s="161">
        <f>+'BASE SENTENCIA'!S46/$Q$3</f>
        <v>0</v>
      </c>
      <c r="T45" s="161">
        <f>+'BASE SENTENCIA'!T46/$Q$3</f>
        <v>7094.796609</v>
      </c>
      <c r="U45" s="161">
        <f>+'BASE SENTENCIA'!U46/$Q$3</f>
        <v>0</v>
      </c>
      <c r="V45" s="161">
        <f>+'BASE SENTENCIA'!V46/$Q$3</f>
        <v>6868.046609</v>
      </c>
      <c r="W45" s="161">
        <f>+'BASE SENTENCIA'!W46/$Q$3</f>
        <v>226.75</v>
      </c>
      <c r="X45" s="161">
        <f>+'BASE SENTENCIA'!X46/$Q$3</f>
        <v>105.956914</v>
      </c>
      <c r="Y45" s="161">
        <f>+'BASE SENTENCIA'!Y46/$Q$3</f>
        <v>10.656914</v>
      </c>
      <c r="Z45" s="161">
        <f>+'BASE SENTENCIA'!Z46/$Q$3</f>
        <v>10.656914</v>
      </c>
      <c r="AA45" s="161">
        <f>+'BASE SENTENCIA'!AA46/$Q$3</f>
        <v>10.656914</v>
      </c>
    </row>
    <row r="46" spans="1:27" s="142" customFormat="1" ht="33.75">
      <c r="A46" s="172" t="s">
        <v>61</v>
      </c>
      <c r="B46" s="173" t="s">
        <v>62</v>
      </c>
      <c r="C46" s="174" t="s">
        <v>144</v>
      </c>
      <c r="D46" s="172" t="s">
        <v>29</v>
      </c>
      <c r="E46" s="172" t="s">
        <v>216</v>
      </c>
      <c r="F46" s="172" t="s">
        <v>234</v>
      </c>
      <c r="G46" s="172" t="s">
        <v>214</v>
      </c>
      <c r="H46" s="172" t="s">
        <v>235</v>
      </c>
      <c r="I46" s="172"/>
      <c r="J46" s="172"/>
      <c r="K46" s="172"/>
      <c r="L46" s="172"/>
      <c r="M46" s="172" t="s">
        <v>31</v>
      </c>
      <c r="N46" s="172" t="s">
        <v>32</v>
      </c>
      <c r="O46" s="172" t="s">
        <v>33</v>
      </c>
      <c r="P46" s="347" t="s">
        <v>449</v>
      </c>
      <c r="Q46" s="161">
        <f>+'BASE SENTENCIA'!Q47/$Q$3</f>
        <v>10263.157662</v>
      </c>
      <c r="R46" s="161">
        <f>+'BASE SENTENCIA'!R47/$Q$3</f>
        <v>0</v>
      </c>
      <c r="S46" s="161">
        <f>+'BASE SENTENCIA'!S47/$Q$3</f>
        <v>0</v>
      </c>
      <c r="T46" s="161">
        <f>+'BASE SENTENCIA'!T47/$Q$3</f>
        <v>10263.157662</v>
      </c>
      <c r="U46" s="161">
        <f>+'BASE SENTENCIA'!U47/$Q$3</f>
        <v>0</v>
      </c>
      <c r="V46" s="161">
        <f>+'BASE SENTENCIA'!V47/$Q$3</f>
        <v>1800</v>
      </c>
      <c r="W46" s="161">
        <f>+'BASE SENTENCIA'!W47/$Q$3</f>
        <v>8463.1576619999996</v>
      </c>
      <c r="X46" s="161">
        <f>+'BASE SENTENCIA'!X47/$Q$3</f>
        <v>0</v>
      </c>
      <c r="Y46" s="161">
        <f>+'BASE SENTENCIA'!Y47/$Q$3</f>
        <v>0</v>
      </c>
      <c r="Z46" s="161">
        <f>+'BASE SENTENCIA'!Z47/$Q$3</f>
        <v>0</v>
      </c>
      <c r="AA46" s="161">
        <f>+'BASE SENTENCIA'!AA47/$Q$3</f>
        <v>0</v>
      </c>
    </row>
    <row r="47" spans="1:27" ht="15">
      <c r="A47" s="114" t="s">
        <v>1</v>
      </c>
      <c r="B47" s="115" t="s">
        <v>1</v>
      </c>
      <c r="C47" s="116" t="s">
        <v>1</v>
      </c>
      <c r="D47" s="114" t="s">
        <v>1</v>
      </c>
      <c r="E47" s="114" t="s">
        <v>1</v>
      </c>
      <c r="F47" s="114" t="s">
        <v>1</v>
      </c>
      <c r="G47" s="114" t="s">
        <v>1</v>
      </c>
      <c r="H47" s="114" t="s">
        <v>1</v>
      </c>
      <c r="I47" s="114" t="s">
        <v>1</v>
      </c>
      <c r="J47" s="114" t="s">
        <v>1</v>
      </c>
      <c r="K47" s="114" t="s">
        <v>1</v>
      </c>
      <c r="L47" s="114" t="s">
        <v>1</v>
      </c>
      <c r="M47" s="114" t="s">
        <v>1</v>
      </c>
      <c r="N47" s="114" t="s">
        <v>1</v>
      </c>
      <c r="O47" s="114" t="s">
        <v>1</v>
      </c>
      <c r="P47" s="115" t="s">
        <v>1</v>
      </c>
      <c r="Q47" s="161">
        <f>(((((SUM(Q5:Q46))/1000000)/1000000)/1000000)/1000000)/1000000</f>
        <v>1.0530459999799998E-25</v>
      </c>
      <c r="R47" s="161">
        <f t="shared" ref="R47:AA47" si="0">((((((SUM(R5:R46))/1000000)/1000000)/1000000)/1000000)/1000000)/1000000</f>
        <v>2.6000002E-35</v>
      </c>
      <c r="S47" s="161">
        <f t="shared" si="0"/>
        <v>2.5999999999999995E-35</v>
      </c>
      <c r="T47" s="161">
        <f t="shared" si="0"/>
        <v>1.0530460000000001E-31</v>
      </c>
      <c r="U47" s="161">
        <f t="shared" si="0"/>
        <v>0</v>
      </c>
      <c r="V47" s="161">
        <f t="shared" si="0"/>
        <v>4.8831280287630005E-32</v>
      </c>
      <c r="W47" s="161">
        <f t="shared" si="0"/>
        <v>5.6473319712370017E-32</v>
      </c>
      <c r="X47" s="161">
        <f t="shared" si="0"/>
        <v>1.2815265652230001E-32</v>
      </c>
      <c r="Y47" s="161">
        <f t="shared" si="0"/>
        <v>2.8282267310000006E-33</v>
      </c>
      <c r="Z47" s="161">
        <f t="shared" si="0"/>
        <v>2.8273673429999999E-33</v>
      </c>
      <c r="AA47" s="161">
        <f t="shared" si="0"/>
        <v>2.7856402199999999E-33</v>
      </c>
    </row>
    <row r="48" spans="1:27" ht="15">
      <c r="A48" s="108" t="s">
        <v>1</v>
      </c>
      <c r="B48" s="112" t="s">
        <v>1</v>
      </c>
      <c r="C48" s="110" t="s">
        <v>1</v>
      </c>
      <c r="D48" s="108" t="s">
        <v>1</v>
      </c>
      <c r="E48" s="108" t="s">
        <v>1</v>
      </c>
      <c r="F48" s="108" t="s">
        <v>1</v>
      </c>
      <c r="G48" s="108" t="s">
        <v>1</v>
      </c>
      <c r="H48" s="108" t="s">
        <v>1</v>
      </c>
      <c r="I48" s="108" t="s">
        <v>1</v>
      </c>
      <c r="J48" s="108" t="s">
        <v>1</v>
      </c>
      <c r="K48" s="108" t="s">
        <v>1</v>
      </c>
      <c r="L48" s="108" t="s">
        <v>1</v>
      </c>
      <c r="M48" s="108" t="s">
        <v>1</v>
      </c>
      <c r="N48" s="108" t="s">
        <v>1</v>
      </c>
      <c r="O48" s="108" t="s">
        <v>1</v>
      </c>
      <c r="P48" s="109" t="s">
        <v>1</v>
      </c>
      <c r="Q48" s="161" t="s">
        <v>1</v>
      </c>
      <c r="R48" s="161" t="s">
        <v>1</v>
      </c>
      <c r="S48" s="161" t="s">
        <v>1</v>
      </c>
      <c r="T48" s="161" t="s">
        <v>1</v>
      </c>
      <c r="U48" s="161" t="s">
        <v>1</v>
      </c>
      <c r="V48" s="161" t="s">
        <v>1</v>
      </c>
      <c r="W48" s="161" t="s">
        <v>1</v>
      </c>
      <c r="X48" s="161" t="s">
        <v>1</v>
      </c>
      <c r="Y48" s="161" t="s">
        <v>1</v>
      </c>
      <c r="Z48" s="161" t="s">
        <v>1</v>
      </c>
      <c r="AA48" s="161" t="s">
        <v>1</v>
      </c>
    </row>
    <row r="49" spans="16:27" ht="20.25" hidden="1" customHeight="1">
      <c r="P49" s="361" t="s">
        <v>79</v>
      </c>
      <c r="Q49" s="271">
        <f>SUBTOTAL(9,Q5:Q48)</f>
        <v>31964.199999999997</v>
      </c>
      <c r="R49" s="271">
        <f t="shared" ref="R49:AA49" si="1">SUBTOTAL(9,R5:R48)</f>
        <v>2.6000002E-35</v>
      </c>
      <c r="S49" s="271">
        <f t="shared" si="1"/>
        <v>2.5999999999999995E-35</v>
      </c>
      <c r="T49" s="271">
        <f>SUBTOTAL(9,T5:T48)</f>
        <v>31964.199999999997</v>
      </c>
      <c r="U49" s="271">
        <f t="shared" si="1"/>
        <v>0</v>
      </c>
      <c r="V49" s="271">
        <f>SUBTOTAL(9,V5:V48)</f>
        <v>19253.641866999998</v>
      </c>
      <c r="W49" s="271">
        <f t="shared" si="1"/>
        <v>12710.558132999999</v>
      </c>
      <c r="X49" s="271">
        <f t="shared" si="1"/>
        <v>2744.0038305999997</v>
      </c>
      <c r="Y49" s="271">
        <f t="shared" si="1"/>
        <v>431.241443</v>
      </c>
      <c r="Z49" s="271">
        <f t="shared" si="1"/>
        <v>430.38205500000004</v>
      </c>
      <c r="AA49" s="271">
        <f t="shared" si="1"/>
        <v>409.34756500000003</v>
      </c>
    </row>
    <row r="50" spans="16:27" ht="15" hidden="1">
      <c r="P50" s="361" t="s">
        <v>487</v>
      </c>
      <c r="Q50" s="161">
        <f>(+'BASE SENTENCIA'!Q1)/1000000</f>
        <v>31964.2</v>
      </c>
      <c r="R50" s="161">
        <f>(+'BASE SENTENCIA'!R1)/1000000</f>
        <v>0</v>
      </c>
      <c r="S50" s="161">
        <f>(+'BASE SENTENCIA'!S1)/1000000</f>
        <v>0</v>
      </c>
      <c r="T50" s="161">
        <f>(+'BASE SENTENCIA'!T1)/1000000</f>
        <v>31964.2</v>
      </c>
      <c r="U50" s="161">
        <f>(+'BASE SENTENCIA'!U1)/1000000</f>
        <v>0</v>
      </c>
      <c r="V50" s="161">
        <f>(+'BASE SENTENCIA'!V1)/1000000</f>
        <v>19253.641866999998</v>
      </c>
      <c r="W50" s="161">
        <f>(+'BASE SENTENCIA'!W1)/1000000</f>
        <v>12710.558133</v>
      </c>
      <c r="X50" s="161">
        <f>(+'BASE SENTENCIA'!X1)/1000000</f>
        <v>2744.0038306000001</v>
      </c>
      <c r="Y50" s="161">
        <f>(+'BASE SENTENCIA'!Y1)/1000000</f>
        <v>431.241443</v>
      </c>
      <c r="Z50" s="161">
        <f>(+'BASE SENTENCIA'!Z1)/1000000</f>
        <v>430.38205499999998</v>
      </c>
      <c r="AA50" s="161">
        <f>(+'BASE SENTENCIA'!AA1)/1000000</f>
        <v>409.34756499999997</v>
      </c>
    </row>
    <row r="51" spans="16:27" ht="15" hidden="1">
      <c r="P51" s="361" t="s">
        <v>486</v>
      </c>
      <c r="Q51" s="162">
        <f>+Q49-Q50</f>
        <v>0</v>
      </c>
      <c r="R51" s="162">
        <f t="shared" ref="R51:Z51" si="2">+R49-R50</f>
        <v>2.6000002E-35</v>
      </c>
      <c r="S51" s="162">
        <f t="shared" si="2"/>
        <v>2.5999999999999995E-35</v>
      </c>
      <c r="T51" s="162">
        <f t="shared" si="2"/>
        <v>0</v>
      </c>
      <c r="U51" s="162">
        <f t="shared" si="2"/>
        <v>0</v>
      </c>
      <c r="V51" s="162">
        <f t="shared" si="2"/>
        <v>0</v>
      </c>
      <c r="W51" s="162">
        <f t="shared" si="2"/>
        <v>0</v>
      </c>
      <c r="X51" s="162">
        <f t="shared" si="2"/>
        <v>0</v>
      </c>
      <c r="Y51" s="162">
        <f t="shared" si="2"/>
        <v>0</v>
      </c>
      <c r="Z51" s="162">
        <f t="shared" si="2"/>
        <v>0</v>
      </c>
      <c r="AA51" s="162">
        <f>+AA49-AA50</f>
        <v>0</v>
      </c>
    </row>
    <row r="52" spans="16:27" ht="63.75" customHeight="1">
      <c r="Q52" s="163"/>
      <c r="R52" s="163"/>
      <c r="S52" s="163"/>
      <c r="T52" s="163"/>
      <c r="U52" s="163"/>
      <c r="V52" s="163"/>
      <c r="W52" s="163"/>
      <c r="X52" s="163"/>
      <c r="Y52" s="163"/>
      <c r="Z52" s="163"/>
      <c r="AA52" s="163"/>
    </row>
  </sheetData>
  <autoFilter ref="A4:AA48" xr:uid="{00000000-0009-0000-0000-000004000000}">
    <filterColumn colId="15">
      <colorFilter dxfId="31"/>
    </filterColumn>
  </autoFilter>
  <mergeCells count="1">
    <mergeCell ref="Q1:S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Y53"/>
  <sheetViews>
    <sheetView topLeftCell="C7" workbookViewId="0">
      <selection activeCell="I14" sqref="I14"/>
    </sheetView>
  </sheetViews>
  <sheetFormatPr baseColWidth="10" defaultColWidth="9.140625" defaultRowHeight="15"/>
  <cols>
    <col min="1" max="1" width="3.85546875" hidden="1" customWidth="1"/>
    <col min="2" max="2" width="10" customWidth="1"/>
    <col min="3" max="3" width="33.42578125" customWidth="1"/>
    <col min="4" max="5" width="15.28515625" customWidth="1"/>
    <col min="6" max="6" width="14.42578125" customWidth="1"/>
    <col min="7" max="7" width="24.42578125" hidden="1" customWidth="1"/>
    <col min="8" max="8" width="21.42578125" customWidth="1"/>
    <col min="9" max="9" width="23.140625" customWidth="1"/>
    <col min="10" max="10" width="15.28515625" customWidth="1"/>
    <col min="11" max="11" width="19.7109375" customWidth="1"/>
    <col min="12" max="12" width="18.42578125" customWidth="1"/>
    <col min="13" max="13" width="23.5703125" hidden="1" customWidth="1"/>
    <col min="14" max="14" width="15.42578125" hidden="1" customWidth="1"/>
    <col min="15" max="15" width="20.5703125" customWidth="1"/>
    <col min="16" max="16" width="21" customWidth="1"/>
    <col min="17" max="17" width="15.5703125" customWidth="1"/>
    <col min="18" max="18" width="13.7109375" customWidth="1"/>
    <col min="19" max="19" width="9.140625" customWidth="1"/>
    <col min="20" max="20" width="23.140625" customWidth="1"/>
    <col min="21" max="21" width="22" bestFit="1" customWidth="1"/>
    <col min="22" max="22" width="21.28515625" customWidth="1"/>
    <col min="24" max="24" width="16.28515625" bestFit="1" customWidth="1"/>
    <col min="25" max="25" width="21.140625" bestFit="1" customWidth="1"/>
  </cols>
  <sheetData>
    <row r="1" spans="3:21" s="34" customFormat="1" ht="21.75" customHeight="1">
      <c r="C1" s="1278"/>
      <c r="D1" s="1279"/>
      <c r="E1" s="1279"/>
      <c r="F1" s="1280"/>
      <c r="G1" s="37"/>
      <c r="H1" s="38"/>
      <c r="I1" s="39"/>
      <c r="J1" s="39"/>
      <c r="K1" s="40"/>
      <c r="L1" s="41"/>
      <c r="M1" s="41"/>
      <c r="N1" s="41"/>
      <c r="O1" s="121"/>
      <c r="P1" s="1284" t="s">
        <v>358</v>
      </c>
      <c r="Q1" s="1285"/>
      <c r="R1" s="1286"/>
      <c r="U1" s="122"/>
    </row>
    <row r="2" spans="3:21" s="34" customFormat="1" ht="19.5" customHeight="1">
      <c r="C2" s="1281"/>
      <c r="D2" s="1282"/>
      <c r="E2" s="1282"/>
      <c r="F2" s="1283"/>
      <c r="H2" s="1287" t="s">
        <v>359</v>
      </c>
      <c r="I2" s="1288"/>
      <c r="J2" s="1288"/>
      <c r="K2" s="1288"/>
      <c r="L2" s="1288"/>
      <c r="M2" s="1288"/>
      <c r="N2" s="1288"/>
      <c r="O2" s="1289"/>
      <c r="P2" s="1290" t="s">
        <v>360</v>
      </c>
      <c r="Q2" s="1291"/>
      <c r="R2" s="1292"/>
      <c r="U2" s="122"/>
    </row>
    <row r="3" spans="3:21" s="34" customFormat="1" ht="24" customHeight="1">
      <c r="C3" s="1281"/>
      <c r="D3" s="1282"/>
      <c r="E3" s="1282"/>
      <c r="F3" s="1283"/>
      <c r="H3" s="1287" t="s">
        <v>361</v>
      </c>
      <c r="I3" s="1288"/>
      <c r="J3" s="1288"/>
      <c r="K3" s="1288"/>
      <c r="L3" s="1288"/>
      <c r="M3" s="1288"/>
      <c r="N3" s="1288"/>
      <c r="O3" s="1289"/>
      <c r="P3" s="1290"/>
      <c r="Q3" s="1291"/>
      <c r="R3" s="1292"/>
      <c r="U3" s="122"/>
    </row>
    <row r="4" spans="3:21" s="34" customFormat="1" ht="15" customHeight="1">
      <c r="C4" s="1281"/>
      <c r="D4" s="1282"/>
      <c r="E4" s="1282"/>
      <c r="F4" s="1283"/>
      <c r="H4" s="1287" t="s">
        <v>362</v>
      </c>
      <c r="I4" s="1288"/>
      <c r="J4" s="1288"/>
      <c r="K4" s="1288"/>
      <c r="L4" s="1288"/>
      <c r="M4" s="1288"/>
      <c r="N4" s="1288"/>
      <c r="O4" s="1289"/>
      <c r="P4" s="1290" t="s">
        <v>363</v>
      </c>
      <c r="Q4" s="1291"/>
      <c r="R4" s="1292"/>
      <c r="U4" s="122"/>
    </row>
    <row r="5" spans="3:21" s="34" customFormat="1" ht="15" customHeight="1">
      <c r="C5" s="1281"/>
      <c r="D5" s="1282"/>
      <c r="E5" s="1282"/>
      <c r="F5" s="1283"/>
      <c r="H5" s="1287" t="s">
        <v>364</v>
      </c>
      <c r="I5" s="1288"/>
      <c r="J5" s="1288"/>
      <c r="K5" s="1288"/>
      <c r="L5" s="1288"/>
      <c r="M5" s="1288"/>
      <c r="N5" s="1288"/>
      <c r="O5" s="1289"/>
      <c r="P5" s="1290"/>
      <c r="Q5" s="1291"/>
      <c r="R5" s="1292"/>
      <c r="U5" s="122"/>
    </row>
    <row r="6" spans="3:21" s="34" customFormat="1" ht="15" customHeight="1">
      <c r="C6" s="1281"/>
      <c r="D6" s="1282"/>
      <c r="E6" s="1282"/>
      <c r="F6" s="1283"/>
      <c r="H6" s="1287" t="s">
        <v>365</v>
      </c>
      <c r="I6" s="1288"/>
      <c r="J6" s="1288"/>
      <c r="K6" s="1288"/>
      <c r="L6" s="1288"/>
      <c r="M6" s="1288"/>
      <c r="N6" s="1288"/>
      <c r="O6" s="1289"/>
      <c r="P6" s="1290"/>
      <c r="Q6" s="1291"/>
      <c r="R6" s="1292"/>
      <c r="U6" s="122"/>
    </row>
    <row r="7" spans="3:21" s="34" customFormat="1" ht="16.5" customHeight="1" thickBot="1">
      <c r="C7" s="1281"/>
      <c r="D7" s="1282"/>
      <c r="E7" s="1282"/>
      <c r="F7" s="1283"/>
      <c r="H7" s="58">
        <v>1000000</v>
      </c>
      <c r="I7" s="42"/>
      <c r="J7" s="42"/>
      <c r="K7" s="43"/>
      <c r="L7" s="42"/>
      <c r="M7" s="42"/>
      <c r="N7" s="42"/>
      <c r="O7" s="44">
        <v>1000000</v>
      </c>
      <c r="P7" s="1293"/>
      <c r="Q7" s="1294"/>
      <c r="R7" s="1295"/>
      <c r="U7" s="122"/>
    </row>
    <row r="8" spans="3:21" s="34" customFormat="1" ht="16.5" customHeight="1" thickBot="1">
      <c r="C8" s="1296" t="s">
        <v>366</v>
      </c>
      <c r="D8" s="1297"/>
      <c r="E8" s="1297"/>
      <c r="F8" s="1298"/>
      <c r="G8" s="37"/>
      <c r="H8" s="1299" t="s">
        <v>815</v>
      </c>
      <c r="I8" s="1300"/>
      <c r="J8" s="1300"/>
      <c r="K8" s="1300"/>
      <c r="L8" s="1300"/>
      <c r="M8" s="1300"/>
      <c r="N8" s="1300"/>
      <c r="O8" s="1300"/>
      <c r="P8" s="1300"/>
      <c r="Q8" s="1300"/>
      <c r="R8" s="1301"/>
      <c r="U8" s="122"/>
    </row>
    <row r="9" spans="3:21" s="34" customFormat="1" ht="26.25" customHeight="1" thickBot="1">
      <c r="C9" s="1302" t="s">
        <v>367</v>
      </c>
      <c r="D9" s="1303"/>
      <c r="E9" s="1303"/>
      <c r="F9" s="1303"/>
      <c r="G9" s="1303"/>
      <c r="H9" s="1303"/>
      <c r="I9" s="1303"/>
      <c r="J9" s="1303"/>
      <c r="K9" s="1303"/>
      <c r="L9" s="1303"/>
      <c r="M9" s="1303"/>
      <c r="N9" s="1303"/>
      <c r="O9" s="1303"/>
      <c r="P9" s="1303"/>
      <c r="Q9" s="1303"/>
      <c r="R9" s="1304"/>
      <c r="U9" s="122"/>
    </row>
    <row r="10" spans="3:21" s="34" customFormat="1" ht="48" customHeight="1" thickBot="1">
      <c r="C10" s="249" t="s">
        <v>19</v>
      </c>
      <c r="D10" s="250" t="s">
        <v>397</v>
      </c>
      <c r="E10" s="522" t="s">
        <v>20</v>
      </c>
      <c r="F10" s="251" t="s">
        <v>105</v>
      </c>
      <c r="G10" s="251" t="s">
        <v>368</v>
      </c>
      <c r="H10" s="251" t="s">
        <v>24</v>
      </c>
      <c r="I10" s="251" t="s">
        <v>369</v>
      </c>
      <c r="J10" s="251" t="s">
        <v>22</v>
      </c>
      <c r="K10" s="251" t="s">
        <v>370</v>
      </c>
      <c r="L10" s="252" t="s">
        <v>25</v>
      </c>
      <c r="M10" s="252" t="s">
        <v>371</v>
      </c>
      <c r="N10" s="252" t="s">
        <v>372</v>
      </c>
      <c r="O10" s="253" t="s">
        <v>373</v>
      </c>
      <c r="P10" s="253" t="s">
        <v>374</v>
      </c>
      <c r="Q10" s="253" t="s">
        <v>375</v>
      </c>
      <c r="R10" s="254" t="s">
        <v>376</v>
      </c>
      <c r="U10" s="122"/>
    </row>
    <row r="11" spans="3:21" s="34" customFormat="1" ht="36" customHeight="1">
      <c r="C11" s="177" t="s">
        <v>48</v>
      </c>
      <c r="D11" s="964"/>
      <c r="E11" s="964"/>
      <c r="F11" s="965"/>
      <c r="G11" s="966"/>
      <c r="H11" s="965"/>
      <c r="I11" s="965"/>
      <c r="J11" s="965"/>
      <c r="K11" s="965"/>
      <c r="L11" s="965"/>
      <c r="M11" s="967"/>
      <c r="N11" s="968"/>
      <c r="O11" s="969"/>
      <c r="P11" s="970"/>
      <c r="Q11" s="970"/>
      <c r="R11" s="969"/>
      <c r="S11" s="34">
        <v>1000000</v>
      </c>
      <c r="U11" s="122"/>
    </row>
    <row r="12" spans="3:21" s="34" customFormat="1" ht="45.75" customHeight="1">
      <c r="C12" s="1308" t="s">
        <v>188</v>
      </c>
      <c r="D12" s="963" t="s">
        <v>382</v>
      </c>
      <c r="E12" s="592">
        <f>+F12</f>
        <v>1283.0473948899999</v>
      </c>
      <c r="F12" s="592">
        <v>1283.0473948899999</v>
      </c>
      <c r="G12" s="592">
        <v>0</v>
      </c>
      <c r="H12" s="592">
        <v>1067.0473948900001</v>
      </c>
      <c r="I12" s="404"/>
      <c r="J12" s="404"/>
      <c r="K12" s="58">
        <v>215.99999999999989</v>
      </c>
      <c r="L12" s="58">
        <v>1063.0807268900001</v>
      </c>
      <c r="M12" s="405"/>
      <c r="N12" s="405"/>
      <c r="O12" s="406">
        <f>+IF(ISERROR(L12/F12),0,L12/F12)</f>
        <v>0.82855920297561703</v>
      </c>
      <c r="P12" s="227">
        <f>+F12-L12</f>
        <v>219.9666679999998</v>
      </c>
      <c r="Q12" s="227">
        <v>20.683333000000001</v>
      </c>
      <c r="R12" s="411">
        <f>+IF(ISERROR(Q12/F12),0,Q12/F12)</f>
        <v>1.6120474646825696E-2</v>
      </c>
      <c r="U12" s="122"/>
    </row>
    <row r="13" spans="3:21" s="34" customFormat="1" ht="45.75" customHeight="1">
      <c r="C13" s="1309"/>
      <c r="D13" s="963" t="s">
        <v>398</v>
      </c>
      <c r="E13" s="592">
        <f>+F13</f>
        <v>25.854268019999999</v>
      </c>
      <c r="F13" s="592">
        <v>25.854268019999999</v>
      </c>
      <c r="G13" s="592">
        <v>0</v>
      </c>
      <c r="H13" s="592">
        <v>25.854268019999999</v>
      </c>
      <c r="I13" s="404"/>
      <c r="J13" s="404"/>
      <c r="K13" s="58">
        <v>0</v>
      </c>
      <c r="L13" s="58">
        <v>25.854268019999999</v>
      </c>
      <c r="M13" s="405"/>
      <c r="N13" s="405"/>
      <c r="O13" s="406">
        <f>+IF(ISERROR(L13/F13),0,L13/F13)</f>
        <v>1</v>
      </c>
      <c r="P13" s="227">
        <f>+F13-L13</f>
        <v>0</v>
      </c>
      <c r="Q13" s="227">
        <v>0</v>
      </c>
      <c r="R13" s="411">
        <f>+IF(ISERROR(Q13/F13),0,Q13/F13)</f>
        <v>0</v>
      </c>
      <c r="U13" s="122"/>
    </row>
    <row r="14" spans="3:21" s="34" customFormat="1" ht="45.75" customHeight="1">
      <c r="C14" s="1310"/>
      <c r="D14" s="963" t="s">
        <v>209</v>
      </c>
      <c r="E14" s="404">
        <f>+F14</f>
        <v>152.953305</v>
      </c>
      <c r="F14" s="592">
        <v>152.953305</v>
      </c>
      <c r="G14" s="592">
        <v>0</v>
      </c>
      <c r="H14" s="592">
        <v>63</v>
      </c>
      <c r="I14" s="404"/>
      <c r="J14" s="404"/>
      <c r="K14" s="58">
        <v>89.953305</v>
      </c>
      <c r="L14" s="58">
        <v>63</v>
      </c>
      <c r="M14" s="405"/>
      <c r="N14" s="405"/>
      <c r="O14" s="406">
        <f>+IF(ISERROR(L14/F14),0,L14/F14)</f>
        <v>0.4118904132212115</v>
      </c>
      <c r="P14" s="227">
        <v>0</v>
      </c>
      <c r="Q14" s="227">
        <v>42.466665999999996</v>
      </c>
      <c r="R14" s="411">
        <f>+IF(ISERROR(Q14/F14),0,Q14/F14)</f>
        <v>0.27764464455344717</v>
      </c>
      <c r="U14" s="122"/>
    </row>
    <row r="15" spans="3:21" s="34" customFormat="1" ht="38.25" customHeight="1">
      <c r="C15" s="123" t="s">
        <v>77</v>
      </c>
      <c r="D15" s="962"/>
      <c r="E15" s="408">
        <v>0</v>
      </c>
      <c r="F15" s="408">
        <v>0</v>
      </c>
      <c r="G15" s="407">
        <v>0</v>
      </c>
      <c r="H15" s="408"/>
      <c r="I15" s="408"/>
      <c r="J15" s="408"/>
      <c r="K15" s="408">
        <v>0</v>
      </c>
      <c r="L15" s="592">
        <v>0</v>
      </c>
      <c r="M15" s="409"/>
      <c r="N15" s="410"/>
      <c r="O15" s="411"/>
      <c r="P15" s="404"/>
      <c r="Q15" s="404">
        <v>0</v>
      </c>
      <c r="R15" s="411"/>
      <c r="U15" s="122"/>
    </row>
    <row r="16" spans="3:21" s="34" customFormat="1" ht="54" customHeight="1" thickBot="1">
      <c r="C16" s="59" t="s">
        <v>377</v>
      </c>
      <c r="D16" s="956"/>
      <c r="E16" s="957">
        <f>+F16</f>
        <v>1461.8549679099999</v>
      </c>
      <c r="F16" s="957">
        <f>+F12+F13+F14</f>
        <v>1461.8549679099999</v>
      </c>
      <c r="G16" s="957">
        <f t="shared" ref="G16:H16" si="0">+G12+G13+G14</f>
        <v>0</v>
      </c>
      <c r="H16" s="957">
        <f t="shared" si="0"/>
        <v>1155.9016629100001</v>
      </c>
      <c r="I16" s="957"/>
      <c r="J16" s="957"/>
      <c r="K16" s="957">
        <f>+K12+K13+K14</f>
        <v>305.95330499999989</v>
      </c>
      <c r="L16" s="353">
        <f>(+L12+L13+L14)/1000000</f>
        <v>1.1519349949100002E-3</v>
      </c>
      <c r="M16" s="958"/>
      <c r="N16" s="958"/>
      <c r="O16" s="959">
        <f>+IF(ISERROR(L16/F16),0,L16/F16)</f>
        <v>7.8799540323545956E-7</v>
      </c>
      <c r="P16" s="960"/>
      <c r="Q16" s="960">
        <v>0</v>
      </c>
      <c r="R16" s="961">
        <v>0</v>
      </c>
      <c r="U16" s="122"/>
    </row>
    <row r="17" spans="3:25" s="34" customFormat="1" ht="5.25" hidden="1" customHeight="1">
      <c r="C17" s="231" t="s">
        <v>377</v>
      </c>
      <c r="D17" s="232"/>
      <c r="E17" s="232"/>
      <c r="F17" s="233">
        <v>0</v>
      </c>
      <c r="G17" s="233">
        <v>248847.70388248999</v>
      </c>
      <c r="H17" s="234">
        <v>0</v>
      </c>
      <c r="I17" s="235">
        <v>0</v>
      </c>
      <c r="J17" s="235" t="e">
        <f>SUMIF([3]base!$G$5:$AD$76,"C",[3]base!$V$5:$V$76)</f>
        <v>#VALUE!</v>
      </c>
      <c r="K17" s="234">
        <f>(+F17-(I17+H17))/1000000</f>
        <v>0</v>
      </c>
      <c r="L17" s="235">
        <f>+L12+L13</f>
        <v>1088.9349949100001</v>
      </c>
      <c r="M17" s="236">
        <f>+L17-Q17</f>
        <v>1068.2516619100002</v>
      </c>
      <c r="N17" s="237" t="e">
        <f>+M17/(F17-I17)</f>
        <v>#DIV/0!</v>
      </c>
      <c r="O17" s="238">
        <v>0</v>
      </c>
      <c r="P17" s="239">
        <v>0</v>
      </c>
      <c r="Q17" s="240">
        <f>+Q12</f>
        <v>20.683333000000001</v>
      </c>
      <c r="R17" s="241">
        <v>0</v>
      </c>
      <c r="U17" s="122"/>
    </row>
    <row r="18" spans="3:25" s="8" customFormat="1" ht="41.25" customHeight="1" thickBot="1">
      <c r="C18" s="1306" t="s">
        <v>79</v>
      </c>
      <c r="D18" s="1307"/>
      <c r="E18" s="242">
        <f>+E16</f>
        <v>1461.8549679099999</v>
      </c>
      <c r="F18" s="242">
        <f>+F16</f>
        <v>1461.8549679099999</v>
      </c>
      <c r="G18" s="242">
        <f t="shared" ref="G18:K18" si="1">+G12+G13+G14</f>
        <v>0</v>
      </c>
      <c r="H18" s="242">
        <f>+H16</f>
        <v>1155.9016629100001</v>
      </c>
      <c r="I18" s="242">
        <f t="shared" si="1"/>
        <v>0</v>
      </c>
      <c r="J18" s="242">
        <f t="shared" si="1"/>
        <v>0</v>
      </c>
      <c r="K18" s="242">
        <f t="shared" si="1"/>
        <v>305.95330499999989</v>
      </c>
      <c r="L18" s="242">
        <f>+L12+L13+L14</f>
        <v>1151.9349949100001</v>
      </c>
      <c r="M18" s="243">
        <f>+L18-Q18</f>
        <v>1088.7849959100001</v>
      </c>
      <c r="N18" s="294">
        <f>+M18/(F18-I18)</f>
        <v>0.74479686412847479</v>
      </c>
      <c r="O18" s="244">
        <f>+IF(ISERROR(L18/F18),0,L18/F18)</f>
        <v>0.78799540323545947</v>
      </c>
      <c r="P18" s="245">
        <f t="shared" ref="P18:Q18" si="2">+P12+P13+P14</f>
        <v>219.9666679999998</v>
      </c>
      <c r="Q18" s="246">
        <f t="shared" si="2"/>
        <v>63.149998999999994</v>
      </c>
      <c r="R18" s="247">
        <f>+IF(ISERROR(Q18/F18),0,Q18/F18)</f>
        <v>4.31985391069847E-2</v>
      </c>
      <c r="T18" s="34"/>
      <c r="U18" s="124"/>
    </row>
    <row r="19" spans="3:25" s="8" customFormat="1" ht="23.25" customHeight="1">
      <c r="C19" s="45"/>
      <c r="D19" s="353">
        <v>1000000</v>
      </c>
      <c r="E19" s="353"/>
      <c r="F19" s="248"/>
      <c r="G19" s="46"/>
      <c r="H19" s="125"/>
      <c r="I19" s="125"/>
      <c r="J19" s="46"/>
      <c r="K19" s="46"/>
      <c r="L19" s="125"/>
      <c r="M19" s="125"/>
      <c r="N19" s="126"/>
      <c r="O19" s="47"/>
      <c r="P19" s="127"/>
      <c r="Q19" s="128"/>
      <c r="R19" s="48"/>
      <c r="T19" s="34"/>
      <c r="U19" s="124"/>
    </row>
    <row r="20" spans="3:25" s="8" customFormat="1" ht="23.25" customHeight="1">
      <c r="C20" s="1305"/>
      <c r="D20" s="1305"/>
      <c r="E20" s="1305"/>
      <c r="F20" s="1305"/>
      <c r="G20" s="1305"/>
      <c r="H20" s="1305"/>
      <c r="I20" s="1305"/>
      <c r="J20" s="1305"/>
      <c r="K20" s="1305"/>
      <c r="L20" s="1305"/>
      <c r="M20" s="1305"/>
      <c r="N20" s="1305"/>
      <c r="O20" s="1305"/>
      <c r="P20" s="1305"/>
      <c r="Q20" s="1305"/>
      <c r="R20" s="48"/>
      <c r="T20" s="34"/>
      <c r="U20" s="129"/>
      <c r="V20" s="130"/>
    </row>
    <row r="21" spans="3:25" s="8" customFormat="1" ht="49.5" customHeight="1">
      <c r="C21" s="1277"/>
      <c r="D21" s="1277"/>
      <c r="E21" s="1277"/>
      <c r="F21" s="1277"/>
      <c r="G21" s="1277"/>
      <c r="H21" s="1277"/>
      <c r="I21" s="1277"/>
      <c r="J21" s="1277"/>
      <c r="K21" s="1277"/>
      <c r="L21" s="1277"/>
      <c r="M21" s="1277"/>
      <c r="N21" s="1277"/>
      <c r="O21" s="1277"/>
      <c r="P21" s="1277"/>
      <c r="Q21" s="1277"/>
      <c r="R21" s="1277"/>
      <c r="T21" s="34"/>
      <c r="U21" s="129"/>
      <c r="V21" s="130"/>
    </row>
    <row r="22" spans="3:25" s="8" customFormat="1" ht="54.75" customHeight="1">
      <c r="C22" s="1305"/>
      <c r="D22" s="1305"/>
      <c r="E22" s="1305"/>
      <c r="F22" s="1305"/>
      <c r="G22" s="1305"/>
      <c r="H22" s="1305"/>
      <c r="I22" s="1305"/>
      <c r="J22" s="1305"/>
      <c r="K22" s="1305"/>
      <c r="L22" s="1305"/>
      <c r="M22" s="1305"/>
      <c r="N22" s="1305"/>
      <c r="O22" s="1305"/>
      <c r="P22" s="1305"/>
      <c r="Q22" s="1305"/>
      <c r="R22" s="48"/>
      <c r="T22" s="34"/>
      <c r="U22" s="129"/>
      <c r="V22" s="130"/>
    </row>
    <row r="23" spans="3:25" s="8" customFormat="1" ht="31.5" customHeight="1">
      <c r="C23" s="1305"/>
      <c r="D23" s="1305"/>
      <c r="E23" s="1305"/>
      <c r="F23" s="1305"/>
      <c r="G23" s="1305"/>
      <c r="H23" s="1305"/>
      <c r="I23" s="1305"/>
      <c r="J23" s="1305"/>
      <c r="K23" s="1305"/>
      <c r="L23" s="1305"/>
      <c r="M23" s="1305"/>
      <c r="N23" s="1305"/>
      <c r="O23" s="1305"/>
      <c r="P23" s="1305"/>
      <c r="Q23" s="1305"/>
      <c r="R23" s="1305"/>
      <c r="T23" s="34"/>
      <c r="U23" s="129"/>
      <c r="V23" s="130"/>
    </row>
    <row r="24" spans="3:25" s="8" customFormat="1" ht="38.25" hidden="1" customHeight="1">
      <c r="T24" s="34"/>
      <c r="U24" s="129"/>
      <c r="V24" s="130"/>
    </row>
    <row r="25" spans="3:25" s="8" customFormat="1" ht="31.5" hidden="1" customHeight="1" thickBot="1">
      <c r="C25" s="8" t="s">
        <v>378</v>
      </c>
      <c r="K25" s="49"/>
      <c r="M25" s="57"/>
      <c r="N25" s="57"/>
      <c r="O25" s="57"/>
      <c r="P25" s="57"/>
      <c r="Q25" s="57"/>
      <c r="R25" s="57"/>
      <c r="T25" s="34"/>
      <c r="U25" s="129"/>
      <c r="V25" s="130"/>
    </row>
    <row r="26" spans="3:25" s="8" customFormat="1" ht="31.5" hidden="1" customHeight="1">
      <c r="C26" s="1315" t="s">
        <v>379</v>
      </c>
      <c r="D26" s="1316"/>
      <c r="E26" s="1316"/>
      <c r="F26" s="1317"/>
      <c r="G26" s="28"/>
      <c r="H26" s="1318" t="s">
        <v>380</v>
      </c>
      <c r="I26" s="1319"/>
      <c r="J26" s="1319"/>
      <c r="K26" s="1320"/>
      <c r="L26" s="1320"/>
      <c r="M26" s="1320"/>
      <c r="N26" s="1320"/>
      <c r="O26" s="1320"/>
      <c r="P26" s="1321"/>
      <c r="Q26" s="29" t="s">
        <v>381</v>
      </c>
      <c r="R26" s="57"/>
      <c r="U26" s="124"/>
    </row>
    <row r="27" spans="3:25" s="8" customFormat="1" ht="15.75" hidden="1">
      <c r="C27" s="1322" t="s">
        <v>382</v>
      </c>
      <c r="D27" s="1323"/>
      <c r="E27" s="1323"/>
      <c r="F27" s="1324"/>
      <c r="G27" s="30"/>
      <c r="H27" s="1328" t="s">
        <v>383</v>
      </c>
      <c r="I27" s="1329"/>
      <c r="J27" s="1329"/>
      <c r="K27" s="1330"/>
      <c r="L27" s="1330"/>
      <c r="M27" s="1330"/>
      <c r="N27" s="1330"/>
      <c r="O27" s="1330"/>
      <c r="P27" s="1331"/>
      <c r="Q27" s="131">
        <v>1000000000</v>
      </c>
      <c r="R27" s="57"/>
      <c r="T27" s="132"/>
      <c r="U27" s="129"/>
      <c r="V27" s="130"/>
      <c r="Y27" s="50"/>
    </row>
    <row r="28" spans="3:25" s="8" customFormat="1" ht="15.75" hidden="1">
      <c r="C28" s="1325"/>
      <c r="D28" s="1326"/>
      <c r="E28" s="1326"/>
      <c r="F28" s="1327"/>
      <c r="G28" s="31"/>
      <c r="H28" s="1332" t="s">
        <v>162</v>
      </c>
      <c r="I28" s="1333"/>
      <c r="J28" s="1333"/>
      <c r="K28" s="1334"/>
      <c r="L28" s="1334"/>
      <c r="M28" s="1334"/>
      <c r="N28" s="1334"/>
      <c r="O28" s="1334"/>
      <c r="P28" s="1335"/>
      <c r="Q28" s="133">
        <v>3605000000</v>
      </c>
      <c r="R28" s="57"/>
      <c r="T28" s="132"/>
      <c r="U28" s="129"/>
      <c r="V28" s="130"/>
      <c r="Y28" s="50"/>
    </row>
    <row r="29" spans="3:25" s="8" customFormat="1" ht="15.75" hidden="1">
      <c r="C29" s="1325"/>
      <c r="D29" s="1326"/>
      <c r="E29" s="1326"/>
      <c r="F29" s="1327"/>
      <c r="G29" s="31"/>
      <c r="H29" s="1311" t="s">
        <v>384</v>
      </c>
      <c r="I29" s="1312"/>
      <c r="J29" s="1312"/>
      <c r="K29" s="1313"/>
      <c r="L29" s="1313"/>
      <c r="M29" s="1313"/>
      <c r="N29" s="1313"/>
      <c r="O29" s="1313"/>
      <c r="P29" s="1314"/>
      <c r="Q29" s="134">
        <v>300000000</v>
      </c>
      <c r="R29" s="57"/>
      <c r="T29" s="132"/>
      <c r="U29" s="129"/>
      <c r="V29" s="130"/>
      <c r="Y29" s="50"/>
    </row>
    <row r="30" spans="3:25" s="8" customFormat="1" ht="15.75" hidden="1">
      <c r="C30" s="1325" t="s">
        <v>385</v>
      </c>
      <c r="D30" s="1326"/>
      <c r="E30" s="1326"/>
      <c r="F30" s="1327"/>
      <c r="G30" s="32"/>
      <c r="H30" s="1311" t="s">
        <v>175</v>
      </c>
      <c r="I30" s="1312"/>
      <c r="J30" s="1312"/>
      <c r="K30" s="1313"/>
      <c r="L30" s="1313"/>
      <c r="M30" s="1313"/>
      <c r="N30" s="1313"/>
      <c r="O30" s="1313"/>
      <c r="P30" s="1314"/>
      <c r="Q30" s="133">
        <v>200000000</v>
      </c>
      <c r="R30" s="57"/>
      <c r="T30" s="132"/>
      <c r="U30" s="129"/>
      <c r="V30" s="130"/>
      <c r="Y30" s="50"/>
    </row>
    <row r="31" spans="3:25" s="8" customFormat="1" hidden="1">
      <c r="C31" s="1325" t="s">
        <v>386</v>
      </c>
      <c r="D31" s="1326"/>
      <c r="E31" s="1326"/>
      <c r="F31" s="1327"/>
      <c r="G31" s="31"/>
      <c r="H31" s="1311" t="s">
        <v>387</v>
      </c>
      <c r="I31" s="1312"/>
      <c r="J31" s="1312"/>
      <c r="K31" s="1313"/>
      <c r="L31" s="1313"/>
      <c r="M31" s="1313"/>
      <c r="N31" s="1313"/>
      <c r="O31" s="1313"/>
      <c r="P31" s="1314"/>
      <c r="Q31" s="134">
        <v>300000000</v>
      </c>
      <c r="T31" s="132"/>
      <c r="U31" s="129"/>
      <c r="V31" s="130"/>
      <c r="Y31" s="50"/>
    </row>
    <row r="32" spans="3:25" s="8" customFormat="1" hidden="1">
      <c r="C32" s="1325"/>
      <c r="D32" s="1326"/>
      <c r="E32" s="1326"/>
      <c r="F32" s="1327"/>
      <c r="G32" s="31"/>
      <c r="H32" s="1311" t="s">
        <v>388</v>
      </c>
      <c r="I32" s="1312"/>
      <c r="J32" s="1312"/>
      <c r="K32" s="1313"/>
      <c r="L32" s="1313"/>
      <c r="M32" s="1313"/>
      <c r="N32" s="1313"/>
      <c r="O32" s="1313"/>
      <c r="P32" s="1314"/>
      <c r="Q32" s="134">
        <v>2200000000</v>
      </c>
      <c r="R32" s="34"/>
      <c r="T32" s="132"/>
      <c r="U32" s="129"/>
      <c r="V32" s="130"/>
      <c r="Y32" s="50"/>
    </row>
    <row r="33" spans="3:25" s="8" customFormat="1" hidden="1">
      <c r="C33" s="1325" t="s">
        <v>389</v>
      </c>
      <c r="D33" s="1326"/>
      <c r="E33" s="1326"/>
      <c r="F33" s="1327"/>
      <c r="G33" s="31"/>
      <c r="H33" s="1311" t="s">
        <v>163</v>
      </c>
      <c r="I33" s="1312"/>
      <c r="J33" s="1312"/>
      <c r="K33" s="1313"/>
      <c r="L33" s="1313"/>
      <c r="M33" s="1313"/>
      <c r="N33" s="1313"/>
      <c r="O33" s="1313"/>
      <c r="P33" s="1314"/>
      <c r="Q33" s="134">
        <v>1160000000</v>
      </c>
      <c r="R33" s="34"/>
      <c r="T33" s="132"/>
      <c r="U33" s="129"/>
      <c r="V33" s="130"/>
      <c r="Y33" s="50"/>
    </row>
    <row r="34" spans="3:25" s="8" customFormat="1" hidden="1">
      <c r="C34" s="1325"/>
      <c r="D34" s="1326"/>
      <c r="E34" s="1326"/>
      <c r="F34" s="1327"/>
      <c r="G34" s="31"/>
      <c r="H34" s="1311" t="s">
        <v>160</v>
      </c>
      <c r="I34" s="1312"/>
      <c r="J34" s="1312"/>
      <c r="K34" s="1313"/>
      <c r="L34" s="1313"/>
      <c r="M34" s="1313"/>
      <c r="N34" s="1313"/>
      <c r="O34" s="1313"/>
      <c r="P34" s="1314"/>
      <c r="Q34" s="134">
        <v>30461434</v>
      </c>
      <c r="R34" s="34"/>
      <c r="T34" s="132"/>
      <c r="U34" s="129"/>
      <c r="V34" s="130"/>
      <c r="Y34" s="50"/>
    </row>
    <row r="35" spans="3:25" s="8" customFormat="1" hidden="1">
      <c r="C35" s="1343" t="s">
        <v>390</v>
      </c>
      <c r="D35" s="1343"/>
      <c r="E35" s="1343"/>
      <c r="F35" s="1344"/>
      <c r="G35" s="33"/>
      <c r="H35" s="1311" t="s">
        <v>169</v>
      </c>
      <c r="I35" s="1312"/>
      <c r="J35" s="1312"/>
      <c r="K35" s="1313"/>
      <c r="L35" s="1313"/>
      <c r="M35" s="1313"/>
      <c r="N35" s="1313"/>
      <c r="O35" s="1313"/>
      <c r="P35" s="1314"/>
      <c r="Q35" s="134">
        <v>1962993187</v>
      </c>
      <c r="R35" s="51"/>
      <c r="T35" s="132"/>
      <c r="U35" s="129"/>
      <c r="V35" s="130"/>
      <c r="Y35" s="50"/>
    </row>
    <row r="36" spans="3:25" s="8" customFormat="1" hidden="1">
      <c r="C36" s="1345"/>
      <c r="D36" s="1345"/>
      <c r="E36" s="1345"/>
      <c r="F36" s="1346"/>
      <c r="G36" s="33"/>
      <c r="H36" s="1311" t="s">
        <v>171</v>
      </c>
      <c r="I36" s="1312"/>
      <c r="J36" s="1312"/>
      <c r="K36" s="1313"/>
      <c r="L36" s="1313"/>
      <c r="M36" s="1313"/>
      <c r="N36" s="1313"/>
      <c r="O36" s="1313"/>
      <c r="P36" s="1314"/>
      <c r="Q36" s="134">
        <v>300000000</v>
      </c>
      <c r="R36" s="51"/>
      <c r="T36" s="132"/>
      <c r="U36" s="129"/>
      <c r="V36" s="130"/>
      <c r="Y36" s="50"/>
    </row>
    <row r="37" spans="3:25" s="8" customFormat="1" ht="15.75" hidden="1" thickBot="1">
      <c r="C37" s="1347"/>
      <c r="D37" s="1347"/>
      <c r="E37" s="1347"/>
      <c r="F37" s="1348"/>
      <c r="G37" s="52"/>
      <c r="H37" s="1349" t="s">
        <v>165</v>
      </c>
      <c r="I37" s="1350"/>
      <c r="J37" s="1350"/>
      <c r="K37" s="1351"/>
      <c r="L37" s="1351"/>
      <c r="M37" s="1351"/>
      <c r="N37" s="1351"/>
      <c r="O37" s="1351"/>
      <c r="P37" s="1352"/>
      <c r="Q37" s="134">
        <v>311484467</v>
      </c>
      <c r="R37" s="51"/>
      <c r="T37" s="132"/>
      <c r="U37" s="129"/>
      <c r="V37" s="130"/>
      <c r="Y37" s="50"/>
    </row>
    <row r="38" spans="3:25" s="8" customFormat="1" hidden="1">
      <c r="C38" s="1342" t="s">
        <v>391</v>
      </c>
      <c r="D38" s="1342"/>
      <c r="E38" s="1342"/>
      <c r="F38" s="1342"/>
      <c r="G38" s="52"/>
      <c r="H38" s="1311" t="s">
        <v>164</v>
      </c>
      <c r="I38" s="1312"/>
      <c r="J38" s="1312"/>
      <c r="K38" s="1313"/>
      <c r="L38" s="1313"/>
      <c r="M38" s="1313"/>
      <c r="N38" s="1313"/>
      <c r="O38" s="1313"/>
      <c r="P38" s="1314"/>
      <c r="Q38" s="134">
        <v>31685384000</v>
      </c>
      <c r="R38" s="51"/>
      <c r="T38" s="132"/>
      <c r="U38" s="129"/>
      <c r="V38" s="130"/>
      <c r="Y38" s="50"/>
    </row>
    <row r="39" spans="3:25" s="8" customFormat="1" ht="27" hidden="1" customHeight="1">
      <c r="C39" s="1322" t="s">
        <v>392</v>
      </c>
      <c r="D39" s="1323"/>
      <c r="E39" s="1323"/>
      <c r="F39" s="1324"/>
      <c r="G39" s="32"/>
      <c r="H39" s="1311" t="s">
        <v>167</v>
      </c>
      <c r="I39" s="1312"/>
      <c r="J39" s="1312"/>
      <c r="K39" s="1313"/>
      <c r="L39" s="1313"/>
      <c r="M39" s="1313"/>
      <c r="N39" s="1313"/>
      <c r="O39" s="1313"/>
      <c r="P39" s="1314"/>
      <c r="Q39" s="134">
        <v>5004999999</v>
      </c>
      <c r="R39" s="34"/>
      <c r="T39" s="132"/>
      <c r="U39" s="129"/>
      <c r="V39" s="130"/>
      <c r="Y39" s="50"/>
    </row>
    <row r="40" spans="3:25" s="8" customFormat="1" hidden="1">
      <c r="C40" s="1325" t="s">
        <v>209</v>
      </c>
      <c r="D40" s="1326"/>
      <c r="E40" s="1326"/>
      <c r="F40" s="1327"/>
      <c r="G40" s="32"/>
      <c r="H40" s="1311" t="s">
        <v>181</v>
      </c>
      <c r="I40" s="1312"/>
      <c r="J40" s="1312"/>
      <c r="K40" s="1313"/>
      <c r="L40" s="1313"/>
      <c r="M40" s="1313"/>
      <c r="N40" s="1313"/>
      <c r="O40" s="1313"/>
      <c r="P40" s="1314"/>
      <c r="Q40" s="134">
        <v>2120000000</v>
      </c>
      <c r="R40" s="34"/>
      <c r="T40" s="132"/>
      <c r="U40" s="132"/>
      <c r="V40" s="132"/>
      <c r="W40" s="132"/>
      <c r="Y40" s="50"/>
    </row>
    <row r="41" spans="3:25" s="8" customFormat="1" ht="12.75" hidden="1" customHeight="1">
      <c r="C41" s="1340" t="s">
        <v>393</v>
      </c>
      <c r="D41" s="1341"/>
      <c r="E41" s="1341"/>
      <c r="F41" s="1342"/>
      <c r="G41" s="33"/>
      <c r="H41" s="1311" t="s">
        <v>177</v>
      </c>
      <c r="I41" s="1312"/>
      <c r="J41" s="1312"/>
      <c r="K41" s="1313"/>
      <c r="L41" s="1313"/>
      <c r="M41" s="1313"/>
      <c r="N41" s="1313"/>
      <c r="O41" s="1313"/>
      <c r="P41" s="1314"/>
      <c r="Q41" s="134">
        <v>4000000000</v>
      </c>
      <c r="R41" s="34"/>
      <c r="T41" s="132"/>
      <c r="U41" s="132"/>
      <c r="V41" s="132"/>
      <c r="W41" s="132"/>
      <c r="Y41" s="50"/>
    </row>
    <row r="42" spans="3:25" s="8" customFormat="1" ht="28.5" hidden="1" customHeight="1" thickBot="1">
      <c r="C42" s="1340"/>
      <c r="D42" s="1341"/>
      <c r="E42" s="1341"/>
      <c r="F42" s="1342"/>
      <c r="G42" s="33"/>
      <c r="H42" s="1311" t="s">
        <v>179</v>
      </c>
      <c r="I42" s="1312"/>
      <c r="J42" s="1312"/>
      <c r="K42" s="1313"/>
      <c r="L42" s="1313"/>
      <c r="M42" s="1313"/>
      <c r="N42" s="1313"/>
      <c r="O42" s="1313"/>
      <c r="P42" s="1314"/>
      <c r="Q42" s="134">
        <v>3000000000</v>
      </c>
      <c r="R42" s="34"/>
      <c r="T42" s="132"/>
      <c r="U42" s="132"/>
      <c r="V42" s="132"/>
      <c r="W42" s="132"/>
      <c r="Y42" s="50"/>
    </row>
    <row r="43" spans="3:25" s="8" customFormat="1" ht="31.5" hidden="1" customHeight="1">
      <c r="C43" s="1336" t="s">
        <v>70</v>
      </c>
      <c r="D43" s="1337"/>
      <c r="E43" s="1337"/>
      <c r="F43" s="1338"/>
      <c r="G43" s="1338"/>
      <c r="H43" s="1339"/>
      <c r="I43" s="1339"/>
      <c r="J43" s="1339"/>
      <c r="K43" s="1339"/>
      <c r="L43" s="1339"/>
      <c r="M43" s="1339"/>
      <c r="N43" s="1339"/>
      <c r="O43" s="1339"/>
      <c r="P43" s="1339"/>
      <c r="Q43" s="53">
        <f>SUM(Q27:Q42)</f>
        <v>57180323087</v>
      </c>
      <c r="R43" s="117"/>
      <c r="T43" s="135"/>
      <c r="U43" s="136"/>
      <c r="V43" s="137"/>
    </row>
    <row r="44" spans="3:25" s="8" customFormat="1" ht="31.5" hidden="1" customHeight="1">
      <c r="C44" s="57"/>
      <c r="D44" s="57"/>
      <c r="E44" s="57"/>
      <c r="F44" s="57"/>
      <c r="G44" s="57"/>
      <c r="H44" s="57"/>
      <c r="I44" s="57"/>
      <c r="J44" s="57"/>
      <c r="K44" s="57"/>
      <c r="L44" s="57"/>
      <c r="M44" s="57"/>
      <c r="N44" s="57"/>
      <c r="O44" s="57"/>
      <c r="P44" s="57"/>
      <c r="Q44" s="57"/>
      <c r="R44" s="57"/>
      <c r="U44" s="124"/>
    </row>
    <row r="45" spans="3:25" s="34" customFormat="1" ht="12.75" hidden="1">
      <c r="R45" s="117"/>
      <c r="U45" s="138"/>
    </row>
    <row r="46" spans="3:25" s="34" customFormat="1" ht="12.75" hidden="1">
      <c r="F46" s="51">
        <f>+F18-[4]base!W76</f>
        <v>-621520764246.14502</v>
      </c>
      <c r="G46" s="51">
        <f>+G18-[4]base!X66</f>
        <v>0</v>
      </c>
      <c r="H46" s="51">
        <f>+H18-[4]base!Y76</f>
        <v>-227346393536.53833</v>
      </c>
      <c r="I46" s="51">
        <f>+I18-[4]base!X76</f>
        <v>-62602423429</v>
      </c>
      <c r="J46" s="51" t="e">
        <f>+[4]base!V76-#REF!</f>
        <v>#REF!</v>
      </c>
      <c r="K46" s="51">
        <f>+K18-[4]base!Z76</f>
        <v>-331571947280.60669</v>
      </c>
      <c r="L46" s="51">
        <f>+L18-[4]base!AA76</f>
        <v>-169075283663.685</v>
      </c>
      <c r="M46" s="51">
        <f>+M18-([4]base!AA76-[4]base!AB76)</f>
        <v>-166649825032.035</v>
      </c>
      <c r="N46" s="51"/>
      <c r="O46" s="51"/>
      <c r="P46" s="51" t="e">
        <f>([4]base!Z76-[4]base!AA76)-#REF!</f>
        <v>#REF!</v>
      </c>
      <c r="Q46" s="51">
        <f>+Q18-[4]base!AB76</f>
        <v>-2425458631.650001</v>
      </c>
      <c r="R46" s="117"/>
      <c r="U46" s="138"/>
    </row>
    <row r="47" spans="3:25" s="34" customFormat="1" ht="12.75" hidden="1">
      <c r="F47" s="139" t="e">
        <f>(#REF!+'[4]VICE REL. POLÍTICAS'!E10+'[4]DESPACHO DEL MINISTRO '!E10+'[4]SECRE. GENERAL'!E10)-F18</f>
        <v>#REF!</v>
      </c>
      <c r="G47" s="140"/>
      <c r="H47" s="51" t="e">
        <f>+(#REF!+'[4]VICE REL. POLÍTICAS'!F10+'[4]DESPACHO DEL MINISTRO '!F10+'[4]SECRE. GENERAL'!F10)-#REF!</f>
        <v>#REF!</v>
      </c>
      <c r="I47" s="51"/>
      <c r="J47" s="51"/>
      <c r="K47" s="51" t="e">
        <f>+(#REF!+'[4]VICE REL. POLÍTICAS'!H10+'[4]DESPACHO DEL MINISTRO '!H10+'[4]SECRE. GENERAL'!H10)-#REF!</f>
        <v>#REF!</v>
      </c>
      <c r="L47" s="51" t="e">
        <f>+(#REF!+'[4]VICE REL. POLÍTICAS'!I10+'[4]DESPACHO DEL MINISTRO '!I10+'[4]SECRE. GENERAL'!I10)-#REF!</f>
        <v>#REF!</v>
      </c>
      <c r="M47" s="51"/>
      <c r="N47" s="51"/>
      <c r="O47" s="51"/>
      <c r="P47" s="141" t="e">
        <f>+('[4]SECRE. GENERAL'!L10+'[4]DESPACHO DEL MINISTRO '!L10+'[4]VICE REL. POLÍTICAS'!L10+#REF!)-#REF!</f>
        <v>#REF!</v>
      </c>
      <c r="Q47" s="51" t="e">
        <f>+(#REF!+'[4]VICE REL. POLÍTICAS'!M10+'[4]DESPACHO DEL MINISTRO '!M10+'[4]SECRE. GENERAL'!M10)-#REF!</f>
        <v>#REF!</v>
      </c>
      <c r="R47" s="50"/>
      <c r="U47" s="138"/>
    </row>
    <row r="48" spans="3:25" s="34" customFormat="1" ht="12.75" hidden="1">
      <c r="F48" s="54"/>
      <c r="R48" s="117"/>
      <c r="U48" s="138"/>
    </row>
    <row r="49" spans="9:21" s="34" customFormat="1" ht="12.75" hidden="1">
      <c r="R49" s="117"/>
      <c r="U49" s="138"/>
    </row>
    <row r="50" spans="9:21" s="34" customFormat="1" ht="12.75"/>
    <row r="51" spans="9:21" s="34" customFormat="1" ht="12.75"/>
    <row r="52" spans="9:21" s="34" customFormat="1" ht="12.75">
      <c r="I52" s="54"/>
      <c r="J52" s="54"/>
    </row>
    <row r="53" spans="9:21" s="34" customFormat="1" ht="12.75"/>
  </sheetData>
  <mergeCells count="46">
    <mergeCell ref="C35:F37"/>
    <mergeCell ref="H35:P35"/>
    <mergeCell ref="H36:P36"/>
    <mergeCell ref="H37:P37"/>
    <mergeCell ref="C38:F38"/>
    <mergeCell ref="H38:P38"/>
    <mergeCell ref="C43:P43"/>
    <mergeCell ref="C39:F39"/>
    <mergeCell ref="H39:P39"/>
    <mergeCell ref="C40:F40"/>
    <mergeCell ref="H40:P40"/>
    <mergeCell ref="C41:F42"/>
    <mergeCell ref="H41:P41"/>
    <mergeCell ref="H42:P42"/>
    <mergeCell ref="H33:P33"/>
    <mergeCell ref="H34:P34"/>
    <mergeCell ref="C22:Q22"/>
    <mergeCell ref="C23:R23"/>
    <mergeCell ref="C26:F26"/>
    <mergeCell ref="H26:P26"/>
    <mergeCell ref="C27:F29"/>
    <mergeCell ref="H27:P27"/>
    <mergeCell ref="H28:P28"/>
    <mergeCell ref="H29:P29"/>
    <mergeCell ref="C30:F30"/>
    <mergeCell ref="H30:P30"/>
    <mergeCell ref="C31:F32"/>
    <mergeCell ref="H31:P31"/>
    <mergeCell ref="H32:P32"/>
    <mergeCell ref="C33:F34"/>
    <mergeCell ref="C21:R21"/>
    <mergeCell ref="C1:F7"/>
    <mergeCell ref="P1:R1"/>
    <mergeCell ref="H2:O2"/>
    <mergeCell ref="P2:R3"/>
    <mergeCell ref="H3:O3"/>
    <mergeCell ref="H4:O4"/>
    <mergeCell ref="P4:R7"/>
    <mergeCell ref="H5:O5"/>
    <mergeCell ref="H6:O6"/>
    <mergeCell ref="C8:F8"/>
    <mergeCell ref="H8:R8"/>
    <mergeCell ref="C9:R9"/>
    <mergeCell ref="C20:Q20"/>
    <mergeCell ref="C18:D18"/>
    <mergeCell ref="C12:C14"/>
  </mergeCells>
  <conditionalFormatting sqref="F48">
    <cfRule type="cellIs" dxfId="30" priority="1" operator="notEqual">
      <formula>0</formula>
    </cfRule>
  </conditionalFormatting>
  <conditionalFormatting sqref="F46:Q46">
    <cfRule type="cellIs" dxfId="29" priority="8" operator="greaterThan">
      <formula>0</formula>
    </cfRule>
    <cfRule type="colorScale" priority="9">
      <colorScale>
        <cfvo type="num" val="0"/>
        <cfvo type="num" val="0"/>
        <color rgb="FFFF0000"/>
        <color rgb="FFFFEF9C"/>
      </colorScale>
    </cfRule>
  </conditionalFormatting>
  <conditionalFormatting sqref="H47:R47">
    <cfRule type="cellIs" dxfId="28" priority="6" operator="greaterThan">
      <formula>0</formula>
    </cfRule>
    <cfRule type="colorScale" priority="7">
      <colorScale>
        <cfvo type="num" val="0"/>
        <cfvo type="num" val="0"/>
        <color rgb="FFFF0000"/>
        <color rgb="FFFFEF9C"/>
      </colorScale>
    </cfRule>
  </conditionalFormatting>
  <conditionalFormatting sqref="R35:R37">
    <cfRule type="colorScale" priority="5">
      <colorScale>
        <cfvo type="num" val="0"/>
        <cfvo type="num" val="0"/>
        <color rgb="FFFF0000"/>
        <color rgb="FFFFEF9C"/>
      </colorScale>
    </cfRule>
  </conditionalFormatting>
  <conditionalFormatting sqref="R35:R38">
    <cfRule type="cellIs" dxfId="27" priority="2" operator="greaterThan">
      <formula>0</formula>
    </cfRule>
  </conditionalFormatting>
  <conditionalFormatting sqref="R38">
    <cfRule type="colorScale" priority="3">
      <colorScale>
        <cfvo type="num" val="0"/>
        <cfvo type="num" val="0"/>
        <color rgb="FFFF0000"/>
        <color rgb="FFFFEF9C"/>
      </colorScale>
    </cfRule>
  </conditionalFormatting>
  <printOptions horizontalCentered="1"/>
  <pageMargins left="0.36458333333333331" right="0" top="0" bottom="0" header="0.78740157480314965" footer="0.39370078740157483"/>
  <pageSetup paperSize="300" scale="60" orientation="landscape" r:id="rId1"/>
  <headerFooter alignWithMargins="0"/>
  <rowBreaks count="1" manualBreakCount="1">
    <brk id="23" min="2"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tabColor theme="2"/>
  </sheetPr>
  <dimension ref="A1:T314"/>
  <sheetViews>
    <sheetView topLeftCell="C1" zoomScale="130" zoomScaleNormal="130" workbookViewId="0">
      <selection activeCell="G84" sqref="G84"/>
    </sheetView>
  </sheetViews>
  <sheetFormatPr baseColWidth="10" defaultColWidth="9.140625" defaultRowHeight="15"/>
  <cols>
    <col min="1" max="1" width="13" customWidth="1"/>
    <col min="2" max="2" width="15.28515625" style="160" customWidth="1"/>
    <col min="3" max="3" width="12.7109375" customWidth="1"/>
    <col min="4" max="4" width="21.5703125" customWidth="1"/>
    <col min="5" max="5" width="28" customWidth="1"/>
    <col min="6" max="6" width="17.5703125" customWidth="1"/>
    <col min="7" max="7" width="16.7109375" customWidth="1"/>
    <col min="8" max="8" width="12.85546875" customWidth="1"/>
    <col min="9" max="9" width="16.28515625" customWidth="1"/>
    <col min="10" max="10" width="13.7109375" style="1232" customWidth="1"/>
    <col min="11" max="11" width="11.5703125" style="952" customWidth="1"/>
    <col min="12" max="12" width="14" customWidth="1"/>
    <col min="13" max="13" width="12.7109375" customWidth="1"/>
    <col min="14" max="14" width="11.85546875" customWidth="1"/>
    <col min="15" max="16" width="14" customWidth="1"/>
  </cols>
  <sheetData>
    <row r="1" spans="1:17" ht="15.75">
      <c r="A1" s="362" t="s">
        <v>111</v>
      </c>
      <c r="B1" s="153">
        <v>2024</v>
      </c>
      <c r="C1" s="1357" t="s">
        <v>361</v>
      </c>
      <c r="D1" s="1357"/>
      <c r="E1" s="1357"/>
      <c r="F1" s="1357"/>
      <c r="G1" s="1357"/>
      <c r="H1" s="1357"/>
      <c r="I1" s="1357"/>
      <c r="J1" s="1357"/>
      <c r="K1" s="1357"/>
      <c r="L1" s="1357"/>
      <c r="M1" s="1357"/>
      <c r="N1" s="1357"/>
      <c r="O1" s="1357"/>
      <c r="P1" s="1357"/>
    </row>
    <row r="2" spans="1:17" ht="15.75" customHeight="1">
      <c r="A2" s="362" t="s">
        <v>2</v>
      </c>
      <c r="B2" s="154" t="s">
        <v>3</v>
      </c>
      <c r="C2" s="1367"/>
      <c r="D2" s="1368"/>
      <c r="E2" s="1368"/>
      <c r="F2" s="1368"/>
      <c r="G2" s="1368"/>
      <c r="H2" s="1368"/>
      <c r="I2" s="1368"/>
      <c r="J2" s="1368"/>
      <c r="K2" s="1368"/>
      <c r="L2" s="1368"/>
      <c r="M2" s="1368"/>
      <c r="N2" s="1368"/>
      <c r="O2" s="1368"/>
    </row>
    <row r="3" spans="1:17" ht="29.25" customHeight="1" thickBot="1">
      <c r="A3" s="363" t="s">
        <v>4</v>
      </c>
      <c r="B3" s="154" t="s">
        <v>353</v>
      </c>
      <c r="C3" s="1355" t="s">
        <v>814</v>
      </c>
      <c r="D3" s="1356"/>
      <c r="E3" s="1356"/>
      <c r="F3" s="1356"/>
      <c r="G3" s="1356"/>
      <c r="H3" s="1356"/>
      <c r="I3" s="1356"/>
      <c r="J3" s="1356"/>
      <c r="K3" s="1356"/>
      <c r="L3" s="1356"/>
      <c r="M3" s="1356"/>
      <c r="N3" s="1356"/>
      <c r="O3" s="1356"/>
      <c r="P3" s="1356"/>
    </row>
    <row r="4" spans="1:17" s="160" customFormat="1" ht="60.75" thickBot="1">
      <c r="A4" s="731" t="s">
        <v>6</v>
      </c>
      <c r="B4" s="732" t="s">
        <v>7</v>
      </c>
      <c r="C4" s="732" t="s">
        <v>349</v>
      </c>
      <c r="D4" s="732" t="s">
        <v>735</v>
      </c>
      <c r="E4" s="732" t="s">
        <v>731</v>
      </c>
      <c r="F4" s="733" t="s">
        <v>104</v>
      </c>
      <c r="G4" s="733" t="s">
        <v>193</v>
      </c>
      <c r="H4" s="733" t="s">
        <v>108</v>
      </c>
      <c r="I4" s="733" t="s">
        <v>433</v>
      </c>
      <c r="J4" s="733" t="s">
        <v>25</v>
      </c>
      <c r="K4" s="733" t="s">
        <v>26</v>
      </c>
      <c r="L4" s="733" t="s">
        <v>24</v>
      </c>
      <c r="M4" s="732" t="s">
        <v>45</v>
      </c>
      <c r="N4" s="732" t="s">
        <v>107</v>
      </c>
      <c r="O4" s="747" t="s">
        <v>195</v>
      </c>
      <c r="P4" s="734" t="s">
        <v>28</v>
      </c>
    </row>
    <row r="5" spans="1:17" ht="24">
      <c r="A5" s="1381" t="s">
        <v>47</v>
      </c>
      <c r="B5" s="953" t="str">
        <f>+'DATOS SIIF'!C5</f>
        <v>A-01-01-01</v>
      </c>
      <c r="C5" s="786" t="s">
        <v>586</v>
      </c>
      <c r="D5" s="786" t="str">
        <f>+'DATOS SIIF'!P5</f>
        <v>SALARIO</v>
      </c>
      <c r="E5" s="786" t="str">
        <f>+'DATOS SIIF'!Q5</f>
        <v>SALARIO</v>
      </c>
      <c r="F5" s="787">
        <f>+'DATOS SIIF'!R5</f>
        <v>29724.9</v>
      </c>
      <c r="G5" s="787">
        <f>+'DATOS SIIF'!U5</f>
        <v>29724.9</v>
      </c>
      <c r="H5" s="787">
        <f>+'DATOS SIIF'!V5</f>
        <v>0</v>
      </c>
      <c r="I5" s="787">
        <f t="shared" ref="I5:I11" si="0">+G5-H5</f>
        <v>29724.9</v>
      </c>
      <c r="J5" s="1218">
        <f>+'DATOS SIIF'!Y5</f>
        <v>8070.1724100000001</v>
      </c>
      <c r="K5" s="832">
        <f>+'DATOS SIIF'!Z5</f>
        <v>7927.6098190000002</v>
      </c>
      <c r="L5" s="787">
        <f>+'DATOS SIIF'!W5</f>
        <v>25867.246220500001</v>
      </c>
      <c r="M5" s="788">
        <f t="shared" ref="M5:M42" si="1">+IF(ISERROR(J5/I5),0,J5/I5)</f>
        <v>0.27149535944612091</v>
      </c>
      <c r="N5" s="788">
        <f t="shared" ref="N5:N68" si="2">+IF(ISERROR(K5/I5),0,K5/I5)</f>
        <v>0.2666992931515329</v>
      </c>
      <c r="O5" s="789">
        <f t="shared" ref="O5:O11" si="3">+I5-L5</f>
        <v>3857.6537795000004</v>
      </c>
      <c r="P5" s="790">
        <f>+'DATOS SIIF'!AB5</f>
        <v>7881.3353630000001</v>
      </c>
    </row>
    <row r="6" spans="1:17" ht="36">
      <c r="A6" s="1382"/>
      <c r="B6" s="953" t="str">
        <f>+'DATOS SIIF'!C6</f>
        <v>A-01-01-02</v>
      </c>
      <c r="C6" s="791" t="str">
        <f t="shared" ref="C6:C11" si="4">+C5</f>
        <v>Sub. Gestión Humana</v>
      </c>
      <c r="D6" s="786" t="str">
        <f>+'DATOS SIIF'!P6</f>
        <v>CONTRIBUCIONES INHERENTES A LA NÓMINA</v>
      </c>
      <c r="E6" s="786" t="str">
        <f>+'DATOS SIIF'!Q6</f>
        <v>CONTRIBUCIONES INHERENTES A LA NÓMINA</v>
      </c>
      <c r="F6" s="787">
        <f>+'DATOS SIIF'!R6</f>
        <v>10651.5</v>
      </c>
      <c r="G6" s="787">
        <f>+'DATOS SIIF'!U6</f>
        <v>10651.5</v>
      </c>
      <c r="H6" s="787">
        <f>+'DATOS SIIF'!V6</f>
        <v>0</v>
      </c>
      <c r="I6" s="792">
        <f t="shared" si="0"/>
        <v>10651.5</v>
      </c>
      <c r="J6" s="1219">
        <f>+'DATOS SIIF'!Y6</f>
        <v>2203.8396419999999</v>
      </c>
      <c r="K6" s="812">
        <f>+'DATOS SIIF'!Z6</f>
        <v>2203.8396419999999</v>
      </c>
      <c r="L6" s="787">
        <f>+'DATOS SIIF'!W6</f>
        <v>9166.5810154899991</v>
      </c>
      <c r="M6" s="793">
        <f t="shared" si="1"/>
        <v>0.20690415828756512</v>
      </c>
      <c r="N6" s="793">
        <f t="shared" si="2"/>
        <v>0.20690415828756512</v>
      </c>
      <c r="O6" s="794">
        <f t="shared" si="3"/>
        <v>1484.9189845100009</v>
      </c>
      <c r="P6" s="790">
        <f>+'DATOS SIIF'!AB6</f>
        <v>2203.8396419999999</v>
      </c>
    </row>
    <row r="7" spans="1:17" ht="36">
      <c r="A7" s="1382"/>
      <c r="B7" s="953" t="str">
        <f>+'DATOS SIIF'!C7</f>
        <v>A-01-01-03</v>
      </c>
      <c r="C7" s="791" t="str">
        <f t="shared" si="4"/>
        <v>Sub. Gestión Humana</v>
      </c>
      <c r="D7" s="786" t="str">
        <f>+'DATOS SIIF'!P7</f>
        <v>REMUNERACIONES NO CONSTITUTIVAS DE FACTOR SALARIAL</v>
      </c>
      <c r="E7" s="786" t="str">
        <f>+'DATOS SIIF'!Q7</f>
        <v>REMUNERACIONES NO CONSTITUTIVAS DE FACTOR SALARIAL</v>
      </c>
      <c r="F7" s="787">
        <f>+'DATOS SIIF'!R7</f>
        <v>4834.1000000000004</v>
      </c>
      <c r="G7" s="787">
        <f>+'DATOS SIIF'!U7</f>
        <v>4834.1000000000004</v>
      </c>
      <c r="H7" s="787">
        <f>+'DATOS SIIF'!V7</f>
        <v>0</v>
      </c>
      <c r="I7" s="792">
        <f t="shared" si="0"/>
        <v>4834.1000000000004</v>
      </c>
      <c r="J7" s="1219">
        <f>+'DATOS SIIF'!Y7</f>
        <v>1103.003915</v>
      </c>
      <c r="K7" s="812">
        <f>+'DATOS SIIF'!Z7</f>
        <v>1093.9705369999999</v>
      </c>
      <c r="L7" s="787">
        <f>+'DATOS SIIF'!W7</f>
        <v>4198.8038327499999</v>
      </c>
      <c r="M7" s="793">
        <f t="shared" si="1"/>
        <v>0.22817151382884093</v>
      </c>
      <c r="N7" s="793">
        <f t="shared" si="2"/>
        <v>0.22630283548126845</v>
      </c>
      <c r="O7" s="794">
        <f t="shared" si="3"/>
        <v>635.29616725000051</v>
      </c>
      <c r="P7" s="790">
        <f>+'DATOS SIIF'!AB7</f>
        <v>1059.849532</v>
      </c>
    </row>
    <row r="8" spans="1:17">
      <c r="A8" s="1382"/>
      <c r="B8" s="155"/>
      <c r="C8" s="791"/>
      <c r="D8" s="791"/>
      <c r="E8" s="795" t="s">
        <v>48</v>
      </c>
      <c r="F8" s="796">
        <f>SUM(F5:F7)</f>
        <v>45210.5</v>
      </c>
      <c r="G8" s="796">
        <f t="shared" ref="G8:L8" si="5">SUM(G5:G7)</f>
        <v>45210.5</v>
      </c>
      <c r="H8" s="796">
        <f t="shared" si="5"/>
        <v>0</v>
      </c>
      <c r="I8" s="796">
        <f t="shared" si="5"/>
        <v>45210.5</v>
      </c>
      <c r="J8" s="955">
        <f t="shared" si="5"/>
        <v>11377.015966999999</v>
      </c>
      <c r="K8" s="955">
        <f t="shared" si="5"/>
        <v>11225.419997999999</v>
      </c>
      <c r="L8" s="796">
        <f t="shared" si="5"/>
        <v>39232.631068739996</v>
      </c>
      <c r="M8" s="797">
        <f t="shared" si="1"/>
        <v>0.25164543561783215</v>
      </c>
      <c r="N8" s="797">
        <f t="shared" si="2"/>
        <v>0.24829232142975635</v>
      </c>
      <c r="O8" s="798">
        <f t="shared" si="3"/>
        <v>5977.8689312600036</v>
      </c>
      <c r="P8" s="799">
        <f>SUM(P5:P7)</f>
        <v>11145.024537000001</v>
      </c>
    </row>
    <row r="9" spans="1:17" ht="36">
      <c r="A9" s="1382"/>
      <c r="B9" s="155" t="str">
        <f>+'DATOS SIIF'!C75</f>
        <v>A-01-01-01</v>
      </c>
      <c r="C9" s="791" t="s">
        <v>589</v>
      </c>
      <c r="D9" s="786" t="str">
        <f>+'DATOS SIIF'!P75</f>
        <v>SALARIO</v>
      </c>
      <c r="E9" s="786" t="str">
        <f>+'DATOS SIIF'!Q75</f>
        <v>SALARIO</v>
      </c>
      <c r="F9" s="800">
        <f>+'DATOS SIIF'!R75</f>
        <v>6525</v>
      </c>
      <c r="G9" s="787">
        <f>+'DATOS SIIF'!U75</f>
        <v>5875</v>
      </c>
      <c r="H9" s="787">
        <f>+'DATOS SIIF'!V75</f>
        <v>0</v>
      </c>
      <c r="I9" s="787">
        <f t="shared" si="0"/>
        <v>5875</v>
      </c>
      <c r="J9" s="1218">
        <f>+'DATOS SIIF'!Y75</f>
        <v>1651.2160280000001</v>
      </c>
      <c r="K9" s="832">
        <f>+'DATOS SIIF'!Z75</f>
        <v>1650.73848</v>
      </c>
      <c r="L9" s="787">
        <f>+'DATOS SIIF'!W75</f>
        <v>5780.7506813</v>
      </c>
      <c r="M9" s="793">
        <f t="shared" si="1"/>
        <v>0.28105804731914896</v>
      </c>
      <c r="N9" s="793">
        <f t="shared" si="2"/>
        <v>0.28097676255319148</v>
      </c>
      <c r="O9" s="789">
        <f t="shared" si="3"/>
        <v>94.249318700000003</v>
      </c>
      <c r="P9" s="790">
        <f>+'DATOS SIIF'!AB75</f>
        <v>1650.73848</v>
      </c>
    </row>
    <row r="10" spans="1:17" ht="36">
      <c r="A10" s="1382"/>
      <c r="B10" s="155" t="str">
        <f>+'DATOS SIIF'!C76</f>
        <v>A-01-01-02</v>
      </c>
      <c r="C10" s="791" t="str">
        <f t="shared" si="4"/>
        <v>Sub. Gestión Humana / DANCP</v>
      </c>
      <c r="D10" s="786" t="str">
        <f>+'DATOS SIIF'!P76</f>
        <v>CONTRIBUCIONES INHERENTES A LA NÓMINA</v>
      </c>
      <c r="E10" s="786" t="str">
        <f>+'DATOS SIIF'!Q76</f>
        <v>CONTRIBUCIONES INHERENTES A LA NÓMINA</v>
      </c>
      <c r="F10" s="800">
        <f>+'DATOS SIIF'!R76</f>
        <v>2246</v>
      </c>
      <c r="G10" s="787">
        <f>+'DATOS SIIF'!U76</f>
        <v>2246</v>
      </c>
      <c r="H10" s="787">
        <f>+'DATOS SIIF'!V76</f>
        <v>0</v>
      </c>
      <c r="I10" s="787">
        <f t="shared" si="0"/>
        <v>2246</v>
      </c>
      <c r="J10" s="1218">
        <f>+'DATOS SIIF'!Y76</f>
        <v>465.99731400000002</v>
      </c>
      <c r="K10" s="832">
        <f>+'DATOS SIIF'!Z76</f>
        <v>465.99731400000002</v>
      </c>
      <c r="L10" s="787">
        <f>+'DATOS SIIF'!W76</f>
        <v>2133.6999999999998</v>
      </c>
      <c r="M10" s="793">
        <f t="shared" si="1"/>
        <v>0.20747876847729296</v>
      </c>
      <c r="N10" s="793">
        <f t="shared" si="2"/>
        <v>0.20747876847729296</v>
      </c>
      <c r="O10" s="789">
        <f t="shared" si="3"/>
        <v>112.30000000000018</v>
      </c>
      <c r="P10" s="790">
        <f>+'DATOS SIIF'!AB76</f>
        <v>465.99731400000002</v>
      </c>
    </row>
    <row r="11" spans="1:17" ht="36">
      <c r="A11" s="1382"/>
      <c r="B11" s="155" t="str">
        <f>+'DATOS SIIF'!C77</f>
        <v>A-01-01-03</v>
      </c>
      <c r="C11" s="791" t="str">
        <f t="shared" si="4"/>
        <v>Sub. Gestión Humana / DANCP</v>
      </c>
      <c r="D11" s="786" t="str">
        <f>+'DATOS SIIF'!P77</f>
        <v>REMUNERACIONES NO CONSTITUTIVAS DE FACTOR SALARIAL</v>
      </c>
      <c r="E11" s="786" t="str">
        <f>+'DATOS SIIF'!Q77</f>
        <v>REMUNERACIONES NO CONSTITUTIVAS DE FACTOR SALARIAL</v>
      </c>
      <c r="F11" s="800">
        <f>+'DATOS SIIF'!R77</f>
        <v>320</v>
      </c>
      <c r="G11" s="787">
        <f>+'DATOS SIIF'!U77</f>
        <v>970</v>
      </c>
      <c r="H11" s="787">
        <f>+'DATOS SIIF'!V77</f>
        <v>0</v>
      </c>
      <c r="I11" s="787">
        <f t="shared" si="0"/>
        <v>970</v>
      </c>
      <c r="J11" s="1218">
        <f>+'DATOS SIIF'!Y77</f>
        <v>219.84916799999999</v>
      </c>
      <c r="K11" s="832">
        <f>+'DATOS SIIF'!Z77</f>
        <v>219.84916799999999</v>
      </c>
      <c r="L11" s="787">
        <f>+'DATOS SIIF'!W77</f>
        <v>314.4993187</v>
      </c>
      <c r="M11" s="793">
        <f t="shared" si="1"/>
        <v>0.2266486268041237</v>
      </c>
      <c r="N11" s="793">
        <f t="shared" si="2"/>
        <v>0.2266486268041237</v>
      </c>
      <c r="O11" s="789">
        <f t="shared" si="3"/>
        <v>655.5006813</v>
      </c>
      <c r="P11" s="790">
        <f>+'DATOS SIIF'!AB77</f>
        <v>219.84916799999999</v>
      </c>
    </row>
    <row r="12" spans="1:17" ht="33.75" customHeight="1">
      <c r="A12" s="1382"/>
      <c r="B12" s="155"/>
      <c r="C12" s="791"/>
      <c r="D12" s="791"/>
      <c r="E12" s="795" t="s">
        <v>477</v>
      </c>
      <c r="F12" s="796">
        <f>SUM(F9:F11)</f>
        <v>9091</v>
      </c>
      <c r="G12" s="796">
        <f t="shared" ref="G12:L12" si="6">SUM(G9:G11)</f>
        <v>9091</v>
      </c>
      <c r="H12" s="796">
        <f t="shared" si="6"/>
        <v>0</v>
      </c>
      <c r="I12" s="796">
        <f t="shared" si="6"/>
        <v>9091</v>
      </c>
      <c r="J12" s="955">
        <f t="shared" si="6"/>
        <v>2337.0625100000002</v>
      </c>
      <c r="K12" s="955">
        <f t="shared" si="6"/>
        <v>2336.5849620000004</v>
      </c>
      <c r="L12" s="796">
        <f t="shared" si="6"/>
        <v>8228.9500000000007</v>
      </c>
      <c r="M12" s="797">
        <f t="shared" si="1"/>
        <v>0.25707430535694648</v>
      </c>
      <c r="N12" s="797">
        <f t="shared" si="2"/>
        <v>0.25702177560224404</v>
      </c>
      <c r="O12" s="798">
        <f t="shared" ref="O12" si="7">SUM(O9:O11)</f>
        <v>862.05000000000018</v>
      </c>
      <c r="P12" s="799">
        <f>SUM(P9:P11)</f>
        <v>2336.5849620000004</v>
      </c>
    </row>
    <row r="13" spans="1:17" ht="24">
      <c r="A13" s="1382"/>
      <c r="B13" s="155"/>
      <c r="C13" s="791"/>
      <c r="D13" s="791"/>
      <c r="E13" s="795" t="s">
        <v>478</v>
      </c>
      <c r="F13" s="796">
        <f>F8+F12</f>
        <v>54301.5</v>
      </c>
      <c r="G13" s="796">
        <f t="shared" ref="G13:L13" si="8">G8+G12</f>
        <v>54301.5</v>
      </c>
      <c r="H13" s="796">
        <f t="shared" si="8"/>
        <v>0</v>
      </c>
      <c r="I13" s="796">
        <f t="shared" si="8"/>
        <v>54301.5</v>
      </c>
      <c r="J13" s="955">
        <f t="shared" si="8"/>
        <v>13714.078476999999</v>
      </c>
      <c r="K13" s="955">
        <f t="shared" si="8"/>
        <v>13562.00496</v>
      </c>
      <c r="L13" s="796">
        <f t="shared" si="8"/>
        <v>47461.581068739993</v>
      </c>
      <c r="M13" s="797">
        <f t="shared" si="1"/>
        <v>0.25255432128025929</v>
      </c>
      <c r="N13" s="797">
        <f t="shared" si="2"/>
        <v>0.24975378138725449</v>
      </c>
      <c r="O13" s="798">
        <f>O8+O12</f>
        <v>6839.9189312600038</v>
      </c>
      <c r="P13" s="799">
        <f>+P12+P8</f>
        <v>13481.609499000002</v>
      </c>
      <c r="Q13" s="72"/>
    </row>
    <row r="14" spans="1:17" ht="24">
      <c r="A14" s="1382"/>
      <c r="B14" s="155" t="str">
        <f>+'DATOS SIIF'!C8</f>
        <v>A-02</v>
      </c>
      <c r="C14" s="791" t="s">
        <v>588</v>
      </c>
      <c r="D14" s="791" t="str">
        <f>+'DATOS SIIF'!P8</f>
        <v>ADQUISICIÓN DE BIENES  Y SERVICIOS</v>
      </c>
      <c r="E14" s="791" t="str">
        <f>+'DATOS SIIF'!Q8</f>
        <v>ADQUISICIÓN DE BIENES  Y SERVICIOS</v>
      </c>
      <c r="F14" s="792">
        <f>+'DATOS SIIF'!R8</f>
        <v>8778.1</v>
      </c>
      <c r="G14" s="792">
        <f>+'DATOS SIIF'!U8</f>
        <v>8778.1</v>
      </c>
      <c r="H14" s="792">
        <f>+'DATOS SIIF'!V8</f>
        <v>0</v>
      </c>
      <c r="I14" s="792">
        <f t="shared" ref="I14:I39" si="9">+G14-H14</f>
        <v>8778.1</v>
      </c>
      <c r="J14" s="1219">
        <f>+'DATOS SIIF'!Y8</f>
        <v>4136.5224593200001</v>
      </c>
      <c r="K14" s="812">
        <f>+'DATOS SIIF'!Z8</f>
        <v>1708.4111144999999</v>
      </c>
      <c r="L14" s="792">
        <f>+'DATOS SIIF'!W8</f>
        <v>7350.0397239899994</v>
      </c>
      <c r="M14" s="793">
        <f t="shared" si="1"/>
        <v>0.47123209570636015</v>
      </c>
      <c r="N14" s="793">
        <f t="shared" si="2"/>
        <v>0.19462196995933059</v>
      </c>
      <c r="O14" s="794">
        <f t="shared" ref="O14" si="10">+I14-L14</f>
        <v>1428.060276010001</v>
      </c>
      <c r="P14" s="801">
        <f>+'DATOS SIIF'!AB8</f>
        <v>1382.9725263399998</v>
      </c>
    </row>
    <row r="15" spans="1:17" ht="24">
      <c r="A15" s="1382"/>
      <c r="B15" s="155"/>
      <c r="C15" s="791"/>
      <c r="D15" s="791"/>
      <c r="E15" s="795" t="s">
        <v>188</v>
      </c>
      <c r="F15" s="796">
        <f t="shared" ref="F15:L15" si="11">SUM(F14:F14)</f>
        <v>8778.1</v>
      </c>
      <c r="G15" s="796">
        <f t="shared" si="11"/>
        <v>8778.1</v>
      </c>
      <c r="H15" s="796">
        <f t="shared" si="11"/>
        <v>0</v>
      </c>
      <c r="I15" s="796">
        <f t="shared" si="11"/>
        <v>8778.1</v>
      </c>
      <c r="J15" s="955">
        <f t="shared" si="11"/>
        <v>4136.5224593200001</v>
      </c>
      <c r="K15" s="955">
        <f t="shared" si="11"/>
        <v>1708.4111144999999</v>
      </c>
      <c r="L15" s="796">
        <f t="shared" si="11"/>
        <v>7350.0397239899994</v>
      </c>
      <c r="M15" s="797">
        <f t="shared" si="1"/>
        <v>0.47123209570636015</v>
      </c>
      <c r="N15" s="797">
        <f t="shared" si="2"/>
        <v>0.19462196995933059</v>
      </c>
      <c r="O15" s="798">
        <f t="shared" ref="O15:O77" si="12">+I15-L15</f>
        <v>1428.060276010001</v>
      </c>
      <c r="P15" s="799">
        <f>+P14</f>
        <v>1382.9725263399998</v>
      </c>
    </row>
    <row r="16" spans="1:17" ht="144">
      <c r="A16" s="1382"/>
      <c r="B16" s="155" t="str">
        <f>+'DATOS SIIF'!C9</f>
        <v>A-03-03-01-009</v>
      </c>
      <c r="C16" s="791" t="s">
        <v>587</v>
      </c>
      <c r="D16" s="791" t="str">
        <f>+'DATOS SIIF'!P9</f>
        <v>PROGRAMA DE PROTECCIÓN A PERSONAS QUE SE ENCUENTRAN EN SITUACIÓN DE RIESGO CONTRA SU VIDA, INTEGRIDAD, SEGURIDAD O LIBERTAD, POR CAUSAS RELACIONADAS CON LA VIOLENCIA EN COLOMBIA</v>
      </c>
      <c r="E16" s="791" t="str">
        <f>+'DATOS SIIF'!Q9</f>
        <v>PROGRAMA DE PROTECCIÓN A PERSONAS QUE SE ENCUENTRAN EN SITUACIÓN DE RIESGO CONTRA SU VIDA, INTEGRIDAD, SEGURIDAD O LIBERTAD, POR CAUSAS RELACIONADAS CON LA VIOLENCIA EN COLOMBIA</v>
      </c>
      <c r="F16" s="792">
        <f>+'DATOS SIIF'!R9</f>
        <v>7142.5</v>
      </c>
      <c r="G16" s="792">
        <f>+'DATOS SIIF'!U9</f>
        <v>7142.5</v>
      </c>
      <c r="H16" s="792">
        <f>+'DATOS SIIF'!V9</f>
        <v>0</v>
      </c>
      <c r="I16" s="792">
        <f t="shared" si="9"/>
        <v>7142.5</v>
      </c>
      <c r="J16" s="1219">
        <f>+'DATOS SIIF'!Y9</f>
        <v>2046.2838690000001</v>
      </c>
      <c r="K16" s="812">
        <f>+'DATOS SIIF'!Z9</f>
        <v>490.79543799999999</v>
      </c>
      <c r="L16" s="792">
        <f>+'DATOS SIIF'!W9</f>
        <v>2215.106264</v>
      </c>
      <c r="M16" s="793">
        <f t="shared" si="1"/>
        <v>0.2864940663633182</v>
      </c>
      <c r="N16" s="793">
        <f t="shared" si="2"/>
        <v>6.8714797059852992E-2</v>
      </c>
      <c r="O16" s="794">
        <f t="shared" si="12"/>
        <v>4927.393736</v>
      </c>
      <c r="P16" s="801">
        <f>+'DATOS SIIF'!AB9</f>
        <v>463.85053799999997</v>
      </c>
    </row>
    <row r="17" spans="1:16" ht="48">
      <c r="A17" s="1382"/>
      <c r="B17" s="155" t="str">
        <f>+'DATOS SIIF'!C10</f>
        <v>A-03-03-01-032</v>
      </c>
      <c r="C17" s="791" t="s">
        <v>585</v>
      </c>
      <c r="D17" s="791" t="str">
        <f>+'DATOS SIIF'!P10</f>
        <v>FONDO NACIONAL DE SEGURIDAD Y CONVIVENCIA CIUDADANA -FONSECON</v>
      </c>
      <c r="E17" s="791" t="str">
        <f>+'DATOS SIIF'!Q10</f>
        <v>FONDO NACIONAL DE SEGURIDAD Y CONVIVENCIA CIUDADANA -FONSECON</v>
      </c>
      <c r="F17" s="792">
        <f>+'DATOS SIIF'!R10</f>
        <v>400000</v>
      </c>
      <c r="G17" s="792">
        <f>+'DATOS SIIF'!U10</f>
        <v>400000</v>
      </c>
      <c r="H17" s="792">
        <f>+'DATOS SIIF'!V10</f>
        <v>0</v>
      </c>
      <c r="I17" s="792">
        <f t="shared" si="9"/>
        <v>400000</v>
      </c>
      <c r="J17" s="1219">
        <f>+'DATOS SIIF'!Y10</f>
        <v>154472.65239244001</v>
      </c>
      <c r="K17" s="812">
        <f>+'DATOS SIIF'!Z10</f>
        <v>14171.087097149999</v>
      </c>
      <c r="L17" s="792">
        <f>+'DATOS SIIF'!W10</f>
        <v>169162.72762603001</v>
      </c>
      <c r="M17" s="793">
        <f t="shared" si="1"/>
        <v>0.38618163098110003</v>
      </c>
      <c r="N17" s="793">
        <f t="shared" si="2"/>
        <v>3.5427717742874995E-2</v>
      </c>
      <c r="O17" s="794">
        <f t="shared" si="12"/>
        <v>230837.27237396999</v>
      </c>
      <c r="P17" s="801">
        <f>+'DATOS SIIF'!AB10</f>
        <v>12062.25982445</v>
      </c>
    </row>
    <row r="18" spans="1:16" ht="60">
      <c r="A18" s="1382"/>
      <c r="B18" s="155" t="str">
        <f>+'DATOS SIIF'!C11</f>
        <v>A-03-03-01-033</v>
      </c>
      <c r="C18" s="791" t="s">
        <v>584</v>
      </c>
      <c r="D18" s="791" t="str">
        <f>+'DATOS SIIF'!P11</f>
        <v>FONDO NACIONAL PARA LA LUCHA CONTRA LA TRATA DE PERSONAS. LEY 985 DE 2005 Y DECRETO 4319 DE 2006</v>
      </c>
      <c r="E18" s="791" t="str">
        <f>+'DATOS SIIF'!Q11</f>
        <v>FONDO NACIONAL PARA LA LUCHA CONTRA LA TRATA DE PERSONAS. LEY 985 DE 2005 Y DECRETO 4319 DE 2006</v>
      </c>
      <c r="F18" s="792">
        <f>+'DATOS SIIF'!R11</f>
        <v>145.19999999999999</v>
      </c>
      <c r="G18" s="792">
        <f>+'DATOS SIIF'!U11</f>
        <v>7145.2</v>
      </c>
      <c r="H18" s="792">
        <f>+'DATOS SIIF'!V11</f>
        <v>0</v>
      </c>
      <c r="I18" s="792">
        <f t="shared" si="9"/>
        <v>7145.2</v>
      </c>
      <c r="J18" s="1219">
        <f>+'DATOS SIIF'!Y11</f>
        <v>0</v>
      </c>
      <c r="K18" s="812">
        <f>+'DATOS SIIF'!Z11</f>
        <v>0</v>
      </c>
      <c r="L18" s="792">
        <f>+'DATOS SIIF'!W11</f>
        <v>0</v>
      </c>
      <c r="M18" s="793">
        <f t="shared" si="1"/>
        <v>0</v>
      </c>
      <c r="N18" s="793">
        <f t="shared" si="2"/>
        <v>0</v>
      </c>
      <c r="O18" s="794">
        <f t="shared" si="12"/>
        <v>7145.2</v>
      </c>
      <c r="P18" s="801">
        <f>+'DATOS SIIF'!AB11</f>
        <v>0</v>
      </c>
    </row>
    <row r="19" spans="1:16" ht="36">
      <c r="A19" s="1382"/>
      <c r="B19" s="155" t="str">
        <f>+'DATOS SIIF'!C12</f>
        <v>A-03-03-01-035</v>
      </c>
      <c r="C19" s="791" t="s">
        <v>584</v>
      </c>
      <c r="D19" s="791" t="str">
        <f>+'DATOS SIIF'!P12</f>
        <v>FORTALECIMIENTO A LA GESTIÓN TERRITORIAL Y BUEN GOBIERNO LOCAL</v>
      </c>
      <c r="E19" s="791" t="str">
        <f>+'DATOS SIIF'!Q12</f>
        <v>FORTALECIMIENTO A LA GESTIÓN TERRITORIAL Y BUEN GOBIERNO LOCAL</v>
      </c>
      <c r="F19" s="792">
        <f>+'DATOS SIIF'!R12</f>
        <v>14892.5</v>
      </c>
      <c r="G19" s="792">
        <f>+'DATOS SIIF'!U12</f>
        <v>14892.5</v>
      </c>
      <c r="H19" s="792">
        <f>+'DATOS SIIF'!V12</f>
        <v>0</v>
      </c>
      <c r="I19" s="792">
        <f t="shared" si="9"/>
        <v>14892.5</v>
      </c>
      <c r="J19" s="1219">
        <f>+'DATOS SIIF'!Y12</f>
        <v>4908.8953959999999</v>
      </c>
      <c r="K19" s="812">
        <f>+'DATOS SIIF'!Z12</f>
        <v>1043.5694779999999</v>
      </c>
      <c r="L19" s="792">
        <f>+'DATOS SIIF'!W12</f>
        <v>13503.263870000001</v>
      </c>
      <c r="M19" s="793">
        <f t="shared" si="1"/>
        <v>0.32962198395165349</v>
      </c>
      <c r="N19" s="793">
        <f t="shared" si="2"/>
        <v>7.0073491891891881E-2</v>
      </c>
      <c r="O19" s="794">
        <f t="shared" si="12"/>
        <v>1389.2361299999993</v>
      </c>
      <c r="P19" s="801">
        <f>+'DATOS SIIF'!AB12</f>
        <v>963.25760200000002</v>
      </c>
    </row>
    <row r="20" spans="1:16" ht="36">
      <c r="A20" s="1382"/>
      <c r="B20" s="155" t="str">
        <f>+'DATOS SIIF'!C13</f>
        <v>A-03-03-01-039</v>
      </c>
      <c r="C20" s="791" t="s">
        <v>584</v>
      </c>
      <c r="D20" s="791" t="str">
        <f>+'DATOS SIIF'!P13</f>
        <v>IMPLEMENTACIÓN LEY 985 DE 2005 SOBRE TRATA DE PERSONAS</v>
      </c>
      <c r="E20" s="791" t="str">
        <f>+'DATOS SIIF'!Q13</f>
        <v>IMPLEMENTACIÓN LEY 985 DE 2005 SOBRE TRATA DE PERSONAS</v>
      </c>
      <c r="F20" s="792">
        <f>+'DATOS SIIF'!R13</f>
        <v>2748.1</v>
      </c>
      <c r="G20" s="792">
        <f>+'DATOS SIIF'!U13</f>
        <v>2748.1</v>
      </c>
      <c r="H20" s="792">
        <f>+'DATOS SIIF'!V13</f>
        <v>0</v>
      </c>
      <c r="I20" s="792">
        <f t="shared" si="9"/>
        <v>2748.1</v>
      </c>
      <c r="J20" s="1219">
        <f>+'DATOS SIIF'!Y13</f>
        <v>1114.9658320000001</v>
      </c>
      <c r="K20" s="812">
        <f>+'DATOS SIIF'!Z13</f>
        <v>273.30288999999999</v>
      </c>
      <c r="L20" s="792">
        <f>+'DATOS SIIF'!W13</f>
        <v>2082.5993330000001</v>
      </c>
      <c r="M20" s="793">
        <f t="shared" si="1"/>
        <v>0.40572243804810604</v>
      </c>
      <c r="N20" s="793">
        <f t="shared" si="2"/>
        <v>9.9451581092391106E-2</v>
      </c>
      <c r="O20" s="794">
        <f t="shared" si="12"/>
        <v>665.50066699999979</v>
      </c>
      <c r="P20" s="801">
        <f>+'DATOS SIIF'!AB13</f>
        <v>219.83426700000001</v>
      </c>
    </row>
    <row r="21" spans="1:16" ht="60">
      <c r="A21" s="1382"/>
      <c r="B21" s="155" t="str">
        <f>+'DATOS SIIF'!C14</f>
        <v>A-03-03-01-053</v>
      </c>
      <c r="C21" s="791" t="s">
        <v>588</v>
      </c>
      <c r="D21" s="791" t="str">
        <f>+'DATOS SIIF'!P14</f>
        <v>FONDO DE PROTECCIÓN DE JUSTICIA. DECRETO 1890 DE 1999 Y DECRETO 200 DE 2003</v>
      </c>
      <c r="E21" s="791" t="str">
        <f>+'DATOS SIIF'!Q14</f>
        <v>FONDO DE PROTECCIÓN DE JUSTICIA. DECRETO 1890 DE 1999 Y DECRETO 200 DE 2003</v>
      </c>
      <c r="F21" s="792">
        <f>+'DATOS SIIF'!R14</f>
        <v>1769.2</v>
      </c>
      <c r="G21" s="792">
        <f>+'DATOS SIIF'!U14</f>
        <v>1769.2</v>
      </c>
      <c r="H21" s="792">
        <f>+'DATOS SIIF'!V14</f>
        <v>0</v>
      </c>
      <c r="I21" s="802">
        <f t="shared" si="9"/>
        <v>1769.2</v>
      </c>
      <c r="J21" s="1219">
        <f>+'DATOS SIIF'!Y14</f>
        <v>513.351091</v>
      </c>
      <c r="K21" s="1196">
        <f>+'DATOS SIIF'!Z14</f>
        <v>109.72687000000001</v>
      </c>
      <c r="L21" s="792">
        <f>+'DATOS SIIF'!W14</f>
        <v>513.351091</v>
      </c>
      <c r="M21" s="803">
        <f t="shared" si="1"/>
        <v>0.29016001073931719</v>
      </c>
      <c r="N21" s="803">
        <f t="shared" si="2"/>
        <v>6.2020613836762377E-2</v>
      </c>
      <c r="O21" s="804">
        <f t="shared" si="12"/>
        <v>1255.848909</v>
      </c>
      <c r="P21" s="801">
        <f>+'DATOS SIIF'!AB14</f>
        <v>109.72687000000001</v>
      </c>
    </row>
    <row r="22" spans="1:16" ht="96">
      <c r="A22" s="1382"/>
      <c r="B22" s="155" t="str">
        <f>+'DATOS SIIF'!C15</f>
        <v>A-03-03-01-065</v>
      </c>
      <c r="C22" s="791" t="s">
        <v>590</v>
      </c>
      <c r="D22" s="791" t="str">
        <f>+'DATOS SIIF'!P15</f>
        <v>APOYO A LAS DISPOSICIONES PARA GARANTIZAR EL PLENO EJERCICIO DE LOS DERECHOS DE LAS PERSONAS CON DISCAPACIDAD. LEY 1618 DE 2013</v>
      </c>
      <c r="E22" s="791" t="str">
        <f>+'DATOS SIIF'!Q15</f>
        <v>APOYO A LAS DISPOSICIONES PARA GARANTIZAR EL PLENO EJERCICIO DE LOS DERECHOS DE LAS PERSONAS CON DISCAPACIDAD. LEY 1618 DE 2013</v>
      </c>
      <c r="F22" s="792">
        <f>+'DATOS SIIF'!R15</f>
        <v>2095.4</v>
      </c>
      <c r="G22" s="792">
        <f>+'DATOS SIIF'!U15</f>
        <v>2095.4</v>
      </c>
      <c r="H22" s="792">
        <f>+'DATOS SIIF'!V15</f>
        <v>0</v>
      </c>
      <c r="I22" s="802">
        <f t="shared" si="9"/>
        <v>2095.4</v>
      </c>
      <c r="J22" s="1219">
        <f>+'DATOS SIIF'!Y15</f>
        <v>411.93773599999997</v>
      </c>
      <c r="K22" s="1196">
        <f>+'DATOS SIIF'!Z15</f>
        <v>62.317841000000001</v>
      </c>
      <c r="L22" s="792">
        <f>+'DATOS SIIF'!W15</f>
        <v>1139.4492829999999</v>
      </c>
      <c r="M22" s="803">
        <f t="shared" si="1"/>
        <v>0.19659145556934235</v>
      </c>
      <c r="N22" s="803">
        <f t="shared" si="2"/>
        <v>2.974030781712322E-2</v>
      </c>
      <c r="O22" s="804">
        <f t="shared" si="12"/>
        <v>955.95071700000017</v>
      </c>
      <c r="P22" s="801">
        <f>+'DATOS SIIF'!AB15</f>
        <v>62.317841000000001</v>
      </c>
    </row>
    <row r="23" spans="1:16" s="282" customFormat="1" ht="48">
      <c r="A23" s="1382"/>
      <c r="B23" s="156" t="str">
        <f>+'DATOS SIIF'!C16</f>
        <v>A-03-03-01-999</v>
      </c>
      <c r="C23" s="805" t="s">
        <v>751</v>
      </c>
      <c r="D23" s="791" t="str">
        <f>+'DATOS SIIF'!P16</f>
        <v>OTRAS TRANSFERENCIAS - DISTRIBUCIÓN PREVIO CONCEPTO DGPPN</v>
      </c>
      <c r="E23" s="791" t="str">
        <f>+'DATOS SIIF'!Q16</f>
        <v>OTRAS TRANSFERENCIAS - DISTRIBUCIÓN PREVIO CONCEPTO DGPPN</v>
      </c>
      <c r="F23" s="792">
        <f>+'DATOS SIIF'!R16</f>
        <v>8802.9</v>
      </c>
      <c r="G23" s="802">
        <f>+'DATOS SIIF'!U16</f>
        <v>8802.9</v>
      </c>
      <c r="H23" s="802">
        <f>+'DATOS SIIF'!V16</f>
        <v>8802.9</v>
      </c>
      <c r="I23" s="802">
        <f t="shared" si="9"/>
        <v>0</v>
      </c>
      <c r="J23" s="1219">
        <f>+'DATOS SIIF'!Y16</f>
        <v>0</v>
      </c>
      <c r="K23" s="1196">
        <f>+'DATOS SIIF'!Z16</f>
        <v>0</v>
      </c>
      <c r="L23" s="792">
        <f>+'DATOS SIIF'!W16</f>
        <v>0</v>
      </c>
      <c r="M23" s="803">
        <f t="shared" si="1"/>
        <v>0</v>
      </c>
      <c r="N23" s="803">
        <f t="shared" si="2"/>
        <v>0</v>
      </c>
      <c r="O23" s="804">
        <f t="shared" si="12"/>
        <v>0</v>
      </c>
      <c r="P23" s="801">
        <f>+'DATOS SIIF'!AB16</f>
        <v>0</v>
      </c>
    </row>
    <row r="24" spans="1:16" s="282" customFormat="1" ht="36">
      <c r="A24" s="1382"/>
      <c r="B24" s="155" t="str">
        <f>+'DATOS SIIF'!C17</f>
        <v>A-03-03-02-014</v>
      </c>
      <c r="C24" s="791" t="s">
        <v>595</v>
      </c>
      <c r="D24" s="791" t="str">
        <f>+'DATOS SIIF'!P17</f>
        <v>PUEBLO NUKAK MAKU (ARTÍCULO 35 DECRETO 1953 DE 2014)</v>
      </c>
      <c r="E24" s="791" t="str">
        <f>+'DATOS SIIF'!Q17</f>
        <v>PUEBLO NUKAK MAKU (ARTÍCULO 35 DECRETO 1953 DE 2014)</v>
      </c>
      <c r="F24" s="792">
        <f>+'DATOS SIIF'!R17</f>
        <v>7011.1</v>
      </c>
      <c r="G24" s="792">
        <f>+'DATOS SIIF'!U17</f>
        <v>7011.1</v>
      </c>
      <c r="H24" s="792">
        <f>+'DATOS SIIF'!V17</f>
        <v>0</v>
      </c>
      <c r="I24" s="792">
        <f t="shared" si="9"/>
        <v>7011.1</v>
      </c>
      <c r="J24" s="1219">
        <f>+'DATOS SIIF'!Y17</f>
        <v>0</v>
      </c>
      <c r="K24" s="812">
        <f>+'DATOS SIIF'!Z17</f>
        <v>0</v>
      </c>
      <c r="L24" s="792">
        <f>+'DATOS SIIF'!W17</f>
        <v>0</v>
      </c>
      <c r="M24" s="834">
        <f t="shared" si="1"/>
        <v>0</v>
      </c>
      <c r="N24" s="834">
        <f t="shared" si="2"/>
        <v>0</v>
      </c>
      <c r="O24" s="794">
        <f t="shared" si="12"/>
        <v>7011.1</v>
      </c>
      <c r="P24" s="801">
        <f>+'DATOS SIIF'!AB17</f>
        <v>0</v>
      </c>
    </row>
    <row r="25" spans="1:16" ht="48">
      <c r="A25" s="1382"/>
      <c r="B25" s="155" t="str">
        <f>+'DATOS SIIF'!C18</f>
        <v>A-03-03-02-024</v>
      </c>
      <c r="C25" s="805" t="s">
        <v>588</v>
      </c>
      <c r="D25" s="791" t="str">
        <f>+'DATOS SIIF'!P18</f>
        <v>ORGANIZACIÓN Y FUNCIONAMIENTO DEPARTAMENTO DEL AMAZONAS</v>
      </c>
      <c r="E25" s="791" t="str">
        <f>+'DATOS SIIF'!Q18</f>
        <v>ORGANIZACIÓN Y FUNCIONAMIENTO DEPARTAMENTO DEL AMAZONAS</v>
      </c>
      <c r="F25" s="792">
        <f>+'DATOS SIIF'!R18</f>
        <v>4802.1000000000004</v>
      </c>
      <c r="G25" s="792">
        <f>+'DATOS SIIF'!U18</f>
        <v>4802.1000000000004</v>
      </c>
      <c r="H25" s="792">
        <f>+'DATOS SIIF'!V18</f>
        <v>0</v>
      </c>
      <c r="I25" s="802">
        <f t="shared" si="9"/>
        <v>4802.1000000000004</v>
      </c>
      <c r="J25" s="1219">
        <f>+'DATOS SIIF'!Y18</f>
        <v>4802.1000000000004</v>
      </c>
      <c r="K25" s="1196">
        <f>+'DATOS SIIF'!Z18</f>
        <v>1600.7</v>
      </c>
      <c r="L25" s="792">
        <f>+'DATOS SIIF'!W18</f>
        <v>4802.1000000000004</v>
      </c>
      <c r="M25" s="803">
        <f t="shared" si="1"/>
        <v>1</v>
      </c>
      <c r="N25" s="803">
        <f t="shared" si="2"/>
        <v>0.33333333333333331</v>
      </c>
      <c r="O25" s="804">
        <f t="shared" si="12"/>
        <v>0</v>
      </c>
      <c r="P25" s="801">
        <f>+'DATOS SIIF'!AB18</f>
        <v>1600.7</v>
      </c>
    </row>
    <row r="26" spans="1:16" ht="48">
      <c r="A26" s="1382"/>
      <c r="B26" s="155" t="str">
        <f>+'DATOS SIIF'!C19</f>
        <v>A-03-03-02-025</v>
      </c>
      <c r="C26" s="805" t="s">
        <v>588</v>
      </c>
      <c r="D26" s="791" t="str">
        <f>+'DATOS SIIF'!P19</f>
        <v>ORGANIZACIÓN Y FUNCIONAMIENTO DEPARTAMENTO DEL GUAINÍA</v>
      </c>
      <c r="E26" s="791" t="str">
        <f>+'DATOS SIIF'!Q19</f>
        <v>ORGANIZACIÓN Y FUNCIONAMIENTO DEPARTAMENTO DEL GUAINÍA</v>
      </c>
      <c r="F26" s="792">
        <f>+'DATOS SIIF'!R19</f>
        <v>3412.3</v>
      </c>
      <c r="G26" s="792">
        <f>+'DATOS SIIF'!U19</f>
        <v>3412.3</v>
      </c>
      <c r="H26" s="792">
        <f>+'DATOS SIIF'!V19</f>
        <v>0</v>
      </c>
      <c r="I26" s="802">
        <f t="shared" si="9"/>
        <v>3412.3</v>
      </c>
      <c r="J26" s="1219">
        <f>+'DATOS SIIF'!Y19</f>
        <v>3412.3</v>
      </c>
      <c r="K26" s="1196">
        <f>+'DATOS SIIF'!Z19</f>
        <v>1137.4333320000001</v>
      </c>
      <c r="L26" s="792">
        <f>+'DATOS SIIF'!W19</f>
        <v>3412.3</v>
      </c>
      <c r="M26" s="803">
        <f t="shared" si="1"/>
        <v>1</v>
      </c>
      <c r="N26" s="803">
        <f t="shared" si="2"/>
        <v>0.33333333294259004</v>
      </c>
      <c r="O26" s="804">
        <f t="shared" si="12"/>
        <v>0</v>
      </c>
      <c r="P26" s="801">
        <f>+'DATOS SIIF'!AB19</f>
        <v>1137.4333320000001</v>
      </c>
    </row>
    <row r="27" spans="1:16" ht="48">
      <c r="A27" s="1382"/>
      <c r="B27" s="155" t="str">
        <f>+'DATOS SIIF'!C20</f>
        <v>A-03-03-02-026</v>
      </c>
      <c r="C27" s="805" t="s">
        <v>588</v>
      </c>
      <c r="D27" s="791" t="str">
        <f>+'DATOS SIIF'!P20</f>
        <v>ORGANIZACIÓN Y FUNCIONAMIENTO DEPARTAMENTO DEL GUAVIARE</v>
      </c>
      <c r="E27" s="791" t="str">
        <f>+'DATOS SIIF'!Q20</f>
        <v>ORGANIZACIÓN Y FUNCIONAMIENTO DEPARTAMENTO DEL GUAVIARE</v>
      </c>
      <c r="F27" s="792">
        <f>+'DATOS SIIF'!R20</f>
        <v>2656.2</v>
      </c>
      <c r="G27" s="792">
        <f>+'DATOS SIIF'!U20</f>
        <v>2656.2</v>
      </c>
      <c r="H27" s="792">
        <f>+'DATOS SIIF'!V20</f>
        <v>0</v>
      </c>
      <c r="I27" s="802">
        <f t="shared" si="9"/>
        <v>2656.2</v>
      </c>
      <c r="J27" s="1219">
        <f>+'DATOS SIIF'!Y20</f>
        <v>2656.2</v>
      </c>
      <c r="K27" s="1196">
        <f>+'DATOS SIIF'!Z20</f>
        <v>885.4</v>
      </c>
      <c r="L27" s="792">
        <f>+'DATOS SIIF'!W20</f>
        <v>2656.2</v>
      </c>
      <c r="M27" s="803">
        <f t="shared" si="1"/>
        <v>1</v>
      </c>
      <c r="N27" s="803">
        <f t="shared" si="2"/>
        <v>0.33333333333333337</v>
      </c>
      <c r="O27" s="804">
        <f t="shared" si="12"/>
        <v>0</v>
      </c>
      <c r="P27" s="801">
        <f>+'DATOS SIIF'!AB20</f>
        <v>885.4</v>
      </c>
    </row>
    <row r="28" spans="1:16" ht="48">
      <c r="A28" s="1382"/>
      <c r="B28" s="155" t="str">
        <f>+'DATOS SIIF'!C21</f>
        <v>A-03-03-02-027</v>
      </c>
      <c r="C28" s="805" t="s">
        <v>588</v>
      </c>
      <c r="D28" s="791" t="str">
        <f>+'DATOS SIIF'!P21</f>
        <v>ORGANIZACIÓN Y FUNCIONAMIENTO DEPARTAMENTO DEL VAUPÉS</v>
      </c>
      <c r="E28" s="791" t="str">
        <f>+'DATOS SIIF'!Q21</f>
        <v>ORGANIZACIÓN Y FUNCIONAMIENTO DEPARTAMENTO DEL VAUPÉS</v>
      </c>
      <c r="F28" s="792">
        <f>+'DATOS SIIF'!R21</f>
        <v>3408.9</v>
      </c>
      <c r="G28" s="792">
        <f>+'DATOS SIIF'!U21</f>
        <v>3408.9</v>
      </c>
      <c r="H28" s="792">
        <f>+'DATOS SIIF'!V21</f>
        <v>0</v>
      </c>
      <c r="I28" s="802">
        <f t="shared" si="9"/>
        <v>3408.9</v>
      </c>
      <c r="J28" s="1219">
        <f>+'DATOS SIIF'!Y21</f>
        <v>3408.9</v>
      </c>
      <c r="K28" s="1196">
        <f>+'DATOS SIIF'!Z21</f>
        <v>1136.3</v>
      </c>
      <c r="L28" s="792">
        <f>+'DATOS SIIF'!W21</f>
        <v>3408.9</v>
      </c>
      <c r="M28" s="803">
        <f t="shared" si="1"/>
        <v>1</v>
      </c>
      <c r="N28" s="803">
        <f t="shared" si="2"/>
        <v>0.33333333333333331</v>
      </c>
      <c r="O28" s="804">
        <f t="shared" si="12"/>
        <v>0</v>
      </c>
      <c r="P28" s="801">
        <f>+'DATOS SIIF'!AB21</f>
        <v>1136.3</v>
      </c>
    </row>
    <row r="29" spans="1:16" ht="48">
      <c r="A29" s="1382"/>
      <c r="B29" s="155" t="str">
        <f>+'DATOS SIIF'!C22</f>
        <v>A-03-03-02-028</v>
      </c>
      <c r="C29" s="805" t="s">
        <v>588</v>
      </c>
      <c r="D29" s="791" t="str">
        <f>+'DATOS SIIF'!P22</f>
        <v>ORGANIZACIÓN Y FUNCIONAMIENTO DEPARTAMENTO DEL VICHADA</v>
      </c>
      <c r="E29" s="791" t="str">
        <f>+'DATOS SIIF'!Q22</f>
        <v>ORGANIZACIÓN Y FUNCIONAMIENTO DEPARTAMENTO DEL VICHADA</v>
      </c>
      <c r="F29" s="792">
        <f>+'DATOS SIIF'!R22</f>
        <v>5394.2</v>
      </c>
      <c r="G29" s="792">
        <f>+'DATOS SIIF'!U22</f>
        <v>5394.2</v>
      </c>
      <c r="H29" s="792">
        <f>+'DATOS SIIF'!V22</f>
        <v>0</v>
      </c>
      <c r="I29" s="802">
        <f t="shared" si="9"/>
        <v>5394.2</v>
      </c>
      <c r="J29" s="1219">
        <f>+'DATOS SIIF'!Y22</f>
        <v>5394.2</v>
      </c>
      <c r="K29" s="1196">
        <f>+'DATOS SIIF'!Z22</f>
        <v>1798.0666639999999</v>
      </c>
      <c r="L29" s="792">
        <f>+'DATOS SIIF'!W22</f>
        <v>5394.2</v>
      </c>
      <c r="M29" s="803">
        <f t="shared" si="1"/>
        <v>1</v>
      </c>
      <c r="N29" s="803">
        <f t="shared" si="2"/>
        <v>0.3333333328389752</v>
      </c>
      <c r="O29" s="804">
        <f t="shared" si="12"/>
        <v>0</v>
      </c>
      <c r="P29" s="801">
        <f>+'DATOS SIIF'!AB22</f>
        <v>1798.0666639999999</v>
      </c>
    </row>
    <row r="30" spans="1:16" s="282" customFormat="1" ht="84">
      <c r="A30" s="1382"/>
      <c r="B30" s="155" t="str">
        <f>+'DATOS SIIF'!C23</f>
        <v>A-03-03-04-035</v>
      </c>
      <c r="C30" s="805" t="s">
        <v>590</v>
      </c>
      <c r="D30" s="805" t="str">
        <f>+'DATOS SIIF'!P23</f>
        <v>FONDO PARA LA PARTICIPACIÓN CIUDADANA Y EL FORTALECIMIENTO DE LA DEMOCRACIA. ARTICULO 96 LEY 1757 DE 2015</v>
      </c>
      <c r="E30" s="805" t="str">
        <f>+'DATOS SIIF'!Q23</f>
        <v>FONDO PARA LA PARTICIPACIÓN CIUDADANA Y EL FORTALECIMIENTO DE LA DEMOCRACIA. ARTICULO 96 LEY 1757 DE 2015</v>
      </c>
      <c r="F30" s="802">
        <f>+'DATOS SIIF'!R23</f>
        <v>79100</v>
      </c>
      <c r="G30" s="802">
        <f>+'DATOS SIIF'!U23</f>
        <v>79100</v>
      </c>
      <c r="H30" s="802">
        <f>+'DATOS SIIF'!V23</f>
        <v>0</v>
      </c>
      <c r="I30" s="802">
        <f t="shared" si="9"/>
        <v>79100</v>
      </c>
      <c r="J30" s="1219">
        <f>+'DATOS SIIF'!Y23</f>
        <v>53600.085142999997</v>
      </c>
      <c r="K30" s="1196">
        <f>+'DATOS SIIF'!Z23</f>
        <v>1959.343443</v>
      </c>
      <c r="L30" s="792">
        <f>+'DATOS SIIF'!W23</f>
        <v>63971.566937000003</v>
      </c>
      <c r="M30" s="803">
        <f t="shared" si="1"/>
        <v>0.67762433809102396</v>
      </c>
      <c r="N30" s="803">
        <f t="shared" si="2"/>
        <v>2.4770460720606825E-2</v>
      </c>
      <c r="O30" s="804">
        <f t="shared" si="12"/>
        <v>15128.433062999997</v>
      </c>
      <c r="P30" s="811">
        <f>+'DATOS SIIF'!AB23</f>
        <v>1815.916776</v>
      </c>
    </row>
    <row r="31" spans="1:16" ht="120">
      <c r="A31" s="1382"/>
      <c r="B31" s="156" t="str">
        <f>+'DATOS SIIF'!C24</f>
        <v>A-03-03-04-060</v>
      </c>
      <c r="C31" s="805" t="s">
        <v>751</v>
      </c>
      <c r="D31" s="791" t="str">
        <f>+'DATOS SIIF'!P24</f>
        <v>PAGO DE APORTES SOBRE LOS VOLUNTARIOS ACREDITADOS Y ACTIVOS DEL SUBSISTEMA NACIONAL DE PRIMERA RESPUESTA AFILIADOS AL SGRL - DECRETO 1809 DE 2020</v>
      </c>
      <c r="E31" s="791" t="str">
        <f>+'DATOS SIIF'!Q24</f>
        <v>PAGO DE APORTES SOBRE LOS VOLUNTARIOS ACREDITADOS Y ACTIVOS DEL SUBSISTEMA NACIONAL DE PRIMERA RESPUESTA AFILIADOS AL SGRL - DECRETO 1809 DE 2020</v>
      </c>
      <c r="F31" s="792">
        <f>+'DATOS SIIF'!R24</f>
        <v>8629.4</v>
      </c>
      <c r="G31" s="792">
        <f>+'DATOS SIIF'!U24</f>
        <v>8629.4</v>
      </c>
      <c r="H31" s="792">
        <f>+'DATOS SIIF'!V24</f>
        <v>0</v>
      </c>
      <c r="I31" s="802">
        <f t="shared" si="9"/>
        <v>8629.4</v>
      </c>
      <c r="J31" s="1219">
        <f>+'DATOS SIIF'!Y24</f>
        <v>0</v>
      </c>
      <c r="K31" s="1196">
        <f>+'DATOS SIIF'!Z24</f>
        <v>0</v>
      </c>
      <c r="L31" s="792">
        <f>+'DATOS SIIF'!W24</f>
        <v>8629.4</v>
      </c>
      <c r="M31" s="803">
        <f t="shared" si="1"/>
        <v>0</v>
      </c>
      <c r="N31" s="803">
        <f t="shared" si="2"/>
        <v>0</v>
      </c>
      <c r="O31" s="804">
        <f t="shared" si="12"/>
        <v>0</v>
      </c>
      <c r="P31" s="801">
        <f>+'DATOS SIIF'!AB24</f>
        <v>0</v>
      </c>
    </row>
    <row r="32" spans="1:16" ht="72">
      <c r="A32" s="1382"/>
      <c r="B32" s="155" t="str">
        <f>+'DATOS SIIF'!C25</f>
        <v>A-03-03-04-062</v>
      </c>
      <c r="C32" s="805" t="s">
        <v>592</v>
      </c>
      <c r="D32" s="791" t="str">
        <f>+'DATOS SIIF'!P25</f>
        <v>APOYO COMITÉ INTERINSTITUCIONAL DE ALERTAS TEMPRANAS CIAT SENTENCIA T-025 DE 2004.</v>
      </c>
      <c r="E32" s="791" t="str">
        <f>+'DATOS SIIF'!Q25</f>
        <v>APOYO COMITÉ INTERINSTITUCIONAL DE ALERTAS TEMPRANAS CIAT SENTENCIA T-025 DE 2004.</v>
      </c>
      <c r="F32" s="792">
        <f>+'DATOS SIIF'!R25</f>
        <v>2800</v>
      </c>
      <c r="G32" s="792">
        <f>+'DATOS SIIF'!U25</f>
        <v>2800</v>
      </c>
      <c r="H32" s="792">
        <f>+'DATOS SIIF'!V25</f>
        <v>0</v>
      </c>
      <c r="I32" s="802">
        <f>+G32-H32</f>
        <v>2800</v>
      </c>
      <c r="J32" s="1219">
        <f>+'DATOS SIIF'!Y25</f>
        <v>1814.701509</v>
      </c>
      <c r="K32" s="1196">
        <f>+'DATOS SIIF'!Z25</f>
        <v>359.577494</v>
      </c>
      <c r="L32" s="792">
        <f>+'DATOS SIIF'!W25</f>
        <v>2259.6366870000002</v>
      </c>
      <c r="M32" s="803">
        <f t="shared" si="1"/>
        <v>0.64810768178571432</v>
      </c>
      <c r="N32" s="803">
        <f t="shared" si="2"/>
        <v>0.12842053357142857</v>
      </c>
      <c r="O32" s="804">
        <f t="shared" si="12"/>
        <v>540.36331299999983</v>
      </c>
      <c r="P32" s="801">
        <f>+'DATOS SIIF'!AB25</f>
        <v>352.068398</v>
      </c>
    </row>
    <row r="33" spans="1:20" ht="84">
      <c r="A33" s="1382"/>
      <c r="B33" s="156" t="str">
        <f>+'DATOS SIIF'!C26</f>
        <v>A-03-04-01-012</v>
      </c>
      <c r="C33" s="805" t="s">
        <v>596</v>
      </c>
      <c r="D33" s="791" t="str">
        <f>+'DATOS SIIF'!P26</f>
        <v>ATENCIÓN INTEGRAL A LA POBLACIÓN DESPLAZADA EN CUMPLIMIENTO DE LA SENTENCIA T-025 DE 2004 (NO DE PENSIONES)</v>
      </c>
      <c r="E33" s="791" t="str">
        <f>+'DATOS SIIF'!Q26</f>
        <v>ATENCIÓN INTEGRAL A LA POBLACIÓN DESPLAZADA EN CUMPLIMIENTO DE LA SENTENCIA T-025 DE 2004 (NO DE PENSIONES)</v>
      </c>
      <c r="F33" s="792">
        <f>+'DATOS SIIF'!R26</f>
        <v>31964.2</v>
      </c>
      <c r="G33" s="792">
        <f>+'DATOS SIIF'!U26</f>
        <v>31964.2</v>
      </c>
      <c r="H33" s="792">
        <f>+'DATOS SIIF'!V26</f>
        <v>0</v>
      </c>
      <c r="I33" s="792">
        <f>+G33-H33</f>
        <v>31964.2</v>
      </c>
      <c r="J33" s="1219">
        <f>+'DATOS SIIF'!Y26</f>
        <v>2744.0038306000001</v>
      </c>
      <c r="K33" s="812">
        <f>+'DATOS SIIF'!Z26</f>
        <v>431.241443</v>
      </c>
      <c r="L33" s="792">
        <f>+'DATOS SIIF'!W26</f>
        <v>19253.641866999998</v>
      </c>
      <c r="M33" s="793">
        <f t="shared" si="1"/>
        <v>8.5846160097859489E-2</v>
      </c>
      <c r="N33" s="793">
        <f t="shared" si="2"/>
        <v>1.3491388584729166E-2</v>
      </c>
      <c r="O33" s="794">
        <f t="shared" si="12"/>
        <v>12710.558133000002</v>
      </c>
      <c r="P33" s="801">
        <f>+'DATOS SIIF'!AB26</f>
        <v>409.34756499999997</v>
      </c>
    </row>
    <row r="34" spans="1:20" ht="72">
      <c r="A34" s="1382"/>
      <c r="B34" s="155" t="str">
        <f>+'DATOS SIIF'!C27</f>
        <v>A-03-06-01-001</v>
      </c>
      <c r="C34" s="806" t="s">
        <v>590</v>
      </c>
      <c r="D34" s="791" t="str">
        <f>+'DATOS SIIF'!P27</f>
        <v>FORTALECIMIENTO DE LAS ASOCIACIONES Y LIGAS DE CONSUMIDORES (LEY 73 DE 1981 Y DECRETO 1320 DE 1982)</v>
      </c>
      <c r="E34" s="791" t="str">
        <f>+'DATOS SIIF'!Q27</f>
        <v>FORTALECIMIENTO DE LAS ASOCIACIONES Y LIGAS DE CONSUMIDORES (LEY 73 DE 1981 Y DECRETO 1320 DE 1982)</v>
      </c>
      <c r="F34" s="792">
        <f>+'DATOS SIIF'!R27</f>
        <v>1079.5</v>
      </c>
      <c r="G34" s="807">
        <f>+'DATOS SIIF'!U27</f>
        <v>1079.5</v>
      </c>
      <c r="H34" s="807">
        <f>+'DATOS SIIF'!V27</f>
        <v>0</v>
      </c>
      <c r="I34" s="808">
        <f t="shared" si="9"/>
        <v>1079.5</v>
      </c>
      <c r="J34" s="1219">
        <f>+'DATOS SIIF'!Y27</f>
        <v>0</v>
      </c>
      <c r="K34" s="1196">
        <f>+'DATOS SIIF'!Z27</f>
        <v>0</v>
      </c>
      <c r="L34" s="792">
        <f>+'DATOS SIIF'!W27</f>
        <v>0</v>
      </c>
      <c r="M34" s="809">
        <f t="shared" si="1"/>
        <v>0</v>
      </c>
      <c r="N34" s="809">
        <f t="shared" si="2"/>
        <v>0</v>
      </c>
      <c r="O34" s="810">
        <f t="shared" si="12"/>
        <v>1079.5</v>
      </c>
      <c r="P34" s="801">
        <f>+'DATOS SIIF'!AB27</f>
        <v>0</v>
      </c>
    </row>
    <row r="35" spans="1:20" ht="108">
      <c r="A35" s="1382"/>
      <c r="B35" s="155" t="str">
        <f>+'DATOS SIIF'!C28</f>
        <v>A-03-06-01-012</v>
      </c>
      <c r="C35" s="791" t="s">
        <v>594</v>
      </c>
      <c r="D35" s="791" t="str">
        <f>+'DATOS SIIF'!P28</f>
        <v>FORTALECIMIENTO A LOS PROCESOS ORGANIZATIVOS Y DE CONCERTACIÓN DE LAS COMUNIDADES NEGRAS, AFROCOLOMBIANAS, RAIZALES Y PALENQUERAS</v>
      </c>
      <c r="E35" s="791" t="str">
        <f>+'DATOS SIIF'!Q28</f>
        <v>FORTALECIMIENTO A LOS PROCESOS ORGANIZATIVOS Y DE CONCERTACIÓN DE LAS COMUNIDADES NEGRAS, AFROCOLOMBIANAS, RAIZALES Y PALENQUERAS</v>
      </c>
      <c r="F35" s="792">
        <f>+'DATOS SIIF'!R28</f>
        <v>28659</v>
      </c>
      <c r="G35" s="792">
        <f>+'DATOS SIIF'!U28</f>
        <v>28659</v>
      </c>
      <c r="H35" s="792">
        <f>+'DATOS SIIF'!V28</f>
        <v>0</v>
      </c>
      <c r="I35" s="792">
        <f>+G35-H35</f>
        <v>28659</v>
      </c>
      <c r="J35" s="1219">
        <f>+'DATOS SIIF'!Y28</f>
        <v>5959.1438639999997</v>
      </c>
      <c r="K35" s="812">
        <f>+'DATOS SIIF'!Z28</f>
        <v>879.60221200000001</v>
      </c>
      <c r="L35" s="792">
        <f>+'DATOS SIIF'!W28</f>
        <v>22779.1394057</v>
      </c>
      <c r="M35" s="793">
        <f t="shared" si="1"/>
        <v>0.20793272144875954</v>
      </c>
      <c r="N35" s="793">
        <f t="shared" si="2"/>
        <v>3.0692006420321716E-2</v>
      </c>
      <c r="O35" s="794">
        <f t="shared" si="12"/>
        <v>5879.8605943000002</v>
      </c>
      <c r="P35" s="801">
        <f>+'DATOS SIIF'!AB28</f>
        <v>766.17863699999998</v>
      </c>
    </row>
    <row r="36" spans="1:20" ht="84">
      <c r="A36" s="1382"/>
      <c r="B36" s="155" t="str">
        <f>+'DATOS SIIF'!C29</f>
        <v>A-03-06-01-013</v>
      </c>
      <c r="C36" s="791" t="s">
        <v>595</v>
      </c>
      <c r="D36" s="791" t="str">
        <f>+'DATOS SIIF'!P29</f>
        <v>FORTALECIMIENTO A LOS PROCESOS ORGANIZATIVOS Y DE CONCERTACIÓN DE LAS COMUNIDADES INDÍGENAS, MINORÍAS Y ROM</v>
      </c>
      <c r="E36" s="791" t="str">
        <f>+'DATOS SIIF'!Q29</f>
        <v>FORTALECIMIENTO A LOS PROCESOS ORGANIZATIVOS Y DE CONCERTACIÓN DE LAS COMUNIDADES INDÍGENAS, MINORÍAS Y ROM</v>
      </c>
      <c r="F36" s="792">
        <f>+'DATOS SIIF'!R29</f>
        <v>102041</v>
      </c>
      <c r="G36" s="792">
        <f>+'DATOS SIIF'!U29</f>
        <v>102041</v>
      </c>
      <c r="H36" s="792">
        <f>+'DATOS SIIF'!V29</f>
        <v>0</v>
      </c>
      <c r="I36" s="792">
        <f t="shared" si="9"/>
        <v>102041</v>
      </c>
      <c r="J36" s="1219">
        <f>+'DATOS SIIF'!Y29</f>
        <v>9993.3391657000011</v>
      </c>
      <c r="K36" s="812">
        <f>+'DATOS SIIF'!Z29</f>
        <v>1821.56699067</v>
      </c>
      <c r="L36" s="792">
        <f>+'DATOS SIIF'!W29</f>
        <v>45973.753068999999</v>
      </c>
      <c r="M36" s="793">
        <f t="shared" si="1"/>
        <v>9.7934547541674438E-2</v>
      </c>
      <c r="N36" s="793">
        <f t="shared" si="2"/>
        <v>1.7851324376182122E-2</v>
      </c>
      <c r="O36" s="794">
        <f t="shared" si="12"/>
        <v>56067.246931000001</v>
      </c>
      <c r="P36" s="801">
        <f>+'DATOS SIIF'!AB29</f>
        <v>1606.7269356700001</v>
      </c>
    </row>
    <row r="37" spans="1:20" ht="96">
      <c r="A37" s="1382"/>
      <c r="B37" s="155" t="str">
        <f>+'DATOS SIIF'!C30</f>
        <v>A-03-06-01-014</v>
      </c>
      <c r="C37" s="791" t="s">
        <v>595</v>
      </c>
      <c r="D37" s="791" t="str">
        <f>+'DATOS SIIF'!P30</f>
        <v>FORTALECIMIENTO INSTITUCIONAL DE LA MESA PERMANENTE DE CONCERTACIÓN CON LOS PUEBLOS Y ORGANIZACIONES INDÍGENAS - DECRETO 1397 DE 1996</v>
      </c>
      <c r="E37" s="791" t="str">
        <f>+'DATOS SIIF'!Q30</f>
        <v>FORTALECIMIENTO INSTITUCIONAL DE LA MESA PERMANENTE DE CONCERTACIÓN CON LOS PUEBLOS Y ORGANIZACIONES INDÍGENAS - DECRETO 1397 DE 1996</v>
      </c>
      <c r="F37" s="792">
        <f>+'DATOS SIIF'!R30</f>
        <v>8562.2999999999993</v>
      </c>
      <c r="G37" s="792">
        <f>+'DATOS SIIF'!U30</f>
        <v>8562.2999999999993</v>
      </c>
      <c r="H37" s="792">
        <f>+'DATOS SIIF'!V30</f>
        <v>0</v>
      </c>
      <c r="I37" s="792">
        <f t="shared" si="9"/>
        <v>8562.2999999999993</v>
      </c>
      <c r="J37" s="1219">
        <f>+'DATOS SIIF'!Y30</f>
        <v>0</v>
      </c>
      <c r="K37" s="812">
        <f>+'DATOS SIIF'!Z30</f>
        <v>0</v>
      </c>
      <c r="L37" s="792">
        <f>+'DATOS SIIF'!W30</f>
        <v>0</v>
      </c>
      <c r="M37" s="793">
        <f t="shared" si="1"/>
        <v>0</v>
      </c>
      <c r="N37" s="793">
        <f t="shared" si="2"/>
        <v>0</v>
      </c>
      <c r="O37" s="794">
        <f t="shared" si="12"/>
        <v>8562.2999999999993</v>
      </c>
      <c r="P37" s="801">
        <f>+'DATOS SIIF'!AB30</f>
        <v>0</v>
      </c>
      <c r="T37" s="1"/>
    </row>
    <row r="38" spans="1:20" ht="36">
      <c r="A38" s="1382"/>
      <c r="B38" s="156" t="str">
        <f>+'DATOS SIIF'!C31</f>
        <v>A-03-10</v>
      </c>
      <c r="C38" s="805" t="s">
        <v>476</v>
      </c>
      <c r="D38" s="791" t="str">
        <f>+'DATOS SIIF'!P31</f>
        <v>SENTENCIAS Y CONCILIACIONES</v>
      </c>
      <c r="E38" s="791" t="str">
        <f>+'DATOS SIIF'!Q31</f>
        <v>SENTENCIAS Y CONCILIACIONES</v>
      </c>
      <c r="F38" s="792">
        <f>+'DATOS SIIF'!R31</f>
        <v>4500</v>
      </c>
      <c r="G38" s="792">
        <f>+'DATOS SIIF'!U31</f>
        <v>4500</v>
      </c>
      <c r="H38" s="792">
        <f>+'DATOS SIIF'!V31</f>
        <v>0</v>
      </c>
      <c r="I38" s="792">
        <f t="shared" si="9"/>
        <v>4500</v>
      </c>
      <c r="J38" s="1219">
        <f>+'DATOS SIIF'!Y31</f>
        <v>0</v>
      </c>
      <c r="K38" s="812">
        <f>+'DATOS SIIF'!Z31</f>
        <v>0</v>
      </c>
      <c r="L38" s="792">
        <f>+'DATOS SIIF'!W31</f>
        <v>6.1466326599999999</v>
      </c>
      <c r="M38" s="793">
        <f t="shared" si="1"/>
        <v>0</v>
      </c>
      <c r="N38" s="793">
        <f t="shared" si="2"/>
        <v>0</v>
      </c>
      <c r="O38" s="794">
        <f t="shared" si="12"/>
        <v>4493.8533673399997</v>
      </c>
      <c r="P38" s="801">
        <f>+'DATOS SIIF'!AB31</f>
        <v>0</v>
      </c>
      <c r="T38" s="1"/>
    </row>
    <row r="39" spans="1:20" ht="132">
      <c r="A39" s="1382"/>
      <c r="B39" s="155" t="str">
        <f>+'DATOS SIIF'!C32</f>
        <v>A-03-11-08-001</v>
      </c>
      <c r="C39" s="805" t="s">
        <v>591</v>
      </c>
      <c r="D39" s="791" t="str">
        <f>+'DATOS SIIF'!P32</f>
        <v>FORTALECIMIENTO ORGANIZACIONAL DE LAS ENTIDADES RELIGIOSAS Y LAS ORGANIZACIONES BASADAS EN LA FE COMO ACTORES SOCIALES TRASCENDENTES EN EL MARCO DE LA LEY 133 DE 1994</v>
      </c>
      <c r="E39" s="791" t="str">
        <f>+'DATOS SIIF'!Q32</f>
        <v>FORTALECIMIENTO ORGANIZACIONAL DE LAS ENTIDADES RELIGIOSAS Y LAS ORGANIZACIONES BASADAS EN LA FE COMO ACTORES SOCIALES TRASCENDENTES EN EL MARCO DE LA LEY 133 DE 1994</v>
      </c>
      <c r="F39" s="792">
        <f>+'DATOS SIIF'!R32</f>
        <v>1534.8</v>
      </c>
      <c r="G39" s="792">
        <f>+'DATOS SIIF'!U32</f>
        <v>1534.8</v>
      </c>
      <c r="H39" s="792">
        <f>+'DATOS SIIF'!V32</f>
        <v>0</v>
      </c>
      <c r="I39" s="802">
        <f t="shared" si="9"/>
        <v>1534.8</v>
      </c>
      <c r="J39" s="1219">
        <f>+'DATOS SIIF'!Y32</f>
        <v>802.506799</v>
      </c>
      <c r="K39" s="1196">
        <f>+'DATOS SIIF'!Z32</f>
        <v>246.65854999999999</v>
      </c>
      <c r="L39" s="792">
        <f>+'DATOS SIIF'!W32</f>
        <v>963.84</v>
      </c>
      <c r="M39" s="803">
        <f t="shared" si="1"/>
        <v>0.52287385913474071</v>
      </c>
      <c r="N39" s="803">
        <f t="shared" si="2"/>
        <v>0.16071054860568151</v>
      </c>
      <c r="O39" s="804">
        <f t="shared" si="12"/>
        <v>570.95999999999992</v>
      </c>
      <c r="P39" s="801">
        <f>+'DATOS SIIF'!AB32</f>
        <v>216.94164599999999</v>
      </c>
    </row>
    <row r="40" spans="1:20">
      <c r="A40" s="1382"/>
      <c r="B40" s="156" t="str">
        <f>+'DATOS SIIF'!C33</f>
        <v>A-08-01</v>
      </c>
      <c r="C40" s="791"/>
      <c r="D40" s="791"/>
      <c r="E40" s="795" t="s">
        <v>77</v>
      </c>
      <c r="F40" s="796">
        <f>SUM(F16:F39)</f>
        <v>733150.80000000016</v>
      </c>
      <c r="G40" s="796">
        <f t="shared" ref="G40:L40" si="13">SUM(G16:G39)</f>
        <v>740150.80000000016</v>
      </c>
      <c r="H40" s="796">
        <f t="shared" si="13"/>
        <v>8802.9</v>
      </c>
      <c r="I40" s="796">
        <f t="shared" si="13"/>
        <v>731347.9</v>
      </c>
      <c r="J40" s="955">
        <f t="shared" si="13"/>
        <v>258055.56662774002</v>
      </c>
      <c r="K40" s="955">
        <f t="shared" si="13"/>
        <v>28406.689742819999</v>
      </c>
      <c r="L40" s="796">
        <f t="shared" si="13"/>
        <v>372127.32206539006</v>
      </c>
      <c r="M40" s="797">
        <f t="shared" si="1"/>
        <v>0.35284926179146753</v>
      </c>
      <c r="N40" s="797">
        <f t="shared" si="2"/>
        <v>3.8841555083182711E-2</v>
      </c>
      <c r="O40" s="798">
        <f t="shared" si="12"/>
        <v>359220.57793460996</v>
      </c>
      <c r="P40" s="799">
        <f>SUM(P16:P39)</f>
        <v>25606.326896120001</v>
      </c>
    </row>
    <row r="41" spans="1:20" ht="24">
      <c r="A41" s="1382"/>
      <c r="B41" s="156" t="str">
        <f>+'DATOS SIIF'!C33</f>
        <v>A-08-01</v>
      </c>
      <c r="C41" s="805" t="s">
        <v>588</v>
      </c>
      <c r="D41" s="805" t="str">
        <f>+'DATOS SIIF'!P33</f>
        <v>IMPUESTOS</v>
      </c>
      <c r="E41" s="805" t="str">
        <f>+'DATOS SIIF'!Q33</f>
        <v>IMPUESTOS</v>
      </c>
      <c r="F41" s="792">
        <f>+'DATOS SIIF'!R33</f>
        <v>170.7</v>
      </c>
      <c r="G41" s="802">
        <f>+'DATOS SIIF'!U33</f>
        <v>170.7</v>
      </c>
      <c r="H41" s="802">
        <f>+'DATOS SIIF'!V33</f>
        <v>0</v>
      </c>
      <c r="I41" s="802">
        <f>+G41-H41</f>
        <v>170.7</v>
      </c>
      <c r="J41" s="1219">
        <f>+'DATOS SIIF'!Y33</f>
        <v>162.32495</v>
      </c>
      <c r="K41" s="1196">
        <f>+'DATOS SIIF'!Z33</f>
        <v>162.32495</v>
      </c>
      <c r="L41" s="792">
        <f>+'DATOS SIIF'!W33</f>
        <v>170.7</v>
      </c>
      <c r="M41" s="803">
        <f t="shared" si="1"/>
        <v>0.95093702401874636</v>
      </c>
      <c r="N41" s="803">
        <f t="shared" si="2"/>
        <v>0.95093702401874636</v>
      </c>
      <c r="O41" s="804">
        <f>+I41-L41</f>
        <v>0</v>
      </c>
      <c r="P41" s="811">
        <f>+'DATOS SIIF'!AB33</f>
        <v>162.32495</v>
      </c>
    </row>
    <row r="42" spans="1:20" ht="36">
      <c r="A42" s="1382"/>
      <c r="B42" s="156" t="str">
        <f>+'DATOS SIIF'!C34</f>
        <v>A-08-04-01</v>
      </c>
      <c r="C42" s="791" t="s">
        <v>588</v>
      </c>
      <c r="D42" s="805" t="str">
        <f>+'DATOS SIIF'!P34</f>
        <v>CUOTA DE FISCALIZACIÓN Y AUDITAJE</v>
      </c>
      <c r="E42" s="805" t="str">
        <f>+'DATOS SIIF'!Q34</f>
        <v>CUOTA DE FISCALIZACIÓN Y AUDITAJE</v>
      </c>
      <c r="F42" s="792">
        <f>+'DATOS SIIF'!R34</f>
        <v>2780.8</v>
      </c>
      <c r="G42" s="792">
        <f>+'DATOS SIIF'!U34</f>
        <v>2780.8</v>
      </c>
      <c r="H42" s="792">
        <v>0</v>
      </c>
      <c r="I42" s="792">
        <f>+G42-H42</f>
        <v>2780.8</v>
      </c>
      <c r="J42" s="1219">
        <f>+'DATOS SIIF'!Y34</f>
        <v>0</v>
      </c>
      <c r="K42" s="812">
        <f>+'DATOS SIIF'!Z34</f>
        <v>0</v>
      </c>
      <c r="L42" s="792">
        <f>+'DATOS SIIF'!W34</f>
        <v>0</v>
      </c>
      <c r="M42" s="803">
        <f t="shared" si="1"/>
        <v>0</v>
      </c>
      <c r="N42" s="803">
        <f t="shared" si="2"/>
        <v>0</v>
      </c>
      <c r="O42" s="804">
        <f t="shared" si="12"/>
        <v>2780.8</v>
      </c>
      <c r="P42" s="811">
        <f>+'DATOS SIIF'!AB34</f>
        <v>0</v>
      </c>
    </row>
    <row r="43" spans="1:20" ht="36">
      <c r="A43" s="1382"/>
      <c r="B43" s="156"/>
      <c r="C43" s="791"/>
      <c r="D43" s="791"/>
      <c r="E43" s="795" t="s">
        <v>189</v>
      </c>
      <c r="F43" s="796">
        <f>+F41+F42</f>
        <v>2951.5</v>
      </c>
      <c r="G43" s="796">
        <f t="shared" ref="G43:L43" si="14">+G41+G42</f>
        <v>2951.5</v>
      </c>
      <c r="H43" s="796">
        <f t="shared" si="14"/>
        <v>0</v>
      </c>
      <c r="I43" s="796">
        <f t="shared" si="14"/>
        <v>2951.5</v>
      </c>
      <c r="J43" s="955">
        <f t="shared" si="14"/>
        <v>162.32495</v>
      </c>
      <c r="K43" s="955">
        <f t="shared" si="14"/>
        <v>162.32495</v>
      </c>
      <c r="L43" s="796">
        <f t="shared" si="14"/>
        <v>170.7</v>
      </c>
      <c r="M43" s="797">
        <f>+J43/G43</f>
        <v>5.4997441978654922E-2</v>
      </c>
      <c r="N43" s="797">
        <f>+K43/G43</f>
        <v>5.4997441978654922E-2</v>
      </c>
      <c r="O43" s="798">
        <f>+I43-L43</f>
        <v>2780.8</v>
      </c>
      <c r="P43" s="799">
        <f>+J43-M43</f>
        <v>162.26995255802134</v>
      </c>
    </row>
    <row r="44" spans="1:20" ht="96">
      <c r="A44" s="1382"/>
      <c r="B44" s="155" t="str">
        <f>+'DATOS SIIF'!C35</f>
        <v>C-3701-1000-30-20106A</v>
      </c>
      <c r="C44" s="791" t="s">
        <v>587</v>
      </c>
      <c r="D44" s="791" t="str">
        <f>+'DATOS SIIF'!P35</f>
        <v>Fortalecimiento de la Politica Publica de prevencion de violaciones a los derechos a la vida, integridad, libertad y seguridad de personas, grupos y comunidades en Colombia.  Nacional</v>
      </c>
      <c r="E44" s="791" t="str">
        <f>+'DATOS SIIF'!Q35</f>
        <v>2. SEGURIDAD HUMANA Y JUSTICIA SOCIAL / A. PREVENCIÓN Y PROTECCIÓN PARA POBLACIONES VULNERABLES DESDE UN ENFOQUE DIFERENCIAL, COLECTIVO E INDIVIDUAL</v>
      </c>
      <c r="F44" s="792">
        <f>+'DATOS SIIF'!R35</f>
        <v>40034.612917999999</v>
      </c>
      <c r="G44" s="792">
        <f>+'DATOS SIIF'!U35</f>
        <v>40034.612917999999</v>
      </c>
      <c r="H44" s="812">
        <f>+'DATOS SIIF'!V35</f>
        <v>0</v>
      </c>
      <c r="I44" s="812">
        <f t="shared" ref="I44:I83" si="15">+G44-H44</f>
        <v>40034.612917999999</v>
      </c>
      <c r="J44" s="1219">
        <f>+'DATOS SIIF'!Y35</f>
        <v>3363.597522</v>
      </c>
      <c r="K44" s="812">
        <f>+'DATOS SIIF'!Z35</f>
        <v>463.90676400000001</v>
      </c>
      <c r="L44" s="792">
        <f>+'DATOS SIIF'!W35</f>
        <v>12170.650023</v>
      </c>
      <c r="M44" s="793">
        <f t="shared" ref="M44:M86" si="16">+IF(ISERROR(J44/I44),0,J44/I44)</f>
        <v>8.4017236007487159E-2</v>
      </c>
      <c r="N44" s="793">
        <f t="shared" si="2"/>
        <v>1.1587642047400001E-2</v>
      </c>
      <c r="O44" s="794">
        <f t="shared" si="12"/>
        <v>27863.962894999997</v>
      </c>
      <c r="P44" s="801">
        <f>+'DATOS SIIF'!AB35</f>
        <v>463.07713899999999</v>
      </c>
    </row>
    <row r="45" spans="1:20" ht="72">
      <c r="A45" s="1382"/>
      <c r="B45" s="155" t="str">
        <f>+'DATOS SIIF'!C36</f>
        <v>C-3701-1000-32-705050</v>
      </c>
      <c r="C45" s="791" t="s">
        <v>595</v>
      </c>
      <c r="D45" s="791" t="str">
        <f>+'DATOS SIIF'!P36</f>
        <v>Fortalecimiento de los procesos de gobierno propio de las comunidades indígenas en el departamento del  Cauca</v>
      </c>
      <c r="E45" s="791" t="str">
        <f>+'DATOS SIIF'!Q36</f>
        <v>7. ACTORES DIFERENCIALES PARA EL CAMBIO / 5. CONVERGENCIA REGIONAL PARA EL BIENESTAR Y BUEN VIVIR</v>
      </c>
      <c r="F45" s="792">
        <f>+'DATOS SIIF'!R36</f>
        <v>40500</v>
      </c>
      <c r="G45" s="792">
        <f>+'DATOS SIIF'!U36</f>
        <v>40500</v>
      </c>
      <c r="H45" s="812">
        <f>+'DATOS SIIF'!V36</f>
        <v>0</v>
      </c>
      <c r="I45" s="812">
        <f t="shared" si="15"/>
        <v>40500</v>
      </c>
      <c r="J45" s="1219">
        <f>+'DATOS SIIF'!Y36</f>
        <v>0</v>
      </c>
      <c r="K45" s="812">
        <f>+'DATOS SIIF'!Z36</f>
        <v>0</v>
      </c>
      <c r="L45" s="792">
        <f>+'DATOS SIIF'!W36</f>
        <v>2000</v>
      </c>
      <c r="M45" s="793">
        <f t="shared" ref="M45:M83" si="17">+IF(ISERROR(J45/I45),0,J45/I45)</f>
        <v>0</v>
      </c>
      <c r="N45" s="793">
        <f t="shared" si="2"/>
        <v>0</v>
      </c>
      <c r="O45" s="794">
        <f t="shared" si="12"/>
        <v>38500</v>
      </c>
      <c r="P45" s="801">
        <f>+'DATOS SIIF'!AB36</f>
        <v>0</v>
      </c>
    </row>
    <row r="46" spans="1:20" ht="96">
      <c r="A46" s="1382"/>
      <c r="B46" s="155" t="str">
        <f>+'DATOS SIIF'!C37</f>
        <v>C-3701-1000-33-705050</v>
      </c>
      <c r="C46" s="791" t="s">
        <v>747</v>
      </c>
      <c r="D46" s="805" t="str">
        <f>+'DATOS SIIF'!P37</f>
        <v>Fortalecimiento de las acciones para garantizar el goce efectivo de los derechos de los Pueblos y las Comunidades Afrocolombianas, Negras, Palenqueras y Raizales en el territorio   Nacional</v>
      </c>
      <c r="E46" s="805" t="str">
        <f>+'DATOS SIIF'!Q37</f>
        <v>7. ACTORES DIFERENCIALES PARA EL CAMBIO / 5. CONVERGENCIA REGIONAL PARA EL BIENESTAR Y BUEN VIVIR</v>
      </c>
      <c r="F46" s="792">
        <f>+'DATOS SIIF'!R37</f>
        <v>44000</v>
      </c>
      <c r="G46" s="792">
        <f>+'DATOS SIIF'!U37</f>
        <v>44000</v>
      </c>
      <c r="H46" s="812">
        <f>+'DATOS SIIF'!V37</f>
        <v>0</v>
      </c>
      <c r="I46" s="812">
        <f t="shared" si="15"/>
        <v>44000</v>
      </c>
      <c r="J46" s="1219">
        <f>+'DATOS SIIF'!Y37</f>
        <v>233.40489700000001</v>
      </c>
      <c r="K46" s="812">
        <f>+'DATOS SIIF'!Z37</f>
        <v>32.057245000000002</v>
      </c>
      <c r="L46" s="792">
        <f>+'DATOS SIIF'!W37</f>
        <v>35118.404897</v>
      </c>
      <c r="M46" s="793">
        <f t="shared" si="17"/>
        <v>5.3046567500000001E-3</v>
      </c>
      <c r="N46" s="793">
        <f t="shared" si="2"/>
        <v>7.2857375000000009E-4</v>
      </c>
      <c r="O46" s="794">
        <f t="shared" si="12"/>
        <v>8881.5951029999997</v>
      </c>
      <c r="P46" s="801">
        <f>+'DATOS SIIF'!AB37</f>
        <v>24.057245000000002</v>
      </c>
    </row>
    <row r="47" spans="1:20" ht="84">
      <c r="A47" s="1382"/>
      <c r="B47" s="155" t="str">
        <f>+'DATOS SIIF'!C38</f>
        <v>C-3701-1000-35-705050</v>
      </c>
      <c r="C47" s="791" t="s">
        <v>595</v>
      </c>
      <c r="D47" s="805" t="str">
        <f>+'DATOS SIIF'!P38</f>
        <v>Fortalecimiento de los sistemas de gobierno propio y en los procesos organizativos de los pueblos y comunidades indígenas a nivel   Nacional</v>
      </c>
      <c r="E47" s="805" t="str">
        <f>+'DATOS SIIF'!Q38</f>
        <v>7. ACTORES DIFERENCIALES PARA EL CAMBIO / 5. CONVERGENCIA REGIONAL PARA EL BIENESTAR Y BUEN VIVIR</v>
      </c>
      <c r="F47" s="792">
        <f>+'DATOS SIIF'!R38</f>
        <v>45700</v>
      </c>
      <c r="G47" s="792">
        <f>+'DATOS SIIF'!U38</f>
        <v>45700</v>
      </c>
      <c r="H47" s="812">
        <f>+'DATOS SIIF'!V38</f>
        <v>0</v>
      </c>
      <c r="I47" s="812">
        <f t="shared" si="15"/>
        <v>45700</v>
      </c>
      <c r="J47" s="1219">
        <f>+'DATOS SIIF'!Y38</f>
        <v>0</v>
      </c>
      <c r="K47" s="812">
        <f>+'DATOS SIIF'!Z38</f>
        <v>0</v>
      </c>
      <c r="L47" s="792">
        <f>+'DATOS SIIF'!W38</f>
        <v>19650</v>
      </c>
      <c r="M47" s="793">
        <f t="shared" si="17"/>
        <v>0</v>
      </c>
      <c r="N47" s="793">
        <f t="shared" si="2"/>
        <v>0</v>
      </c>
      <c r="O47" s="794">
        <f t="shared" si="12"/>
        <v>26050</v>
      </c>
      <c r="P47" s="801">
        <f>+'DATOS SIIF'!AB38</f>
        <v>0</v>
      </c>
    </row>
    <row r="48" spans="1:20" ht="84">
      <c r="A48" s="1382"/>
      <c r="B48" s="155" t="str">
        <f>+'DATOS SIIF'!C39</f>
        <v>C-3701-1000-36-705050</v>
      </c>
      <c r="C48" s="805" t="s">
        <v>595</v>
      </c>
      <c r="D48" s="805" t="str">
        <f>+'DATOS SIIF'!P39</f>
        <v>Implementación de acciones por parte del Ministerio del Interior para fortalecer la estructura organizativa de las kumpañy Rrom a nivel  Nacional</v>
      </c>
      <c r="E48" s="805" t="str">
        <f>+'DATOS SIIF'!Q39</f>
        <v>7. ACTORES DIFERENCIALES PARA EL CAMBIO / 5. CONVERGENCIA REGIONAL PARA EL BIENESTAR Y BUEN VIVIR</v>
      </c>
      <c r="F48" s="792">
        <f>+'DATOS SIIF'!R39</f>
        <v>800</v>
      </c>
      <c r="G48" s="792">
        <f>+'DATOS SIIF'!U39</f>
        <v>800</v>
      </c>
      <c r="H48" s="812">
        <f>+'DATOS SIIF'!V39</f>
        <v>0</v>
      </c>
      <c r="I48" s="812">
        <f t="shared" si="15"/>
        <v>800</v>
      </c>
      <c r="J48" s="1219">
        <f>+'DATOS SIIF'!Y39</f>
        <v>0</v>
      </c>
      <c r="K48" s="812">
        <f>+'DATOS SIIF'!Z39</f>
        <v>0</v>
      </c>
      <c r="L48" s="792">
        <f>+'DATOS SIIF'!W39</f>
        <v>800</v>
      </c>
      <c r="M48" s="793">
        <f t="shared" si="17"/>
        <v>0</v>
      </c>
      <c r="N48" s="793">
        <f t="shared" si="2"/>
        <v>0</v>
      </c>
      <c r="O48" s="794">
        <f t="shared" si="12"/>
        <v>0</v>
      </c>
      <c r="P48" s="801">
        <f>+'DATOS SIIF'!AB39</f>
        <v>0</v>
      </c>
    </row>
    <row r="49" spans="1:16" ht="84">
      <c r="A49" s="1382"/>
      <c r="B49" s="155" t="str">
        <f>+'DATOS SIIF'!C40</f>
        <v>C-3701-1000-37-705050</v>
      </c>
      <c r="C49" s="791" t="s">
        <v>595</v>
      </c>
      <c r="D49" s="805" t="str">
        <f>+'DATOS SIIF'!P40</f>
        <v>Fortalecimiento de los sistemas de gobierno propio de los Pueblos y comunidades indígenas de los Pastos y Quillacingas del Departamento de   Nariño</v>
      </c>
      <c r="E49" s="805" t="str">
        <f>+'DATOS SIIF'!Q40</f>
        <v>7. ACTORES DIFERENCIALES PARA EL CAMBIO / 5. CONVERGENCIA REGIONAL PARA EL BIENESTAR Y BUEN VIVIR</v>
      </c>
      <c r="F49" s="792">
        <f>+'DATOS SIIF'!R40</f>
        <v>20000</v>
      </c>
      <c r="G49" s="792">
        <f>+'DATOS SIIF'!U40</f>
        <v>20000</v>
      </c>
      <c r="H49" s="812">
        <f>+'DATOS SIIF'!V40</f>
        <v>0</v>
      </c>
      <c r="I49" s="812">
        <f t="shared" si="15"/>
        <v>20000</v>
      </c>
      <c r="J49" s="1219">
        <f>+'DATOS SIIF'!Y40</f>
        <v>0</v>
      </c>
      <c r="K49" s="812">
        <f>+'DATOS SIIF'!Z40</f>
        <v>0</v>
      </c>
      <c r="L49" s="792">
        <f>+'DATOS SIIF'!W40</f>
        <v>0</v>
      </c>
      <c r="M49" s="793">
        <f t="shared" si="17"/>
        <v>0</v>
      </c>
      <c r="N49" s="793">
        <f t="shared" si="2"/>
        <v>0</v>
      </c>
      <c r="O49" s="794">
        <f t="shared" si="12"/>
        <v>20000</v>
      </c>
      <c r="P49" s="801">
        <f>+'DATOS SIIF'!AB40</f>
        <v>0</v>
      </c>
    </row>
    <row r="50" spans="1:16" ht="72">
      <c r="A50" s="1382"/>
      <c r="B50" s="155" t="str">
        <f>+'DATOS SIIF'!C41</f>
        <v>C-3701-1000-38-702030</v>
      </c>
      <c r="C50" s="791" t="s">
        <v>587</v>
      </c>
      <c r="D50" s="791" t="str">
        <f>+'DATOS SIIF'!P41</f>
        <v>Fortalecimiento DE LA GESTIÓN TERRITORIAL PARA LA GARANTÍA, PROMOCIÓN Y GOCE DE LOS DERECHOS HUMANOS  Nacional</v>
      </c>
      <c r="E50" s="791" t="str">
        <f>+'DATOS SIIF'!Q41</f>
        <v>7. ACTORES DIFERENCIALES PARA EL CAMBIO / 3. FORTALECIMIENTO DE LA INSTITUCIONALIDAD</v>
      </c>
      <c r="F50" s="792">
        <f>+'DATOS SIIF'!R41</f>
        <v>6685.1378999999997</v>
      </c>
      <c r="G50" s="792">
        <f>+'DATOS SIIF'!U41</f>
        <v>6685.1378999999997</v>
      </c>
      <c r="H50" s="812">
        <f>+'DATOS SIIF'!V41</f>
        <v>0</v>
      </c>
      <c r="I50" s="812">
        <f t="shared" si="15"/>
        <v>6685.1378999999997</v>
      </c>
      <c r="J50" s="1219">
        <f>+'DATOS SIIF'!Y41</f>
        <v>884.83227399999998</v>
      </c>
      <c r="K50" s="812">
        <f>+'DATOS SIIF'!Z41</f>
        <v>124.452832</v>
      </c>
      <c r="L50" s="792">
        <f>+'DATOS SIIF'!W41</f>
        <v>2734.2808620000001</v>
      </c>
      <c r="M50" s="793">
        <f t="shared" si="17"/>
        <v>0.13235811844659182</v>
      </c>
      <c r="N50" s="793">
        <f t="shared" si="2"/>
        <v>1.8616344772783223E-2</v>
      </c>
      <c r="O50" s="794">
        <f t="shared" si="12"/>
        <v>3950.8570379999996</v>
      </c>
      <c r="P50" s="801">
        <f>+'DATOS SIIF'!AB41</f>
        <v>124.452832</v>
      </c>
    </row>
    <row r="51" spans="1:16" ht="72">
      <c r="A51" s="1382"/>
      <c r="B51" s="155" t="str">
        <f>+'DATOS SIIF'!C42</f>
        <v>C-3701-1000-39-702030</v>
      </c>
      <c r="C51" s="791" t="s">
        <v>587</v>
      </c>
      <c r="D51" s="791" t="str">
        <f>+'DATOS SIIF'!P42</f>
        <v>Fortalecimiento de las garantías para el ejercicio del liderazgo social y defensa de los derechos humanos en el territorio   Nacional</v>
      </c>
      <c r="E51" s="791" t="str">
        <f>+'DATOS SIIF'!Q42</f>
        <v>7. ACTORES DIFERENCIALES PARA EL CAMBIO / 3. FORTALECIMIENTO DE LA INSTITUCIONALIDAD</v>
      </c>
      <c r="F51" s="792">
        <f>+'DATOS SIIF'!R42</f>
        <v>12120.337176000001</v>
      </c>
      <c r="G51" s="792">
        <f>+'DATOS SIIF'!U42</f>
        <v>12120.337176000001</v>
      </c>
      <c r="H51" s="812">
        <f>+'DATOS SIIF'!V42</f>
        <v>0</v>
      </c>
      <c r="I51" s="812">
        <f t="shared" si="15"/>
        <v>12120.337176000001</v>
      </c>
      <c r="J51" s="1219">
        <f>+'DATOS SIIF'!Y42</f>
        <v>1136.73047</v>
      </c>
      <c r="K51" s="812">
        <f>+'DATOS SIIF'!Z42</f>
        <v>170.69090199999999</v>
      </c>
      <c r="L51" s="792">
        <f>+'DATOS SIIF'!W42</f>
        <v>6047.4715290000004</v>
      </c>
      <c r="M51" s="793">
        <f t="shared" si="17"/>
        <v>9.3787033602570791E-2</v>
      </c>
      <c r="N51" s="793">
        <f t="shared" si="2"/>
        <v>1.4083015969060033E-2</v>
      </c>
      <c r="O51" s="794">
        <f t="shared" si="12"/>
        <v>6072.8656470000005</v>
      </c>
      <c r="P51" s="801">
        <f>+'DATOS SIIF'!AB42</f>
        <v>170.69090199999999</v>
      </c>
    </row>
    <row r="52" spans="1:16" ht="84">
      <c r="A52" s="1382"/>
      <c r="B52" s="155" t="str">
        <f>+'DATOS SIIF'!C43</f>
        <v>C-3701-1000-40-53107A</v>
      </c>
      <c r="C52" s="791" t="s">
        <v>748</v>
      </c>
      <c r="D52" s="805" t="str">
        <f>+'DATOS SIIF'!P43</f>
        <v>Fortalecimiento del dialogo social nacional y regional mediante el desarrollo de acciones tendientes a atender las problemáticas sociales en los territorios  Nacional</v>
      </c>
      <c r="E52" s="805" t="str">
        <f>+'DATOS SIIF'!Q43</f>
        <v>5. CONVERGENCIA REGIONAL / A. DIÁLOGO, MEMORIA, CONVIVENCIA Y RECONCILIACIÓN PARA LA RECONSTRUCCIÓN DEL TEJIDO SOCIAL</v>
      </c>
      <c r="F52" s="792">
        <f>+'DATOS SIIF'!R43</f>
        <v>74000</v>
      </c>
      <c r="G52" s="792">
        <f>+'DATOS SIIF'!U43</f>
        <v>74000</v>
      </c>
      <c r="H52" s="812">
        <f>+'DATOS SIIF'!V43</f>
        <v>0</v>
      </c>
      <c r="I52" s="812">
        <f t="shared" si="15"/>
        <v>74000</v>
      </c>
      <c r="J52" s="1219">
        <f>+'DATOS SIIF'!Y43</f>
        <v>2563.5565510000001</v>
      </c>
      <c r="K52" s="812">
        <f>+'DATOS SIIF'!Z43</f>
        <v>424.53067399999998</v>
      </c>
      <c r="L52" s="792">
        <f>+'DATOS SIIF'!W43</f>
        <v>16672.70277</v>
      </c>
      <c r="M52" s="793">
        <f t="shared" si="17"/>
        <v>3.4642656094594597E-2</v>
      </c>
      <c r="N52" s="793">
        <f t="shared" si="2"/>
        <v>5.736901E-3</v>
      </c>
      <c r="O52" s="794">
        <f t="shared" si="12"/>
        <v>57327.297229999996</v>
      </c>
      <c r="P52" s="801">
        <f>+'DATOS SIIF'!AB43</f>
        <v>398.44957199999999</v>
      </c>
    </row>
    <row r="53" spans="1:16" s="282" customFormat="1" ht="84">
      <c r="A53" s="1382"/>
      <c r="B53" s="155" t="str">
        <f>+'DATOS SIIF'!C44</f>
        <v>C-3701-1000-41-53106B</v>
      </c>
      <c r="C53" s="791" t="s">
        <v>587</v>
      </c>
      <c r="D53" s="791" t="str">
        <f>+'DATOS SIIF'!P44</f>
        <v>Fortalecimiento de la garantía de los derechos humanos en el marco de las manifestaciones públicas y la protesta social pacífica a nivel   Nacional</v>
      </c>
      <c r="E53" s="791" t="str">
        <f>+'DATOS SIIF'!Q44</f>
        <v>5. CONVERGENCIA REGIONAL / B. EFECTIVIDAD DE LOS DISPOSITIVOS DE PARTICIPACIÓN CIUDADANA, POLÍTICA Y ELECTORAL</v>
      </c>
      <c r="F53" s="792">
        <f>+'DATOS SIIF'!R44</f>
        <v>7000</v>
      </c>
      <c r="G53" s="792">
        <f>+'DATOS SIIF'!U44</f>
        <v>7000</v>
      </c>
      <c r="H53" s="812">
        <f>+'DATOS SIIF'!V44</f>
        <v>0</v>
      </c>
      <c r="I53" s="812">
        <f t="shared" si="15"/>
        <v>7000</v>
      </c>
      <c r="J53" s="1219">
        <f>+'DATOS SIIF'!Y44</f>
        <v>326.39999999999998</v>
      </c>
      <c r="K53" s="812">
        <f>+'DATOS SIIF'!Z44</f>
        <v>0</v>
      </c>
      <c r="L53" s="792">
        <f>+'DATOS SIIF'!W44</f>
        <v>4290.929795</v>
      </c>
      <c r="M53" s="793">
        <f t="shared" si="17"/>
        <v>4.6628571428571422E-2</v>
      </c>
      <c r="N53" s="793">
        <f t="shared" si="2"/>
        <v>0</v>
      </c>
      <c r="O53" s="794">
        <f t="shared" si="12"/>
        <v>2709.070205</v>
      </c>
      <c r="P53" s="801">
        <f>+'DATOS SIIF'!AB44</f>
        <v>0</v>
      </c>
    </row>
    <row r="54" spans="1:16" s="282" customFormat="1" ht="72">
      <c r="A54" s="1382"/>
      <c r="B54" s="155" t="str">
        <f>+'DATOS SIIF'!C45</f>
        <v>C-3701-1000-42-20113A</v>
      </c>
      <c r="C54" s="791" t="s">
        <v>587</v>
      </c>
      <c r="D54" s="791" t="str">
        <f>+'DATOS SIIF'!P45</f>
        <v>Fortalecimiento de la gestión de los cementerios como restitución de derechos de víctimas de desaparición  Nacional</v>
      </c>
      <c r="E54" s="791" t="str">
        <f>+'DATOS SIIF'!Q45</f>
        <v>2. SEGURIDAD HUMANA Y JUSTICIA SOCIAL / A. FORTALECIMIENTO DE LA BÚSQUEDA DE PERSONAS DADAS POR DESAPARECIDAS</v>
      </c>
      <c r="F54" s="792">
        <f>+'DATOS SIIF'!R45</f>
        <v>4610.9585459999998</v>
      </c>
      <c r="G54" s="792">
        <f>+'DATOS SIIF'!U45</f>
        <v>4610.9585459999998</v>
      </c>
      <c r="H54" s="812">
        <f>+'DATOS SIIF'!V45</f>
        <v>0</v>
      </c>
      <c r="I54" s="812">
        <f t="shared" si="15"/>
        <v>4610.9585459999998</v>
      </c>
      <c r="J54" s="1219">
        <f>+'DATOS SIIF'!Y45</f>
        <v>845.01838799999996</v>
      </c>
      <c r="K54" s="812">
        <f>+'DATOS SIIF'!Z45</f>
        <v>63.857311000000003</v>
      </c>
      <c r="L54" s="792">
        <f>+'DATOS SIIF'!W45</f>
        <v>1889.736488</v>
      </c>
      <c r="M54" s="793">
        <f t="shared" si="17"/>
        <v>0.18326306332401368</v>
      </c>
      <c r="N54" s="793">
        <f t="shared" si="2"/>
        <v>1.3849031684614934E-2</v>
      </c>
      <c r="O54" s="794">
        <f t="shared" si="12"/>
        <v>2721.2220579999998</v>
      </c>
      <c r="P54" s="801">
        <f>+'DATOS SIIF'!AB45</f>
        <v>62.678041999999998</v>
      </c>
    </row>
    <row r="55" spans="1:16" s="282" customFormat="1" ht="72">
      <c r="A55" s="1382"/>
      <c r="B55" s="155" t="str">
        <f>+'DATOS SIIF'!C46</f>
        <v>C-3702-1000-8-20105A</v>
      </c>
      <c r="C55" s="805" t="s">
        <v>585</v>
      </c>
      <c r="D55" s="805" t="str">
        <f>+'DATOS SIIF'!P46</f>
        <v>FORTALECIMIENTO DE LOS SISTEMAS INTEGRADOS DE EMERGENCIA Y SEGURIDAD SIES A NIVEL  NACIONAL</v>
      </c>
      <c r="E55" s="805" t="str">
        <f>+'DATOS SIIF'!Q46</f>
        <v>2. SEGURIDAD HUMANA Y JUSTICIA SOCIAL / A. NUEVO MODELO NACIÓN-TERRITORIO PARA LA CONVIVENCIA Y LA SEGURIDAD CIUDADANA</v>
      </c>
      <c r="F55" s="792">
        <f>+'DATOS SIIF'!R46</f>
        <v>50000</v>
      </c>
      <c r="G55" s="792">
        <f>+'DATOS SIIF'!U46</f>
        <v>50000</v>
      </c>
      <c r="H55" s="812">
        <f>+'DATOS SIIF'!V46</f>
        <v>0</v>
      </c>
      <c r="I55" s="812">
        <f t="shared" si="15"/>
        <v>50000</v>
      </c>
      <c r="J55" s="1219">
        <f>+'DATOS SIIF'!Y46</f>
        <v>21057.973022669998</v>
      </c>
      <c r="K55" s="812">
        <f>+'DATOS SIIF'!Z46</f>
        <v>320.54722500000003</v>
      </c>
      <c r="L55" s="792">
        <f>+'DATOS SIIF'!W46</f>
        <v>49458.69833367</v>
      </c>
      <c r="M55" s="793">
        <f t="shared" si="17"/>
        <v>0.42115946045339997</v>
      </c>
      <c r="N55" s="793">
        <f t="shared" si="2"/>
        <v>6.4109445000000006E-3</v>
      </c>
      <c r="O55" s="794">
        <f t="shared" si="12"/>
        <v>541.30166633000044</v>
      </c>
      <c r="P55" s="801">
        <f>+'DATOS SIIF'!AB46</f>
        <v>282.425904</v>
      </c>
    </row>
    <row r="56" spans="1:16" ht="84">
      <c r="A56" s="1382"/>
      <c r="B56" s="155" t="str">
        <f>+'DATOS SIIF'!C47</f>
        <v>C-3702-1000-13-20105A</v>
      </c>
      <c r="C56" s="791" t="s">
        <v>585</v>
      </c>
      <c r="D56" s="805" t="str">
        <f>+'DATOS SIIF'!P47</f>
        <v>Fortalecimiento a las entidades territoriales a traves de la financiacion de infraestructura para la seguridad y convivencia ciudadana a nivel  Nacional</v>
      </c>
      <c r="E56" s="805" t="str">
        <f>+'DATOS SIIF'!Q47</f>
        <v>2. SEGURIDAD HUMANA Y JUSTICIA SOCIAL / A. NUEVO MODELO NACIÓN-TERRITORIO PARA LA CONVIVENCIA Y LA SEGURIDAD CIUDADANA</v>
      </c>
      <c r="F56" s="792">
        <f>+'DATOS SIIF'!R47</f>
        <v>77031.226735999997</v>
      </c>
      <c r="G56" s="792">
        <f>+'DATOS SIIF'!U47</f>
        <v>77031.226735999997</v>
      </c>
      <c r="H56" s="812">
        <f>+'DATOS SIIF'!V47</f>
        <v>0</v>
      </c>
      <c r="I56" s="812">
        <f t="shared" si="15"/>
        <v>77031.226735999997</v>
      </c>
      <c r="J56" s="1219">
        <f>+'DATOS SIIF'!Y47</f>
        <v>77011.236736050007</v>
      </c>
      <c r="K56" s="812">
        <f>+'DATOS SIIF'!Z47</f>
        <v>0</v>
      </c>
      <c r="L56" s="792">
        <f>+'DATOS SIIF'!W47</f>
        <v>77011.236736050007</v>
      </c>
      <c r="M56" s="793">
        <f t="shared" si="17"/>
        <v>0.9997404948512828</v>
      </c>
      <c r="N56" s="793">
        <f t="shared" si="2"/>
        <v>0</v>
      </c>
      <c r="O56" s="794">
        <f t="shared" si="12"/>
        <v>19.989999949990306</v>
      </c>
      <c r="P56" s="801">
        <f>+'DATOS SIIF'!AB47</f>
        <v>0</v>
      </c>
    </row>
    <row r="57" spans="1:16" ht="96">
      <c r="A57" s="1382"/>
      <c r="B57" s="155" t="str">
        <f>+'DATOS SIIF'!C48</f>
        <v>C-3702-1000-14-701020</v>
      </c>
      <c r="C57" s="791" t="s">
        <v>587</v>
      </c>
      <c r="D57" s="805" t="str">
        <f>+'DATOS SIIF'!P48</f>
        <v>Mejoramiento de las capacidades de las entidades territoriales para transversalizar el enfoque de género en la gestión de la convivencia y la seguridad humana  Nacional</v>
      </c>
      <c r="E57" s="805" t="str">
        <f>+'DATOS SIIF'!Q48</f>
        <v>7. ACTORES DIFERENCIALES PARA EL CAMBIO / 2. MUJERES EN EL CENTRO DE LA POLÍTICA DE LA VIDA Y LA PAZ</v>
      </c>
      <c r="F57" s="792">
        <f>+'DATOS SIIF'!R48</f>
        <v>8270.5671020000009</v>
      </c>
      <c r="G57" s="792">
        <f>+'DATOS SIIF'!U48</f>
        <v>8270.5671020000009</v>
      </c>
      <c r="H57" s="812">
        <f>+'DATOS SIIF'!V48</f>
        <v>0</v>
      </c>
      <c r="I57" s="812">
        <f t="shared" si="15"/>
        <v>8270.5671020000009</v>
      </c>
      <c r="J57" s="1219">
        <f>+'DATOS SIIF'!Y48</f>
        <v>3216.2088220000001</v>
      </c>
      <c r="K57" s="812">
        <f>+'DATOS SIIF'!Z48</f>
        <v>312.44107000000002</v>
      </c>
      <c r="L57" s="792">
        <f>+'DATOS SIIF'!W48</f>
        <v>5745.8240679999999</v>
      </c>
      <c r="M57" s="793">
        <f t="shared" si="17"/>
        <v>0.3888740375762445</v>
      </c>
      <c r="N57" s="793">
        <f t="shared" si="2"/>
        <v>3.7777466302697071E-2</v>
      </c>
      <c r="O57" s="794">
        <f t="shared" si="12"/>
        <v>2524.743034000001</v>
      </c>
      <c r="P57" s="801">
        <f>+'DATOS SIIF'!AB48</f>
        <v>298.834789</v>
      </c>
    </row>
    <row r="58" spans="1:16" s="282" customFormat="1" ht="84">
      <c r="A58" s="1382"/>
      <c r="B58" s="155" t="str">
        <f>+'DATOS SIIF'!C49</f>
        <v>C-3702-1000-15-600011</v>
      </c>
      <c r="C58" s="805" t="s">
        <v>746</v>
      </c>
      <c r="D58" s="805" t="str">
        <f>+'DATOS SIIF'!P49</f>
        <v>Mejoramiento de la efectividad de los programas e iniciativas de construcción de paz lideradas por el Ministerio del Interior a nivel  Nacional</v>
      </c>
      <c r="E58" s="805" t="str">
        <f>+'DATOS SIIF'!Q49</f>
        <v>6. PAZ TOTAL E INTEGRAL / 1. HACIA UN NUEVO CAMPO COLOMBIANO: REFORMA RURAL INTEGRAL</v>
      </c>
      <c r="F58" s="792">
        <f>+'DATOS SIIF'!R49</f>
        <v>3003.0718310000002</v>
      </c>
      <c r="G58" s="792">
        <f>+'DATOS SIIF'!U49</f>
        <v>3003.0718310000002</v>
      </c>
      <c r="H58" s="812">
        <f>+'DATOS SIIF'!V49</f>
        <v>0</v>
      </c>
      <c r="I58" s="812">
        <f t="shared" si="15"/>
        <v>3003.0718310000002</v>
      </c>
      <c r="J58" s="1219">
        <f>+'DATOS SIIF'!Y49</f>
        <v>560.45439799999997</v>
      </c>
      <c r="K58" s="812">
        <f>+'DATOS SIIF'!Z49</f>
        <v>156.88167350000001</v>
      </c>
      <c r="L58" s="792">
        <f>+'DATOS SIIF'!W49</f>
        <v>1850.981542</v>
      </c>
      <c r="M58" s="793">
        <f t="shared" si="17"/>
        <v>0.18662703709400547</v>
      </c>
      <c r="N58" s="793">
        <f t="shared" si="2"/>
        <v>5.2240399940003963E-2</v>
      </c>
      <c r="O58" s="794">
        <f t="shared" si="12"/>
        <v>1152.0902890000002</v>
      </c>
      <c r="P58" s="801">
        <f>+'DATOS SIIF'!AB49</f>
        <v>126.88167350000001</v>
      </c>
    </row>
    <row r="59" spans="1:16" s="282" customFormat="1" ht="84">
      <c r="A59" s="1382"/>
      <c r="B59" s="155" t="str">
        <f>+'DATOS SIIF'!C50</f>
        <v>C-3702-1000-15-600012</v>
      </c>
      <c r="C59" s="805" t="s">
        <v>746</v>
      </c>
      <c r="D59" s="805" t="str">
        <f>+'DATOS SIIF'!P50</f>
        <v>Mejoramiento de la efectividad de los programas e iniciativas de construcción de paz lideradas por el Ministerio del Interior a nivel  Nacional</v>
      </c>
      <c r="E59" s="805" t="str">
        <f>+'DATOS SIIF'!Q50</f>
        <v>6. PAZ TOTAL E INTEGRAL / 2. PARTICIPACIÓN POLÍTICA: APERTURA DEMOCRÁTICA PARA CONSTRUIR LA PAZ</v>
      </c>
      <c r="F59" s="792">
        <f>+'DATOS SIIF'!R50</f>
        <v>2002.0478880000001</v>
      </c>
      <c r="G59" s="792">
        <f>+'DATOS SIIF'!U50</f>
        <v>2002.0478880000001</v>
      </c>
      <c r="H59" s="812">
        <f>+'DATOS SIIF'!V50</f>
        <v>0</v>
      </c>
      <c r="I59" s="812">
        <f t="shared" si="15"/>
        <v>2002.0478880000001</v>
      </c>
      <c r="J59" s="1219">
        <f>+'DATOS SIIF'!Y50</f>
        <v>321.79530099999999</v>
      </c>
      <c r="K59" s="812">
        <f>+'DATOS SIIF'!Z50</f>
        <v>72.143018999999995</v>
      </c>
      <c r="L59" s="792">
        <f>+'DATOS SIIF'!W50</f>
        <v>1220.5638960000001</v>
      </c>
      <c r="M59" s="793">
        <f t="shared" si="17"/>
        <v>0.16073306883856117</v>
      </c>
      <c r="N59" s="793">
        <f t="shared" si="2"/>
        <v>3.6034612075173299E-2</v>
      </c>
      <c r="O59" s="794">
        <f t="shared" si="12"/>
        <v>781.48399199999994</v>
      </c>
      <c r="P59" s="801">
        <f>+'DATOS SIIF'!AB50</f>
        <v>61.143019000000002</v>
      </c>
    </row>
    <row r="60" spans="1:16" ht="84">
      <c r="A60" s="1382"/>
      <c r="B60" s="155" t="str">
        <f>+'DATOS SIIF'!C51</f>
        <v>C-3702-1000-15-600013</v>
      </c>
      <c r="C60" s="791" t="s">
        <v>746</v>
      </c>
      <c r="D60" s="805" t="str">
        <f>+'DATOS SIIF'!P51</f>
        <v>Mejoramiento de la efectividad de los programas e iniciativas de construcción de paz lideradas por el Ministerio del Interior a nivel  Nacional</v>
      </c>
      <c r="E60" s="805" t="str">
        <f>+'DATOS SIIF'!Q51</f>
        <v>6. PAZ TOTAL E INTEGRAL / 3. FIN DEL CONFLICTO</v>
      </c>
      <c r="F60" s="792">
        <f>+'DATOS SIIF'!R51</f>
        <v>3003.0718320000001</v>
      </c>
      <c r="G60" s="792">
        <f>+'DATOS SIIF'!U51</f>
        <v>3003.0718320000001</v>
      </c>
      <c r="H60" s="812">
        <f>+'DATOS SIIF'!V51</f>
        <v>0</v>
      </c>
      <c r="I60" s="812">
        <f t="shared" si="15"/>
        <v>3003.0718320000001</v>
      </c>
      <c r="J60" s="1219">
        <f>+'DATOS SIIF'!Y51</f>
        <v>400.79526399999997</v>
      </c>
      <c r="K60" s="812">
        <f>+'DATOS SIIF'!Z51</f>
        <v>42.148113670000001</v>
      </c>
      <c r="L60" s="792">
        <f>+'DATOS SIIF'!W51</f>
        <v>1938.6982250000001</v>
      </c>
      <c r="M60" s="793">
        <f t="shared" si="17"/>
        <v>0.13346176396089615</v>
      </c>
      <c r="N60" s="793">
        <f t="shared" si="2"/>
        <v>1.4035000169120163E-2</v>
      </c>
      <c r="O60" s="794">
        <f t="shared" si="12"/>
        <v>1064.373607</v>
      </c>
      <c r="P60" s="801">
        <f>+'DATOS SIIF'!AB51</f>
        <v>35.120964669999999</v>
      </c>
    </row>
    <row r="61" spans="1:16" ht="84">
      <c r="A61" s="1382"/>
      <c r="B61" s="155" t="str">
        <f>+'DATOS SIIF'!C52</f>
        <v>C-3702-1000-15-600014</v>
      </c>
      <c r="C61" s="791" t="s">
        <v>746</v>
      </c>
      <c r="D61" s="805" t="str">
        <f>+'DATOS SIIF'!P52</f>
        <v>Mejoramiento de la efectividad de los programas e iniciativas de construcción de paz lideradas por el Ministerio del Interior a nivel  Nacional</v>
      </c>
      <c r="E61" s="805" t="str">
        <f>+'DATOS SIIF'!Q52</f>
        <v>6. PAZ TOTAL E INTEGRAL / 4. SOLUCIÓN AL PROBLEMA DE LAS DROGAS ILÍCITAS</v>
      </c>
      <c r="F61" s="792">
        <f>+'DATOS SIIF'!R52</f>
        <v>2002.0478880000001</v>
      </c>
      <c r="G61" s="792">
        <f>+'DATOS SIIF'!U52</f>
        <v>2002.0478880000001</v>
      </c>
      <c r="H61" s="812">
        <f>+'DATOS SIIF'!V52</f>
        <v>0</v>
      </c>
      <c r="I61" s="812">
        <f t="shared" si="15"/>
        <v>2002.0478880000001</v>
      </c>
      <c r="J61" s="1219">
        <f>+'DATOS SIIF'!Y52</f>
        <v>246.88254800000001</v>
      </c>
      <c r="K61" s="812">
        <f>+'DATOS SIIF'!Z52</f>
        <v>10.3</v>
      </c>
      <c r="L61" s="792">
        <f>+'DATOS SIIF'!W52</f>
        <v>1292.465479</v>
      </c>
      <c r="M61" s="793">
        <f t="shared" si="17"/>
        <v>0.12331500633914907</v>
      </c>
      <c r="N61" s="793">
        <f t="shared" si="2"/>
        <v>5.1447320824525656E-3</v>
      </c>
      <c r="O61" s="794">
        <f t="shared" si="12"/>
        <v>709.5824090000001</v>
      </c>
      <c r="P61" s="801">
        <f>+'DATOS SIIF'!AB52</f>
        <v>0</v>
      </c>
    </row>
    <row r="62" spans="1:16" ht="132">
      <c r="A62" s="1382"/>
      <c r="B62" s="155" t="str">
        <f>+'DATOS SIIF'!C53</f>
        <v>C-3702-1000-16-20105A</v>
      </c>
      <c r="C62" s="791" t="s">
        <v>592</v>
      </c>
      <c r="D62" s="805" t="str">
        <f>+'DATOS SIIF'!P53</f>
        <v>Fortalecimiento de la Capacidad de Articulación Territorial para la Incorporación de Estrategias de Convivencia y Seguridad Ciudadana Integral, Corresponsable, Contextualizada y Preventiva a nivel   Nacional</v>
      </c>
      <c r="E62" s="805" t="str">
        <f>+'DATOS SIIF'!Q53</f>
        <v>2. SEGURIDAD HUMANA Y JUSTICIA SOCIAL / A. NUEVO MODELO NACIÓN-TERRITORIO PARA LA CONVIVENCIA Y LA SEGURIDAD CIUDADANA</v>
      </c>
      <c r="F62" s="792">
        <f>+'DATOS SIIF'!R53</f>
        <v>11036.096919</v>
      </c>
      <c r="G62" s="792">
        <f>+'DATOS SIIF'!U53</f>
        <v>11036.096919</v>
      </c>
      <c r="H62" s="812">
        <f>+'DATOS SIIF'!V53</f>
        <v>0</v>
      </c>
      <c r="I62" s="812">
        <f t="shared" si="15"/>
        <v>11036.096919</v>
      </c>
      <c r="J62" s="1219">
        <f>+'DATOS SIIF'!Y53</f>
        <v>0</v>
      </c>
      <c r="K62" s="812">
        <f>+'DATOS SIIF'!Z53</f>
        <v>0</v>
      </c>
      <c r="L62" s="792">
        <f>+'DATOS SIIF'!W53</f>
        <v>0</v>
      </c>
      <c r="M62" s="793">
        <f t="shared" si="17"/>
        <v>0</v>
      </c>
      <c r="N62" s="793">
        <f t="shared" si="2"/>
        <v>0</v>
      </c>
      <c r="O62" s="794">
        <f t="shared" si="12"/>
        <v>11036.096919</v>
      </c>
      <c r="P62" s="801">
        <f>+'DATOS SIIF'!AB53</f>
        <v>0</v>
      </c>
    </row>
    <row r="63" spans="1:16" ht="132">
      <c r="A63" s="1382"/>
      <c r="B63" s="155" t="str">
        <f>+'DATOS SIIF'!C54</f>
        <v>C-3702-1000-16-20105A</v>
      </c>
      <c r="C63" s="791" t="s">
        <v>592</v>
      </c>
      <c r="D63" s="805" t="str">
        <f>+'DATOS SIIF'!P54</f>
        <v>Fortalecimiento de la Capacidad de Articulación Territorial para la Incorporación de Estrategias de Convivencia y Seguridad Ciudadana Integral, Corresponsable, Contextualizada y Preventiva a nivel   Nacional</v>
      </c>
      <c r="E63" s="805" t="str">
        <f>+'DATOS SIIF'!Q54</f>
        <v>2. SEGURIDAD HUMANA Y JUSTICIA SOCIAL / A. NUEVO MODELO NACIÓN-TERRITORIO PARA LA CONVIVENCIA Y LA SEGURIDAD CIUDADANA</v>
      </c>
      <c r="F63" s="792">
        <f>+'DATOS SIIF'!R54</f>
        <v>963.90308100000004</v>
      </c>
      <c r="G63" s="792">
        <f>+'DATOS SIIF'!U54</f>
        <v>963.90308100000004</v>
      </c>
      <c r="H63" s="812">
        <f>+'DATOS SIIF'!V54</f>
        <v>0</v>
      </c>
      <c r="I63" s="812">
        <f t="shared" si="15"/>
        <v>963.90308100000004</v>
      </c>
      <c r="J63" s="1219">
        <f>+'DATOS SIIF'!Y54</f>
        <v>0</v>
      </c>
      <c r="K63" s="812">
        <f>+'DATOS SIIF'!Z54</f>
        <v>0</v>
      </c>
      <c r="L63" s="792">
        <f>+'DATOS SIIF'!W54</f>
        <v>0</v>
      </c>
      <c r="M63" s="793">
        <f t="shared" si="17"/>
        <v>0</v>
      </c>
      <c r="N63" s="793">
        <f t="shared" si="2"/>
        <v>0</v>
      </c>
      <c r="O63" s="794">
        <f t="shared" si="12"/>
        <v>963.90308100000004</v>
      </c>
      <c r="P63" s="801">
        <f>+'DATOS SIIF'!AB54</f>
        <v>0</v>
      </c>
    </row>
    <row r="64" spans="1:16" ht="132">
      <c r="A64" s="1382"/>
      <c r="B64" s="155" t="str">
        <f>+'DATOS SIIF'!C55</f>
        <v>C-3702-1000-16-20105B</v>
      </c>
      <c r="C64" s="791" t="s">
        <v>592</v>
      </c>
      <c r="D64" s="805" t="str">
        <f>+'DATOS SIIF'!P55</f>
        <v>Fortalecimiento de la Capacidad de Articulación Territorial para la Incorporación de Estrategias de Convivencia y Seguridad Ciudadana Integral, Corresponsable, Contextualizada y Preventiva a nivel   Nacional</v>
      </c>
      <c r="E64" s="805" t="str">
        <f>+'DATOS SIIF'!Q55</f>
        <v>2. SEGURIDAD HUMANA Y JUSTICIA SOCIAL / B. CREACIÓN DEL SISTEMA NACIONAL DE CONVIVENCIA PARA LA VIDA</v>
      </c>
      <c r="F64" s="792">
        <f>+'DATOS SIIF'!R55</f>
        <v>11036.096919</v>
      </c>
      <c r="G64" s="792">
        <f>+'DATOS SIIF'!U55</f>
        <v>11036.096919</v>
      </c>
      <c r="H64" s="812">
        <f>+'DATOS SIIF'!V55</f>
        <v>0</v>
      </c>
      <c r="I64" s="812">
        <f t="shared" si="15"/>
        <v>11036.096919</v>
      </c>
      <c r="J64" s="1219">
        <f>+'DATOS SIIF'!Y55</f>
        <v>42.984000000000002</v>
      </c>
      <c r="K64" s="812">
        <f>+'DATOS SIIF'!Z55</f>
        <v>11.011333</v>
      </c>
      <c r="L64" s="792">
        <f>+'DATOS SIIF'!W55</f>
        <v>45.77</v>
      </c>
      <c r="M64" s="793">
        <f t="shared" si="17"/>
        <v>3.8948552477821893E-3</v>
      </c>
      <c r="N64" s="793">
        <f t="shared" si="2"/>
        <v>9.977560980859669E-4</v>
      </c>
      <c r="O64" s="794">
        <f t="shared" si="12"/>
        <v>10990.326918999999</v>
      </c>
      <c r="P64" s="801">
        <f>+'DATOS SIIF'!AB55</f>
        <v>7.0313330000000001</v>
      </c>
    </row>
    <row r="65" spans="1:16" ht="132">
      <c r="A65" s="1382"/>
      <c r="B65" s="155" t="str">
        <f>+'DATOS SIIF'!C56</f>
        <v>C-3702-1000-16-20105B</v>
      </c>
      <c r="C65" s="791" t="s">
        <v>592</v>
      </c>
      <c r="D65" s="805" t="str">
        <f>+'DATOS SIIF'!P56</f>
        <v>Fortalecimiento de la Capacidad de Articulación Territorial para la Incorporación de Estrategias de Convivencia y Seguridad Ciudadana Integral, Corresponsable, Contextualizada y Preventiva a nivel   Nacional</v>
      </c>
      <c r="E65" s="805" t="str">
        <f>+'DATOS SIIF'!Q56</f>
        <v>2. SEGURIDAD HUMANA Y JUSTICIA SOCIAL / B. CREACIÓN DEL SISTEMA NACIONAL DE CONVIVENCIA PARA LA VIDA</v>
      </c>
      <c r="F65" s="792">
        <f>+'DATOS SIIF'!R56</f>
        <v>16963.903081</v>
      </c>
      <c r="G65" s="792">
        <f>+'DATOS SIIF'!U56</f>
        <v>16963.903081</v>
      </c>
      <c r="H65" s="812">
        <f>+'DATOS SIIF'!V56</f>
        <v>0</v>
      </c>
      <c r="I65" s="812">
        <f t="shared" si="15"/>
        <v>16963.903081</v>
      </c>
      <c r="J65" s="1219">
        <f>+'DATOS SIIF'!Y56</f>
        <v>4636.7789670000002</v>
      </c>
      <c r="K65" s="812">
        <f>+'DATOS SIIF'!Z56</f>
        <v>586.99422200000004</v>
      </c>
      <c r="L65" s="792">
        <f>+'DATOS SIIF'!W56</f>
        <v>7639.1097680000003</v>
      </c>
      <c r="M65" s="793">
        <f t="shared" si="17"/>
        <v>0.2733320831214433</v>
      </c>
      <c r="N65" s="793">
        <f t="shared" si="2"/>
        <v>3.4602545133463322E-2</v>
      </c>
      <c r="O65" s="794">
        <f t="shared" si="12"/>
        <v>9324.7933130000001</v>
      </c>
      <c r="P65" s="801">
        <f>+'DATOS SIIF'!AB56</f>
        <v>517.31839400000001</v>
      </c>
    </row>
    <row r="66" spans="1:16" ht="60">
      <c r="A66" s="1382"/>
      <c r="B66" s="155" t="str">
        <f>+'DATOS SIIF'!C57</f>
        <v>C-3702-1000-17-701040</v>
      </c>
      <c r="C66" s="791" t="s">
        <v>584</v>
      </c>
      <c r="D66" s="805" t="str">
        <f>+'DATOS SIIF'!P57</f>
        <v>Fortalecimiento en la prevención, protección y asistencia en la lucha contra el delito de trata personas  Nacional</v>
      </c>
      <c r="E66" s="805" t="str">
        <f>+'DATOS SIIF'!Q57</f>
        <v>7. ACTORES DIFERENCIALES PARA EL CAMBIO / 4. POR UNA VIDA LIBRE DE VIOLENCIAS CONTRA LAS MUJERES</v>
      </c>
      <c r="F66" s="792">
        <f>+'DATOS SIIF'!R57</f>
        <v>1000</v>
      </c>
      <c r="G66" s="792">
        <f>+'DATOS SIIF'!U57</f>
        <v>1000</v>
      </c>
      <c r="H66" s="812">
        <f>+'DATOS SIIF'!V57</f>
        <v>0</v>
      </c>
      <c r="I66" s="812">
        <f t="shared" si="15"/>
        <v>1000</v>
      </c>
      <c r="J66" s="1219">
        <f>+'DATOS SIIF'!Y57</f>
        <v>0</v>
      </c>
      <c r="K66" s="812">
        <f>+'DATOS SIIF'!Z57</f>
        <v>0</v>
      </c>
      <c r="L66" s="792">
        <f>+'DATOS SIIF'!W57</f>
        <v>325.60000000000002</v>
      </c>
      <c r="M66" s="793">
        <f t="shared" si="17"/>
        <v>0</v>
      </c>
      <c r="N66" s="793">
        <f t="shared" si="2"/>
        <v>0</v>
      </c>
      <c r="O66" s="794">
        <f t="shared" si="12"/>
        <v>674.4</v>
      </c>
      <c r="P66" s="801">
        <f>+'DATOS SIIF'!AB57</f>
        <v>0</v>
      </c>
    </row>
    <row r="67" spans="1:16" ht="132">
      <c r="A67" s="1382"/>
      <c r="B67" s="155" t="str">
        <f>+'DATOS SIIF'!C58</f>
        <v>C-3702-1000-18-10204A</v>
      </c>
      <c r="C67" s="791" t="s">
        <v>584</v>
      </c>
      <c r="D67" s="805" t="str">
        <f>+'DATOS SIIF'!P58</f>
        <v>Fortalecimiento de la Articulación, Coordinación y participación de las entidades territoriales, corporaciones públicas y líderes locales en los procesos de ordenamiento territorial alrededor del agua y descentralización.  Nacional</v>
      </c>
      <c r="E67" s="805" t="str">
        <f>+'DATOS SIIF'!Q58</f>
        <v>1. ORDENAMIENTO DEL TERRITORIO ALREDEDOR DEL AGUA Y JUSTICIA AMBIENTAL / A. EMPODERAMIENTO DE LOS GOBIERNOS LOCALES Y SUS COMUNIDADES</v>
      </c>
      <c r="F67" s="792">
        <f>+'DATOS SIIF'!R58</f>
        <v>10000</v>
      </c>
      <c r="G67" s="792">
        <f>+'DATOS SIIF'!U58</f>
        <v>10000</v>
      </c>
      <c r="H67" s="812">
        <f>+'DATOS SIIF'!V58</f>
        <v>0</v>
      </c>
      <c r="I67" s="812">
        <f t="shared" si="15"/>
        <v>10000</v>
      </c>
      <c r="J67" s="1219">
        <f>+'DATOS SIIF'!Y58</f>
        <v>921.90548200000001</v>
      </c>
      <c r="K67" s="812">
        <f>+'DATOS SIIF'!Z58</f>
        <v>91.873332000000005</v>
      </c>
      <c r="L67" s="792">
        <f>+'DATOS SIIF'!W58</f>
        <v>9423.6666659999992</v>
      </c>
      <c r="M67" s="793">
        <f t="shared" si="17"/>
        <v>9.21905482E-2</v>
      </c>
      <c r="N67" s="793">
        <f t="shared" si="2"/>
        <v>9.1873331999999999E-3</v>
      </c>
      <c r="O67" s="794">
        <f t="shared" si="12"/>
        <v>576.33333400000083</v>
      </c>
      <c r="P67" s="801">
        <f>+'DATOS SIIF'!AB58</f>
        <v>91.873332000000005</v>
      </c>
    </row>
    <row r="68" spans="1:16" ht="132">
      <c r="A68" s="1382"/>
      <c r="B68" s="155" t="str">
        <f>+'DATOS SIIF'!C59</f>
        <v>C-3702-1000-18-53105B</v>
      </c>
      <c r="C68" s="791" t="s">
        <v>584</v>
      </c>
      <c r="D68" s="805" t="str">
        <f>+'DATOS SIIF'!P59</f>
        <v>Fortalecimiento de la Articulación, Coordinación y participación de las entidades territoriales, corporaciones públicas y líderes locales en los procesos de ordenamiento territorial alrededor del agua y descentralización.  Nacional</v>
      </c>
      <c r="E68" s="805" t="str">
        <f>+'DATOS SIIF'!Q59</f>
        <v>5. CONVERGENCIA REGIONAL / B. ENTIDADES PÚBLICAS TERRITORIALES Y NACIONALES FORTALECIDAS</v>
      </c>
      <c r="F68" s="792">
        <f>+'DATOS SIIF'!R59</f>
        <v>10000</v>
      </c>
      <c r="G68" s="792">
        <f>+'DATOS SIIF'!U59</f>
        <v>10000</v>
      </c>
      <c r="H68" s="812">
        <f>+'DATOS SIIF'!V59</f>
        <v>0</v>
      </c>
      <c r="I68" s="812">
        <f t="shared" si="15"/>
        <v>10000</v>
      </c>
      <c r="J68" s="1219">
        <f>+'DATOS SIIF'!Y59</f>
        <v>838.36548300000004</v>
      </c>
      <c r="K68" s="812">
        <f>+'DATOS SIIF'!Z59</f>
        <v>33.799999999999997</v>
      </c>
      <c r="L68" s="792">
        <f>+'DATOS SIIF'!W59</f>
        <v>9340.1266670000005</v>
      </c>
      <c r="M68" s="793">
        <f t="shared" si="17"/>
        <v>8.3836548300000008E-2</v>
      </c>
      <c r="N68" s="793">
        <f t="shared" si="2"/>
        <v>3.3799999999999998E-3</v>
      </c>
      <c r="O68" s="794">
        <f t="shared" si="12"/>
        <v>659.87333299999955</v>
      </c>
      <c r="P68" s="801">
        <f>+'DATOS SIIF'!AB59</f>
        <v>33.799999999999997</v>
      </c>
    </row>
    <row r="69" spans="1:16" s="1240" customFormat="1" ht="60">
      <c r="A69" s="1382"/>
      <c r="B69" s="1236" t="str">
        <f>+'DATOS SIIF'!C60</f>
        <v>C-3703-1000-3-703050</v>
      </c>
      <c r="C69" s="1237" t="s">
        <v>749</v>
      </c>
      <c r="D69" s="1237" t="str">
        <f>+'DATOS SIIF'!P60</f>
        <v>Fortalecimiento  Institucional para la implementacion de la Politica Publica de Victimas a nivel  Nacional</v>
      </c>
      <c r="E69" s="1237" t="str">
        <f>+'DATOS SIIF'!Q60</f>
        <v>7. ACTORES DIFERENCIALES PARA EL CAMBIO / 5. COLOMBIA POTENCIA MUNDIAL DE LA VIDA A PARTIR DE LA NO REPETICIÓN</v>
      </c>
      <c r="F69" s="1224">
        <f>+'DATOS SIIF'!R60</f>
        <v>2612.773306</v>
      </c>
      <c r="G69" s="1224">
        <f>+'DATOS SIIF'!U60</f>
        <v>2612.773306</v>
      </c>
      <c r="H69" s="1219">
        <f>+'DATOS SIIF'!V60</f>
        <v>0</v>
      </c>
      <c r="I69" s="1219">
        <f t="shared" si="15"/>
        <v>2612.773306</v>
      </c>
      <c r="J69" s="1219">
        <f>+'DATOS SIIF'!Y60</f>
        <v>0</v>
      </c>
      <c r="K69" s="1219">
        <f>+'DATOS SIIF'!Z60</f>
        <v>0</v>
      </c>
      <c r="L69" s="1224">
        <f>+'DATOS SIIF'!W60</f>
        <v>2612.773306</v>
      </c>
      <c r="M69" s="834">
        <f t="shared" si="17"/>
        <v>0</v>
      </c>
      <c r="N69" s="834">
        <f t="shared" ref="N69:N83" si="18">+IF(ISERROR(K69/I69),0,K69/I69)</f>
        <v>0</v>
      </c>
      <c r="O69" s="1238">
        <f t="shared" si="12"/>
        <v>0</v>
      </c>
      <c r="P69" s="1239">
        <f>+'DATOS SIIF'!AB60</f>
        <v>0</v>
      </c>
    </row>
    <row r="70" spans="1:16" ht="132">
      <c r="A70" s="1382"/>
      <c r="B70" s="155" t="str">
        <f>+'DATOS SIIF'!C61</f>
        <v>C-3704-1000-6-53106A</v>
      </c>
      <c r="C70" s="791" t="s">
        <v>590</v>
      </c>
      <c r="D70" s="805" t="str">
        <f>+'DATOS SIIF'!P61</f>
        <v>Fortalecimiento de las capacidades de los organismos de accion comunal para el desarrollo de sus propositos y atencion de sus necesidades en el marco de la ley 2166 de 2021 a partir del ejercicio de la democracia participativa   Nacional</v>
      </c>
      <c r="E70" s="805" t="str">
        <f>+'DATOS SIIF'!Q61</f>
        <v>5. CONVERGENCIA REGIONAL / A. CONDICIONES Y CAPACIDADES INSTITUCIONALES, ORGANIZATIVAS E INDIVIDUALES PARA LA PARTICIPACIÓN CIUDADANA</v>
      </c>
      <c r="F70" s="792">
        <f>+'DATOS SIIF'!R61</f>
        <v>50000</v>
      </c>
      <c r="G70" s="792">
        <f>+'DATOS SIIF'!U61</f>
        <v>50000</v>
      </c>
      <c r="H70" s="812">
        <f>+'DATOS SIIF'!V61</f>
        <v>0</v>
      </c>
      <c r="I70" s="812">
        <f t="shared" si="15"/>
        <v>50000</v>
      </c>
      <c r="J70" s="1219">
        <f>+'DATOS SIIF'!Y61</f>
        <v>23490.10799</v>
      </c>
      <c r="K70" s="812">
        <f>+'DATOS SIIF'!Z61</f>
        <v>0</v>
      </c>
      <c r="L70" s="792">
        <f>+'DATOS SIIF'!W61</f>
        <v>26060.10799</v>
      </c>
      <c r="M70" s="793">
        <f t="shared" si="17"/>
        <v>0.46980215980000001</v>
      </c>
      <c r="N70" s="793">
        <f t="shared" si="18"/>
        <v>0</v>
      </c>
      <c r="O70" s="794">
        <f t="shared" si="12"/>
        <v>23939.89201</v>
      </c>
      <c r="P70" s="801">
        <f>+'DATOS SIIF'!AB61</f>
        <v>0</v>
      </c>
    </row>
    <row r="71" spans="1:16" ht="84">
      <c r="A71" s="1382"/>
      <c r="B71" s="155" t="str">
        <f>+'DATOS SIIF'!C62</f>
        <v>C-3704-1000-7-53106A</v>
      </c>
      <c r="C71" s="791" t="s">
        <v>590</v>
      </c>
      <c r="D71" s="805" t="str">
        <f>+'DATOS SIIF'!P62</f>
        <v>Mejoramiento de la participación del campesinado en la formulación de políticas, programas y proyectos en el territorio  Nacional</v>
      </c>
      <c r="E71" s="805" t="str">
        <f>+'DATOS SIIF'!Q62</f>
        <v>5. CONVERGENCIA REGIONAL / A. CONDICIONES Y CAPACIDADES INSTITUCIONALES, ORGANIZATIVAS E INDIVIDUALES PARA LA PARTICIPACIÓN CIUDADANA</v>
      </c>
      <c r="F71" s="792">
        <f>+'DATOS SIIF'!R62</f>
        <v>2000</v>
      </c>
      <c r="G71" s="792">
        <f>+'DATOS SIIF'!U62</f>
        <v>2000</v>
      </c>
      <c r="H71" s="812">
        <f>+'DATOS SIIF'!V62</f>
        <v>0</v>
      </c>
      <c r="I71" s="812">
        <f t="shared" si="15"/>
        <v>2000</v>
      </c>
      <c r="J71" s="1219">
        <f>+'DATOS SIIF'!Y62</f>
        <v>0</v>
      </c>
      <c r="K71" s="812">
        <f>+'DATOS SIIF'!Z62</f>
        <v>0</v>
      </c>
      <c r="L71" s="792">
        <f>+'DATOS SIIF'!W62</f>
        <v>610</v>
      </c>
      <c r="M71" s="793">
        <f t="shared" si="17"/>
        <v>0</v>
      </c>
      <c r="N71" s="793">
        <f t="shared" si="18"/>
        <v>0</v>
      </c>
      <c r="O71" s="794">
        <f t="shared" si="12"/>
        <v>1390</v>
      </c>
      <c r="P71" s="801">
        <f>+'DATOS SIIF'!AB62</f>
        <v>0</v>
      </c>
    </row>
    <row r="72" spans="1:16" ht="132">
      <c r="A72" s="1382"/>
      <c r="B72" s="155" t="str">
        <f>+'DATOS SIIF'!C63</f>
        <v>C-3704-1000-8-53106A</v>
      </c>
      <c r="C72" s="791" t="s">
        <v>750</v>
      </c>
      <c r="D72" s="805" t="str">
        <f>+'DATOS SIIF'!P63</f>
        <v>Fortalecimiento de la integración de procesos, la coordinación de entidades, la  asignación de recursos y el conocimiento, para brindar garantías para el goce efectivo del derecho de la libertad religiosa y de cultos en el territorio  Nacional</v>
      </c>
      <c r="E72" s="805" t="str">
        <f>+'DATOS SIIF'!Q63</f>
        <v>5. CONVERGENCIA REGIONAL / A. CONDICIONES Y CAPACIDADES INSTITUCIONALES, ORGANIZATIVAS E INDIVIDUALES PARA LA PARTICIPACIÓN CIUDADANA</v>
      </c>
      <c r="F72" s="792">
        <f>+'DATOS SIIF'!R63</f>
        <v>2997.2460000000001</v>
      </c>
      <c r="G72" s="792">
        <f>+'DATOS SIIF'!U63</f>
        <v>2997.2460000000001</v>
      </c>
      <c r="H72" s="812">
        <f>+'DATOS SIIF'!V63</f>
        <v>0</v>
      </c>
      <c r="I72" s="812">
        <f t="shared" si="15"/>
        <v>2997.2460000000001</v>
      </c>
      <c r="J72" s="1219">
        <f>+'DATOS SIIF'!Y63</f>
        <v>596.30292799999995</v>
      </c>
      <c r="K72" s="812">
        <f>+'DATOS SIIF'!Z63</f>
        <v>140.12316999999999</v>
      </c>
      <c r="L72" s="792">
        <f>+'DATOS SIIF'!W63</f>
        <v>989.75074700000005</v>
      </c>
      <c r="M72" s="793">
        <f t="shared" si="17"/>
        <v>0.1989502790228096</v>
      </c>
      <c r="N72" s="793">
        <f t="shared" si="18"/>
        <v>4.6750640421240025E-2</v>
      </c>
      <c r="O72" s="794">
        <f t="shared" si="12"/>
        <v>2007.495253</v>
      </c>
      <c r="P72" s="801">
        <f>+'DATOS SIIF'!AB63</f>
        <v>132.098466</v>
      </c>
    </row>
    <row r="73" spans="1:16" ht="72">
      <c r="A73" s="1382"/>
      <c r="B73" s="155" t="str">
        <f>+'DATOS SIIF'!C64</f>
        <v>C-3799-1000-12-53105B</v>
      </c>
      <c r="C73" s="791" t="s">
        <v>588</v>
      </c>
      <c r="D73" s="805" t="str">
        <f>+'DATOS SIIF'!P64</f>
        <v>Implementacion de un Sistema Integral de Gestion de documentos y Administracion de Archivos, en el Ministerio del Interior,  Nacional</v>
      </c>
      <c r="E73" s="805" t="str">
        <f>+'DATOS SIIF'!Q64</f>
        <v>5. CONVERGENCIA REGIONAL / B. ENTIDADES PÚBLICAS TERRITORIALES Y NACIONALES FORTALECIDAS</v>
      </c>
      <c r="F73" s="792">
        <f>+'DATOS SIIF'!R64</f>
        <v>6362.7580779999998</v>
      </c>
      <c r="G73" s="792">
        <f>+'DATOS SIIF'!U64</f>
        <v>6362.7580779999998</v>
      </c>
      <c r="H73" s="812">
        <f>+'DATOS SIIF'!V64</f>
        <v>0</v>
      </c>
      <c r="I73" s="812">
        <f t="shared" si="15"/>
        <v>6362.7580779999998</v>
      </c>
      <c r="J73" s="1219">
        <f>+'DATOS SIIF'!Y64</f>
        <v>352.52916599999998</v>
      </c>
      <c r="K73" s="812">
        <f>+'DATOS SIIF'!Z64</f>
        <v>42.147252999999999</v>
      </c>
      <c r="L73" s="792">
        <f>+'DATOS SIIF'!W64</f>
        <v>4918.8960599600005</v>
      </c>
      <c r="M73" s="793">
        <f t="shared" si="17"/>
        <v>5.5405087177353464E-2</v>
      </c>
      <c r="N73" s="793">
        <f t="shared" si="18"/>
        <v>6.6240539846594499E-3</v>
      </c>
      <c r="O73" s="794">
        <f t="shared" si="12"/>
        <v>1443.8620180399994</v>
      </c>
      <c r="P73" s="801">
        <f>+'DATOS SIIF'!AB64</f>
        <v>25.433920000000001</v>
      </c>
    </row>
    <row r="74" spans="1:16" ht="96">
      <c r="A74" s="1382"/>
      <c r="B74" s="155" t="str">
        <f>+'DATOS SIIF'!C65</f>
        <v>C-3799-1000-15-53105B</v>
      </c>
      <c r="C74" s="813" t="s">
        <v>736</v>
      </c>
      <c r="D74" s="805" t="str">
        <f>+'DATOS SIIF'!P65</f>
        <v>Fortalecimiento  de la estrategia de relacionamiento con el ciudadano ampliando la cobertura del portafolio de servicios del Ministerio del Interior en el territorio  Nacional</v>
      </c>
      <c r="E74" s="805" t="str">
        <f>+'DATOS SIIF'!Q65</f>
        <v>5. CONVERGENCIA REGIONAL / B. ENTIDADES PÚBLICAS TERRITORIALES Y NACIONALES FORTALECIDAS</v>
      </c>
      <c r="F74" s="792">
        <f>+'DATOS SIIF'!R65</f>
        <v>539.83462299999997</v>
      </c>
      <c r="G74" s="792">
        <f>+'DATOS SIIF'!U65</f>
        <v>539.83462299999997</v>
      </c>
      <c r="H74" s="812">
        <f>+'DATOS SIIF'!V65</f>
        <v>0</v>
      </c>
      <c r="I74" s="812">
        <f t="shared" si="15"/>
        <v>539.83462299999997</v>
      </c>
      <c r="J74" s="1219">
        <f>+'DATOS SIIF'!Y65</f>
        <v>330.01966700000003</v>
      </c>
      <c r="K74" s="812">
        <f>+'DATOS SIIF'!Z65</f>
        <v>93.726352000000006</v>
      </c>
      <c r="L74" s="792">
        <f>+'DATOS SIIF'!W65</f>
        <v>478.63591200000002</v>
      </c>
      <c r="M74" s="793">
        <f t="shared" si="17"/>
        <v>0.61133475501440748</v>
      </c>
      <c r="N74" s="793">
        <f t="shared" si="18"/>
        <v>0.17362049043675365</v>
      </c>
      <c r="O74" s="794">
        <f t="shared" si="12"/>
        <v>61.198710999999946</v>
      </c>
      <c r="P74" s="801">
        <f>+'DATOS SIIF'!AB65</f>
        <v>93.549882999999994</v>
      </c>
    </row>
    <row r="75" spans="1:16" ht="96">
      <c r="A75" s="1382"/>
      <c r="B75" s="155" t="str">
        <f>+'DATOS SIIF'!C66</f>
        <v>C-3799-1000-15-53105D</v>
      </c>
      <c r="C75" s="813" t="s">
        <v>736</v>
      </c>
      <c r="D75" s="805" t="str">
        <f>+'DATOS SIIF'!P66</f>
        <v>Fortalecimiento  de la estrategia de relacionamiento con el ciudadano ampliando la cobertura del portafolio de servicios del Ministerio del Interior en el territorio  Nacional</v>
      </c>
      <c r="E75" s="805" t="str">
        <f>+'DATOS SIIF'!Q66</f>
        <v>5. CONVERGENCIA REGIONAL / D. GOBIERNO DIGITAL PARA LA GENTE</v>
      </c>
      <c r="F75" s="792">
        <f>+'DATOS SIIF'!R66</f>
        <v>539.83462199999997</v>
      </c>
      <c r="G75" s="792">
        <f>+'DATOS SIIF'!U66</f>
        <v>539.83462199999997</v>
      </c>
      <c r="H75" s="812">
        <f>+'DATOS SIIF'!V66</f>
        <v>0</v>
      </c>
      <c r="I75" s="812">
        <f t="shared" si="15"/>
        <v>539.83462199999997</v>
      </c>
      <c r="J75" s="1219">
        <f>+'DATOS SIIF'!Y66</f>
        <v>351</v>
      </c>
      <c r="K75" s="812">
        <f>+'DATOS SIIF'!Z66</f>
        <v>29.496666999999999</v>
      </c>
      <c r="L75" s="792">
        <f>+'DATOS SIIF'!W66</f>
        <v>377</v>
      </c>
      <c r="M75" s="793">
        <f t="shared" si="17"/>
        <v>0.65019912709489025</v>
      </c>
      <c r="N75" s="793">
        <f t="shared" si="18"/>
        <v>5.4640191269540325E-2</v>
      </c>
      <c r="O75" s="794">
        <f t="shared" si="12"/>
        <v>162.83462199999997</v>
      </c>
      <c r="P75" s="801">
        <f>+'DATOS SIIF'!AB66</f>
        <v>29.496666999999999</v>
      </c>
    </row>
    <row r="76" spans="1:16" ht="60">
      <c r="A76" s="1382"/>
      <c r="B76" s="155" t="str">
        <f>+'DATOS SIIF'!C67</f>
        <v>C-3799-1000-16-53105B</v>
      </c>
      <c r="C76" s="813" t="s">
        <v>737</v>
      </c>
      <c r="D76" s="805" t="str">
        <f>+'DATOS SIIF'!P67</f>
        <v>Fortalecimiento del sistema integrado de gestión del ministerio del interior en el territorio  Nacional</v>
      </c>
      <c r="E76" s="805" t="str">
        <f>+'DATOS SIIF'!Q67</f>
        <v>5. CONVERGENCIA REGIONAL / B. ENTIDADES PÚBLICAS TERRITORIALES Y NACIONALES FORTALECIDAS</v>
      </c>
      <c r="F76" s="792">
        <f>+'DATOS SIIF'!R67</f>
        <v>2500</v>
      </c>
      <c r="G76" s="792">
        <f>+'DATOS SIIF'!U67</f>
        <v>2500</v>
      </c>
      <c r="H76" s="812">
        <f>+'DATOS SIIF'!V67</f>
        <v>0</v>
      </c>
      <c r="I76" s="812">
        <f t="shared" si="15"/>
        <v>2500</v>
      </c>
      <c r="J76" s="1219">
        <f>+'DATOS SIIF'!Y67</f>
        <v>1460.8524302000001</v>
      </c>
      <c r="K76" s="812">
        <f>+'DATOS SIIF'!Z67</f>
        <v>297.02027099999998</v>
      </c>
      <c r="L76" s="792">
        <f>+'DATOS SIIF'!W67</f>
        <v>1539.6190959999999</v>
      </c>
      <c r="M76" s="793">
        <f t="shared" si="17"/>
        <v>0.58434097208000002</v>
      </c>
      <c r="N76" s="793">
        <f t="shared" si="18"/>
        <v>0.11880810839999999</v>
      </c>
      <c r="O76" s="794">
        <f t="shared" si="12"/>
        <v>960.3809040000001</v>
      </c>
      <c r="P76" s="801">
        <f>+'DATOS SIIF'!AB67</f>
        <v>243.52027100000001</v>
      </c>
    </row>
    <row r="77" spans="1:16" ht="120">
      <c r="A77" s="1382"/>
      <c r="B77" s="155" t="str">
        <f>+'DATOS SIIF'!C68</f>
        <v>C-3799-1000-17-20104A</v>
      </c>
      <c r="C77" s="813" t="s">
        <v>736</v>
      </c>
      <c r="D77" s="805" t="str">
        <f>+'DATOS SIIF'!P68</f>
        <v>Fortalecimiento De las soluciones de Tecnologias de la Información que permitan soportar los planes, programas y proyectos del Ministerio del Interior dentro de la entidad y de cara al ciudadano a nivel  Nacional</v>
      </c>
      <c r="E77" s="805" t="str">
        <f>+'DATOS SIIF'!Q68</f>
        <v>2. SEGURIDAD HUMANA Y JUSTICIA SOCIAL / A. IMPLEMENTACIÓN DEL PROGRAMA DE DATOS BÁSICOS</v>
      </c>
      <c r="F77" s="792">
        <f>+'DATOS SIIF'!R68</f>
        <v>2517.0559669999998</v>
      </c>
      <c r="G77" s="792">
        <f>+'DATOS SIIF'!U68</f>
        <v>2517.0559669999998</v>
      </c>
      <c r="H77" s="812">
        <f>+'DATOS SIIF'!V68</f>
        <v>0</v>
      </c>
      <c r="I77" s="812">
        <f t="shared" si="15"/>
        <v>2517.0559669999998</v>
      </c>
      <c r="J77" s="1219">
        <f>+'DATOS SIIF'!Y68</f>
        <v>739.98666700000001</v>
      </c>
      <c r="K77" s="812">
        <f>+'DATOS SIIF'!Z68</f>
        <v>125.94666634000001</v>
      </c>
      <c r="L77" s="792">
        <f>+'DATOS SIIF'!W68</f>
        <v>1379.32</v>
      </c>
      <c r="M77" s="793">
        <f t="shared" si="17"/>
        <v>0.29398896039724015</v>
      </c>
      <c r="N77" s="793">
        <f t="shared" si="18"/>
        <v>5.0037292770296206E-2</v>
      </c>
      <c r="O77" s="794">
        <f t="shared" si="12"/>
        <v>1137.7359669999998</v>
      </c>
      <c r="P77" s="801">
        <f>+'DATOS SIIF'!AB68</f>
        <v>125.94666634000001</v>
      </c>
    </row>
    <row r="78" spans="1:16" ht="120">
      <c r="A78" s="1382"/>
      <c r="B78" s="155" t="str">
        <f>+'DATOS SIIF'!C69</f>
        <v>C-3799-1000-17-20104B</v>
      </c>
      <c r="C78" s="813" t="s">
        <v>736</v>
      </c>
      <c r="D78" s="805" t="str">
        <f>+'DATOS SIIF'!P69</f>
        <v>Fortalecimiento De las soluciones de Tecnologias de la Información que permitan soportar los planes, programas y proyectos del Ministerio del Interior dentro de la entidad y de cara al ciudadano a nivel  Nacional</v>
      </c>
      <c r="E78" s="805" t="str">
        <f>+'DATOS SIIF'!Q69</f>
        <v>2. SEGURIDAD HUMANA Y JUSTICIA SOCIAL / B. INTEROPERABILIDAD COMO BIEN PÚBLICO DIGITAL</v>
      </c>
      <c r="F78" s="792">
        <f>+'DATOS SIIF'!R69</f>
        <v>2517.0559669999998</v>
      </c>
      <c r="G78" s="792">
        <f>+'DATOS SIIF'!U69</f>
        <v>2517.0559669999998</v>
      </c>
      <c r="H78" s="812">
        <f>+'DATOS SIIF'!V69</f>
        <v>0</v>
      </c>
      <c r="I78" s="812">
        <f t="shared" si="15"/>
        <v>2517.0559669999998</v>
      </c>
      <c r="J78" s="1219">
        <f>+'DATOS SIIF'!Y69</f>
        <v>1324.376467</v>
      </c>
      <c r="K78" s="812">
        <f>+'DATOS SIIF'!Z69</f>
        <v>34.266666000000001</v>
      </c>
      <c r="L78" s="792">
        <f>+'DATOS SIIF'!W69</f>
        <v>1939.1434670000001</v>
      </c>
      <c r="M78" s="793">
        <f t="shared" si="17"/>
        <v>0.52616091352886485</v>
      </c>
      <c r="N78" s="793">
        <f t="shared" si="18"/>
        <v>1.3613787873315096E-2</v>
      </c>
      <c r="O78" s="794">
        <f t="shared" ref="O78:O83" si="19">+I78-L78</f>
        <v>577.91249999999968</v>
      </c>
      <c r="P78" s="801">
        <f>+'DATOS SIIF'!AB69</f>
        <v>34.266666000000001</v>
      </c>
    </row>
    <row r="79" spans="1:16" ht="132">
      <c r="A79" s="1382"/>
      <c r="B79" s="155" t="str">
        <f>+'DATOS SIIF'!C70</f>
        <v>C-3799-1000-17-20108B</v>
      </c>
      <c r="C79" s="813" t="s">
        <v>736</v>
      </c>
      <c r="D79" s="805" t="str">
        <f>+'DATOS SIIF'!P70</f>
        <v>Fortalecimiento De las soluciones de Tecnologias de la Información que permitan soportar los planes, programas y proyectos del Ministerio del Interior dentro de la entidad y de cara al ciudadano a nivel  Nacional</v>
      </c>
      <c r="E79" s="805" t="str">
        <f>+'DATOS SIIF'!Q70</f>
        <v>2. SEGURIDAD HUMANA Y JUSTICIA SOCIAL / B. PROTECCIÓN DE LAS PERSONAS, DE LAS INFRAESTRUCTURAS DIGITALES, FORTALECIMIENTO DE LAS ENTIDADES DEL ESTADO Y GARANTÍA EN LA PRESTACIÓN DE SUS SERVICIOS EN EL ENTORNO DIGITAL</v>
      </c>
      <c r="F79" s="792">
        <f>+'DATOS SIIF'!R70</f>
        <v>2517.0559669999998</v>
      </c>
      <c r="G79" s="792">
        <f>+'DATOS SIIF'!U70</f>
        <v>2517.0559669999998</v>
      </c>
      <c r="H79" s="812">
        <f>+'DATOS SIIF'!V70</f>
        <v>0</v>
      </c>
      <c r="I79" s="812">
        <f t="shared" si="15"/>
        <v>2517.0559669999998</v>
      </c>
      <c r="J79" s="1219">
        <f>+'DATOS SIIF'!Y70</f>
        <v>432.99590439999997</v>
      </c>
      <c r="K79" s="812">
        <f>+'DATOS SIIF'!Z70</f>
        <v>39.299999999999997</v>
      </c>
      <c r="L79" s="792">
        <f>+'DATOS SIIF'!W70</f>
        <v>1479.093533</v>
      </c>
      <c r="M79" s="793">
        <f t="shared" si="17"/>
        <v>0.1720247424279859</v>
      </c>
      <c r="N79" s="793">
        <f t="shared" si="18"/>
        <v>1.5613478808276337E-2</v>
      </c>
      <c r="O79" s="794">
        <f t="shared" si="19"/>
        <v>1037.9624339999998</v>
      </c>
      <c r="P79" s="801">
        <f>+'DATOS SIIF'!AB70</f>
        <v>39.299999999999997</v>
      </c>
    </row>
    <row r="80" spans="1:16" ht="120">
      <c r="A80" s="1382"/>
      <c r="B80" s="155" t="str">
        <f>+'DATOS SIIF'!C71</f>
        <v>C-3799-1000-17-53105D</v>
      </c>
      <c r="C80" s="813" t="s">
        <v>736</v>
      </c>
      <c r="D80" s="805" t="str">
        <f>+'DATOS SIIF'!P71</f>
        <v>Fortalecimiento De las soluciones de Tecnologias de la Información que permitan soportar los planes, programas y proyectos del Ministerio del Interior dentro de la entidad y de cara al ciudadano a nivel  Nacional</v>
      </c>
      <c r="E80" s="805" t="str">
        <f>+'DATOS SIIF'!Q71</f>
        <v>5. CONVERGENCIA REGIONAL / D. GOBIERNO DIGITAL PARA LA GENTE</v>
      </c>
      <c r="F80" s="792">
        <f>+'DATOS SIIF'!R71</f>
        <v>2517.0559669999998</v>
      </c>
      <c r="G80" s="792">
        <f>+'DATOS SIIF'!U71</f>
        <v>2517.0559669999998</v>
      </c>
      <c r="H80" s="812">
        <f>+'DATOS SIIF'!V71</f>
        <v>0</v>
      </c>
      <c r="I80" s="812">
        <f t="shared" si="15"/>
        <v>2517.0559669999998</v>
      </c>
      <c r="J80" s="1219">
        <f>+'DATOS SIIF'!Y71</f>
        <v>408.16666700000002</v>
      </c>
      <c r="K80" s="812">
        <f>+'DATOS SIIF'!Z71</f>
        <v>50</v>
      </c>
      <c r="L80" s="792">
        <f>+'DATOS SIIF'!W71</f>
        <v>815.23333400000001</v>
      </c>
      <c r="M80" s="793">
        <f t="shared" si="17"/>
        <v>0.16216034619463829</v>
      </c>
      <c r="N80" s="793">
        <f t="shared" si="18"/>
        <v>1.9864476855313406E-2</v>
      </c>
      <c r="O80" s="794">
        <f t="shared" si="19"/>
        <v>1701.8226329999998</v>
      </c>
      <c r="P80" s="801">
        <f>+'DATOS SIIF'!AB71</f>
        <v>50</v>
      </c>
    </row>
    <row r="81" spans="1:19" ht="84">
      <c r="A81" s="1382"/>
      <c r="B81" s="155" t="str">
        <f>+'DATOS SIIF'!C72</f>
        <v>C-3799-1000-18-53105B</v>
      </c>
      <c r="C81" s="813" t="s">
        <v>738</v>
      </c>
      <c r="D81" s="805" t="str">
        <f>+'DATOS SIIF'!P72</f>
        <v>Fortalecimiento de las relaciones entre el Gobierno Nacional y el Congreso de la República en los procesos técnicos y administrativos a nivel   Nacional</v>
      </c>
      <c r="E81" s="805" t="str">
        <f>+'DATOS SIIF'!Q72</f>
        <v>5. CONVERGENCIA REGIONAL / B. ENTIDADES PÚBLICAS TERRITORIALES Y NACIONALES FORTALECIDAS</v>
      </c>
      <c r="F81" s="792">
        <f>+'DATOS SIIF'!R72</f>
        <v>4500</v>
      </c>
      <c r="G81" s="792">
        <f>+'DATOS SIIF'!U72</f>
        <v>4500</v>
      </c>
      <c r="H81" s="812">
        <f>+'DATOS SIIF'!V72</f>
        <v>0</v>
      </c>
      <c r="I81" s="812">
        <f t="shared" si="15"/>
        <v>4500</v>
      </c>
      <c r="J81" s="1219">
        <f>+'DATOS SIIF'!Y72</f>
        <v>2239.9350783</v>
      </c>
      <c r="K81" s="812">
        <f>+'DATOS SIIF'!Z72</f>
        <v>487.95002547000001</v>
      </c>
      <c r="L81" s="792">
        <f>+'DATOS SIIF'!W72</f>
        <v>3256.2668943000003</v>
      </c>
      <c r="M81" s="793">
        <f t="shared" si="17"/>
        <v>0.49776335073333333</v>
      </c>
      <c r="N81" s="793">
        <f t="shared" si="18"/>
        <v>0.10843333899333334</v>
      </c>
      <c r="O81" s="794">
        <f t="shared" si="19"/>
        <v>1243.7331056999997</v>
      </c>
      <c r="P81" s="801">
        <f>+'DATOS SIIF'!AB72</f>
        <v>487.95002547000001</v>
      </c>
    </row>
    <row r="82" spans="1:19" ht="132">
      <c r="A82" s="1382"/>
      <c r="B82" s="155" t="str">
        <f>+'DATOS SIIF'!C73</f>
        <v>C-3799-1000-19-53105B</v>
      </c>
      <c r="C82" s="813" t="s">
        <v>737</v>
      </c>
      <c r="D82" s="805" t="str">
        <f>+'DATOS SIIF'!P73</f>
        <v>Aplicación de una estrategia integral para mejorar la implementación de la Política de Gestión del Conocimiento y la Innovación en el marco del MIPG del Ministerio del Interior, para la atención de los grupos de valor a nivel   Nacional</v>
      </c>
      <c r="E82" s="805" t="str">
        <f>+'DATOS SIIF'!Q73</f>
        <v>5. CONVERGENCIA REGIONAL / B. ENTIDADES PÚBLICAS TERRITORIALES Y NACIONALES FORTALECIDAS</v>
      </c>
      <c r="F82" s="792">
        <f>+'DATOS SIIF'!R73</f>
        <v>3500</v>
      </c>
      <c r="G82" s="792">
        <f>+'DATOS SIIF'!U73</f>
        <v>3500</v>
      </c>
      <c r="H82" s="812">
        <f>+'DATOS SIIF'!V73</f>
        <v>0</v>
      </c>
      <c r="I82" s="812">
        <f t="shared" si="15"/>
        <v>3500</v>
      </c>
      <c r="J82" s="1219">
        <f>+'DATOS SIIF'!Y73</f>
        <v>2707.305159</v>
      </c>
      <c r="K82" s="812">
        <f>+'DATOS SIIF'!Z73</f>
        <v>587.93707933000007</v>
      </c>
      <c r="L82" s="792">
        <f>+'DATOS SIIF'!W73</f>
        <v>3057.3051590100004</v>
      </c>
      <c r="M82" s="793">
        <f t="shared" si="17"/>
        <v>0.77351575971428577</v>
      </c>
      <c r="N82" s="793">
        <f t="shared" si="18"/>
        <v>0.1679820226657143</v>
      </c>
      <c r="O82" s="794">
        <f t="shared" si="19"/>
        <v>442.69484098999965</v>
      </c>
      <c r="P82" s="801">
        <f>+'DATOS SIIF'!AB73</f>
        <v>434.24727932999997</v>
      </c>
    </row>
    <row r="83" spans="1:19" ht="60">
      <c r="A83" s="1382"/>
      <c r="B83" s="155" t="str">
        <f>+'DATOS SIIF'!C74</f>
        <v>C-3799-1000-20-53105B</v>
      </c>
      <c r="C83" s="813" t="s">
        <v>736</v>
      </c>
      <c r="D83" s="805" t="str">
        <f>+'DATOS SIIF'!P74</f>
        <v>Fortalecimiento de la estrategia de comunicaciones interna y externa del Ministerio del Interior  Nacional</v>
      </c>
      <c r="E83" s="805" t="str">
        <f>+'DATOS SIIF'!Q74</f>
        <v>5. CONVERGENCIA REGIONAL / B. ENTIDADES PÚBLICAS TERRITORIALES Y NACIONALES FORTALECIDAS</v>
      </c>
      <c r="F83" s="792">
        <f>+'DATOS SIIF'!R74</f>
        <v>2000</v>
      </c>
      <c r="G83" s="792">
        <f>+'DATOS SIIF'!U74</f>
        <v>2000</v>
      </c>
      <c r="H83" s="812">
        <f>+'DATOS SIIF'!V74</f>
        <v>0</v>
      </c>
      <c r="I83" s="812">
        <f t="shared" si="15"/>
        <v>2000</v>
      </c>
      <c r="J83" s="1219">
        <f>+'DATOS SIIF'!Y74</f>
        <v>1720.162239</v>
      </c>
      <c r="K83" s="812">
        <f>+'DATOS SIIF'!Z74</f>
        <v>312.98673239999999</v>
      </c>
      <c r="L83" s="792">
        <f>+'DATOS SIIF'!W74</f>
        <v>1735.45831</v>
      </c>
      <c r="M83" s="793">
        <f t="shared" si="17"/>
        <v>0.86008111949999999</v>
      </c>
      <c r="N83" s="793">
        <f t="shared" si="18"/>
        <v>0.15649336619999998</v>
      </c>
      <c r="O83" s="794">
        <f t="shared" si="19"/>
        <v>264.54169000000002</v>
      </c>
      <c r="P83" s="801">
        <f>+'DATOS SIIF'!AB74</f>
        <v>312.98673239999999</v>
      </c>
    </row>
    <row r="84" spans="1:19">
      <c r="A84" s="1382"/>
      <c r="B84" s="1378"/>
      <c r="C84" s="1359"/>
      <c r="D84" s="1360"/>
      <c r="E84" s="752" t="s">
        <v>50</v>
      </c>
      <c r="F84" s="765">
        <f>SUM(F44:F83)</f>
        <v>589383.75031399983</v>
      </c>
      <c r="G84" s="765">
        <f t="shared" ref="G84:L84" si="20">SUM(G44:G83)</f>
        <v>589383.75031399983</v>
      </c>
      <c r="H84" s="765">
        <f t="shared" si="20"/>
        <v>0</v>
      </c>
      <c r="I84" s="765">
        <f t="shared" si="20"/>
        <v>589383.75031399983</v>
      </c>
      <c r="J84" s="765">
        <f t="shared" si="20"/>
        <v>154762.66048862002</v>
      </c>
      <c r="K84" s="765">
        <f>SUM(K44:K83)</f>
        <v>5158.5365987100004</v>
      </c>
      <c r="L84" s="765">
        <f t="shared" si="20"/>
        <v>317915.5215529899</v>
      </c>
      <c r="M84" s="766">
        <f t="shared" si="16"/>
        <v>0.2625838605257928</v>
      </c>
      <c r="N84" s="766">
        <f t="shared" ref="N84:N86" si="21">+IF(ISERROR(K84/I84),0,K84/I84)</f>
        <v>8.752424198939554E-3</v>
      </c>
      <c r="O84" s="771">
        <f t="shared" ref="O84" si="22">SUM(O44:O83)</f>
        <v>271468.22876100993</v>
      </c>
      <c r="P84" s="767">
        <f t="shared" ref="P84" si="23">SUM(P44:P83)</f>
        <v>4706.63171771</v>
      </c>
    </row>
    <row r="85" spans="1:19">
      <c r="A85" s="1382"/>
      <c r="B85" s="1379"/>
      <c r="C85" s="1362"/>
      <c r="D85" s="1363"/>
      <c r="E85" s="752" t="s">
        <v>51</v>
      </c>
      <c r="F85" s="765">
        <f>+F13+F15+F40+F43</f>
        <v>799181.90000000014</v>
      </c>
      <c r="G85" s="765">
        <f t="shared" ref="G85:L85" si="24">+G13+G15+G40+G43</f>
        <v>806181.90000000014</v>
      </c>
      <c r="H85" s="765">
        <f t="shared" si="24"/>
        <v>8802.9</v>
      </c>
      <c r="I85" s="765">
        <f t="shared" si="24"/>
        <v>797379</v>
      </c>
      <c r="J85" s="765">
        <f t="shared" si="24"/>
        <v>276068.49251406</v>
      </c>
      <c r="K85" s="765">
        <f t="shared" si="24"/>
        <v>43839.430767320002</v>
      </c>
      <c r="L85" s="765">
        <f t="shared" si="24"/>
        <v>427109.64285812009</v>
      </c>
      <c r="M85" s="766">
        <f t="shared" si="16"/>
        <v>0.3462199186510555</v>
      </c>
      <c r="N85" s="766">
        <f t="shared" si="21"/>
        <v>5.4979414766779665E-2</v>
      </c>
      <c r="O85" s="771">
        <f>+O43+O40+O15+O13</f>
        <v>370269.35714187997</v>
      </c>
      <c r="P85" s="767">
        <f>+P43+P40+P15+P13</f>
        <v>40633.17887401802</v>
      </c>
    </row>
    <row r="86" spans="1:19" ht="15.75" thickBot="1">
      <c r="A86" s="1383"/>
      <c r="B86" s="1380"/>
      <c r="C86" s="1365"/>
      <c r="D86" s="1366"/>
      <c r="E86" s="754" t="s">
        <v>47</v>
      </c>
      <c r="F86" s="768">
        <f>+F84+F85</f>
        <v>1388565.650314</v>
      </c>
      <c r="G86" s="768">
        <f t="shared" ref="G86:L86" si="25">+G84+G85</f>
        <v>1395565.650314</v>
      </c>
      <c r="H86" s="768">
        <f t="shared" si="25"/>
        <v>8802.9</v>
      </c>
      <c r="I86" s="768">
        <f t="shared" si="25"/>
        <v>1386762.7503139998</v>
      </c>
      <c r="J86" s="768">
        <f t="shared" si="25"/>
        <v>430831.15300268005</v>
      </c>
      <c r="K86" s="768">
        <f t="shared" si="25"/>
        <v>48997.967366030003</v>
      </c>
      <c r="L86" s="768">
        <f t="shared" si="25"/>
        <v>745025.16441110999</v>
      </c>
      <c r="M86" s="769">
        <f t="shared" si="16"/>
        <v>0.31067401608900186</v>
      </c>
      <c r="N86" s="769">
        <f t="shared" si="21"/>
        <v>3.5332624383612531E-2</v>
      </c>
      <c r="O86" s="772">
        <f t="shared" ref="O86" si="26">+O84+O85</f>
        <v>641737.58590288996</v>
      </c>
      <c r="P86" s="770">
        <f t="shared" ref="P86" si="27">+P84+P85</f>
        <v>45339.810591728019</v>
      </c>
    </row>
    <row r="87" spans="1:19" ht="16.5" thickBot="1">
      <c r="A87" s="738"/>
      <c r="B87" s="739"/>
      <c r="C87" s="740"/>
      <c r="D87" s="753"/>
      <c r="E87" s="720"/>
      <c r="F87" s="742"/>
      <c r="G87" s="742"/>
      <c r="H87" s="742"/>
      <c r="I87" s="742"/>
      <c r="J87" s="1220"/>
      <c r="K87" s="742"/>
      <c r="L87" s="742"/>
      <c r="M87" s="737"/>
      <c r="N87" s="737"/>
      <c r="O87" s="742"/>
      <c r="P87" s="742"/>
    </row>
    <row r="88" spans="1:19" s="784" customFormat="1" ht="63.75">
      <c r="A88" s="547" t="s">
        <v>6</v>
      </c>
      <c r="B88" s="548" t="s">
        <v>7</v>
      </c>
      <c r="C88" s="548" t="s">
        <v>349</v>
      </c>
      <c r="D88" s="785" t="s">
        <v>735</v>
      </c>
      <c r="E88" s="758" t="s">
        <v>731</v>
      </c>
      <c r="F88" s="549" t="s">
        <v>104</v>
      </c>
      <c r="G88" s="549" t="s">
        <v>193</v>
      </c>
      <c r="H88" s="549" t="s">
        <v>108</v>
      </c>
      <c r="I88" s="549" t="s">
        <v>433</v>
      </c>
      <c r="J88" s="549" t="s">
        <v>25</v>
      </c>
      <c r="K88" s="549" t="s">
        <v>26</v>
      </c>
      <c r="L88" s="549" t="s">
        <v>24</v>
      </c>
      <c r="M88" s="548" t="s">
        <v>45</v>
      </c>
      <c r="N88" s="548" t="s">
        <v>107</v>
      </c>
      <c r="O88" s="776" t="s">
        <v>195</v>
      </c>
      <c r="P88" s="550" t="s">
        <v>28</v>
      </c>
    </row>
    <row r="89" spans="1:19" ht="48">
      <c r="A89" s="1384" t="s">
        <v>739</v>
      </c>
      <c r="B89" s="954" t="str">
        <f>+'DATOS SIIF'!C78</f>
        <v>A-02</v>
      </c>
      <c r="C89" s="791" t="s">
        <v>593</v>
      </c>
      <c r="D89" s="791" t="str">
        <f>+'DATOS SIIF'!P78</f>
        <v>ADQUISICIÓN DE BIENES  Y SERVICIOS</v>
      </c>
      <c r="E89" s="791" t="str">
        <f>+'DATOS SIIF'!Q78</f>
        <v>ADQUISICIÓN DE BIENES  Y SERVICIOS</v>
      </c>
      <c r="F89" s="807">
        <f>+'DATOS SIIF'!R78</f>
        <v>4729.2</v>
      </c>
      <c r="G89" s="807">
        <f>+'DATOS SIIF'!U78</f>
        <v>4729.2</v>
      </c>
      <c r="H89" s="807">
        <f>+'DATOS SIIF'!V78</f>
        <v>0</v>
      </c>
      <c r="I89" s="812">
        <f>+G89-H89</f>
        <v>4729.2</v>
      </c>
      <c r="J89" s="1219">
        <f>+'DATOS SIIF'!Y78</f>
        <v>3449.7111838800001</v>
      </c>
      <c r="K89" s="812">
        <f>+'DATOS SIIF'!Z78</f>
        <v>1088.93067804</v>
      </c>
      <c r="L89" s="807">
        <f>+'DATOS SIIF'!W78</f>
        <v>4356.6579123800002</v>
      </c>
      <c r="M89" s="793">
        <f t="shared" ref="M89:M94" si="28">+IF(ISERROR(J89/I89),0,J89/I89)</f>
        <v>0.72944920575995942</v>
      </c>
      <c r="N89" s="793">
        <f>+IF(ISERROR(K89/I89),0,K89/I89)</f>
        <v>0.23025684640954072</v>
      </c>
      <c r="O89" s="794">
        <f t="shared" ref="O89" si="29">+I89-L89</f>
        <v>372.54208761999962</v>
      </c>
      <c r="P89" s="801">
        <f>+'DATOS SIIF'!AB78</f>
        <v>796.94375604999993</v>
      </c>
    </row>
    <row r="90" spans="1:19" ht="24">
      <c r="A90" s="1384"/>
      <c r="B90" s="954"/>
      <c r="C90" s="791"/>
      <c r="D90" s="791"/>
      <c r="E90" s="795" t="s">
        <v>188</v>
      </c>
      <c r="F90" s="796">
        <f>+F89</f>
        <v>4729.2</v>
      </c>
      <c r="G90" s="796">
        <f t="shared" ref="G90:L90" si="30">+G89</f>
        <v>4729.2</v>
      </c>
      <c r="H90" s="796">
        <f t="shared" si="30"/>
        <v>0</v>
      </c>
      <c r="I90" s="796">
        <f t="shared" si="30"/>
        <v>4729.2</v>
      </c>
      <c r="J90" s="955">
        <f>+J89</f>
        <v>3449.7111838800001</v>
      </c>
      <c r="K90" s="955">
        <f t="shared" si="30"/>
        <v>1088.93067804</v>
      </c>
      <c r="L90" s="796">
        <f t="shared" si="30"/>
        <v>4356.6579123800002</v>
      </c>
      <c r="M90" s="814">
        <f>+IF(ISERROR(J90/I90),0,J90/I90)</f>
        <v>0.72944920575995942</v>
      </c>
      <c r="N90" s="814">
        <f>+IF(ISERROR(K90/I90),0,K90/I90)</f>
        <v>0.23025684640954072</v>
      </c>
      <c r="O90" s="798">
        <f>+O89</f>
        <v>372.54208761999962</v>
      </c>
      <c r="P90" s="799">
        <f>+P89</f>
        <v>796.94375604999993</v>
      </c>
    </row>
    <row r="91" spans="1:19" ht="60">
      <c r="A91" s="1384"/>
      <c r="B91" s="954" t="str">
        <f>+'DATOS SIIF'!C79</f>
        <v>A-03-03-01-034</v>
      </c>
      <c r="C91" s="791" t="s">
        <v>593</v>
      </c>
      <c r="D91" s="791" t="str">
        <f>+'DATOS SIIF'!P79</f>
        <v>FORTALECIMIENTO A LA CONSULTA PREVIA. CONVENIO 169 OIT, LEY 21 DE 1991, LEY 70 DE 1993</v>
      </c>
      <c r="E91" s="791" t="str">
        <f>+'DATOS SIIF'!Q79</f>
        <v>FORTALECIMIENTO A LA CONSULTA PREVIA. CONVENIO 169 OIT, LEY 21 DE 1991, LEY 70 DE 1993</v>
      </c>
      <c r="F91" s="807">
        <f>+'DATOS SIIF'!R79</f>
        <v>37446.5</v>
      </c>
      <c r="G91" s="807">
        <f>+'DATOS SIIF'!U79</f>
        <v>37446.5</v>
      </c>
      <c r="H91" s="807">
        <f>+'DATOS SIIF'!V79</f>
        <v>0</v>
      </c>
      <c r="I91" s="812">
        <f>+G91-H91</f>
        <v>37446.5</v>
      </c>
      <c r="J91" s="1219">
        <f>+'DATOS SIIF'!Y79</f>
        <v>11722.516014999999</v>
      </c>
      <c r="K91" s="812">
        <f>+'DATOS SIIF'!Z79</f>
        <v>2478.8179</v>
      </c>
      <c r="L91" s="807">
        <f>+'DATOS SIIF'!W79</f>
        <v>29348.079596</v>
      </c>
      <c r="M91" s="793">
        <f t="shared" si="28"/>
        <v>0.31304704084493878</v>
      </c>
      <c r="N91" s="793">
        <f>+IF(ISERROR(K91/I91),0,K91/I91)</f>
        <v>6.6196250650928656E-2</v>
      </c>
      <c r="O91" s="794">
        <f t="shared" ref="O91:O96" si="31">+I91-L91</f>
        <v>8098.4204040000004</v>
      </c>
      <c r="P91" s="801">
        <f>+'DATOS SIIF'!AB79</f>
        <v>1950.8017560000001</v>
      </c>
      <c r="S91" s="72"/>
    </row>
    <row r="92" spans="1:19" ht="60">
      <c r="A92" s="1384"/>
      <c r="B92" s="954" t="str">
        <f>+'DATOS SIIF'!C80</f>
        <v>A-03-03-01-034</v>
      </c>
      <c r="C92" s="791" t="s">
        <v>593</v>
      </c>
      <c r="D92" s="791" t="str">
        <f>+'DATOS SIIF'!P80</f>
        <v>FORTALECIMIENTO A LA CONSULTA PREVIA. CONVENIO 169 OIT, LEY 21 DE 1991, LEY 70 DE 1993</v>
      </c>
      <c r="E92" s="791" t="str">
        <f>+'DATOS SIIF'!Q80</f>
        <v>FORTALECIMIENTO A LA CONSULTA PREVIA. CONVENIO 169 OIT, LEY 21 DE 1991, LEY 70 DE 1993</v>
      </c>
      <c r="F92" s="807">
        <f>+'DATOS SIIF'!R80</f>
        <v>17094</v>
      </c>
      <c r="G92" s="807">
        <f>+'DATOS SIIF'!U80</f>
        <v>17094</v>
      </c>
      <c r="H92" s="807">
        <f>+'DATOS SIIF'!V80</f>
        <v>0</v>
      </c>
      <c r="I92" s="812">
        <f>+G92-H92</f>
        <v>17094</v>
      </c>
      <c r="J92" s="1219">
        <f>+'DATOS SIIF'!Y80</f>
        <v>156.620958</v>
      </c>
      <c r="K92" s="812">
        <f>+'DATOS SIIF'!Z80</f>
        <v>21.255479000000001</v>
      </c>
      <c r="L92" s="807">
        <f>+'DATOS SIIF'!W80</f>
        <v>4676.5206120000003</v>
      </c>
      <c r="M92" s="793">
        <f t="shared" si="28"/>
        <v>9.1623352053352061E-3</v>
      </c>
      <c r="N92" s="793">
        <f>+IF(ISERROR(K92/I92),0,K92/I92)</f>
        <v>1.243446764946765E-3</v>
      </c>
      <c r="O92" s="794">
        <f t="shared" si="31"/>
        <v>12417.479388</v>
      </c>
      <c r="P92" s="801">
        <f>+'DATOS SIIF'!AB80</f>
        <v>19.53</v>
      </c>
    </row>
    <row r="93" spans="1:19">
      <c r="A93" s="1384"/>
      <c r="B93" s="954"/>
      <c r="C93" s="155"/>
      <c r="D93" s="155"/>
      <c r="E93" s="795" t="s">
        <v>77</v>
      </c>
      <c r="F93" s="796">
        <f t="shared" ref="F93:K93" si="32">SUM(F91:F92)</f>
        <v>54540.5</v>
      </c>
      <c r="G93" s="796">
        <f t="shared" si="32"/>
        <v>54540.5</v>
      </c>
      <c r="H93" s="796">
        <f t="shared" si="32"/>
        <v>0</v>
      </c>
      <c r="I93" s="796">
        <f t="shared" si="32"/>
        <v>54540.5</v>
      </c>
      <c r="J93" s="955">
        <f>SUM(J91:J92)</f>
        <v>11879.136972999999</v>
      </c>
      <c r="K93" s="955">
        <f t="shared" si="32"/>
        <v>2500.0733789999999</v>
      </c>
      <c r="L93" s="796">
        <f>SUM(L91:L92)</f>
        <v>34024.600208000003</v>
      </c>
      <c r="M93" s="814">
        <f t="shared" si="28"/>
        <v>0.21780396169818755</v>
      </c>
      <c r="N93" s="814">
        <f>+IF(ISERROR(K93/I93),0,K93/I93)</f>
        <v>4.5838842309843142E-2</v>
      </c>
      <c r="O93" s="798">
        <f>SUM(O91:O92)</f>
        <v>20515.899792</v>
      </c>
      <c r="P93" s="799">
        <f>SUM(P91:P92)</f>
        <v>1970.331756</v>
      </c>
    </row>
    <row r="94" spans="1:19" ht="48">
      <c r="A94" s="1384"/>
      <c r="B94" s="954" t="str">
        <f>+'DATOS SIIF'!C81</f>
        <v>A-08-04-01</v>
      </c>
      <c r="C94" s="791" t="s">
        <v>593</v>
      </c>
      <c r="D94" s="791" t="str">
        <f>+'DATOS SIIF'!P81</f>
        <v>CUOTA DE FISCALIZACIÓN Y AUDITAJE</v>
      </c>
      <c r="E94" s="791" t="str">
        <f>+'DATOS SIIF'!Q81</f>
        <v>CUOTA DE FISCALIZACIÓN Y AUDITAJE</v>
      </c>
      <c r="F94" s="807">
        <f>+'DATOS SIIF'!R81</f>
        <v>91.1</v>
      </c>
      <c r="G94" s="807">
        <f>+'DATOS SIIF'!U81</f>
        <v>91.1</v>
      </c>
      <c r="H94" s="807">
        <f>+'DATOS SIIF'!V81</f>
        <v>0</v>
      </c>
      <c r="I94" s="812">
        <f>+G94-H94</f>
        <v>91.1</v>
      </c>
      <c r="J94" s="1219">
        <f>+'DATOS SIIF'!Y81</f>
        <v>0</v>
      </c>
      <c r="K94" s="812">
        <f>'DATOS SIIF'!Z81</f>
        <v>0</v>
      </c>
      <c r="L94" s="807">
        <f>+'DATOS SIIF'!W81</f>
        <v>0</v>
      </c>
      <c r="M94" s="793">
        <f t="shared" si="28"/>
        <v>0</v>
      </c>
      <c r="N94" s="793">
        <v>0</v>
      </c>
      <c r="O94" s="794">
        <f t="shared" si="31"/>
        <v>91.1</v>
      </c>
      <c r="P94" s="801">
        <f>+'DATOS SIIF'!AB81</f>
        <v>0</v>
      </c>
    </row>
    <row r="95" spans="1:19" ht="36">
      <c r="A95" s="1384"/>
      <c r="B95" s="954"/>
      <c r="C95" s="155"/>
      <c r="D95" s="155"/>
      <c r="E95" s="795" t="s">
        <v>189</v>
      </c>
      <c r="F95" s="796">
        <f t="shared" ref="F95:K95" si="33">+F94</f>
        <v>91.1</v>
      </c>
      <c r="G95" s="796">
        <f t="shared" si="33"/>
        <v>91.1</v>
      </c>
      <c r="H95" s="796">
        <f t="shared" si="33"/>
        <v>0</v>
      </c>
      <c r="I95" s="796">
        <f t="shared" si="33"/>
        <v>91.1</v>
      </c>
      <c r="J95" s="955">
        <f>+J94</f>
        <v>0</v>
      </c>
      <c r="K95" s="955">
        <f t="shared" si="33"/>
        <v>0</v>
      </c>
      <c r="L95" s="796">
        <f>+L94</f>
        <v>0</v>
      </c>
      <c r="M95" s="814">
        <f>+M94</f>
        <v>0</v>
      </c>
      <c r="N95" s="814">
        <f>+N94</f>
        <v>0</v>
      </c>
      <c r="O95" s="798">
        <f>+O94</f>
        <v>91.1</v>
      </c>
      <c r="P95" s="799">
        <f>+P94</f>
        <v>0</v>
      </c>
    </row>
    <row r="96" spans="1:19" ht="120">
      <c r="A96" s="1384"/>
      <c r="B96" s="954" t="str">
        <f>+'DATOS SIIF'!C82</f>
        <v>C-3799-1000-1-53106A</v>
      </c>
      <c r="C96" s="791" t="s">
        <v>593</v>
      </c>
      <c r="D96" s="791" t="str">
        <f>+'DATOS SIIF'!P82</f>
        <v>Fortalecimiento de las capacidades y habilidades con que cuentan los grupos étnicos, ejecutores e institucionalidad interviniente para la participación en los procesos de consulta previa   Nacional</v>
      </c>
      <c r="E96" s="791" t="str">
        <f>+'DATOS SIIF'!Q82</f>
        <v>5. CONVERGENCIA REGIONAL / A. CONDICIONES Y CAPACIDADES INSTITUCIONALES, ORGANIZATIVAS E INDIVIDUALES PARA LA PARTICIPACIÓN CIUDADANA</v>
      </c>
      <c r="F96" s="807">
        <f>+'DATOS SIIF'!R82</f>
        <v>4000</v>
      </c>
      <c r="G96" s="807">
        <f>+'DATOS SIIF'!U82</f>
        <v>4000</v>
      </c>
      <c r="H96" s="807">
        <f>+'DATOS SIIF'!V82</f>
        <v>0</v>
      </c>
      <c r="I96" s="812">
        <f>+G96-H96</f>
        <v>4000</v>
      </c>
      <c r="J96" s="1219">
        <f>+'DATOS SIIF'!Y82</f>
        <v>243.36140599999999</v>
      </c>
      <c r="K96" s="812">
        <f>+'DATOS SIIF'!Z82</f>
        <v>0</v>
      </c>
      <c r="L96" s="807">
        <f>+'DATOS SIIF'!W82</f>
        <v>3999.5598380000001</v>
      </c>
      <c r="M96" s="793">
        <f>+M95</f>
        <v>0</v>
      </c>
      <c r="N96" s="793">
        <f>+N95</f>
        <v>0</v>
      </c>
      <c r="O96" s="794">
        <f t="shared" si="31"/>
        <v>0.44016199999987293</v>
      </c>
      <c r="P96" s="801">
        <f>+'DATOS SIIF'!AB82</f>
        <v>0</v>
      </c>
    </row>
    <row r="97" spans="1:16">
      <c r="A97" s="1384"/>
      <c r="B97" s="1358"/>
      <c r="C97" s="1359"/>
      <c r="D97" s="1360"/>
      <c r="E97" s="815" t="s">
        <v>91</v>
      </c>
      <c r="F97" s="816">
        <f>+F96</f>
        <v>4000</v>
      </c>
      <c r="G97" s="816">
        <f t="shared" ref="G97:L97" si="34">+G96</f>
        <v>4000</v>
      </c>
      <c r="H97" s="816">
        <f t="shared" si="34"/>
        <v>0</v>
      </c>
      <c r="I97" s="816">
        <f t="shared" si="34"/>
        <v>4000</v>
      </c>
      <c r="J97" s="816">
        <f t="shared" si="34"/>
        <v>243.36140599999999</v>
      </c>
      <c r="K97" s="816">
        <f>+K96</f>
        <v>0</v>
      </c>
      <c r="L97" s="816">
        <f t="shared" si="34"/>
        <v>3999.5598380000001</v>
      </c>
      <c r="M97" s="817">
        <f t="shared" ref="M97:M103" si="35">+IF(ISERROR(J97/I97),0,J97/I97)</f>
        <v>6.0840351499999994E-2</v>
      </c>
      <c r="N97" s="817">
        <f t="shared" ref="N97:N103" si="36">+IF(ISERROR(K97/I97),0,K97/I97)</f>
        <v>0</v>
      </c>
      <c r="O97" s="818">
        <f>+O96</f>
        <v>0.44016199999987293</v>
      </c>
      <c r="P97" s="819">
        <f>+P96</f>
        <v>0</v>
      </c>
    </row>
    <row r="98" spans="1:16">
      <c r="A98" s="1384"/>
      <c r="B98" s="1361"/>
      <c r="C98" s="1362"/>
      <c r="D98" s="1363"/>
      <c r="E98" s="815" t="s">
        <v>51</v>
      </c>
      <c r="F98" s="816">
        <f>+F90+F93+F95</f>
        <v>59360.799999999996</v>
      </c>
      <c r="G98" s="816">
        <f t="shared" ref="G98:L98" si="37">+G90+G93+G95</f>
        <v>59360.799999999996</v>
      </c>
      <c r="H98" s="816">
        <f t="shared" si="37"/>
        <v>0</v>
      </c>
      <c r="I98" s="816">
        <f t="shared" si="37"/>
        <v>59360.799999999996</v>
      </c>
      <c r="J98" s="816">
        <f t="shared" si="37"/>
        <v>15328.848156879998</v>
      </c>
      <c r="K98" s="816">
        <f>+K90+K93+K95</f>
        <v>3589.0040570399997</v>
      </c>
      <c r="L98" s="816">
        <f t="shared" si="37"/>
        <v>38381.258120380007</v>
      </c>
      <c r="M98" s="817">
        <f t="shared" si="35"/>
        <v>0.25823183240252823</v>
      </c>
      <c r="N98" s="817">
        <f t="shared" si="36"/>
        <v>6.0460843806687238E-2</v>
      </c>
      <c r="O98" s="818">
        <f>+O90+O93+O95</f>
        <v>20979.541879619999</v>
      </c>
      <c r="P98" s="819">
        <f t="shared" ref="P98" si="38">+P90+P93+P95</f>
        <v>2767.2755120500001</v>
      </c>
    </row>
    <row r="99" spans="1:16" ht="24.75" thickBot="1">
      <c r="A99" s="1385"/>
      <c r="B99" s="1364"/>
      <c r="C99" s="1365"/>
      <c r="D99" s="1366"/>
      <c r="E99" s="820" t="s">
        <v>346</v>
      </c>
      <c r="F99" s="821">
        <f>+F97+F98</f>
        <v>63360.799999999996</v>
      </c>
      <c r="G99" s="821">
        <f t="shared" ref="G99:L99" si="39">+G97+G98</f>
        <v>63360.799999999996</v>
      </c>
      <c r="H99" s="821">
        <f t="shared" si="39"/>
        <v>0</v>
      </c>
      <c r="I99" s="821">
        <f t="shared" si="39"/>
        <v>63360.799999999996</v>
      </c>
      <c r="J99" s="821">
        <f t="shared" si="39"/>
        <v>15572.209562879998</v>
      </c>
      <c r="K99" s="821">
        <f t="shared" si="39"/>
        <v>3589.0040570399997</v>
      </c>
      <c r="L99" s="821">
        <f t="shared" si="39"/>
        <v>42380.817958380008</v>
      </c>
      <c r="M99" s="822">
        <f t="shared" si="35"/>
        <v>0.24577040635345512</v>
      </c>
      <c r="N99" s="822">
        <f t="shared" si="36"/>
        <v>5.6643919537632099E-2</v>
      </c>
      <c r="O99" s="823">
        <f t="shared" ref="O99" si="40">+O97+O98</f>
        <v>20979.982041619998</v>
      </c>
      <c r="P99" s="824">
        <f t="shared" ref="P99" si="41">+P97+P98</f>
        <v>2767.2755120500001</v>
      </c>
    </row>
    <row r="100" spans="1:16" ht="16.5" thickBot="1">
      <c r="A100" s="773"/>
      <c r="B100" s="739"/>
      <c r="C100" s="773"/>
      <c r="D100" s="760"/>
      <c r="E100" s="760"/>
      <c r="F100" s="774"/>
      <c r="G100" s="774"/>
      <c r="H100" s="774"/>
      <c r="I100" s="774"/>
      <c r="J100" s="1221"/>
      <c r="K100" s="774"/>
      <c r="L100" s="774"/>
      <c r="M100" s="775"/>
      <c r="N100" s="775"/>
      <c r="O100" s="774"/>
      <c r="P100" s="774"/>
    </row>
    <row r="101" spans="1:16" ht="32.25" customHeight="1">
      <c r="A101" s="1369" t="s">
        <v>348</v>
      </c>
      <c r="B101" s="1370"/>
      <c r="C101" s="1370"/>
      <c r="D101" s="1371"/>
      <c r="E101" s="755" t="s">
        <v>91</v>
      </c>
      <c r="F101" s="551">
        <f>+F97+F84</f>
        <v>593383.75031399983</v>
      </c>
      <c r="G101" s="551">
        <f t="shared" ref="G101:L101" si="42">+G97+G84</f>
        <v>593383.75031399983</v>
      </c>
      <c r="H101" s="551">
        <f t="shared" si="42"/>
        <v>0</v>
      </c>
      <c r="I101" s="551">
        <f t="shared" si="42"/>
        <v>593383.75031399983</v>
      </c>
      <c r="J101" s="1233">
        <f t="shared" si="42"/>
        <v>155006.02189462003</v>
      </c>
      <c r="K101" s="551">
        <f t="shared" si="42"/>
        <v>5158.5365987100004</v>
      </c>
      <c r="L101" s="551">
        <f t="shared" si="42"/>
        <v>321915.08139098989</v>
      </c>
      <c r="M101" s="557">
        <f t="shared" si="35"/>
        <v>0.26122390748414626</v>
      </c>
      <c r="N101" s="557">
        <f t="shared" si="36"/>
        <v>8.6934241053622831E-3</v>
      </c>
      <c r="O101" s="749">
        <f t="shared" ref="O101:P102" si="43">+O97+O84</f>
        <v>271468.66892300994</v>
      </c>
      <c r="P101" s="553">
        <f t="shared" si="43"/>
        <v>4706.63171771</v>
      </c>
    </row>
    <row r="102" spans="1:16" ht="23.25" customHeight="1">
      <c r="A102" s="1372"/>
      <c r="B102" s="1373"/>
      <c r="C102" s="1373"/>
      <c r="D102" s="1374"/>
      <c r="E102" s="756" t="s">
        <v>51</v>
      </c>
      <c r="F102" s="554">
        <f>+F98+F85</f>
        <v>858542.70000000019</v>
      </c>
      <c r="G102" s="554">
        <f t="shared" ref="G102:L102" si="44">+G98+G85</f>
        <v>865542.70000000019</v>
      </c>
      <c r="H102" s="554">
        <f t="shared" si="44"/>
        <v>8802.9</v>
      </c>
      <c r="I102" s="554">
        <f t="shared" si="44"/>
        <v>856739.8</v>
      </c>
      <c r="J102" s="1234">
        <f t="shared" si="44"/>
        <v>291397.34067094</v>
      </c>
      <c r="K102" s="554">
        <f t="shared" si="44"/>
        <v>47428.434824360003</v>
      </c>
      <c r="L102" s="554">
        <f t="shared" si="44"/>
        <v>465490.90097850008</v>
      </c>
      <c r="M102" s="558">
        <f>+IF(ISERROR(J102/I102),0,J102/I102)</f>
        <v>0.34012350152396326</v>
      </c>
      <c r="N102" s="558">
        <f>+IF(ISERROR(K102/I102),0,K102/I102)</f>
        <v>5.5359205705582955E-2</v>
      </c>
      <c r="O102" s="750">
        <f>+O98+O85</f>
        <v>391248.89902149996</v>
      </c>
      <c r="P102" s="556">
        <f t="shared" si="43"/>
        <v>43400.454386068021</v>
      </c>
    </row>
    <row r="103" spans="1:16" ht="38.25" customHeight="1" thickBot="1">
      <c r="A103" s="1375"/>
      <c r="B103" s="1376"/>
      <c r="C103" s="1376"/>
      <c r="D103" s="1377"/>
      <c r="E103" s="754" t="s">
        <v>348</v>
      </c>
      <c r="F103" s="544">
        <f>+F101+F102</f>
        <v>1451926.450314</v>
      </c>
      <c r="G103" s="544">
        <f t="shared" ref="G103:L103" si="45">+G101+G102</f>
        <v>1458926.450314</v>
      </c>
      <c r="H103" s="544">
        <f t="shared" si="45"/>
        <v>8802.9</v>
      </c>
      <c r="I103" s="544">
        <f t="shared" si="45"/>
        <v>1450123.5503139999</v>
      </c>
      <c r="J103" s="544">
        <f t="shared" si="45"/>
        <v>446403.36256556003</v>
      </c>
      <c r="K103" s="544">
        <f>+K101+K102</f>
        <v>52586.971423070005</v>
      </c>
      <c r="L103" s="544">
        <f t="shared" si="45"/>
        <v>787405.98236948997</v>
      </c>
      <c r="M103" s="559">
        <f t="shared" si="35"/>
        <v>0.30783815797550412</v>
      </c>
      <c r="N103" s="559">
        <f t="shared" si="36"/>
        <v>3.6263786910903678E-2</v>
      </c>
      <c r="O103" s="748">
        <f t="shared" ref="O103:P103" si="46">+O101+O102</f>
        <v>662717.56794450991</v>
      </c>
      <c r="P103" s="546">
        <f t="shared" si="46"/>
        <v>48107.08610377802</v>
      </c>
    </row>
    <row r="104" spans="1:16" s="745" customFormat="1" ht="16.5" thickBot="1">
      <c r="A104" s="741"/>
      <c r="B104" s="743"/>
      <c r="C104" s="741"/>
      <c r="D104" s="720"/>
      <c r="E104" s="720">
        <v>1000000</v>
      </c>
      <c r="F104" s="744">
        <v>786389.147</v>
      </c>
      <c r="G104" s="744">
        <v>862461.66633699997</v>
      </c>
      <c r="H104" s="744">
        <v>0</v>
      </c>
      <c r="I104" s="744">
        <f>+G104-H104</f>
        <v>862461.66633699997</v>
      </c>
      <c r="J104" s="947"/>
      <c r="K104" s="947"/>
      <c r="L104" s="744">
        <v>774390.44240717008</v>
      </c>
      <c r="M104" s="744">
        <v>0</v>
      </c>
      <c r="N104" s="744">
        <v>0</v>
      </c>
      <c r="O104" s="744">
        <v>0</v>
      </c>
      <c r="P104" s="744"/>
    </row>
    <row r="105" spans="1:16" s="745" customFormat="1" ht="15.75" hidden="1">
      <c r="A105" s="741"/>
      <c r="B105" s="743"/>
      <c r="C105" s="741"/>
      <c r="D105" s="720"/>
      <c r="E105" s="972" t="s">
        <v>767</v>
      </c>
      <c r="F105" s="973">
        <f>+'DATOS SIIF'!R129</f>
        <v>1451926.4503140005</v>
      </c>
      <c r="G105" s="973">
        <f>+'DATOS SIIF'!U129</f>
        <v>1458926.4503140005</v>
      </c>
      <c r="H105" s="973">
        <f>+'DATOS SIIF'!V129</f>
        <v>8802.9</v>
      </c>
      <c r="I105" s="973">
        <f>+G105-H105</f>
        <v>1450123.5503140006</v>
      </c>
      <c r="J105" s="973">
        <f>+'DATOS SIIF'!Y129</f>
        <v>446403.36256556003</v>
      </c>
      <c r="K105" s="973">
        <f>+'DATOS SIIF'!Z129</f>
        <v>52586.971423070034</v>
      </c>
      <c r="L105" s="973">
        <f>+'DATOS SIIF'!W129</f>
        <v>787405.98236948985</v>
      </c>
      <c r="M105" s="973"/>
      <c r="N105" s="973"/>
      <c r="O105" s="973">
        <f>+'DATOS SIIF'!X129</f>
        <v>662717.56794451002</v>
      </c>
      <c r="P105" s="973">
        <f>+'DATOS SIIF'!AB129</f>
        <v>48107.141101220033</v>
      </c>
    </row>
    <row r="106" spans="1:16" s="745" customFormat="1" ht="15.75" hidden="1">
      <c r="A106" s="741"/>
      <c r="B106" s="743"/>
      <c r="C106" s="741"/>
      <c r="D106" s="720"/>
      <c r="E106" s="972" t="s">
        <v>769</v>
      </c>
      <c r="F106" s="973">
        <f>+F103-F105</f>
        <v>0</v>
      </c>
      <c r="G106" s="973">
        <f t="shared" ref="G106:L106" si="47">+G103-G105</f>
        <v>0</v>
      </c>
      <c r="H106" s="973">
        <f t="shared" si="47"/>
        <v>0</v>
      </c>
      <c r="I106" s="973">
        <f t="shared" si="47"/>
        <v>0</v>
      </c>
      <c r="J106" s="973">
        <f t="shared" si="47"/>
        <v>0</v>
      </c>
      <c r="K106" s="973">
        <f t="shared" si="47"/>
        <v>0</v>
      </c>
      <c r="L106" s="973">
        <f t="shared" si="47"/>
        <v>0</v>
      </c>
      <c r="M106" s="973"/>
      <c r="N106" s="973"/>
      <c r="O106" s="973">
        <f>+O103-O105</f>
        <v>0</v>
      </c>
      <c r="P106" s="973">
        <f>+P103-P105</f>
        <v>-5.4997442013700493E-2</v>
      </c>
    </row>
    <row r="107" spans="1:16" s="784" customFormat="1" ht="60.75" thickBot="1">
      <c r="A107" s="731" t="s">
        <v>6</v>
      </c>
      <c r="B107" s="732" t="s">
        <v>7</v>
      </c>
      <c r="C107" s="732" t="s">
        <v>349</v>
      </c>
      <c r="D107" s="732" t="s">
        <v>735</v>
      </c>
      <c r="E107" s="751" t="s">
        <v>731</v>
      </c>
      <c r="F107" s="733" t="s">
        <v>104</v>
      </c>
      <c r="G107" s="733" t="s">
        <v>193</v>
      </c>
      <c r="H107" s="733" t="s">
        <v>108</v>
      </c>
      <c r="I107" s="733" t="s">
        <v>433</v>
      </c>
      <c r="J107" s="733" t="s">
        <v>25</v>
      </c>
      <c r="K107" s="733" t="s">
        <v>26</v>
      </c>
      <c r="L107" s="733" t="s">
        <v>24</v>
      </c>
      <c r="M107" s="732" t="s">
        <v>45</v>
      </c>
      <c r="N107" s="732" t="s">
        <v>107</v>
      </c>
      <c r="O107" s="747" t="s">
        <v>195</v>
      </c>
      <c r="P107" s="734" t="s">
        <v>28</v>
      </c>
    </row>
    <row r="108" spans="1:16">
      <c r="A108" s="1353" t="s">
        <v>526</v>
      </c>
      <c r="B108" s="402" t="str">
        <f>+'DATOS SIIF'!C83</f>
        <v>A-01-01-01</v>
      </c>
      <c r="C108" s="825"/>
      <c r="D108" s="746" t="str">
        <f>+'DATOS SIIF'!P83</f>
        <v>SALARIO</v>
      </c>
      <c r="E108" s="746" t="str">
        <f>+'DATOS SIIF'!Q83</f>
        <v>SALARIO</v>
      </c>
      <c r="F108" s="787">
        <f>+'DATOS SIIF'!R83</f>
        <v>2764.2</v>
      </c>
      <c r="G108" s="787">
        <f>+'DATOS SIIF'!U83</f>
        <v>2764.2</v>
      </c>
      <c r="H108" s="787">
        <f>+'DATOS SIIF'!V83</f>
        <v>0</v>
      </c>
      <c r="I108" s="787">
        <f t="shared" ref="I108:I124" si="48">+G108-H108</f>
        <v>2764.2</v>
      </c>
      <c r="J108" s="1222">
        <f>+'DATOS SIIF'!Y83</f>
        <v>806.74798399999997</v>
      </c>
      <c r="K108" s="787">
        <f>+'DATOS SIIF'!Z83</f>
        <v>806.74798399999997</v>
      </c>
      <c r="L108" s="787">
        <f>+'DATOS SIIF'!W83</f>
        <v>806.74798399999997</v>
      </c>
      <c r="M108" s="788">
        <f t="shared" ref="M108:M127" si="49">+IF(ISERROR(J108/I108),0,J108/I108)</f>
        <v>0.29185586571159833</v>
      </c>
      <c r="N108" s="788">
        <f t="shared" ref="N108:N127" si="50">+IF(ISERROR(K108/I108),0,K108/I108)</f>
        <v>0.29185586571159833</v>
      </c>
      <c r="O108" s="789">
        <f t="shared" ref="O108:O113" si="51">+I108-L108</f>
        <v>1957.4520159999997</v>
      </c>
      <c r="P108" s="790">
        <f>+'DATOS SIIF'!AB83</f>
        <v>806.74798399999997</v>
      </c>
    </row>
    <row r="109" spans="1:16" ht="36">
      <c r="A109" s="1353"/>
      <c r="B109" s="402" t="str">
        <f>+'DATOS SIIF'!C84</f>
        <v>A-01-01-02</v>
      </c>
      <c r="C109" s="825"/>
      <c r="D109" s="746" t="str">
        <f>+'DATOS SIIF'!P84</f>
        <v>CONTRIBUCIONES INHERENTES A LA NÓMINA</v>
      </c>
      <c r="E109" s="746" t="str">
        <f>+'DATOS SIIF'!Q84</f>
        <v>CONTRIBUCIONES INHERENTES A LA NÓMINA</v>
      </c>
      <c r="F109" s="787">
        <f>+'DATOS SIIF'!R84</f>
        <v>1011</v>
      </c>
      <c r="G109" s="787">
        <f>+'DATOS SIIF'!U84</f>
        <v>1011</v>
      </c>
      <c r="H109" s="787">
        <f>+'DATOS SIIF'!V84</f>
        <v>0</v>
      </c>
      <c r="I109" s="787">
        <f t="shared" si="48"/>
        <v>1011</v>
      </c>
      <c r="J109" s="1222">
        <f>+'DATOS SIIF'!Y84</f>
        <v>310.50621799999999</v>
      </c>
      <c r="K109" s="787">
        <f>+'DATOS SIIF'!Z84</f>
        <v>310.50621799999999</v>
      </c>
      <c r="L109" s="787">
        <f>+'DATOS SIIF'!W84</f>
        <v>310.50621799999999</v>
      </c>
      <c r="M109" s="793">
        <f t="shared" si="49"/>
        <v>0.30712781206726014</v>
      </c>
      <c r="N109" s="793">
        <f t="shared" si="50"/>
        <v>0.30712781206726014</v>
      </c>
      <c r="O109" s="789">
        <f t="shared" si="51"/>
        <v>700.49378200000001</v>
      </c>
      <c r="P109" s="790">
        <f>+'DATOS SIIF'!AB84</f>
        <v>310.50621799999999</v>
      </c>
    </row>
    <row r="110" spans="1:16" ht="36">
      <c r="A110" s="1353"/>
      <c r="B110" s="402" t="str">
        <f>+'DATOS SIIF'!C85</f>
        <v>A-01-01-03</v>
      </c>
      <c r="C110" s="825"/>
      <c r="D110" s="746" t="str">
        <f>+'DATOS SIIF'!P85</f>
        <v>REMUNERACIONES NO CONSTITUTIVAS DE FACTOR SALARIAL</v>
      </c>
      <c r="E110" s="746" t="str">
        <f>+'DATOS SIIF'!Q85</f>
        <v>REMUNERACIONES NO CONSTITUTIVAS DE FACTOR SALARIAL</v>
      </c>
      <c r="F110" s="787">
        <f>+'DATOS SIIF'!R85</f>
        <v>692.1</v>
      </c>
      <c r="G110" s="787">
        <f>+'DATOS SIIF'!U85</f>
        <v>692.1</v>
      </c>
      <c r="H110" s="787">
        <f>+'DATOS SIIF'!V85</f>
        <v>0</v>
      </c>
      <c r="I110" s="787">
        <f t="shared" si="48"/>
        <v>692.1</v>
      </c>
      <c r="J110" s="1222">
        <f>+'DATOS SIIF'!Y85</f>
        <v>126.561792</v>
      </c>
      <c r="K110" s="787">
        <f>+'DATOS SIIF'!Z85</f>
        <v>126.561792</v>
      </c>
      <c r="L110" s="787">
        <f>+'DATOS SIIF'!W85</f>
        <v>126.561792</v>
      </c>
      <c r="M110" s="793">
        <f t="shared" si="49"/>
        <v>0.18286633723450368</v>
      </c>
      <c r="N110" s="793">
        <f t="shared" si="50"/>
        <v>0.18286633723450368</v>
      </c>
      <c r="O110" s="789">
        <f t="shared" si="51"/>
        <v>565.53820800000005</v>
      </c>
      <c r="P110" s="790">
        <f>+'DATOS SIIF'!AB85</f>
        <v>126.561792</v>
      </c>
    </row>
    <row r="111" spans="1:16">
      <c r="A111" s="1353"/>
      <c r="B111" s="402" t="str">
        <f>+'DATOS SIIF'!C86</f>
        <v>A-01-02-01</v>
      </c>
      <c r="C111" s="825"/>
      <c r="D111" s="746" t="str">
        <f>+'DATOS SIIF'!P86</f>
        <v>SALARIO</v>
      </c>
      <c r="E111" s="746" t="str">
        <f>+'DATOS SIIF'!Q86</f>
        <v>SALARIO</v>
      </c>
      <c r="F111" s="787">
        <f>+'DATOS SIIF'!R86</f>
        <v>13.1</v>
      </c>
      <c r="G111" s="787">
        <f>+'DATOS SIIF'!U86</f>
        <v>13.1</v>
      </c>
      <c r="H111" s="787">
        <f>+'DATOS SIIF'!V86</f>
        <v>0</v>
      </c>
      <c r="I111" s="787">
        <f t="shared" si="48"/>
        <v>13.1</v>
      </c>
      <c r="J111" s="1222">
        <f>+'DATOS SIIF'!Y86</f>
        <v>10.549137</v>
      </c>
      <c r="K111" s="787">
        <f>+'DATOS SIIF'!Z86</f>
        <v>10.549137</v>
      </c>
      <c r="L111" s="787">
        <f>+'DATOS SIIF'!W86</f>
        <v>10.549137</v>
      </c>
      <c r="M111" s="793">
        <f t="shared" si="49"/>
        <v>0.80527763358778626</v>
      </c>
      <c r="N111" s="793">
        <f t="shared" si="50"/>
        <v>0.80527763358778626</v>
      </c>
      <c r="O111" s="789">
        <f t="shared" si="51"/>
        <v>2.5508629999999997</v>
      </c>
      <c r="P111" s="790">
        <f>+'DATOS SIIF'!AB86</f>
        <v>10.549137</v>
      </c>
    </row>
    <row r="112" spans="1:16" ht="36">
      <c r="A112" s="1353"/>
      <c r="B112" s="402" t="str">
        <f>+'DATOS SIIF'!C87</f>
        <v>A-01-02-02</v>
      </c>
      <c r="C112" s="825"/>
      <c r="D112" s="746" t="str">
        <f>+'DATOS SIIF'!P87</f>
        <v>CONTRIBUCIONES INHERENTES A LA NÓMINA</v>
      </c>
      <c r="E112" s="746" t="str">
        <f>+'DATOS SIIF'!Q87</f>
        <v>CONTRIBUCIONES INHERENTES A LA NÓMINA</v>
      </c>
      <c r="F112" s="787">
        <f>+'DATOS SIIF'!R87</f>
        <v>4.3</v>
      </c>
      <c r="G112" s="787">
        <f>+'DATOS SIIF'!U87</f>
        <v>4.3</v>
      </c>
      <c r="H112" s="787">
        <f>+'DATOS SIIF'!V87</f>
        <v>0</v>
      </c>
      <c r="I112" s="787">
        <f t="shared" si="48"/>
        <v>4.3</v>
      </c>
      <c r="J112" s="1222">
        <f>+'DATOS SIIF'!Y87</f>
        <v>4.0564660000000003</v>
      </c>
      <c r="K112" s="787">
        <f>+'DATOS SIIF'!Z87</f>
        <v>4.0564660000000003</v>
      </c>
      <c r="L112" s="787">
        <f>+'DATOS SIIF'!W87</f>
        <v>4.0564660000000003</v>
      </c>
      <c r="M112" s="793">
        <f t="shared" si="49"/>
        <v>0.94336418604651173</v>
      </c>
      <c r="N112" s="793">
        <f t="shared" si="50"/>
        <v>0.94336418604651173</v>
      </c>
      <c r="O112" s="789">
        <f t="shared" si="51"/>
        <v>0.24353399999999947</v>
      </c>
      <c r="P112" s="790">
        <f>+'DATOS SIIF'!AB87</f>
        <v>4.0564660000000003</v>
      </c>
    </row>
    <row r="113" spans="1:16" ht="36">
      <c r="A113" s="1353"/>
      <c r="B113" s="402" t="str">
        <f>+'DATOS SIIF'!C88</f>
        <v>A-01-02-03</v>
      </c>
      <c r="C113" s="825"/>
      <c r="D113" s="746" t="str">
        <f>+'DATOS SIIF'!P88</f>
        <v>REMUNERACIONES NO CONSTITUTIVAS DE FACTOR SALARIAL</v>
      </c>
      <c r="E113" s="746" t="str">
        <f>+'DATOS SIIF'!Q88</f>
        <v>REMUNERACIONES NO CONSTITUTIVAS DE FACTOR SALARIAL</v>
      </c>
      <c r="F113" s="787">
        <f>+'DATOS SIIF'!R88</f>
        <v>0.8</v>
      </c>
      <c r="G113" s="787">
        <f>+'DATOS SIIF'!U88</f>
        <v>0.8</v>
      </c>
      <c r="H113" s="787">
        <f>+'DATOS SIIF'!V88</f>
        <v>0</v>
      </c>
      <c r="I113" s="787">
        <f t="shared" si="48"/>
        <v>0.8</v>
      </c>
      <c r="J113" s="1222">
        <f>+'DATOS SIIF'!Y88</f>
        <v>0.19945299999999999</v>
      </c>
      <c r="K113" s="787">
        <f>+'DATOS SIIF'!Z88</f>
        <v>0.19945299999999999</v>
      </c>
      <c r="L113" s="787">
        <f>+'DATOS SIIF'!W88</f>
        <v>0.19945299999999999</v>
      </c>
      <c r="M113" s="793">
        <f t="shared" si="49"/>
        <v>0.24931624999999999</v>
      </c>
      <c r="N113" s="793">
        <f t="shared" si="50"/>
        <v>0.24931624999999999</v>
      </c>
      <c r="O113" s="789">
        <f t="shared" si="51"/>
        <v>0.60054700000000005</v>
      </c>
      <c r="P113" s="790">
        <f>+'DATOS SIIF'!AB88</f>
        <v>0.19945299999999999</v>
      </c>
    </row>
    <row r="114" spans="1:16">
      <c r="A114" s="1353"/>
      <c r="B114" s="403"/>
      <c r="C114" s="825"/>
      <c r="D114" s="826"/>
      <c r="E114" s="795" t="s">
        <v>48</v>
      </c>
      <c r="F114" s="796">
        <f t="shared" ref="F114:L114" si="52">SUM(F108:F113)</f>
        <v>4485.5000000000009</v>
      </c>
      <c r="G114" s="796">
        <f t="shared" si="52"/>
        <v>4485.5000000000009</v>
      </c>
      <c r="H114" s="796">
        <f t="shared" si="52"/>
        <v>0</v>
      </c>
      <c r="I114" s="796">
        <f t="shared" si="52"/>
        <v>4485.5000000000009</v>
      </c>
      <c r="J114" s="796">
        <f t="shared" si="52"/>
        <v>1258.62105</v>
      </c>
      <c r="K114" s="796">
        <f t="shared" si="52"/>
        <v>1258.62105</v>
      </c>
      <c r="L114" s="796">
        <f t="shared" si="52"/>
        <v>1258.62105</v>
      </c>
      <c r="M114" s="814">
        <f t="shared" si="49"/>
        <v>0.28059771485898999</v>
      </c>
      <c r="N114" s="814">
        <f t="shared" si="50"/>
        <v>0.28059771485898999</v>
      </c>
      <c r="O114" s="798">
        <f t="shared" ref="O114:O119" si="53">+I114-L114</f>
        <v>3226.8789500000012</v>
      </c>
      <c r="P114" s="799">
        <f t="shared" ref="P114" si="54">SUM(P108:P113)</f>
        <v>1258.62105</v>
      </c>
    </row>
    <row r="115" spans="1:16" ht="24">
      <c r="A115" s="1353"/>
      <c r="B115" s="403" t="s">
        <v>120</v>
      </c>
      <c r="C115" s="825"/>
      <c r="D115" s="791" t="str">
        <f>+'DATOS SIIF'!P89</f>
        <v>ADQUISICIÓN DE BIENES  Y SERVICIOS</v>
      </c>
      <c r="E115" s="791" t="str">
        <f>+'DATOS SIIF'!Q89</f>
        <v>ADQUISICIÓN DE BIENES  Y SERVICIOS</v>
      </c>
      <c r="F115" s="792">
        <f>+'DATOS SIIF'!R89</f>
        <v>641.70000000000005</v>
      </c>
      <c r="G115" s="792">
        <f>+'DATOS SIIF'!U89</f>
        <v>941.7</v>
      </c>
      <c r="H115" s="792">
        <f>+'DATOS SIIF'!V89</f>
        <v>0</v>
      </c>
      <c r="I115" s="792">
        <f t="shared" si="48"/>
        <v>941.7</v>
      </c>
      <c r="J115" s="1224">
        <f>+'DATOS SIIF'!Y89</f>
        <v>425.67178410000002</v>
      </c>
      <c r="K115" s="792">
        <f>+'DATOS SIIF'!Z89</f>
        <v>251.91547041999999</v>
      </c>
      <c r="L115" s="792">
        <f>+'DATOS SIIF'!W89</f>
        <v>513.89262310000004</v>
      </c>
      <c r="M115" s="793">
        <f t="shared" si="49"/>
        <v>0.45202483179356484</v>
      </c>
      <c r="N115" s="793">
        <f t="shared" si="50"/>
        <v>0.26751138411383668</v>
      </c>
      <c r="O115" s="794">
        <f t="shared" si="53"/>
        <v>427.80737690000001</v>
      </c>
      <c r="P115" s="801">
        <f>+'DATOS SIIF'!AB89</f>
        <v>249.70671158000002</v>
      </c>
    </row>
    <row r="116" spans="1:16" ht="24">
      <c r="A116" s="1353"/>
      <c r="B116" s="403"/>
      <c r="C116" s="825"/>
      <c r="D116" s="826"/>
      <c r="E116" s="795" t="s">
        <v>188</v>
      </c>
      <c r="F116" s="796">
        <f t="shared" ref="F116:L116" si="55">SUM(F115:F115)</f>
        <v>641.70000000000005</v>
      </c>
      <c r="G116" s="796">
        <f t="shared" si="55"/>
        <v>941.7</v>
      </c>
      <c r="H116" s="796">
        <f t="shared" si="55"/>
        <v>0</v>
      </c>
      <c r="I116" s="796">
        <f t="shared" si="55"/>
        <v>941.7</v>
      </c>
      <c r="J116" s="796">
        <f t="shared" si="55"/>
        <v>425.67178410000002</v>
      </c>
      <c r="K116" s="796">
        <f t="shared" si="55"/>
        <v>251.91547041999999</v>
      </c>
      <c r="L116" s="796">
        <f t="shared" si="55"/>
        <v>513.89262310000004</v>
      </c>
      <c r="M116" s="814">
        <f t="shared" si="49"/>
        <v>0.45202483179356484</v>
      </c>
      <c r="N116" s="814">
        <f t="shared" si="50"/>
        <v>0.26751138411383668</v>
      </c>
      <c r="O116" s="798">
        <f t="shared" si="53"/>
        <v>427.80737690000001</v>
      </c>
      <c r="P116" s="799">
        <f t="shared" ref="P116" si="56">SUM(P115:P115)</f>
        <v>249.70671158000002</v>
      </c>
    </row>
    <row r="117" spans="1:16" ht="24">
      <c r="A117" s="1353"/>
      <c r="B117" s="403" t="str">
        <f>+'DATOS SIIF'!C90</f>
        <v>A-03-02-02</v>
      </c>
      <c r="C117" s="825"/>
      <c r="D117" s="791" t="str">
        <f>+'DATOS SIIF'!P90</f>
        <v>A ORGANIZACIONES INTERNACIONALES</v>
      </c>
      <c r="E117" s="791" t="str">
        <f>+'DATOS SIIF'!Q90</f>
        <v>A ORGANIZACIONES INTERNACIONALES</v>
      </c>
      <c r="F117" s="792">
        <f>+'DATOS SIIF'!R90</f>
        <v>51.4</v>
      </c>
      <c r="G117" s="792">
        <f>+'DATOS SIIF'!U90</f>
        <v>51.4</v>
      </c>
      <c r="H117" s="792">
        <f>+'DATOS SIIF'!V90</f>
        <v>0</v>
      </c>
      <c r="I117" s="792">
        <f t="shared" si="48"/>
        <v>51.4</v>
      </c>
      <c r="J117" s="1224">
        <f>+'DATOS SIIF'!Y90</f>
        <v>51.4</v>
      </c>
      <c r="K117" s="792">
        <f>+'DATOS SIIF'!Z90</f>
        <v>51.4</v>
      </c>
      <c r="L117" s="792">
        <f>+'DATOS SIIF'!W90</f>
        <v>51.4</v>
      </c>
      <c r="M117" s="793">
        <f t="shared" si="49"/>
        <v>1</v>
      </c>
      <c r="N117" s="793">
        <f t="shared" si="50"/>
        <v>1</v>
      </c>
      <c r="O117" s="794">
        <f t="shared" si="53"/>
        <v>0</v>
      </c>
      <c r="P117" s="801">
        <f>+'DATOS SIIF'!AB90</f>
        <v>51.4</v>
      </c>
    </row>
    <row r="118" spans="1:16" ht="48">
      <c r="A118" s="1353"/>
      <c r="B118" s="403" t="str">
        <f>+'DATOS SIIF'!C91</f>
        <v>A-03-03-01-999</v>
      </c>
      <c r="C118" s="825"/>
      <c r="D118" s="791" t="str">
        <f>+'DATOS SIIF'!P91</f>
        <v>OTRAS TRANSFERENCIAS - DISTRIBUCIÓN PREVIO CONCEPTO DGPPN</v>
      </c>
      <c r="E118" s="791" t="str">
        <f>+'DATOS SIIF'!Q91</f>
        <v>OTRAS TRANSFERENCIAS - DISTRIBUCIÓN PREVIO CONCEPTO DGPPN</v>
      </c>
      <c r="F118" s="792">
        <f>+'DATOS SIIF'!R91</f>
        <v>50</v>
      </c>
      <c r="G118" s="792">
        <f>+'DATOS SIIF'!U91</f>
        <v>50</v>
      </c>
      <c r="H118" s="792">
        <f>+'DATOS SIIF'!V91</f>
        <v>50</v>
      </c>
      <c r="I118" s="792">
        <f t="shared" si="48"/>
        <v>0</v>
      </c>
      <c r="J118" s="1224">
        <f>+'DATOS SIIF'!Y91</f>
        <v>0</v>
      </c>
      <c r="K118" s="792">
        <f>+'DATOS SIIF'!Z91</f>
        <v>0</v>
      </c>
      <c r="L118" s="792">
        <f>+'DATOS SIIF'!W91</f>
        <v>0</v>
      </c>
      <c r="M118" s="793">
        <f t="shared" ref="M118:M119" si="57">+IF(ISERROR(J118/I118),0,J118/I118)</f>
        <v>0</v>
      </c>
      <c r="N118" s="793">
        <f t="shared" ref="N118:N119" si="58">+IF(ISERROR(K118/I118),0,K118/I118)</f>
        <v>0</v>
      </c>
      <c r="O118" s="794">
        <f t="shared" si="53"/>
        <v>0</v>
      </c>
      <c r="P118" s="801">
        <f>+'DATOS SIIF'!AB91</f>
        <v>0</v>
      </c>
    </row>
    <row r="119" spans="1:16" ht="60">
      <c r="A119" s="1353"/>
      <c r="B119" s="403" t="str">
        <f>+'DATOS SIIF'!C92</f>
        <v>A-03-04-02-012</v>
      </c>
      <c r="C119" s="825"/>
      <c r="D119" s="791" t="str">
        <f>+'DATOS SIIF'!P92</f>
        <v>INCAPACIDADES Y LICENCIAS DE MATERNIDAD Y PATERNIDAD (NO DE PENSIONES)</v>
      </c>
      <c r="E119" s="791" t="str">
        <f>+'DATOS SIIF'!Q92</f>
        <v>INCAPACIDADES Y LICENCIAS DE MATERNIDAD Y PATERNIDAD (NO DE PENSIONES)</v>
      </c>
      <c r="F119" s="792">
        <f>+'DATOS SIIF'!R92</f>
        <v>22.5</v>
      </c>
      <c r="G119" s="792">
        <f>+'DATOS SIIF'!U92</f>
        <v>22.5</v>
      </c>
      <c r="H119" s="792">
        <f>+'DATOS SIIF'!V92</f>
        <v>0</v>
      </c>
      <c r="I119" s="792">
        <f t="shared" si="48"/>
        <v>22.5</v>
      </c>
      <c r="J119" s="1224">
        <f>+'DATOS SIIF'!Y92</f>
        <v>17.861761999999999</v>
      </c>
      <c r="K119" s="792">
        <f>+'DATOS SIIF'!Z92</f>
        <v>17.861761999999999</v>
      </c>
      <c r="L119" s="792">
        <f>+'DATOS SIIF'!W92</f>
        <v>17.861761999999999</v>
      </c>
      <c r="M119" s="793">
        <f t="shared" si="57"/>
        <v>0.79385608888888881</v>
      </c>
      <c r="N119" s="793">
        <f t="shared" si="58"/>
        <v>0.79385608888888881</v>
      </c>
      <c r="O119" s="794">
        <f t="shared" si="53"/>
        <v>4.6382380000000012</v>
      </c>
      <c r="P119" s="801">
        <f>+'DATOS SIIF'!AB92</f>
        <v>17.861761999999999</v>
      </c>
    </row>
    <row r="120" spans="1:16">
      <c r="A120" s="1353"/>
      <c r="B120" s="403"/>
      <c r="C120" s="825"/>
      <c r="D120" s="826"/>
      <c r="E120" s="795" t="s">
        <v>77</v>
      </c>
      <c r="F120" s="796">
        <f>SUM(F117:F119)</f>
        <v>123.9</v>
      </c>
      <c r="G120" s="796">
        <f t="shared" ref="G120:L120" si="59">SUM(G117:G119)</f>
        <v>123.9</v>
      </c>
      <c r="H120" s="796">
        <f t="shared" si="59"/>
        <v>50</v>
      </c>
      <c r="I120" s="796">
        <f t="shared" si="59"/>
        <v>73.900000000000006</v>
      </c>
      <c r="J120" s="796">
        <f t="shared" si="59"/>
        <v>69.261762000000004</v>
      </c>
      <c r="K120" s="796">
        <f t="shared" si="59"/>
        <v>69.261762000000004</v>
      </c>
      <c r="L120" s="796">
        <f t="shared" si="59"/>
        <v>69.261762000000004</v>
      </c>
      <c r="M120" s="814">
        <f>+IF(ISERROR(J120/I120),0,J120/I120)</f>
        <v>0.93723629228687411</v>
      </c>
      <c r="N120" s="814">
        <f t="shared" si="50"/>
        <v>0.93723629228687411</v>
      </c>
      <c r="O120" s="798">
        <f t="shared" ref="O120" si="60">SUM(O117:O119)</f>
        <v>4.6382380000000012</v>
      </c>
      <c r="P120" s="799">
        <f t="shared" ref="P120" si="61">SUM(P117:P119)</f>
        <v>69.261762000000004</v>
      </c>
    </row>
    <row r="121" spans="1:16">
      <c r="A121" s="1353"/>
      <c r="B121" s="403" t="str">
        <f>+'DATOS SIIF'!C93</f>
        <v>A-08-01</v>
      </c>
      <c r="C121" s="825"/>
      <c r="D121" s="791" t="str">
        <f>+'DATOS SIIF'!P93</f>
        <v>IMPUESTOS</v>
      </c>
      <c r="E121" s="791" t="str">
        <f>+'DATOS SIIF'!Q93</f>
        <v>IMPUESTOS</v>
      </c>
      <c r="F121" s="807">
        <f>+'DATOS SIIF'!R93</f>
        <v>16.600000000000001</v>
      </c>
      <c r="G121" s="807">
        <f>+'DATOS SIIF'!U93</f>
        <v>16.600000000000001</v>
      </c>
      <c r="H121" s="807">
        <f>+'DATOS SIIF'!V93</f>
        <v>0</v>
      </c>
      <c r="I121" s="807">
        <f>+G121-H121</f>
        <v>16.600000000000001</v>
      </c>
      <c r="J121" s="1225">
        <f>+'DATOS SIIF'!Y93</f>
        <v>16.600000000000001</v>
      </c>
      <c r="K121" s="807">
        <f>+'DATOS SIIF'!Z93</f>
        <v>16.600000000000001</v>
      </c>
      <c r="L121" s="807">
        <f>+'DATOS SIIF'!W93</f>
        <v>16.600000000000001</v>
      </c>
      <c r="M121" s="827">
        <f t="shared" ref="M121:M122" si="62">+IF(ISERROR(J121/I121),0,J121/I121)</f>
        <v>1</v>
      </c>
      <c r="N121" s="827">
        <f t="shared" ref="N121:N122" si="63">+IF(ISERROR(K121/I121),0,K121/I121)</f>
        <v>1</v>
      </c>
      <c r="O121" s="828">
        <f t="shared" ref="O121:O122" si="64">+I121-L121</f>
        <v>0</v>
      </c>
      <c r="P121" s="829">
        <f>+'DATOS SIIF'!AB93</f>
        <v>16.600000000000001</v>
      </c>
    </row>
    <row r="122" spans="1:16" ht="36">
      <c r="A122" s="1353"/>
      <c r="B122" s="403" t="str">
        <f>+'DATOS SIIF'!C94</f>
        <v>A-08-04-01</v>
      </c>
      <c r="C122" s="825"/>
      <c r="D122" s="791" t="str">
        <f>+'DATOS SIIF'!P94</f>
        <v>CUOTA DE FISCALIZACIÓN Y AUDITAJE</v>
      </c>
      <c r="E122" s="791" t="str">
        <f>+'DATOS SIIF'!Q94</f>
        <v>CUOTA DE FISCALIZACIÓN Y AUDITAJE</v>
      </c>
      <c r="F122" s="807">
        <f>+'DATOS SIIF'!R94</f>
        <v>12.7</v>
      </c>
      <c r="G122" s="807">
        <f>+'DATOS SIIF'!U94</f>
        <v>12.7</v>
      </c>
      <c r="H122" s="807">
        <f>+'DATOS SIIF'!V94</f>
        <v>0</v>
      </c>
      <c r="I122" s="807">
        <f>+G122-H122</f>
        <v>12.7</v>
      </c>
      <c r="J122" s="1225">
        <f>+'DATOS SIIF'!Y94</f>
        <v>0</v>
      </c>
      <c r="K122" s="807">
        <f>+'DATOS SIIF'!Z94</f>
        <v>0</v>
      </c>
      <c r="L122" s="807">
        <f>+'DATOS SIIF'!W94</f>
        <v>0</v>
      </c>
      <c r="M122" s="827">
        <f t="shared" si="62"/>
        <v>0</v>
      </c>
      <c r="N122" s="827">
        <f t="shared" si="63"/>
        <v>0</v>
      </c>
      <c r="O122" s="828">
        <f t="shared" si="64"/>
        <v>12.7</v>
      </c>
      <c r="P122" s="829">
        <f>+'DATOS SIIF'!AB94</f>
        <v>0</v>
      </c>
    </row>
    <row r="123" spans="1:16" s="1240" customFormat="1" ht="36">
      <c r="A123" s="1353"/>
      <c r="B123" s="1241"/>
      <c r="C123" s="1242"/>
      <c r="D123" s="1243"/>
      <c r="E123" s="1236" t="s">
        <v>189</v>
      </c>
      <c r="F123" s="1223">
        <f>+F121+F122</f>
        <v>29.3</v>
      </c>
      <c r="G123" s="1223">
        <f t="shared" ref="G123:L123" si="65">+G121+G122</f>
        <v>29.3</v>
      </c>
      <c r="H123" s="1223">
        <f t="shared" si="65"/>
        <v>0</v>
      </c>
      <c r="I123" s="1223">
        <f t="shared" si="65"/>
        <v>29.3</v>
      </c>
      <c r="J123" s="1223">
        <f t="shared" si="65"/>
        <v>16.600000000000001</v>
      </c>
      <c r="K123" s="1223">
        <f t="shared" si="65"/>
        <v>16.600000000000001</v>
      </c>
      <c r="L123" s="1223">
        <f t="shared" si="65"/>
        <v>16.600000000000001</v>
      </c>
      <c r="M123" s="1244">
        <f>+IF(ISERROR(J123/I123),0,J123/I123)</f>
        <v>0.56655290102389078</v>
      </c>
      <c r="N123" s="1244">
        <f>+IF(ISERROR(K123/I123),0,K123/I123)</f>
        <v>0.56655290102389078</v>
      </c>
      <c r="O123" s="1245">
        <f t="shared" ref="O123" si="66">+O121+O122</f>
        <v>12.7</v>
      </c>
      <c r="P123" s="1246">
        <f t="shared" ref="P123" si="67">+P121+P122</f>
        <v>16.600000000000001</v>
      </c>
    </row>
    <row r="124" spans="1:16" ht="96">
      <c r="A124" s="1353"/>
      <c r="B124" s="403" t="str">
        <f>+'DATOS SIIF'!C95</f>
        <v>C-3706-1000-3-20309C</v>
      </c>
      <c r="C124" s="830"/>
      <c r="D124" s="791" t="str">
        <f>+'DATOS SIIF'!P95</f>
        <v>FORTALECIMIENTO Y DIVULGACIÓN DE LAS HERRAMIENTAS QUE FAVORECEN EL FUNCIONAMIENTO DEL SISTEMA DE DERECHO DE AUTOR Y CONEXOS NACIONAL</v>
      </c>
      <c r="E124" s="791" t="str">
        <f>+'DATOS SIIF'!Q95</f>
        <v>2. SEGURIDAD HUMANA Y JUSTICIA SOCIAL / C. APOYO A DERECHOS DE AUTOR Y CONEXOS</v>
      </c>
      <c r="F124" s="792">
        <f>+'DATOS SIIF'!R95</f>
        <v>816.44250699999998</v>
      </c>
      <c r="G124" s="792">
        <f>+'DATOS SIIF'!U95</f>
        <v>816.44250699999998</v>
      </c>
      <c r="H124" s="792">
        <f>+'DATOS SIIF'!V95</f>
        <v>0</v>
      </c>
      <c r="I124" s="792">
        <f t="shared" si="48"/>
        <v>816.44250699999998</v>
      </c>
      <c r="J124" s="1224">
        <f>+'DATOS SIIF'!Y95</f>
        <v>214.979364</v>
      </c>
      <c r="K124" s="792">
        <f>+'DATOS SIIF'!Z95</f>
        <v>68.617984000000007</v>
      </c>
      <c r="L124" s="792">
        <f>+'DATOS SIIF'!W95</f>
        <v>214.979364</v>
      </c>
      <c r="M124" s="793">
        <f t="shared" si="49"/>
        <v>0.2633123118367966</v>
      </c>
      <c r="N124" s="793">
        <f t="shared" si="50"/>
        <v>8.4045090023711869E-2</v>
      </c>
      <c r="O124" s="794">
        <f t="shared" ref="O124" si="68">+I124-L124</f>
        <v>601.46314299999995</v>
      </c>
      <c r="P124" s="801">
        <f>+'DATOS SIIF'!AB95</f>
        <v>68.617984000000007</v>
      </c>
    </row>
    <row r="125" spans="1:16">
      <c r="A125" s="1353"/>
      <c r="B125" s="1361"/>
      <c r="C125" s="1362"/>
      <c r="D125" s="1363"/>
      <c r="E125" s="815" t="s">
        <v>91</v>
      </c>
      <c r="F125" s="816">
        <f>SUM(F124:F124)</f>
        <v>816.44250699999998</v>
      </c>
      <c r="G125" s="816">
        <f>SUM(G124:G124)</f>
        <v>816.44250699999998</v>
      </c>
      <c r="H125" s="816">
        <f>+H124</f>
        <v>0</v>
      </c>
      <c r="I125" s="816">
        <f>+I124</f>
        <v>816.44250699999998</v>
      </c>
      <c r="J125" s="816">
        <f>+J124</f>
        <v>214.979364</v>
      </c>
      <c r="K125" s="816">
        <f>+K124</f>
        <v>68.617984000000007</v>
      </c>
      <c r="L125" s="816">
        <f>+L124</f>
        <v>214.979364</v>
      </c>
      <c r="M125" s="817">
        <f t="shared" si="49"/>
        <v>0.2633123118367966</v>
      </c>
      <c r="N125" s="817">
        <f t="shared" si="50"/>
        <v>8.4045090023711869E-2</v>
      </c>
      <c r="O125" s="818">
        <f>+I125-L125</f>
        <v>601.46314299999995</v>
      </c>
      <c r="P125" s="819">
        <f>+J125-M125</f>
        <v>214.71605168816322</v>
      </c>
    </row>
    <row r="126" spans="1:16">
      <c r="A126" s="1353"/>
      <c r="B126" s="1361"/>
      <c r="C126" s="1362"/>
      <c r="D126" s="1363"/>
      <c r="E126" s="815" t="s">
        <v>51</v>
      </c>
      <c r="F126" s="816">
        <f>+F114+F116+F120+F123</f>
        <v>5280.4000000000005</v>
      </c>
      <c r="G126" s="816">
        <f t="shared" ref="G126:K126" si="69">+G114+G116+G120+G123</f>
        <v>5580.4000000000005</v>
      </c>
      <c r="H126" s="816">
        <f t="shared" si="69"/>
        <v>50</v>
      </c>
      <c r="I126" s="816">
        <f t="shared" si="69"/>
        <v>5530.4000000000005</v>
      </c>
      <c r="J126" s="816">
        <f t="shared" si="69"/>
        <v>1770.1545960999999</v>
      </c>
      <c r="K126" s="816">
        <f t="shared" si="69"/>
        <v>1596.39828242</v>
      </c>
      <c r="L126" s="816">
        <f t="shared" ref="L126" si="70">+L114+L116+L120+L123</f>
        <v>1858.3754351</v>
      </c>
      <c r="M126" s="817">
        <f t="shared" si="49"/>
        <v>0.32007713657239978</v>
      </c>
      <c r="N126" s="817">
        <f t="shared" si="50"/>
        <v>0.28865873759945027</v>
      </c>
      <c r="O126" s="818">
        <f t="shared" ref="O126:P126" si="71">+O114+O116+O120+O123</f>
        <v>3672.0245649000012</v>
      </c>
      <c r="P126" s="819">
        <f t="shared" si="71"/>
        <v>1594.18952358</v>
      </c>
    </row>
    <row r="127" spans="1:16" ht="15.75" thickBot="1">
      <c r="A127" s="1354"/>
      <c r="B127" s="1364"/>
      <c r="C127" s="1365"/>
      <c r="D127" s="1366"/>
      <c r="E127" s="820" t="s">
        <v>191</v>
      </c>
      <c r="F127" s="821">
        <f>+F125+F126</f>
        <v>6096.8425070000003</v>
      </c>
      <c r="G127" s="821">
        <f t="shared" ref="G127:K127" si="72">+G125+G126</f>
        <v>6396.8425070000003</v>
      </c>
      <c r="H127" s="821">
        <f t="shared" si="72"/>
        <v>50</v>
      </c>
      <c r="I127" s="821">
        <f t="shared" si="72"/>
        <v>6346.8425070000003</v>
      </c>
      <c r="J127" s="821">
        <f t="shared" si="72"/>
        <v>1985.1339601</v>
      </c>
      <c r="K127" s="821">
        <f t="shared" si="72"/>
        <v>1665.01626642</v>
      </c>
      <c r="L127" s="821">
        <f t="shared" ref="L127" si="73">+L125+L126</f>
        <v>2073.3547991</v>
      </c>
      <c r="M127" s="822">
        <f t="shared" si="49"/>
        <v>0.31277504647556237</v>
      </c>
      <c r="N127" s="822">
        <f t="shared" si="50"/>
        <v>0.26233773164902641</v>
      </c>
      <c r="O127" s="823">
        <f>+I127-L127</f>
        <v>4273.4877078999998</v>
      </c>
      <c r="P127" s="824">
        <f t="shared" ref="P127" si="74">+P125+P126</f>
        <v>1808.9055752681631</v>
      </c>
    </row>
    <row r="128" spans="1:16" ht="16.5" thickBot="1">
      <c r="A128" s="735"/>
      <c r="B128" s="157"/>
      <c r="C128" s="11"/>
      <c r="D128" s="757"/>
      <c r="E128" s="720"/>
      <c r="F128" s="736"/>
      <c r="G128" s="736"/>
      <c r="H128" s="736"/>
      <c r="I128" s="736"/>
      <c r="J128" s="1226"/>
      <c r="K128" s="946"/>
      <c r="L128" s="736"/>
      <c r="M128" s="737"/>
      <c r="N128" s="737"/>
      <c r="O128" s="736"/>
      <c r="P128" s="736"/>
    </row>
    <row r="129" spans="1:16" s="783" customFormat="1" ht="66" customHeight="1" thickBot="1">
      <c r="A129" s="731" t="s">
        <v>6</v>
      </c>
      <c r="B129" s="732" t="s">
        <v>7</v>
      </c>
      <c r="C129" s="732" t="s">
        <v>349</v>
      </c>
      <c r="D129" s="732" t="s">
        <v>735</v>
      </c>
      <c r="E129" s="732" t="s">
        <v>731</v>
      </c>
      <c r="F129" s="733" t="s">
        <v>104</v>
      </c>
      <c r="G129" s="733" t="s">
        <v>193</v>
      </c>
      <c r="H129" s="733" t="s">
        <v>108</v>
      </c>
      <c r="I129" s="733" t="s">
        <v>433</v>
      </c>
      <c r="J129" s="733" t="s">
        <v>25</v>
      </c>
      <c r="K129" s="733" t="s">
        <v>26</v>
      </c>
      <c r="L129" s="733" t="s">
        <v>24</v>
      </c>
      <c r="M129" s="732" t="s">
        <v>45</v>
      </c>
      <c r="N129" s="732" t="s">
        <v>107</v>
      </c>
      <c r="O129" s="747" t="s">
        <v>195</v>
      </c>
      <c r="P129" s="734" t="s">
        <v>28</v>
      </c>
    </row>
    <row r="130" spans="1:16" ht="15" customHeight="1">
      <c r="A130" s="1353" t="s">
        <v>732</v>
      </c>
      <c r="B130" s="402" t="str">
        <f>+'DATOS SIIF'!C96</f>
        <v>A-01-01-01</v>
      </c>
      <c r="C130" s="831"/>
      <c r="D130" s="831" t="str">
        <f>+'DATOS SIIF'!P96</f>
        <v>SALARIO</v>
      </c>
      <c r="E130" s="831" t="str">
        <f>+'DATOS SIIF'!Q96</f>
        <v>SALARIO</v>
      </c>
      <c r="F130" s="787">
        <f>+'DATOS SIIF'!R96</f>
        <v>80671.8</v>
      </c>
      <c r="G130" s="787">
        <f>+'DATOS SIIF'!U96</f>
        <v>80671.8</v>
      </c>
      <c r="H130" s="787">
        <f>+'DATOS SIIF'!V96</f>
        <v>0</v>
      </c>
      <c r="I130" s="832">
        <f>+G130-H130</f>
        <v>80671.8</v>
      </c>
      <c r="J130" s="1218">
        <f>+'DATOS SIIF'!Y96</f>
        <v>23584.46041801</v>
      </c>
      <c r="K130" s="832">
        <f>+'DATOS SIIF'!Z96</f>
        <v>23567.337333240001</v>
      </c>
      <c r="L130" s="787">
        <f>+'DATOS SIIF'!W96</f>
        <v>80671.8</v>
      </c>
      <c r="M130" s="788">
        <f t="shared" ref="M130:M154" si="75">+IF(ISERROR(J130/I130),0,J130/I130)</f>
        <v>0.29235073988692456</v>
      </c>
      <c r="N130" s="788">
        <f t="shared" ref="N130:N154" si="76">+IF(ISERROR(K130/I130),0,K130/I130)</f>
        <v>0.29213848374822426</v>
      </c>
      <c r="O130" s="794">
        <f t="shared" ref="O130:O151" si="77">+I130-L130</f>
        <v>0</v>
      </c>
      <c r="P130" s="790">
        <f>+'DATOS SIIF'!AB96</f>
        <v>23567.337333240001</v>
      </c>
    </row>
    <row r="131" spans="1:16" ht="36">
      <c r="A131" s="1353"/>
      <c r="B131" s="402" t="str">
        <f>+'DATOS SIIF'!C97</f>
        <v>A-01-01-02</v>
      </c>
      <c r="C131" s="833"/>
      <c r="D131" s="831" t="str">
        <f>+'DATOS SIIF'!P97</f>
        <v>CONTRIBUCIONES INHERENTES A LA NÓMINA</v>
      </c>
      <c r="E131" s="831" t="str">
        <f>+'DATOS SIIF'!Q97</f>
        <v>CONTRIBUCIONES INHERENTES A LA NÓMINA</v>
      </c>
      <c r="F131" s="787">
        <f>+'DATOS SIIF'!R97</f>
        <v>33069.599999999999</v>
      </c>
      <c r="G131" s="787">
        <f>+'DATOS SIIF'!U97</f>
        <v>33069.599999999999</v>
      </c>
      <c r="H131" s="787">
        <f>+'DATOS SIIF'!V97</f>
        <v>0</v>
      </c>
      <c r="I131" s="812">
        <f>+G131-H131</f>
        <v>33069.599999999999</v>
      </c>
      <c r="J131" s="1219">
        <f>+'DATOS SIIF'!Y97</f>
        <v>11385.9175</v>
      </c>
      <c r="K131" s="812">
        <f>+'DATOS SIIF'!Z97</f>
        <v>11382.98</v>
      </c>
      <c r="L131" s="787">
        <f>+'DATOS SIIF'!W97</f>
        <v>33069.599999999999</v>
      </c>
      <c r="M131" s="793">
        <f t="shared" si="75"/>
        <v>0.34430163957229598</v>
      </c>
      <c r="N131" s="793">
        <f t="shared" si="76"/>
        <v>0.3442128117666981</v>
      </c>
      <c r="O131" s="794">
        <f t="shared" si="77"/>
        <v>0</v>
      </c>
      <c r="P131" s="790">
        <f>+'DATOS SIIF'!AB97</f>
        <v>9219.6075999999994</v>
      </c>
    </row>
    <row r="132" spans="1:16" ht="36">
      <c r="A132" s="1353"/>
      <c r="B132" s="402" t="str">
        <f>+'DATOS SIIF'!C98</f>
        <v>A-01-01-03</v>
      </c>
      <c r="C132" s="833"/>
      <c r="D132" s="831" t="str">
        <f>+'DATOS SIIF'!P98</f>
        <v>REMUNERACIONES NO CONSTITUTIVAS DE FACTOR SALARIAL</v>
      </c>
      <c r="E132" s="831" t="str">
        <f>+'DATOS SIIF'!Q98</f>
        <v>REMUNERACIONES NO CONSTITUTIVAS DE FACTOR SALARIAL</v>
      </c>
      <c r="F132" s="787">
        <f>+'DATOS SIIF'!R98</f>
        <v>7967.5</v>
      </c>
      <c r="G132" s="787">
        <f>+'DATOS SIIF'!U98</f>
        <v>7967.5</v>
      </c>
      <c r="H132" s="787">
        <f>+'DATOS SIIF'!V98</f>
        <v>0</v>
      </c>
      <c r="I132" s="812">
        <f>+G132-H132</f>
        <v>7967.5</v>
      </c>
      <c r="J132" s="1219">
        <f>+'DATOS SIIF'!Y98</f>
        <v>2275.52594881</v>
      </c>
      <c r="K132" s="812">
        <f>+'DATOS SIIF'!Z98</f>
        <v>2275.52594881</v>
      </c>
      <c r="L132" s="787">
        <f>+'DATOS SIIF'!W98</f>
        <v>7967.5</v>
      </c>
      <c r="M132" s="793">
        <f t="shared" si="75"/>
        <v>0.28560099765422026</v>
      </c>
      <c r="N132" s="793">
        <f t="shared" si="76"/>
        <v>0.28560099765422026</v>
      </c>
      <c r="O132" s="794">
        <f t="shared" si="77"/>
        <v>0</v>
      </c>
      <c r="P132" s="790">
        <f>+'DATOS SIIF'!AB98</f>
        <v>2275.52594881</v>
      </c>
    </row>
    <row r="133" spans="1:16">
      <c r="A133" s="1353"/>
      <c r="B133" s="403"/>
      <c r="C133" s="833"/>
      <c r="D133" s="833"/>
      <c r="E133" s="795" t="s">
        <v>48</v>
      </c>
      <c r="F133" s="796">
        <f>SUM(F130:F132)</f>
        <v>121708.9</v>
      </c>
      <c r="G133" s="796">
        <f t="shared" ref="G133:L133" si="78">SUM(G130:G132)</f>
        <v>121708.9</v>
      </c>
      <c r="H133" s="796">
        <f t="shared" si="78"/>
        <v>0</v>
      </c>
      <c r="I133" s="796">
        <f t="shared" si="78"/>
        <v>121708.9</v>
      </c>
      <c r="J133" s="796">
        <f t="shared" si="78"/>
        <v>37245.903866819994</v>
      </c>
      <c r="K133" s="796">
        <f>SUM(K130:K132)</f>
        <v>37225.843282050002</v>
      </c>
      <c r="L133" s="796">
        <f t="shared" si="78"/>
        <v>121708.9</v>
      </c>
      <c r="M133" s="814">
        <f t="shared" si="75"/>
        <v>0.30602448848703745</v>
      </c>
      <c r="N133" s="814">
        <f t="shared" si="76"/>
        <v>0.30585966418273441</v>
      </c>
      <c r="O133" s="798">
        <f t="shared" ref="O133:P148" si="79">+I133-L133</f>
        <v>0</v>
      </c>
      <c r="P133" s="799">
        <f t="shared" si="79"/>
        <v>37245.59784233151</v>
      </c>
    </row>
    <row r="134" spans="1:16" ht="24">
      <c r="A134" s="1353"/>
      <c r="B134" s="403" t="str">
        <f>+'DATOS SIIF'!C99</f>
        <v>A-02</v>
      </c>
      <c r="C134" s="833"/>
      <c r="D134" s="833" t="str">
        <f>+'DATOS SIIF'!P99</f>
        <v>ADQUISICIÓN DE BIENES  Y SERVICIOS</v>
      </c>
      <c r="E134" s="833" t="str">
        <f>+'DATOS SIIF'!Q99</f>
        <v>ADQUISICIÓN DE BIENES  Y SERVICIOS</v>
      </c>
      <c r="F134" s="792">
        <f>+'DATOS SIIF'!R99</f>
        <v>1710867.5</v>
      </c>
      <c r="G134" s="792">
        <f>+'DATOS SIIF'!U99</f>
        <v>1710867.5</v>
      </c>
      <c r="H134" s="792">
        <f>+'DATOS SIIF'!V99</f>
        <v>0</v>
      </c>
      <c r="I134" s="792">
        <f>+G134-H134</f>
        <v>1710867.5</v>
      </c>
      <c r="J134" s="1224">
        <f>+'DATOS SIIF'!Y99</f>
        <v>1600080.3008767699</v>
      </c>
      <c r="K134" s="792">
        <f>+'DATOS SIIF'!Z99</f>
        <v>416517.63904111</v>
      </c>
      <c r="L134" s="792">
        <f>+'DATOS SIIF'!W99</f>
        <v>1677052.72276456</v>
      </c>
      <c r="M134" s="793">
        <f t="shared" si="75"/>
        <v>0.93524501510302227</v>
      </c>
      <c r="N134" s="793">
        <f t="shared" si="76"/>
        <v>0.24345406002575301</v>
      </c>
      <c r="O134" s="794">
        <f t="shared" si="77"/>
        <v>33814.777235439979</v>
      </c>
      <c r="P134" s="801">
        <f>+'DATOS SIIF'!AB99</f>
        <v>409529.92890850001</v>
      </c>
    </row>
    <row r="135" spans="1:16" ht="24">
      <c r="A135" s="1353"/>
      <c r="B135" s="403"/>
      <c r="C135" s="833"/>
      <c r="D135" s="833"/>
      <c r="E135" s="795" t="s">
        <v>188</v>
      </c>
      <c r="F135" s="796">
        <f t="shared" ref="F135:L135" si="80">+F134</f>
        <v>1710867.5</v>
      </c>
      <c r="G135" s="796">
        <f t="shared" si="80"/>
        <v>1710867.5</v>
      </c>
      <c r="H135" s="796">
        <f t="shared" si="80"/>
        <v>0</v>
      </c>
      <c r="I135" s="796">
        <f t="shared" si="80"/>
        <v>1710867.5</v>
      </c>
      <c r="J135" s="796">
        <f t="shared" si="80"/>
        <v>1600080.3008767699</v>
      </c>
      <c r="K135" s="796">
        <f t="shared" si="80"/>
        <v>416517.63904111</v>
      </c>
      <c r="L135" s="796">
        <f t="shared" si="80"/>
        <v>1677052.72276456</v>
      </c>
      <c r="M135" s="814">
        <f t="shared" si="75"/>
        <v>0.93524501510302227</v>
      </c>
      <c r="N135" s="814">
        <f t="shared" si="76"/>
        <v>0.24345406002575301</v>
      </c>
      <c r="O135" s="798">
        <f t="shared" si="79"/>
        <v>33814.777235439979</v>
      </c>
      <c r="P135" s="799">
        <f t="shared" ref="P135" si="81">+P134</f>
        <v>409529.92890850001</v>
      </c>
    </row>
    <row r="136" spans="1:16" ht="48">
      <c r="A136" s="1353"/>
      <c r="B136" s="403" t="str">
        <f>+'DATOS SIIF'!C100</f>
        <v>A-03-03-01-999</v>
      </c>
      <c r="C136" s="833"/>
      <c r="D136" s="833" t="str">
        <f>+'DATOS SIIF'!P100</f>
        <v>OTRAS TRANSFERENCIAS - DISTRIBUCIÓN PREVIO CONCEPTO DGPPN</v>
      </c>
      <c r="E136" s="833" t="str">
        <f>+'DATOS SIIF'!Q100</f>
        <v>OTRAS TRANSFERENCIAS - DISTRIBUCIÓN PREVIO CONCEPTO DGPPN</v>
      </c>
      <c r="F136" s="792">
        <f>+'DATOS SIIF'!R100</f>
        <v>294000</v>
      </c>
      <c r="G136" s="807">
        <f>+'DATOS SIIF'!U100</f>
        <v>294000</v>
      </c>
      <c r="H136" s="807">
        <f>+'DATOS SIIF'!V100</f>
        <v>294000</v>
      </c>
      <c r="I136" s="807">
        <f t="shared" ref="I136:I140" si="82">+G136-H136</f>
        <v>0</v>
      </c>
      <c r="J136" s="1225">
        <f>+'DATOS SIIF'!Y100</f>
        <v>0</v>
      </c>
      <c r="K136" s="807">
        <f>+'DATOS SIIF'!Z100</f>
        <v>0</v>
      </c>
      <c r="L136" s="807">
        <f>+'DATOS SIIF'!W100</f>
        <v>0</v>
      </c>
      <c r="M136" s="834">
        <f t="shared" si="75"/>
        <v>0</v>
      </c>
      <c r="N136" s="834">
        <f t="shared" si="76"/>
        <v>0</v>
      </c>
      <c r="O136" s="828">
        <f t="shared" si="77"/>
        <v>0</v>
      </c>
      <c r="P136" s="829">
        <f>+'DATOS SIIF'!AB100</f>
        <v>0</v>
      </c>
    </row>
    <row r="137" spans="1:16" ht="60">
      <c r="A137" s="1353"/>
      <c r="B137" s="403" t="str">
        <f>+'DATOS SIIF'!C101</f>
        <v>A-03-04-02-012</v>
      </c>
      <c r="C137" s="833"/>
      <c r="D137" s="833" t="str">
        <f>+'DATOS SIIF'!P101</f>
        <v>INCAPACIDADES Y LICENCIAS DE MATERNIDAD Y PATERNIDAD (NO DE PENSIONES)</v>
      </c>
      <c r="E137" s="833" t="str">
        <f>+'DATOS SIIF'!Q101</f>
        <v>INCAPACIDADES Y LICENCIAS DE MATERNIDAD Y PATERNIDAD (NO DE PENSIONES)</v>
      </c>
      <c r="F137" s="792">
        <f>+'DATOS SIIF'!R101</f>
        <v>358.3</v>
      </c>
      <c r="G137" s="807">
        <f>+'DATOS SIIF'!U101</f>
        <v>358.3</v>
      </c>
      <c r="H137" s="807">
        <f>+'DATOS SIIF'!V101</f>
        <v>0</v>
      </c>
      <c r="I137" s="807">
        <f t="shared" si="82"/>
        <v>358.3</v>
      </c>
      <c r="J137" s="1225">
        <f>+'DATOS SIIF'!Y101</f>
        <v>115.555943</v>
      </c>
      <c r="K137" s="807">
        <f>+'DATOS SIIF'!Z101</f>
        <v>99.826752999999997</v>
      </c>
      <c r="L137" s="807">
        <f>+'DATOS SIIF'!W101</f>
        <v>358.3</v>
      </c>
      <c r="M137" s="835">
        <f t="shared" si="75"/>
        <v>0.322511702483952</v>
      </c>
      <c r="N137" s="793">
        <f t="shared" si="76"/>
        <v>0.2786122048562657</v>
      </c>
      <c r="O137" s="828">
        <f t="shared" si="77"/>
        <v>0</v>
      </c>
      <c r="P137" s="829">
        <f>+'DATOS SIIF'!AB101</f>
        <v>99.826752999999997</v>
      </c>
    </row>
    <row r="138" spans="1:16" ht="60">
      <c r="A138" s="1353"/>
      <c r="B138" s="403" t="str">
        <f>+'DATOS SIIF'!C102</f>
        <v>A-03-09-01-001</v>
      </c>
      <c r="C138" s="833"/>
      <c r="D138" s="833" t="str">
        <f>+'DATOS SIIF'!P102</f>
        <v>MEDIDAS DE PROTECCIÓN UNP - BLINDAJE ARQUITECTÓNICO - ENFOQUE DIFERENCIAL</v>
      </c>
      <c r="E138" s="833" t="str">
        <f>+'DATOS SIIF'!Q102</f>
        <v>MEDIDAS DE PROTECCIÓN UNP - BLINDAJE ARQUITECTÓNICO - ENFOQUE DIFERENCIAL</v>
      </c>
      <c r="F138" s="792">
        <f>+'DATOS SIIF'!R102</f>
        <v>40365.199999999997</v>
      </c>
      <c r="G138" s="807">
        <f>+'DATOS SIIF'!U102</f>
        <v>40365.199999999997</v>
      </c>
      <c r="H138" s="807">
        <f>+'DATOS SIIF'!V102</f>
        <v>0</v>
      </c>
      <c r="I138" s="807">
        <f t="shared" si="82"/>
        <v>40365.199999999997</v>
      </c>
      <c r="J138" s="1225">
        <f>+'DATOS SIIF'!Y102</f>
        <v>367.41859229000005</v>
      </c>
      <c r="K138" s="807">
        <f>+'DATOS SIIF'!Z102</f>
        <v>0</v>
      </c>
      <c r="L138" s="807">
        <f>+'DATOS SIIF'!W102</f>
        <v>38165.878960000002</v>
      </c>
      <c r="M138" s="835">
        <f t="shared" si="75"/>
        <v>9.1023602580936076E-3</v>
      </c>
      <c r="N138" s="793">
        <f t="shared" si="76"/>
        <v>0</v>
      </c>
      <c r="O138" s="828">
        <f t="shared" si="77"/>
        <v>2199.3210399999953</v>
      </c>
      <c r="P138" s="829">
        <f>+'DATOS SIIF'!AB102</f>
        <v>0</v>
      </c>
    </row>
    <row r="139" spans="1:16" ht="27" customHeight="1">
      <c r="A139" s="1353"/>
      <c r="B139" s="403" t="str">
        <f>+'DATOS SIIF'!C103</f>
        <v>A-03-10</v>
      </c>
      <c r="C139" s="836"/>
      <c r="D139" s="833" t="str">
        <f>+'DATOS SIIF'!P103</f>
        <v>SENTENCIAS Y CONCILIACIONES</v>
      </c>
      <c r="E139" s="833" t="str">
        <f>+'DATOS SIIF'!Q103</f>
        <v>SENTENCIAS Y CONCILIACIONES</v>
      </c>
      <c r="F139" s="792">
        <f>+'DATOS SIIF'!R103</f>
        <v>8470.2999999999993</v>
      </c>
      <c r="G139" s="807">
        <f>+'DATOS SIIF'!U103</f>
        <v>8470.2999999999993</v>
      </c>
      <c r="H139" s="807">
        <f>+'DATOS SIIF'!V103</f>
        <v>0</v>
      </c>
      <c r="I139" s="807">
        <f t="shared" si="82"/>
        <v>8470.2999999999993</v>
      </c>
      <c r="J139" s="1225">
        <f>+'DATOS SIIF'!Y103</f>
        <v>1692.6368110000001</v>
      </c>
      <c r="K139" s="807">
        <f>+'DATOS SIIF'!Z103</f>
        <v>1692.6368110000001</v>
      </c>
      <c r="L139" s="807">
        <f>+'DATOS SIIF'!W103</f>
        <v>8470.2999999999993</v>
      </c>
      <c r="M139" s="793">
        <f t="shared" si="75"/>
        <v>0.19983197891456031</v>
      </c>
      <c r="N139" s="793">
        <f t="shared" si="76"/>
        <v>0.19983197891456031</v>
      </c>
      <c r="O139" s="828">
        <f t="shared" si="77"/>
        <v>0</v>
      </c>
      <c r="P139" s="829">
        <f>+'DATOS SIIF'!AB103</f>
        <v>1565.9020660000001</v>
      </c>
    </row>
    <row r="140" spans="1:16" ht="72">
      <c r="A140" s="1353"/>
      <c r="B140" s="403" t="str">
        <f>+'DATOS SIIF'!C104</f>
        <v>A-03-12-01-001</v>
      </c>
      <c r="C140" s="833"/>
      <c r="D140" s="833" t="str">
        <f>+'DATOS SIIF'!P104</f>
        <v>MEDIDAS DE PROTECCIÓN UNP- APOYO DE TRANSPORTE, TRASTEO Y DE REUBICACIÓN TEMPORAL</v>
      </c>
      <c r="E140" s="833" t="str">
        <f>+'DATOS SIIF'!Q104</f>
        <v>MEDIDAS DE PROTECCIÓN UNP- APOYO DE TRANSPORTE, TRASTEO Y DE REUBICACIÓN TEMPORAL</v>
      </c>
      <c r="F140" s="792">
        <f>+'DATOS SIIF'!R104</f>
        <v>25783.5</v>
      </c>
      <c r="G140" s="807">
        <f>+'DATOS SIIF'!U104</f>
        <v>25783.5</v>
      </c>
      <c r="H140" s="807">
        <f>+'DATOS SIIF'!V104</f>
        <v>0</v>
      </c>
      <c r="I140" s="807">
        <f t="shared" si="82"/>
        <v>25783.5</v>
      </c>
      <c r="J140" s="1225">
        <f>+'DATOS SIIF'!Y104</f>
        <v>6927.1126000000004</v>
      </c>
      <c r="K140" s="807">
        <f>+'DATOS SIIF'!Z104</f>
        <v>6920.6126000000004</v>
      </c>
      <c r="L140" s="807">
        <f>+'DATOS SIIF'!W104</f>
        <v>24983.5</v>
      </c>
      <c r="M140" s="793">
        <f t="shared" si="75"/>
        <v>0.2686645567901953</v>
      </c>
      <c r="N140" s="793">
        <f t="shared" si="76"/>
        <v>0.26841245757945975</v>
      </c>
      <c r="O140" s="828">
        <f t="shared" si="77"/>
        <v>800</v>
      </c>
      <c r="P140" s="829">
        <f>+'DATOS SIIF'!AB104</f>
        <v>6920.6126000000004</v>
      </c>
    </row>
    <row r="141" spans="1:16">
      <c r="A141" s="1353"/>
      <c r="B141" s="403"/>
      <c r="C141" s="833"/>
      <c r="D141" s="833"/>
      <c r="E141" s="795" t="s">
        <v>77</v>
      </c>
      <c r="F141" s="796">
        <f>SUM(F136:F140)</f>
        <v>368977.3</v>
      </c>
      <c r="G141" s="796">
        <f t="shared" ref="G141:K141" si="83">SUM(G136:G140)</f>
        <v>368977.3</v>
      </c>
      <c r="H141" s="796">
        <f t="shared" si="83"/>
        <v>294000</v>
      </c>
      <c r="I141" s="796">
        <f t="shared" si="83"/>
        <v>74977.3</v>
      </c>
      <c r="J141" s="796">
        <f t="shared" si="83"/>
        <v>9102.7239462899997</v>
      </c>
      <c r="K141" s="796">
        <f t="shared" si="83"/>
        <v>8713.0761640000001</v>
      </c>
      <c r="L141" s="796">
        <f>SUM(L136:L140)</f>
        <v>71977.978960000008</v>
      </c>
      <c r="M141" s="814">
        <f t="shared" si="75"/>
        <v>0.12140639828708155</v>
      </c>
      <c r="N141" s="814">
        <f t="shared" si="76"/>
        <v>0.11620952160187149</v>
      </c>
      <c r="O141" s="798">
        <f t="shared" si="79"/>
        <v>2999.3210399999953</v>
      </c>
      <c r="P141" s="799">
        <f t="shared" ref="P141" si="84">SUM(P136:P140)</f>
        <v>8586.3414190000003</v>
      </c>
    </row>
    <row r="142" spans="1:16" ht="36">
      <c r="A142" s="1353"/>
      <c r="B142" s="403" t="str">
        <f>+'DATOS SIIF'!C105</f>
        <v>A-05</v>
      </c>
      <c r="C142" s="833"/>
      <c r="D142" s="833" t="str">
        <f>+'DATOS SIIF'!P105</f>
        <v>GASTOS DE COMERCIALIZACIÓN Y PRODUCCIÓN</v>
      </c>
      <c r="E142" s="833" t="str">
        <f>+'DATOS SIIF'!Q105</f>
        <v>GASTOS DE COMERCIALIZACIÓN Y PRODUCCIÓN</v>
      </c>
      <c r="F142" s="792">
        <f>+'DATOS SIIF'!R105</f>
        <v>164697</v>
      </c>
      <c r="G142" s="807">
        <f>+'DATOS SIIF'!U105</f>
        <v>164697</v>
      </c>
      <c r="H142" s="807">
        <f>+'DATOS SIIF'!V105</f>
        <v>0</v>
      </c>
      <c r="I142" s="807">
        <f>+G142-H142</f>
        <v>164697</v>
      </c>
      <c r="J142" s="1225">
        <f>+'DATOS SIIF'!Y105</f>
        <v>7319.6338580000001</v>
      </c>
      <c r="K142" s="807">
        <f>+'DATOS SIIF'!Z105</f>
        <v>5869.253858</v>
      </c>
      <c r="L142" s="807">
        <f>+'DATOS SIIF'!W105</f>
        <v>142559.74669100001</v>
      </c>
      <c r="M142" s="793">
        <f t="shared" si="75"/>
        <v>4.4443030887022839E-2</v>
      </c>
      <c r="N142" s="793">
        <f t="shared" si="76"/>
        <v>3.56366774015313E-2</v>
      </c>
      <c r="O142" s="828">
        <f t="shared" si="77"/>
        <v>22137.253308999992</v>
      </c>
      <c r="P142" s="829">
        <f>+'DATOS SIIF'!AB105</f>
        <v>5787.9418580000001</v>
      </c>
    </row>
    <row r="143" spans="1:16" ht="24">
      <c r="A143" s="1353"/>
      <c r="B143" s="403"/>
      <c r="C143" s="833"/>
      <c r="D143" s="833"/>
      <c r="E143" s="795" t="s">
        <v>190</v>
      </c>
      <c r="F143" s="796">
        <f t="shared" ref="F143:L143" si="85">SUM(F142:F142)</f>
        <v>164697</v>
      </c>
      <c r="G143" s="796">
        <f t="shared" si="85"/>
        <v>164697</v>
      </c>
      <c r="H143" s="796">
        <f t="shared" si="85"/>
        <v>0</v>
      </c>
      <c r="I143" s="796">
        <f t="shared" si="85"/>
        <v>164697</v>
      </c>
      <c r="J143" s="796">
        <f t="shared" si="85"/>
        <v>7319.6338580000001</v>
      </c>
      <c r="K143" s="796">
        <f t="shared" si="85"/>
        <v>5869.253858</v>
      </c>
      <c r="L143" s="796">
        <f t="shared" si="85"/>
        <v>142559.74669100001</v>
      </c>
      <c r="M143" s="814">
        <f t="shared" si="75"/>
        <v>4.4443030887022839E-2</v>
      </c>
      <c r="N143" s="814">
        <f t="shared" si="76"/>
        <v>3.56366774015313E-2</v>
      </c>
      <c r="O143" s="798">
        <f t="shared" si="79"/>
        <v>22137.253308999992</v>
      </c>
      <c r="P143" s="799">
        <f t="shared" ref="P143" si="86">SUM(P142:P142)</f>
        <v>5787.9418580000001</v>
      </c>
    </row>
    <row r="144" spans="1:16">
      <c r="A144" s="1353"/>
      <c r="B144" s="403" t="str">
        <f>+'DATOS SIIF'!C106</f>
        <v>A-08-01</v>
      </c>
      <c r="C144" s="833"/>
      <c r="D144" s="833" t="str">
        <f>+'DATOS SIIF'!P106</f>
        <v>IMPUESTOS</v>
      </c>
      <c r="E144" s="833" t="str">
        <f>+'DATOS SIIF'!Q106</f>
        <v>IMPUESTOS</v>
      </c>
      <c r="F144" s="792">
        <f>+'DATOS SIIF'!R106</f>
        <v>1485</v>
      </c>
      <c r="G144" s="807">
        <f>+'DATOS SIIF'!U106</f>
        <v>1485</v>
      </c>
      <c r="H144" s="807">
        <f>+'DATOS SIIF'!V106</f>
        <v>0</v>
      </c>
      <c r="I144" s="807">
        <f>+G144-H144</f>
        <v>1485</v>
      </c>
      <c r="J144" s="1225">
        <f>+'DATOS SIIF'!Y106</f>
        <v>684.34900000000005</v>
      </c>
      <c r="K144" s="807">
        <f>+'DATOS SIIF'!Z106</f>
        <v>684.34900000000005</v>
      </c>
      <c r="L144" s="807">
        <f>+'DATOS SIIF'!W106</f>
        <v>1485</v>
      </c>
      <c r="M144" s="834">
        <f t="shared" si="75"/>
        <v>0.4608410774410775</v>
      </c>
      <c r="N144" s="834">
        <f t="shared" si="76"/>
        <v>0.4608410774410775</v>
      </c>
      <c r="O144" s="828">
        <f t="shared" si="77"/>
        <v>0</v>
      </c>
      <c r="P144" s="829">
        <f>+-'DATOS SIIF'!AB106</f>
        <v>-684.34900000000005</v>
      </c>
    </row>
    <row r="145" spans="1:16" ht="24">
      <c r="A145" s="1353"/>
      <c r="B145" s="403" t="str">
        <f>+'DATOS SIIF'!C107</f>
        <v>A-08-03</v>
      </c>
      <c r="C145" s="833"/>
      <c r="D145" s="833" t="str">
        <f>+'DATOS SIIF'!P107</f>
        <v>TASAS Y DERECHOS ADMINISTRATIVOS</v>
      </c>
      <c r="E145" s="833" t="str">
        <f>+'DATOS SIIF'!Q107</f>
        <v>TASAS Y DERECHOS ADMINISTRATIVOS</v>
      </c>
      <c r="F145" s="792">
        <f>+'DATOS SIIF'!R107</f>
        <v>12.1</v>
      </c>
      <c r="G145" s="807">
        <f>+'DATOS SIIF'!U107</f>
        <v>12.1</v>
      </c>
      <c r="H145" s="807">
        <f>+'DATOS SIIF'!V107</f>
        <v>0</v>
      </c>
      <c r="I145" s="807">
        <f>+G145-H145</f>
        <v>12.1</v>
      </c>
      <c r="J145" s="1225">
        <f>+'DATOS SIIF'!Y107</f>
        <v>0.66703900000000005</v>
      </c>
      <c r="K145" s="807">
        <f>+'DATOS SIIF'!Z107</f>
        <v>0.66703900000000005</v>
      </c>
      <c r="L145" s="807">
        <f>+'DATOS SIIF'!W107</f>
        <v>12.1</v>
      </c>
      <c r="M145" s="834">
        <f t="shared" si="75"/>
        <v>5.5127190082644634E-2</v>
      </c>
      <c r="N145" s="834">
        <f t="shared" si="76"/>
        <v>5.5127190082644634E-2</v>
      </c>
      <c r="O145" s="828">
        <f t="shared" si="77"/>
        <v>0</v>
      </c>
      <c r="P145" s="829">
        <f>+-'DATOS SIIF'!AB107</f>
        <v>-0.66703900000000005</v>
      </c>
    </row>
    <row r="146" spans="1:16" ht="36">
      <c r="A146" s="1353"/>
      <c r="B146" s="403" t="str">
        <f>+'DATOS SIIF'!C108</f>
        <v>A-08-04-01</v>
      </c>
      <c r="C146" s="833"/>
      <c r="D146" s="833" t="str">
        <f>+'DATOS SIIF'!P108</f>
        <v>CUOTA DE FISCALIZACIÓN Y AUDITAJE</v>
      </c>
      <c r="E146" s="833" t="str">
        <f>+'DATOS SIIF'!Q108</f>
        <v>CUOTA DE FISCALIZACIÓN Y AUDITAJE</v>
      </c>
      <c r="F146" s="792">
        <f>+'DATOS SIIF'!R108</f>
        <v>3380.1</v>
      </c>
      <c r="G146" s="807">
        <f>+'DATOS SIIF'!U108</f>
        <v>3380.1</v>
      </c>
      <c r="H146" s="807">
        <f>+'DATOS SIIF'!V108</f>
        <v>0</v>
      </c>
      <c r="I146" s="807">
        <f>+G146-H146</f>
        <v>3380.1</v>
      </c>
      <c r="J146" s="1225">
        <f>+'DATOS SIIF'!Y108</f>
        <v>0</v>
      </c>
      <c r="K146" s="807">
        <f>+'DATOS SIIF'!Z108</f>
        <v>0</v>
      </c>
      <c r="L146" s="807">
        <f>+'DATOS SIIF'!W108</f>
        <v>0</v>
      </c>
      <c r="M146" s="834">
        <f t="shared" si="75"/>
        <v>0</v>
      </c>
      <c r="N146" s="834">
        <f t="shared" si="76"/>
        <v>0</v>
      </c>
      <c r="O146" s="828">
        <f t="shared" si="77"/>
        <v>3380.1</v>
      </c>
      <c r="P146" s="829">
        <f>+-'DATOS SIIF'!AB108</f>
        <v>0</v>
      </c>
    </row>
    <row r="147" spans="1:16" ht="24">
      <c r="A147" s="1353"/>
      <c r="B147" s="403" t="str">
        <f>+'DATOS SIIF'!C109</f>
        <v>A-08-05</v>
      </c>
      <c r="C147" s="833"/>
      <c r="D147" s="833" t="str">
        <f>+'DATOS SIIF'!P109</f>
        <v>MULTAS, SANCIONES E INTERESES DE MORA</v>
      </c>
      <c r="E147" s="833" t="str">
        <f>+'DATOS SIIF'!Q109</f>
        <v>MULTAS, SANCIONES E INTERESES DE MORA</v>
      </c>
      <c r="F147" s="792">
        <f>+'DATOS SIIF'!R109</f>
        <v>57.4</v>
      </c>
      <c r="G147" s="807">
        <f>+'DATOS SIIF'!U109</f>
        <v>57.4</v>
      </c>
      <c r="H147" s="807">
        <f>+'DATOS SIIF'!V109</f>
        <v>0</v>
      </c>
      <c r="I147" s="807">
        <f>+G147-H147</f>
        <v>57.4</v>
      </c>
      <c r="J147" s="1225">
        <f>+'DATOS SIIF'!Y109</f>
        <v>0</v>
      </c>
      <c r="K147" s="807">
        <f>+'DATOS SIIF'!Z109</f>
        <v>0</v>
      </c>
      <c r="L147" s="807">
        <f>+'DATOS SIIF'!W109</f>
        <v>0</v>
      </c>
      <c r="M147" s="834">
        <f t="shared" si="75"/>
        <v>0</v>
      </c>
      <c r="N147" s="834">
        <f t="shared" si="76"/>
        <v>0</v>
      </c>
      <c r="O147" s="828">
        <f t="shared" si="77"/>
        <v>57.4</v>
      </c>
      <c r="P147" s="829">
        <f>+-'DATOS SIIF'!AB109</f>
        <v>0</v>
      </c>
    </row>
    <row r="148" spans="1:16" ht="36">
      <c r="A148" s="1353"/>
      <c r="B148" s="403"/>
      <c r="C148" s="833"/>
      <c r="D148" s="833"/>
      <c r="E148" s="795" t="s">
        <v>189</v>
      </c>
      <c r="F148" s="796">
        <f t="shared" ref="F148:L148" si="87">SUM(F144:F147)</f>
        <v>4934.5999999999995</v>
      </c>
      <c r="G148" s="796">
        <f t="shared" si="87"/>
        <v>4934.5999999999995</v>
      </c>
      <c r="H148" s="796">
        <f t="shared" si="87"/>
        <v>0</v>
      </c>
      <c r="I148" s="796">
        <f t="shared" si="87"/>
        <v>4934.5999999999995</v>
      </c>
      <c r="J148" s="796">
        <f t="shared" si="87"/>
        <v>685.01603900000009</v>
      </c>
      <c r="K148" s="796">
        <f t="shared" si="87"/>
        <v>685.01603900000009</v>
      </c>
      <c r="L148" s="796">
        <f t="shared" si="87"/>
        <v>1497.1</v>
      </c>
      <c r="M148" s="814">
        <f t="shared" si="75"/>
        <v>0.13881895979410694</v>
      </c>
      <c r="N148" s="814">
        <f t="shared" si="76"/>
        <v>0.13881895979410694</v>
      </c>
      <c r="O148" s="798">
        <f t="shared" si="79"/>
        <v>3437.4999999999995</v>
      </c>
      <c r="P148" s="799">
        <f t="shared" ref="P148" si="88">SUM(P144:P147)</f>
        <v>-685.01603900000009</v>
      </c>
    </row>
    <row r="149" spans="1:16" ht="24">
      <c r="A149" s="1353"/>
      <c r="B149" s="403" t="str">
        <f>+'DATOS SIIF'!C110</f>
        <v>B-10-01-03</v>
      </c>
      <c r="C149" s="833"/>
      <c r="D149" s="833" t="str">
        <f>+'DATOS SIIF'!P110</f>
        <v>OTRAS CUENTAS POR PAGAR</v>
      </c>
      <c r="E149" s="833" t="str">
        <f>+'DATOS SIIF'!Q110</f>
        <v>OTRAS CUENTAS POR PAGAR</v>
      </c>
      <c r="F149" s="792">
        <f>+'DATOS SIIF'!R110</f>
        <v>3610.7117020000001</v>
      </c>
      <c r="G149" s="807">
        <f>+'DATOS SIIF'!U110</f>
        <v>3610.7117020000001</v>
      </c>
      <c r="H149" s="807">
        <f>+'DATOS SIIF'!V110</f>
        <v>0</v>
      </c>
      <c r="I149" s="807">
        <f>+G149-H149</f>
        <v>3610.7117020000001</v>
      </c>
      <c r="J149" s="1225">
        <f>+'DATOS SIIF'!Y110</f>
        <v>0</v>
      </c>
      <c r="K149" s="807">
        <f>+'DATOS SIIF'!Z110</f>
        <v>0</v>
      </c>
      <c r="L149" s="807">
        <f>+'DATOS SIIF'!W110</f>
        <v>0</v>
      </c>
      <c r="M149" s="834">
        <f>+IF(ISERROR(J149/I149),0,J149/I149)</f>
        <v>0</v>
      </c>
      <c r="N149" s="834">
        <f>+IF(ISERROR(K149/I149),0,K149/I149)</f>
        <v>0</v>
      </c>
      <c r="O149" s="828">
        <f t="shared" si="77"/>
        <v>3610.7117020000001</v>
      </c>
      <c r="P149" s="829">
        <f>+'DATOS SIIF'!AB110</f>
        <v>0</v>
      </c>
    </row>
    <row r="150" spans="1:16">
      <c r="A150" s="1353"/>
      <c r="B150" s="403"/>
      <c r="C150" s="833"/>
      <c r="D150" s="833"/>
      <c r="E150" s="795" t="s">
        <v>543</v>
      </c>
      <c r="F150" s="796">
        <f t="shared" ref="F150:L150" si="89">+F149</f>
        <v>3610.7117020000001</v>
      </c>
      <c r="G150" s="796">
        <f t="shared" si="89"/>
        <v>3610.7117020000001</v>
      </c>
      <c r="H150" s="796">
        <f t="shared" si="89"/>
        <v>0</v>
      </c>
      <c r="I150" s="796">
        <f t="shared" si="89"/>
        <v>3610.7117020000001</v>
      </c>
      <c r="J150" s="796">
        <f t="shared" si="89"/>
        <v>0</v>
      </c>
      <c r="K150" s="796">
        <f t="shared" si="89"/>
        <v>0</v>
      </c>
      <c r="L150" s="796">
        <f t="shared" si="89"/>
        <v>0</v>
      </c>
      <c r="M150" s="814">
        <f>+IF(ISERROR(J150/I150),0,J150/I150)</f>
        <v>0</v>
      </c>
      <c r="N150" s="814">
        <f>+IF(ISERROR(K150/I150),0,K150/I150)</f>
        <v>0</v>
      </c>
      <c r="O150" s="798">
        <f>+I150-L150</f>
        <v>3610.7117020000001</v>
      </c>
      <c r="P150" s="799">
        <f t="shared" ref="P150" si="90">+P149</f>
        <v>0</v>
      </c>
    </row>
    <row r="151" spans="1:16" s="149" customFormat="1" ht="96">
      <c r="A151" s="1353"/>
      <c r="B151" s="519" t="str">
        <f>+'DATOS SIIF'!C111</f>
        <v>C-3799-1000-3-53105B</v>
      </c>
      <c r="C151" s="837"/>
      <c r="D151" s="837" t="str">
        <f>+'DATOS SIIF'!P111</f>
        <v>FORTALECIMIENTO FORTALECIMIENTO DEL PROCESO DE GESTIÓN DOCUMENTAL DE LA UNIDAD NACIONAL DE PROTECCION NACIONAL NACIONAL - PREVIO CONCEPTO DNP</v>
      </c>
      <c r="E151" s="837" t="str">
        <f>+'DATOS SIIF'!Q111</f>
        <v>5. CONVERGENCIA REGIONAL / B. ENTIDADES PÚBLICAS TERRITORIALES Y NACIONALES FORTALECIDAS</v>
      </c>
      <c r="F151" s="807">
        <f>+'DATOS SIIF'!R111</f>
        <v>4403.31394</v>
      </c>
      <c r="G151" s="807">
        <f>+'DATOS SIIF'!U111</f>
        <v>4403.31394</v>
      </c>
      <c r="H151" s="807">
        <f>+'DATOS SIIF'!V111</f>
        <v>4403.31394</v>
      </c>
      <c r="I151" s="807">
        <f>+G151-H151</f>
        <v>0</v>
      </c>
      <c r="J151" s="1225">
        <f>+'DATOS SIIF'!Y111</f>
        <v>0</v>
      </c>
      <c r="K151" s="807">
        <f>+'DATOS SIIF'!Z111</f>
        <v>0</v>
      </c>
      <c r="L151" s="807">
        <f>+'DATOS SIIF'!W111</f>
        <v>0</v>
      </c>
      <c r="M151" s="838">
        <f>+IF(ISERROR(J151/I151),0,J151/I151)</f>
        <v>0</v>
      </c>
      <c r="N151" s="838">
        <f>+IF(ISERROR(K151/I151),0,K151/I151)</f>
        <v>0</v>
      </c>
      <c r="O151" s="828">
        <f t="shared" si="77"/>
        <v>0</v>
      </c>
      <c r="P151" s="829">
        <f>+'DATOS SIIF'!AB111</f>
        <v>0</v>
      </c>
    </row>
    <row r="152" spans="1:16">
      <c r="A152" s="1353"/>
      <c r="B152" s="1358"/>
      <c r="C152" s="1359"/>
      <c r="D152" s="1360"/>
      <c r="E152" s="815" t="s">
        <v>50</v>
      </c>
      <c r="F152" s="816">
        <f>SUM(F151:F151)</f>
        <v>4403.31394</v>
      </c>
      <c r="G152" s="816">
        <f>SUM(G151:G151)</f>
        <v>4403.31394</v>
      </c>
      <c r="H152" s="816">
        <f>SUM(H151:H151)</f>
        <v>4403.31394</v>
      </c>
      <c r="I152" s="816">
        <f>+G152-H152</f>
        <v>0</v>
      </c>
      <c r="J152" s="816">
        <f>SUM(J151:J151)</f>
        <v>0</v>
      </c>
      <c r="K152" s="816">
        <f>SUM(K151:K151)</f>
        <v>0</v>
      </c>
      <c r="L152" s="816">
        <f>+J152-K152</f>
        <v>0</v>
      </c>
      <c r="M152" s="817">
        <f t="shared" si="75"/>
        <v>0</v>
      </c>
      <c r="N152" s="817">
        <f t="shared" si="76"/>
        <v>0</v>
      </c>
      <c r="O152" s="818">
        <f>SUM(O151:O151)</f>
        <v>0</v>
      </c>
      <c r="P152" s="819">
        <f>+N152-O152</f>
        <v>0</v>
      </c>
    </row>
    <row r="153" spans="1:16">
      <c r="A153" s="1353"/>
      <c r="B153" s="1361"/>
      <c r="C153" s="1362"/>
      <c r="D153" s="1363"/>
      <c r="E153" s="815" t="s">
        <v>51</v>
      </c>
      <c r="F153" s="816">
        <f>+F133+F135+F141+F148+F143+F150</f>
        <v>2374796.0117019997</v>
      </c>
      <c r="G153" s="816">
        <f t="shared" ref="G153:K153" si="91">+G133+G135+G141+G148+G143+G150</f>
        <v>2374796.0117019997</v>
      </c>
      <c r="H153" s="816">
        <f t="shared" si="91"/>
        <v>294000</v>
      </c>
      <c r="I153" s="816">
        <f t="shared" si="91"/>
        <v>2080796.0117019999</v>
      </c>
      <c r="J153" s="816">
        <f t="shared" si="91"/>
        <v>1654433.5785868799</v>
      </c>
      <c r="K153" s="816">
        <f t="shared" si="91"/>
        <v>469010.82838416001</v>
      </c>
      <c r="L153" s="816">
        <f t="shared" ref="L153" si="92">+L133+L135+L141+L148+L143+L150</f>
        <v>2014796.4484155599</v>
      </c>
      <c r="M153" s="817">
        <f t="shared" si="75"/>
        <v>0.79509647715713649</v>
      </c>
      <c r="N153" s="817">
        <f t="shared" si="76"/>
        <v>0.22539971517944699</v>
      </c>
      <c r="O153" s="818">
        <f t="shared" ref="O153:P153" si="93">+O133+O135+O141+O148+O143+O150</f>
        <v>65999.563286439967</v>
      </c>
      <c r="P153" s="819">
        <f t="shared" si="93"/>
        <v>460464.79398883152</v>
      </c>
    </row>
    <row r="154" spans="1:16" ht="15.75" thickBot="1">
      <c r="A154" s="1354"/>
      <c r="B154" s="1364"/>
      <c r="C154" s="1365"/>
      <c r="D154" s="1366"/>
      <c r="E154" s="820" t="s">
        <v>53</v>
      </c>
      <c r="F154" s="821">
        <f>SUM(F152+F153)</f>
        <v>2379199.3256419995</v>
      </c>
      <c r="G154" s="821">
        <f t="shared" ref="G154:K154" si="94">SUM(G152+G153)</f>
        <v>2379199.3256419995</v>
      </c>
      <c r="H154" s="821">
        <f t="shared" si="94"/>
        <v>298403.31394000002</v>
      </c>
      <c r="I154" s="821">
        <f t="shared" si="94"/>
        <v>2080796.0117019999</v>
      </c>
      <c r="J154" s="821">
        <f t="shared" si="94"/>
        <v>1654433.5785868799</v>
      </c>
      <c r="K154" s="821">
        <f t="shared" si="94"/>
        <v>469010.82838416001</v>
      </c>
      <c r="L154" s="821">
        <f t="shared" ref="L154" si="95">SUM(L152+L153)</f>
        <v>2014796.4484155599</v>
      </c>
      <c r="M154" s="822">
        <f t="shared" si="75"/>
        <v>0.79509647715713649</v>
      </c>
      <c r="N154" s="822">
        <f t="shared" si="76"/>
        <v>0.22539971517944699</v>
      </c>
      <c r="O154" s="823">
        <f t="shared" ref="O154:P154" si="96">SUM(O152+O153)</f>
        <v>65999.563286439967</v>
      </c>
      <c r="P154" s="824">
        <f t="shared" si="96"/>
        <v>460464.79398883152</v>
      </c>
    </row>
    <row r="155" spans="1:16" ht="16.5" thickBot="1">
      <c r="A155" s="735"/>
      <c r="B155" s="157"/>
      <c r="C155" s="11"/>
      <c r="D155" s="757"/>
      <c r="E155" s="720"/>
      <c r="F155" s="736"/>
      <c r="G155" s="736"/>
      <c r="H155" s="736"/>
      <c r="I155" s="736"/>
      <c r="J155" s="1226"/>
      <c r="K155" s="946"/>
      <c r="L155" s="736"/>
      <c r="M155" s="737"/>
      <c r="N155" s="737"/>
      <c r="O155" s="736"/>
      <c r="P155" s="736"/>
    </row>
    <row r="156" spans="1:16" s="152" customFormat="1" ht="60" customHeight="1" thickBot="1">
      <c r="A156" s="731" t="s">
        <v>6</v>
      </c>
      <c r="B156" s="732" t="s">
        <v>7</v>
      </c>
      <c r="C156" s="732" t="s">
        <v>349</v>
      </c>
      <c r="D156" s="732" t="s">
        <v>735</v>
      </c>
      <c r="E156" s="732" t="s">
        <v>731</v>
      </c>
      <c r="F156" s="733" t="s">
        <v>104</v>
      </c>
      <c r="G156" s="733" t="s">
        <v>193</v>
      </c>
      <c r="H156" s="733" t="s">
        <v>108</v>
      </c>
      <c r="I156" s="733" t="s">
        <v>433</v>
      </c>
      <c r="J156" s="733" t="s">
        <v>25</v>
      </c>
      <c r="K156" s="733" t="s">
        <v>26</v>
      </c>
      <c r="L156" s="733" t="s">
        <v>24</v>
      </c>
      <c r="M156" s="732" t="s">
        <v>45</v>
      </c>
      <c r="N156" s="732" t="s">
        <v>107</v>
      </c>
      <c r="O156" s="747" t="s">
        <v>195</v>
      </c>
      <c r="P156" s="734" t="s">
        <v>28</v>
      </c>
    </row>
    <row r="157" spans="1:16" s="160" customFormat="1" ht="12">
      <c r="A157" s="1398" t="s">
        <v>733</v>
      </c>
      <c r="B157" s="923" t="str">
        <f>+'DATOS SIIF'!C119</f>
        <v>A-01-01-01</v>
      </c>
      <c r="C157" s="1198"/>
      <c r="D157" s="1198" t="str">
        <f>+'DATOS SIIF'!Q119</f>
        <v>SALARIO</v>
      </c>
      <c r="E157" s="1198" t="str">
        <f>+'DATOS SIIF'!Q119</f>
        <v>SALARIO</v>
      </c>
      <c r="F157" s="1199">
        <f>+'DATOS SIIF'!R119</f>
        <v>2409.6999999999998</v>
      </c>
      <c r="G157" s="1199">
        <f>+'DATOS SIIF'!U119</f>
        <v>2409.6999999999998</v>
      </c>
      <c r="H157" s="1199">
        <f>+'DATOS SIIF'!V117</f>
        <v>0</v>
      </c>
      <c r="I157" s="1199">
        <f>+G157-H157</f>
        <v>2409.6999999999998</v>
      </c>
      <c r="J157" s="1227">
        <f>+'DATOS SIIF'!Y119</f>
        <v>725.26271199999996</v>
      </c>
      <c r="K157" s="1199">
        <f>+'DATOS SIIF'!Z119</f>
        <v>725.26271199999996</v>
      </c>
      <c r="L157" s="1199">
        <f>+'DATOS SIIF'!W119</f>
        <v>727.98888999999997</v>
      </c>
      <c r="M157" s="1200">
        <f t="shared" ref="M157:M171" si="97">+IF(ISERROR(J157/I157),0,J157/I157)</f>
        <v>0.30097635058306016</v>
      </c>
      <c r="N157" s="1200">
        <f t="shared" ref="N157:N171" si="98">+IF(ISERROR(K157/I157),0,K157/I157)</f>
        <v>0.30097635058306016</v>
      </c>
      <c r="O157" s="1201">
        <f>+'DATOS SIIF'!X119</f>
        <v>1681.71111</v>
      </c>
      <c r="P157" s="1202">
        <f>+'DATOS SIIF'!AB119</f>
        <v>725.26271199999996</v>
      </c>
    </row>
    <row r="158" spans="1:16" s="160" customFormat="1" ht="36">
      <c r="A158" s="1399"/>
      <c r="B158" s="924" t="str">
        <f>+'DATOS SIIF'!C120</f>
        <v>A-01-01-02</v>
      </c>
      <c r="C158" s="833"/>
      <c r="D158" s="833" t="str">
        <f>+'DATOS SIIF'!Q120</f>
        <v>CONTRIBUCIONES INHERENTES A LA NÓMINA</v>
      </c>
      <c r="E158" s="833" t="str">
        <f>+'DATOS SIIF'!Q120</f>
        <v>CONTRIBUCIONES INHERENTES A LA NÓMINA</v>
      </c>
      <c r="F158" s="792">
        <f>+'DATOS SIIF'!R120</f>
        <v>864.2</v>
      </c>
      <c r="G158" s="792">
        <f>+'DATOS SIIF'!U120</f>
        <v>864.2</v>
      </c>
      <c r="H158" s="792">
        <f>+'DATOS SIIF'!V118</f>
        <v>0</v>
      </c>
      <c r="I158" s="792">
        <f>+G158-H158</f>
        <v>864.2</v>
      </c>
      <c r="J158" s="1224">
        <f>+'DATOS SIIF'!Y120</f>
        <v>293.90232099999997</v>
      </c>
      <c r="K158" s="792">
        <f>+'DATOS SIIF'!Z120</f>
        <v>293.90232099999997</v>
      </c>
      <c r="L158" s="792">
        <f>+'DATOS SIIF'!W120</f>
        <v>293.90232099999997</v>
      </c>
      <c r="M158" s="793">
        <f t="shared" si="97"/>
        <v>0.34008599976857207</v>
      </c>
      <c r="N158" s="793">
        <f t="shared" si="98"/>
        <v>0.34008599976857207</v>
      </c>
      <c r="O158" s="794">
        <f>+'DATOS SIIF'!X120</f>
        <v>570.29767900000002</v>
      </c>
      <c r="P158" s="801">
        <f>+'DATOS SIIF'!AB120</f>
        <v>293.90232099999997</v>
      </c>
    </row>
    <row r="159" spans="1:16" s="160" customFormat="1" ht="36">
      <c r="A159" s="1399"/>
      <c r="B159" s="402" t="str">
        <f>+'DATOS SIIF'!C121</f>
        <v>A-01-01-03</v>
      </c>
      <c r="C159" s="831"/>
      <c r="D159" s="831" t="str">
        <f>+'DATOS SIIF'!Q121</f>
        <v>REMUNERACIONES NO CONSTITUTIVAS DE FACTOR SALARIAL</v>
      </c>
      <c r="E159" s="831" t="str">
        <f>+'DATOS SIIF'!Q121</f>
        <v>REMUNERACIONES NO CONSTITUTIVAS DE FACTOR SALARIAL</v>
      </c>
      <c r="F159" s="787">
        <f>+'DATOS SIIF'!R121</f>
        <v>238.7</v>
      </c>
      <c r="G159" s="787">
        <f>+'DATOS SIIF'!U121</f>
        <v>238.7</v>
      </c>
      <c r="H159" s="787">
        <f>+'DATOS SIIF'!V119</f>
        <v>0</v>
      </c>
      <c r="I159" s="787">
        <f>+G159-H159</f>
        <v>238.7</v>
      </c>
      <c r="J159" s="1222">
        <f>+'DATOS SIIF'!Y121</f>
        <v>85.891214000000005</v>
      </c>
      <c r="K159" s="787">
        <f>+'DATOS SIIF'!Z121</f>
        <v>85.891214000000005</v>
      </c>
      <c r="L159" s="787">
        <f>+'DATOS SIIF'!W121</f>
        <v>85.891214000000005</v>
      </c>
      <c r="M159" s="788">
        <f t="shared" si="97"/>
        <v>0.35982913280268125</v>
      </c>
      <c r="N159" s="788">
        <f t="shared" si="98"/>
        <v>0.35982913280268125</v>
      </c>
      <c r="O159" s="789">
        <f>+'DATOS SIIF'!X121</f>
        <v>152.808786</v>
      </c>
      <c r="P159" s="790">
        <f>+'DATOS SIIF'!AB121</f>
        <v>85.891214000000005</v>
      </c>
    </row>
    <row r="160" spans="1:16" s="160" customFormat="1" ht="18" customHeight="1">
      <c r="A160" s="1399"/>
      <c r="B160" s="403"/>
      <c r="C160" s="833"/>
      <c r="D160" s="833"/>
      <c r="E160" s="795" t="s">
        <v>48</v>
      </c>
      <c r="F160" s="796">
        <f>SUM(F157:F159)</f>
        <v>3512.5999999999995</v>
      </c>
      <c r="G160" s="796">
        <f t="shared" ref="G160:J160" si="99">SUM(G157:G159)</f>
        <v>3512.5999999999995</v>
      </c>
      <c r="H160" s="796">
        <f t="shared" si="99"/>
        <v>0</v>
      </c>
      <c r="I160" s="796">
        <f t="shared" si="99"/>
        <v>3512.5999999999995</v>
      </c>
      <c r="J160" s="796">
        <f t="shared" si="99"/>
        <v>1105.056247</v>
      </c>
      <c r="K160" s="796">
        <f>+K157+K158+K159</f>
        <v>1105.056247</v>
      </c>
      <c r="L160" s="796">
        <f>+L157+L158+L159</f>
        <v>1107.7824249999999</v>
      </c>
      <c r="M160" s="814">
        <f t="shared" si="97"/>
        <v>0.31459780419062805</v>
      </c>
      <c r="N160" s="814">
        <f t="shared" si="98"/>
        <v>0.31459780419062805</v>
      </c>
      <c r="O160" s="798">
        <f t="shared" ref="O160:O164" si="100">+I160-L160</f>
        <v>2404.8175749999996</v>
      </c>
      <c r="P160" s="799">
        <f>+P157+P158+P159</f>
        <v>1105.056247</v>
      </c>
    </row>
    <row r="161" spans="1:16" s="160" customFormat="1" ht="24.75" customHeight="1">
      <c r="A161" s="1399"/>
      <c r="B161" s="403" t="str">
        <f>+'DATOS SIIF'!C122</f>
        <v>A-02</v>
      </c>
      <c r="C161" s="833"/>
      <c r="D161" s="833" t="str">
        <f>+'DATOS SIIF'!Q122</f>
        <v>ADQUISICIÓN DE BIENES  Y SERVICIOS</v>
      </c>
      <c r="E161" s="833" t="str">
        <f>+'DATOS SIIF'!Q122</f>
        <v>ADQUISICIÓN DE BIENES  Y SERVICIOS</v>
      </c>
      <c r="F161" s="792">
        <f>+'DATOS SIIF'!R122</f>
        <v>515.70000000000005</v>
      </c>
      <c r="G161" s="792">
        <f>+'DATOS SIIF'!U122</f>
        <v>515.70000000000005</v>
      </c>
      <c r="H161" s="792">
        <f>+'DATOS SIIF'!V122</f>
        <v>0</v>
      </c>
      <c r="I161" s="792">
        <f>+G161-H161</f>
        <v>515.70000000000005</v>
      </c>
      <c r="J161" s="1224">
        <f>+'DATOS SIIF'!Y122</f>
        <v>399.71454899999998</v>
      </c>
      <c r="K161" s="792">
        <f>+'DATOS SIIF'!Z122</f>
        <v>151.07639699999999</v>
      </c>
      <c r="L161" s="792">
        <f>+'DATOS SIIF'!W122</f>
        <v>403.29214899999999</v>
      </c>
      <c r="M161" s="793">
        <f t="shared" si="97"/>
        <v>0.77509123327515983</v>
      </c>
      <c r="N161" s="793">
        <f t="shared" si="98"/>
        <v>0.29295403723094815</v>
      </c>
      <c r="O161" s="794">
        <f>+'DATOS SIIF'!X122</f>
        <v>112.40785099999999</v>
      </c>
      <c r="P161" s="801">
        <f>+'DATOS SIIF'!AB122</f>
        <v>151.07639699999999</v>
      </c>
    </row>
    <row r="162" spans="1:16" s="160" customFormat="1" ht="24">
      <c r="A162" s="1399"/>
      <c r="B162" s="403"/>
      <c r="C162" s="833"/>
      <c r="D162" s="833"/>
      <c r="E162" s="795" t="s">
        <v>188</v>
      </c>
      <c r="F162" s="796">
        <f t="shared" ref="F162:L162" si="101">SUM(F161:F161)</f>
        <v>515.70000000000005</v>
      </c>
      <c r="G162" s="796">
        <f t="shared" si="101"/>
        <v>515.70000000000005</v>
      </c>
      <c r="H162" s="796">
        <f t="shared" si="101"/>
        <v>0</v>
      </c>
      <c r="I162" s="796">
        <f t="shared" si="101"/>
        <v>515.70000000000005</v>
      </c>
      <c r="J162" s="796">
        <f t="shared" si="101"/>
        <v>399.71454899999998</v>
      </c>
      <c r="K162" s="796">
        <f t="shared" si="101"/>
        <v>151.07639699999999</v>
      </c>
      <c r="L162" s="796">
        <f t="shared" si="101"/>
        <v>403.29214899999999</v>
      </c>
      <c r="M162" s="814">
        <f t="shared" si="97"/>
        <v>0.77509123327515983</v>
      </c>
      <c r="N162" s="814">
        <f t="shared" si="98"/>
        <v>0.29295403723094815</v>
      </c>
      <c r="O162" s="798">
        <f t="shared" si="100"/>
        <v>112.40785100000005</v>
      </c>
      <c r="P162" s="799">
        <f>+P161</f>
        <v>151.07639699999999</v>
      </c>
    </row>
    <row r="163" spans="1:16" s="160" customFormat="1" ht="60">
      <c r="A163" s="1399"/>
      <c r="B163" s="403" t="s">
        <v>185</v>
      </c>
      <c r="C163" s="833"/>
      <c r="D163" s="833" t="str">
        <f>+'DATOS SIIF'!Q123</f>
        <v>INCAPACIDADES Y LICENCIAS DE MATERNIDAD Y PATERNIDAD (NO DE PENSIONES)</v>
      </c>
      <c r="E163" s="833" t="str">
        <f>+'DATOS SIIF'!Q123</f>
        <v>INCAPACIDADES Y LICENCIAS DE MATERNIDAD Y PATERNIDAD (NO DE PENSIONES)</v>
      </c>
      <c r="F163" s="792">
        <f>+'DATOS SIIF'!R123</f>
        <v>13.4</v>
      </c>
      <c r="G163" s="792">
        <f>+'DATOS SIIF'!U123</f>
        <v>13.4</v>
      </c>
      <c r="H163" s="792">
        <f>+'DATOS SIIF'!V123</f>
        <v>0</v>
      </c>
      <c r="I163" s="792">
        <f>+G163-H163</f>
        <v>13.4</v>
      </c>
      <c r="J163" s="1224">
        <f>+'DATOS SIIF'!Y123</f>
        <v>0</v>
      </c>
      <c r="K163" s="792">
        <f>+'DATOS SIIF'!Z123</f>
        <v>0</v>
      </c>
      <c r="L163" s="792">
        <f>+'DATOS SIIF'!W123</f>
        <v>0</v>
      </c>
      <c r="M163" s="793">
        <f t="shared" si="97"/>
        <v>0</v>
      </c>
      <c r="N163" s="793">
        <f t="shared" si="98"/>
        <v>0</v>
      </c>
      <c r="O163" s="794">
        <f t="shared" si="100"/>
        <v>13.4</v>
      </c>
      <c r="P163" s="801">
        <f>+'DATOS SIIF'!AB123</f>
        <v>0</v>
      </c>
    </row>
    <row r="164" spans="1:16" s="160" customFormat="1" ht="12">
      <c r="A164" s="1399"/>
      <c r="B164" s="403"/>
      <c r="C164" s="833"/>
      <c r="D164" s="833"/>
      <c r="E164" s="795" t="s">
        <v>49</v>
      </c>
      <c r="F164" s="796">
        <f t="shared" ref="F164:L164" si="102">SUM(F163:F163)</f>
        <v>13.4</v>
      </c>
      <c r="G164" s="796">
        <f t="shared" si="102"/>
        <v>13.4</v>
      </c>
      <c r="H164" s="796">
        <f t="shared" si="102"/>
        <v>0</v>
      </c>
      <c r="I164" s="796">
        <f t="shared" si="102"/>
        <v>13.4</v>
      </c>
      <c r="J164" s="796">
        <f t="shared" si="102"/>
        <v>0</v>
      </c>
      <c r="K164" s="796">
        <f t="shared" si="102"/>
        <v>0</v>
      </c>
      <c r="L164" s="796">
        <f t="shared" si="102"/>
        <v>0</v>
      </c>
      <c r="M164" s="814">
        <f t="shared" si="97"/>
        <v>0</v>
      </c>
      <c r="N164" s="814">
        <f t="shared" si="98"/>
        <v>0</v>
      </c>
      <c r="O164" s="798">
        <f t="shared" si="100"/>
        <v>13.4</v>
      </c>
      <c r="P164" s="799"/>
    </row>
    <row r="165" spans="1:16" s="160" customFormat="1" ht="27.75" customHeight="1">
      <c r="A165" s="1399"/>
      <c r="B165" s="403" t="str">
        <f>+'DATOS SIIF'!C124</f>
        <v>A-08-03</v>
      </c>
      <c r="C165" s="833"/>
      <c r="D165" s="833" t="str">
        <f>+'DATOS SIIF'!P124</f>
        <v>TASAS Y DERECHOS ADMINISTRATIVOS</v>
      </c>
      <c r="E165" s="791" t="str">
        <f>+D165</f>
        <v>TASAS Y DERECHOS ADMINISTRATIVOS</v>
      </c>
      <c r="F165" s="792">
        <f>+'DATOS SIIF'!R124</f>
        <v>0.9</v>
      </c>
      <c r="G165" s="792">
        <f>+'DATOS SIIF'!U124</f>
        <v>0.9</v>
      </c>
      <c r="H165" s="812">
        <f>+'DATOS SIIF'!V124</f>
        <v>0</v>
      </c>
      <c r="I165" s="812">
        <f>+G165-H165</f>
        <v>0.9</v>
      </c>
      <c r="J165" s="1219">
        <f>+'DATOS SIIF'!Y124</f>
        <v>0</v>
      </c>
      <c r="K165" s="812">
        <f>+'DATOS SIIF'!Z124</f>
        <v>0</v>
      </c>
      <c r="L165" s="792">
        <f>+'DATOS SIIF'!W124</f>
        <v>0</v>
      </c>
      <c r="M165" s="793">
        <f>+IF(ISERROR(J165/I165),0,J165/I165)</f>
        <v>0</v>
      </c>
      <c r="N165" s="793">
        <f>+IF(ISERROR(K165/I165),0,K165/I165)</f>
        <v>0</v>
      </c>
      <c r="O165" s="794">
        <f>+'DATOS SIIF'!X124</f>
        <v>0.9</v>
      </c>
      <c r="P165" s="801">
        <f>+'DATOS SIIF'!AB124</f>
        <v>0</v>
      </c>
    </row>
    <row r="166" spans="1:16" s="160" customFormat="1" ht="36">
      <c r="A166" s="1399"/>
      <c r="B166" s="403" t="str">
        <f>+'DATOS SIIF'!C125</f>
        <v>A-08-04-01</v>
      </c>
      <c r="C166" s="833"/>
      <c r="D166" s="833" t="str">
        <f>+'DATOS SIIF'!P125</f>
        <v>CUOTA DE FISCALIZACIÓN Y AUDITAJE</v>
      </c>
      <c r="E166" s="833" t="str">
        <f>+'DATOS SIIF'!Q125</f>
        <v>CUOTA DE FISCALIZACIÓN Y AUDITAJE</v>
      </c>
      <c r="F166" s="792">
        <f>+'DATOS SIIF'!R125</f>
        <v>30.8</v>
      </c>
      <c r="G166" s="792">
        <f>+'DATOS SIIF'!U125</f>
        <v>30.8</v>
      </c>
      <c r="H166" s="792">
        <f>+'DATOS SIIF'!V125</f>
        <v>0</v>
      </c>
      <c r="I166" s="812">
        <f>+G166-H166</f>
        <v>30.8</v>
      </c>
      <c r="J166" s="1219">
        <f>+'DATOS SIIF'!Y125</f>
        <v>0</v>
      </c>
      <c r="K166" s="812">
        <f>+'DATOS SIIF'!Z125</f>
        <v>0</v>
      </c>
      <c r="L166" s="792">
        <f>+'DATOS SIIF'!W125</f>
        <v>0</v>
      </c>
      <c r="M166" s="793">
        <f t="shared" si="97"/>
        <v>0</v>
      </c>
      <c r="N166" s="793">
        <f t="shared" si="98"/>
        <v>0</v>
      </c>
      <c r="O166" s="794">
        <f>+I166-L166</f>
        <v>30.8</v>
      </c>
      <c r="P166" s="801">
        <f>+'DATOS SIIF'!AB125</f>
        <v>0</v>
      </c>
    </row>
    <row r="167" spans="1:16" s="160" customFormat="1" ht="24">
      <c r="A167" s="1399"/>
      <c r="B167" s="403"/>
      <c r="C167" s="1203"/>
      <c r="D167" s="833"/>
      <c r="E167" s="795" t="s">
        <v>809</v>
      </c>
      <c r="F167" s="796">
        <f>+F165+F166</f>
        <v>31.7</v>
      </c>
      <c r="G167" s="796">
        <f t="shared" ref="G167:L167" si="103">+G165+G166</f>
        <v>31.7</v>
      </c>
      <c r="H167" s="796">
        <f t="shared" si="103"/>
        <v>0</v>
      </c>
      <c r="I167" s="796">
        <f t="shared" si="103"/>
        <v>31.7</v>
      </c>
      <c r="J167" s="796">
        <f t="shared" si="103"/>
        <v>0</v>
      </c>
      <c r="K167" s="796">
        <f t="shared" si="103"/>
        <v>0</v>
      </c>
      <c r="L167" s="796">
        <f t="shared" si="103"/>
        <v>0</v>
      </c>
      <c r="M167" s="814">
        <f t="shared" ref="M167" si="104">+IF(ISERROR(J167/I167),0,J167/I167)</f>
        <v>0</v>
      </c>
      <c r="N167" s="814">
        <f t="shared" ref="N167" si="105">+IF(ISERROR(K167/I167),0,K167/I167)</f>
        <v>0</v>
      </c>
      <c r="O167" s="798">
        <f>+I167-L167</f>
        <v>31.7</v>
      </c>
      <c r="P167" s="799">
        <f t="shared" ref="P167" si="106">+P165+P166</f>
        <v>0</v>
      </c>
    </row>
    <row r="168" spans="1:16" s="160" customFormat="1" ht="96">
      <c r="A168" s="1399"/>
      <c r="B168" s="403" t="str">
        <f>+'DATOS SIIF'!C126</f>
        <v>C-3707-1000-4-40404E</v>
      </c>
      <c r="C168" s="1203"/>
      <c r="D168" s="833">
        <f>+'DATOS SIIF'!P126</f>
        <v>0</v>
      </c>
      <c r="E168" s="833" t="str">
        <f>+'DATOS SIIF'!Q126</f>
        <v>4. TRANSFORMACIÓN PRODUCTIVA, INTERNACIONALIZACIÓN Y ACCIÓN CLÍMATICA / E. REDUCCIÓN DE LA VULNERABILIDAD FISCAL Y FINANCIERA ANTE RIESGOS CLIMÁTICOS Y DESASTRES</v>
      </c>
      <c r="F168" s="792">
        <f>+'DATOS SIIF'!R126</f>
        <v>10754.247508</v>
      </c>
      <c r="G168" s="792">
        <f>+'DATOS SIIF'!U126</f>
        <v>10754.247508</v>
      </c>
      <c r="H168" s="792">
        <f>+'DATOS SIIF'!V126</f>
        <v>0</v>
      </c>
      <c r="I168" s="812">
        <f>+G168-H168</f>
        <v>10754.247508</v>
      </c>
      <c r="J168" s="1219">
        <f>+'DATOS SIIF'!Y126</f>
        <v>4792.9554449999996</v>
      </c>
      <c r="K168" s="812">
        <f>+'DATOS SIIF'!Z126</f>
        <v>1425.5985000000001</v>
      </c>
      <c r="L168" s="792">
        <f>+'DATOS SIIF'!W126</f>
        <v>5989.2241620000004</v>
      </c>
      <c r="M168" s="793">
        <f t="shared" si="97"/>
        <v>0.4456802246214398</v>
      </c>
      <c r="N168" s="793">
        <f t="shared" si="98"/>
        <v>0.13256143667323153</v>
      </c>
      <c r="O168" s="794">
        <f>+I168-L168</f>
        <v>4765.0233459999999</v>
      </c>
      <c r="P168" s="801">
        <f>+'DATOS SIIF'!AB126</f>
        <v>1425.5985000000001</v>
      </c>
    </row>
    <row r="169" spans="1:16" s="160" customFormat="1" ht="12">
      <c r="A169" s="1399"/>
      <c r="B169" s="1358"/>
      <c r="C169" s="1359"/>
      <c r="D169" s="1360"/>
      <c r="E169" s="815" t="s">
        <v>91</v>
      </c>
      <c r="F169" s="816">
        <f>+F168</f>
        <v>10754.247508</v>
      </c>
      <c r="G169" s="816">
        <f t="shared" ref="G169:L169" si="107">+G168</f>
        <v>10754.247508</v>
      </c>
      <c r="H169" s="816">
        <f t="shared" si="107"/>
        <v>0</v>
      </c>
      <c r="I169" s="816">
        <f t="shared" si="107"/>
        <v>10754.247508</v>
      </c>
      <c r="J169" s="816">
        <f t="shared" si="107"/>
        <v>4792.9554449999996</v>
      </c>
      <c r="K169" s="816">
        <f t="shared" si="107"/>
        <v>1425.5985000000001</v>
      </c>
      <c r="L169" s="816">
        <f t="shared" si="107"/>
        <v>5989.2241620000004</v>
      </c>
      <c r="M169" s="817">
        <f t="shared" si="97"/>
        <v>0.4456802246214398</v>
      </c>
      <c r="N169" s="817">
        <f t="shared" si="98"/>
        <v>0.13256143667323153</v>
      </c>
      <c r="O169" s="818">
        <f t="shared" ref="O169:P169" si="108">+O168</f>
        <v>4765.0233459999999</v>
      </c>
      <c r="P169" s="819">
        <f t="shared" si="108"/>
        <v>1425.5985000000001</v>
      </c>
    </row>
    <row r="170" spans="1:16" s="160" customFormat="1" ht="12">
      <c r="A170" s="1399"/>
      <c r="B170" s="1361"/>
      <c r="C170" s="1362"/>
      <c r="D170" s="1363"/>
      <c r="E170" s="815" t="s">
        <v>51</v>
      </c>
      <c r="F170" s="816">
        <f>+F167+F164+F162+F160</f>
        <v>4073.3999999999996</v>
      </c>
      <c r="G170" s="816">
        <f t="shared" ref="G170:L170" si="109">+G167+G164+G162+G160</f>
        <v>4073.3999999999996</v>
      </c>
      <c r="H170" s="816">
        <f t="shared" si="109"/>
        <v>0</v>
      </c>
      <c r="I170" s="816">
        <f t="shared" si="109"/>
        <v>4073.3999999999996</v>
      </c>
      <c r="J170" s="816">
        <f t="shared" si="109"/>
        <v>1504.770796</v>
      </c>
      <c r="K170" s="816">
        <f t="shared" si="109"/>
        <v>1256.132644</v>
      </c>
      <c r="L170" s="816">
        <f t="shared" si="109"/>
        <v>1511.0745739999998</v>
      </c>
      <c r="M170" s="817">
        <f t="shared" si="97"/>
        <v>0.36941395296312668</v>
      </c>
      <c r="N170" s="817">
        <f t="shared" si="98"/>
        <v>0.30837448912456428</v>
      </c>
      <c r="O170" s="818">
        <f t="shared" ref="O170:P170" si="110">+O167+O164+O162+O160</f>
        <v>2562.3254259999994</v>
      </c>
      <c r="P170" s="819">
        <f t="shared" si="110"/>
        <v>1256.132644</v>
      </c>
    </row>
    <row r="171" spans="1:16" s="160" customFormat="1" ht="12.75" thickBot="1">
      <c r="A171" s="1400"/>
      <c r="B171" s="1364"/>
      <c r="C171" s="1365"/>
      <c r="D171" s="1366"/>
      <c r="E171" s="820" t="s">
        <v>52</v>
      </c>
      <c r="F171" s="821">
        <f>+F169+F170</f>
        <v>14827.647508</v>
      </c>
      <c r="G171" s="821">
        <f t="shared" ref="G171:L171" si="111">+G169+G170</f>
        <v>14827.647508</v>
      </c>
      <c r="H171" s="821">
        <f t="shared" si="111"/>
        <v>0</v>
      </c>
      <c r="I171" s="821">
        <f t="shared" si="111"/>
        <v>14827.647508</v>
      </c>
      <c r="J171" s="821">
        <f t="shared" si="111"/>
        <v>6297.7262409999994</v>
      </c>
      <c r="K171" s="821">
        <f t="shared" si="111"/>
        <v>2681.7311440000003</v>
      </c>
      <c r="L171" s="821">
        <f t="shared" si="111"/>
        <v>7500.2987360000006</v>
      </c>
      <c r="M171" s="822">
        <f t="shared" si="97"/>
        <v>0.42472861845428755</v>
      </c>
      <c r="N171" s="822">
        <f t="shared" si="98"/>
        <v>0.18086018989547187</v>
      </c>
      <c r="O171" s="823">
        <f t="shared" ref="O171" si="112">+O169+O170</f>
        <v>7327.3487719999994</v>
      </c>
      <c r="P171" s="824">
        <f t="shared" ref="P171" si="113">+P169+P170</f>
        <v>2681.7311440000003</v>
      </c>
    </row>
    <row r="172" spans="1:16" ht="16.5" customHeight="1" thickBot="1">
      <c r="A172" s="777"/>
      <c r="B172" s="778"/>
      <c r="C172" s="12"/>
      <c r="D172" s="759"/>
      <c r="E172" s="720"/>
      <c r="F172" s="736"/>
      <c r="G172" s="736"/>
      <c r="H172" s="736"/>
      <c r="I172" s="736"/>
      <c r="J172" s="1226"/>
      <c r="K172" s="946"/>
      <c r="L172" s="736"/>
      <c r="M172" s="737"/>
      <c r="N172" s="737"/>
      <c r="O172" s="736"/>
      <c r="P172" s="736"/>
    </row>
    <row r="173" spans="1:16" s="180" customFormat="1" ht="60.75" thickBot="1">
      <c r="A173" s="731" t="s">
        <v>6</v>
      </c>
      <c r="B173" s="732" t="s">
        <v>7</v>
      </c>
      <c r="C173" s="732" t="s">
        <v>349</v>
      </c>
      <c r="D173" s="732" t="s">
        <v>735</v>
      </c>
      <c r="E173" s="732" t="s">
        <v>731</v>
      </c>
      <c r="F173" s="733" t="s">
        <v>104</v>
      </c>
      <c r="G173" s="733" t="s">
        <v>193</v>
      </c>
      <c r="H173" s="733" t="s">
        <v>108</v>
      </c>
      <c r="I173" s="733" t="s">
        <v>433</v>
      </c>
      <c r="J173" s="733" t="s">
        <v>25</v>
      </c>
      <c r="K173" s="733" t="s">
        <v>26</v>
      </c>
      <c r="L173" s="733" t="s">
        <v>24</v>
      </c>
      <c r="M173" s="732" t="s">
        <v>45</v>
      </c>
      <c r="N173" s="732" t="s">
        <v>107</v>
      </c>
      <c r="O173" s="747" t="s">
        <v>195</v>
      </c>
      <c r="P173" s="734" t="s">
        <v>28</v>
      </c>
    </row>
    <row r="174" spans="1:16" ht="15" customHeight="1">
      <c r="A174" s="1384" t="s">
        <v>734</v>
      </c>
      <c r="B174" s="402" t="str">
        <f>+'DATOS SIIF'!C112</f>
        <v>A-01-01-01</v>
      </c>
      <c r="C174" s="831"/>
      <c r="D174" s="831" t="str">
        <f>+'DATOS SIIF'!P112</f>
        <v>SALARIO</v>
      </c>
      <c r="E174" s="831" t="str">
        <f>+'DATOS SIIF'!Q112</f>
        <v>SALARIO</v>
      </c>
      <c r="F174" s="787">
        <f>+'DATOS SIIF'!R112</f>
        <v>2873.2</v>
      </c>
      <c r="G174" s="787">
        <f>+'DATOS SIIF'!U112</f>
        <v>2873.2</v>
      </c>
      <c r="H174" s="787">
        <f>+'DATOS SIIF'!T112</f>
        <v>0</v>
      </c>
      <c r="I174" s="787">
        <f>+G174-H174</f>
        <v>2873.2</v>
      </c>
      <c r="J174" s="1222">
        <f>+'DATOS SIIF'!Y112</f>
        <v>558.92893200000003</v>
      </c>
      <c r="K174" s="787">
        <f>+'DATOS SIIF'!Z112</f>
        <v>558.30323399999997</v>
      </c>
      <c r="L174" s="787">
        <f>+'DATOS SIIF'!W112</f>
        <v>2873.2</v>
      </c>
      <c r="M174" s="788">
        <f t="shared" ref="M174:M179" si="114">+IF(ISERROR(J174/I174),0,J174/I174)</f>
        <v>0.1945318571627454</v>
      </c>
      <c r="N174" s="788">
        <f t="shared" ref="N174:N186" si="115">+IF(ISERROR(K174/I174),0,K174/I174)</f>
        <v>0.19431408673256301</v>
      </c>
      <c r="O174" s="787">
        <f t="shared" ref="O174:O176" si="116">+I174-L174</f>
        <v>0</v>
      </c>
      <c r="P174" s="787">
        <f>+'DATOS SIIF'!AB112</f>
        <v>558.30323399999997</v>
      </c>
    </row>
    <row r="175" spans="1:16" ht="39.75" customHeight="1">
      <c r="A175" s="1384"/>
      <c r="B175" s="402" t="str">
        <f>+'DATOS SIIF'!C113</f>
        <v>A-01-01-02</v>
      </c>
      <c r="C175" s="833"/>
      <c r="D175" s="831" t="str">
        <f>+'DATOS SIIF'!P113</f>
        <v>CONTRIBUCIONES INHERENTES A LA NÓMINA</v>
      </c>
      <c r="E175" s="831" t="str">
        <f>+'DATOS SIIF'!Q113</f>
        <v>CONTRIBUCIONES INHERENTES A LA NÓMINA</v>
      </c>
      <c r="F175" s="787">
        <f>+'DATOS SIIF'!R113</f>
        <v>1073</v>
      </c>
      <c r="G175" s="787">
        <f>+'DATOS SIIF'!U113</f>
        <v>1073</v>
      </c>
      <c r="H175" s="787">
        <f>+'DATOS SIIF'!T113</f>
        <v>0</v>
      </c>
      <c r="I175" s="792">
        <f>+G175-H175</f>
        <v>1073</v>
      </c>
      <c r="J175" s="1222">
        <f>+'DATOS SIIF'!Y113</f>
        <v>132.67544799999999</v>
      </c>
      <c r="K175" s="792">
        <f>+'DATOS SIIF'!Z113</f>
        <v>132.67544799999999</v>
      </c>
      <c r="L175" s="787">
        <f>+'DATOS SIIF'!W113</f>
        <v>1073</v>
      </c>
      <c r="M175" s="793">
        <f t="shared" si="114"/>
        <v>0.12364906616961788</v>
      </c>
      <c r="N175" s="793">
        <f t="shared" si="115"/>
        <v>0.12364906616961788</v>
      </c>
      <c r="O175" s="792">
        <f t="shared" si="116"/>
        <v>0</v>
      </c>
      <c r="P175" s="787">
        <f>+'DATOS SIIF'!AB113</f>
        <v>132.67544799999999</v>
      </c>
    </row>
    <row r="176" spans="1:16" ht="34.5" customHeight="1">
      <c r="A176" s="1384"/>
      <c r="B176" s="402" t="str">
        <f>+'DATOS SIIF'!C114</f>
        <v>A-01-01-03</v>
      </c>
      <c r="C176" s="833"/>
      <c r="D176" s="831" t="str">
        <f>+'DATOS SIIF'!P114</f>
        <v>REMUNERACIONES NO CONSTITUTIVAS DE FACTOR SALARIAL</v>
      </c>
      <c r="E176" s="831" t="str">
        <f>+'DATOS SIIF'!Q114</f>
        <v>REMUNERACIONES NO CONSTITUTIVAS DE FACTOR SALARIAL</v>
      </c>
      <c r="F176" s="787">
        <f>+'DATOS SIIF'!R114</f>
        <v>248.4</v>
      </c>
      <c r="G176" s="787">
        <f>+'DATOS SIIF'!U114</f>
        <v>248.4</v>
      </c>
      <c r="H176" s="787">
        <f>+'DATOS SIIF'!T114</f>
        <v>0</v>
      </c>
      <c r="I176" s="792">
        <f>+G176-H176</f>
        <v>248.4</v>
      </c>
      <c r="J176" s="1222">
        <f>+'DATOS SIIF'!Y114</f>
        <v>47.822584999999997</v>
      </c>
      <c r="K176" s="792">
        <f>+'DATOS SIIF'!Z114</f>
        <v>47.822584999999997</v>
      </c>
      <c r="L176" s="787">
        <f>+'DATOS SIIF'!W114</f>
        <v>248.4</v>
      </c>
      <c r="M176" s="793">
        <f t="shared" si="114"/>
        <v>0.19252248389694041</v>
      </c>
      <c r="N176" s="793">
        <f t="shared" si="115"/>
        <v>0.19252248389694041</v>
      </c>
      <c r="O176" s="792">
        <f t="shared" si="116"/>
        <v>0</v>
      </c>
      <c r="P176" s="787">
        <f>+'DATOS SIIF'!AB114</f>
        <v>47.822584999999997</v>
      </c>
    </row>
    <row r="177" spans="1:16">
      <c r="A177" s="1384"/>
      <c r="B177" s="403"/>
      <c r="C177" s="833"/>
      <c r="D177" s="833"/>
      <c r="E177" s="925" t="s">
        <v>48</v>
      </c>
      <c r="F177" s="926">
        <f t="shared" ref="F177:L177" si="117">SUM(F174:F176)</f>
        <v>4194.5999999999995</v>
      </c>
      <c r="G177" s="926">
        <f t="shared" si="117"/>
        <v>4194.5999999999995</v>
      </c>
      <c r="H177" s="926">
        <f t="shared" si="117"/>
        <v>0</v>
      </c>
      <c r="I177" s="926">
        <f t="shared" si="117"/>
        <v>4194.5999999999995</v>
      </c>
      <c r="J177" s="926">
        <f t="shared" si="117"/>
        <v>739.426965</v>
      </c>
      <c r="K177" s="926">
        <f t="shared" si="117"/>
        <v>738.80126699999994</v>
      </c>
      <c r="L177" s="926">
        <f t="shared" si="117"/>
        <v>4194.5999999999995</v>
      </c>
      <c r="M177" s="927">
        <f t="shared" si="114"/>
        <v>0.17628068588184811</v>
      </c>
      <c r="N177" s="927">
        <f>+IF(ISERROR(K177/I177),0,K177/I177)</f>
        <v>0.17613151838077529</v>
      </c>
      <c r="O177" s="1204">
        <f t="shared" ref="O177:P183" si="118">+I177-L177</f>
        <v>0</v>
      </c>
      <c r="P177" s="928">
        <f t="shared" ref="P177" si="119">SUM(P174:P176)</f>
        <v>738.80126699999994</v>
      </c>
    </row>
    <row r="178" spans="1:16" ht="24">
      <c r="A178" s="1384"/>
      <c r="B178" s="403" t="str">
        <f>+'DATOS SIIF'!C115</f>
        <v>A-02</v>
      </c>
      <c r="C178" s="833"/>
      <c r="D178" s="833" t="str">
        <f>+'DATOS SIIF'!P115</f>
        <v>ADQUISICIÓN DE BIENES  Y SERVICIOS</v>
      </c>
      <c r="E178" s="833" t="str">
        <f>+'DATOS SIIF'!Q115</f>
        <v>ADQUISICIÓN DE BIENES  Y SERVICIOS</v>
      </c>
      <c r="F178" s="792">
        <f>+'DATOS SIIF'!R115</f>
        <v>2042.7</v>
      </c>
      <c r="G178" s="792">
        <f>+'DATOS SIIF'!U115</f>
        <v>2042.7</v>
      </c>
      <c r="H178" s="812">
        <f>+'DATOS SIIF'!V115</f>
        <v>0</v>
      </c>
      <c r="I178" s="812">
        <f t="shared" ref="I178:I181" si="120">+G178-H178</f>
        <v>2042.7</v>
      </c>
      <c r="J178" s="1219">
        <f>+'DATOS SIIF'!Y115</f>
        <v>1723.52998222</v>
      </c>
      <c r="K178" s="812">
        <f>+'DATOS SIIF'!Z115</f>
        <v>513.95541623999998</v>
      </c>
      <c r="L178" s="792">
        <f>+'DATOS SIIF'!W115</f>
        <v>1964.40953502</v>
      </c>
      <c r="M178" s="793">
        <f t="shared" si="114"/>
        <v>0.84375090919860962</v>
      </c>
      <c r="N178" s="793">
        <f>+IF(ISERROR(K178/I178),0,K178/I178)</f>
        <v>0.2516059216918784</v>
      </c>
      <c r="O178" s="792">
        <f t="shared" si="118"/>
        <v>78.290464980000024</v>
      </c>
      <c r="P178" s="792">
        <f>+'DATOS SIIF'!AB115</f>
        <v>513.95541623999998</v>
      </c>
    </row>
    <row r="179" spans="1:16" ht="24">
      <c r="A179" s="1384"/>
      <c r="B179" s="403"/>
      <c r="C179" s="833"/>
      <c r="D179" s="833"/>
      <c r="E179" s="925" t="s">
        <v>188</v>
      </c>
      <c r="F179" s="926">
        <f>+F178</f>
        <v>2042.7</v>
      </c>
      <c r="G179" s="926">
        <f t="shared" ref="G179:L179" si="121">+G178</f>
        <v>2042.7</v>
      </c>
      <c r="H179" s="926">
        <f t="shared" si="121"/>
        <v>0</v>
      </c>
      <c r="I179" s="926">
        <f t="shared" si="121"/>
        <v>2042.7</v>
      </c>
      <c r="J179" s="926">
        <f t="shared" si="121"/>
        <v>1723.52998222</v>
      </c>
      <c r="K179" s="926">
        <f t="shared" si="121"/>
        <v>513.95541623999998</v>
      </c>
      <c r="L179" s="926">
        <f t="shared" si="121"/>
        <v>1964.40953502</v>
      </c>
      <c r="M179" s="927">
        <f t="shared" si="114"/>
        <v>0.84375090919860962</v>
      </c>
      <c r="N179" s="927">
        <f>+IF(ISERROR(K179/I179),0,K179/I179)</f>
        <v>0.2516059216918784</v>
      </c>
      <c r="O179" s="1204">
        <f t="shared" si="118"/>
        <v>78.290464980000024</v>
      </c>
      <c r="P179" s="928">
        <f t="shared" ref="P179" si="122">+P178</f>
        <v>513.95541623999998</v>
      </c>
    </row>
    <row r="180" spans="1:16">
      <c r="A180" s="1384"/>
      <c r="B180" s="403" t="str">
        <f>+'BASE SIIF'!C116</f>
        <v>A-08-01</v>
      </c>
      <c r="C180" s="833"/>
      <c r="D180" s="833" t="str">
        <f>+'DATOS SIIF'!P116</f>
        <v>IMPUESTOS</v>
      </c>
      <c r="E180" s="833" t="str">
        <f>+'DATOS SIIF'!Q116</f>
        <v>IMPUESTOS</v>
      </c>
      <c r="F180" s="792">
        <f>+'DATOS SIIF'!R116</f>
        <v>6.7</v>
      </c>
      <c r="G180" s="792">
        <f>+'DATOS SIIF'!U116</f>
        <v>6.7</v>
      </c>
      <c r="H180" s="792">
        <f>+'DATOS SIIF'!V116</f>
        <v>0</v>
      </c>
      <c r="I180" s="807">
        <f t="shared" si="120"/>
        <v>6.7</v>
      </c>
      <c r="J180" s="1224">
        <f>+'DATOS SIIF'!Y116</f>
        <v>0</v>
      </c>
      <c r="K180" s="807">
        <f>+'DATOS SIIF'!Z116</f>
        <v>0</v>
      </c>
      <c r="L180" s="807">
        <f>+'DATOS SIIF'!W116</f>
        <v>0</v>
      </c>
      <c r="M180" s="793">
        <f t="shared" ref="M180:M186" si="123">+IF(ISERROR(J180/I180),0,J180/I180)</f>
        <v>0</v>
      </c>
      <c r="N180" s="793">
        <f t="shared" si="115"/>
        <v>0</v>
      </c>
      <c r="O180" s="807">
        <f t="shared" si="118"/>
        <v>6.7</v>
      </c>
      <c r="P180" s="807">
        <f>+'DATOS SIIF'!AB116</f>
        <v>0</v>
      </c>
    </row>
    <row r="181" spans="1:16" ht="36">
      <c r="A181" s="1384"/>
      <c r="B181" s="403" t="str">
        <f>+'BASE SIIF'!C117</f>
        <v>A-08-04-01</v>
      </c>
      <c r="C181" s="833"/>
      <c r="D181" s="833" t="str">
        <f>+'DATOS SIIF'!P117</f>
        <v>CUOTA DE FISCALIZACIÓN Y AUDITAJE</v>
      </c>
      <c r="E181" s="833" t="str">
        <f>+'DATOS SIIF'!Q117</f>
        <v>CUOTA DE FISCALIZACIÓN Y AUDITAJE</v>
      </c>
      <c r="F181" s="792">
        <f>+'DATOS SIIF'!R117</f>
        <v>82.8</v>
      </c>
      <c r="G181" s="792">
        <f>+'DATOS SIIF'!U117</f>
        <v>82.8</v>
      </c>
      <c r="H181" s="792">
        <f>+'DATOS SIIF'!V117</f>
        <v>0</v>
      </c>
      <c r="I181" s="807">
        <f t="shared" si="120"/>
        <v>82.8</v>
      </c>
      <c r="J181" s="1224">
        <f>+'DATOS SIIF'!Y117</f>
        <v>0</v>
      </c>
      <c r="K181" s="807">
        <f>+'DATOS SIIF'!Z117</f>
        <v>0</v>
      </c>
      <c r="L181" s="807">
        <f>+'DATOS SIIF'!W117</f>
        <v>0</v>
      </c>
      <c r="M181" s="793">
        <f t="shared" si="123"/>
        <v>0</v>
      </c>
      <c r="N181" s="793">
        <f t="shared" si="115"/>
        <v>0</v>
      </c>
      <c r="O181" s="807">
        <f t="shared" si="118"/>
        <v>82.8</v>
      </c>
      <c r="P181" s="807">
        <f>+'DATOS SIIF'!AB117</f>
        <v>0</v>
      </c>
    </row>
    <row r="182" spans="1:16" ht="36">
      <c r="A182" s="1384"/>
      <c r="B182" s="403"/>
      <c r="C182" s="833"/>
      <c r="D182" s="833"/>
      <c r="E182" s="925" t="s">
        <v>189</v>
      </c>
      <c r="F182" s="926">
        <f t="shared" ref="F182:L182" si="124">SUM(F180:F181)</f>
        <v>89.5</v>
      </c>
      <c r="G182" s="926">
        <f t="shared" si="124"/>
        <v>89.5</v>
      </c>
      <c r="H182" s="926">
        <f t="shared" si="124"/>
        <v>0</v>
      </c>
      <c r="I182" s="926">
        <f t="shared" si="124"/>
        <v>89.5</v>
      </c>
      <c r="J182" s="926">
        <f>SUM(J180:J181)</f>
        <v>0</v>
      </c>
      <c r="K182" s="926">
        <f t="shared" si="124"/>
        <v>0</v>
      </c>
      <c r="L182" s="926">
        <f t="shared" si="124"/>
        <v>0</v>
      </c>
      <c r="M182" s="927">
        <f t="shared" si="123"/>
        <v>0</v>
      </c>
      <c r="N182" s="927">
        <f t="shared" si="115"/>
        <v>0</v>
      </c>
      <c r="O182" s="1204">
        <f t="shared" si="118"/>
        <v>89.5</v>
      </c>
      <c r="P182" s="928">
        <f t="shared" si="118"/>
        <v>0</v>
      </c>
    </row>
    <row r="183" spans="1:16" ht="144">
      <c r="A183" s="1384"/>
      <c r="B183" s="403" t="s">
        <v>742</v>
      </c>
      <c r="C183" s="833"/>
      <c r="D183" s="833" t="str">
        <f>+'DATOS SIIF'!P118</f>
        <v>FORTALECIMIENTO DE LA GESTIÓN DE CONOCIMIENTO, REDUCCIÓN Y RESPUESTA DE LOS CUERPOS DE BOMBEROS PARA LA PRESTACIÓN DEL SERVICIO PÚBLICO BOMBERIL EN COLOMBIA NACIONAL NACIONAL</v>
      </c>
      <c r="E183" s="833" t="str">
        <f>+'DATOS SIIF'!Q118</f>
        <v>1. ORDENAMIENTO DEL TERRITORIO ALREDEDOR DEL AGUA Y JUSTICIA AMBIENTAL / B. DEMOCRATIZACIÓN DEL CONOCIMIENTO, LA INFORMACIÓN AMBIENTAL Y DE RIESGO DE DESASTRES</v>
      </c>
      <c r="F183" s="792">
        <f>+'DATOS SIIF'!R118</f>
        <v>62050</v>
      </c>
      <c r="G183" s="807">
        <f>+'DATOS SIIF'!U118</f>
        <v>62050</v>
      </c>
      <c r="H183" s="812">
        <f>+'DATOS SIIF'!V118</f>
        <v>0</v>
      </c>
      <c r="I183" s="812">
        <f>+G183-H183</f>
        <v>62050</v>
      </c>
      <c r="J183" s="1219">
        <f>+'DATOS SIIF'!Y118</f>
        <v>2890.341782</v>
      </c>
      <c r="K183" s="812">
        <f>+'DATOS SIIF'!Z118</f>
        <v>14.069219</v>
      </c>
      <c r="L183" s="807">
        <f>+'DATOS SIIF'!W118</f>
        <v>3561.3222000000001</v>
      </c>
      <c r="M183" s="793">
        <f t="shared" si="123"/>
        <v>4.6580850636583397E-2</v>
      </c>
      <c r="N183" s="793">
        <f t="shared" si="115"/>
        <v>2.2674003223207092E-4</v>
      </c>
      <c r="O183" s="807">
        <f t="shared" si="118"/>
        <v>58488.677799999998</v>
      </c>
      <c r="P183" s="807">
        <f>+'DATOS SIIF'!AB118</f>
        <v>14.069219</v>
      </c>
    </row>
    <row r="184" spans="1:16">
      <c r="A184" s="1384"/>
      <c r="B184" s="1358"/>
      <c r="C184" s="1359"/>
      <c r="D184" s="1360"/>
      <c r="E184" s="815" t="s">
        <v>91</v>
      </c>
      <c r="F184" s="816">
        <f t="shared" ref="F184:K184" si="125">SUM(F183:F183)</f>
        <v>62050</v>
      </c>
      <c r="G184" s="816">
        <f t="shared" si="125"/>
        <v>62050</v>
      </c>
      <c r="H184" s="816">
        <f t="shared" si="125"/>
        <v>0</v>
      </c>
      <c r="I184" s="816">
        <f t="shared" si="125"/>
        <v>62050</v>
      </c>
      <c r="J184" s="816">
        <f t="shared" si="125"/>
        <v>2890.341782</v>
      </c>
      <c r="K184" s="816">
        <f t="shared" si="125"/>
        <v>14.069219</v>
      </c>
      <c r="L184" s="816">
        <f>SUM(K184:K184)</f>
        <v>14.069219</v>
      </c>
      <c r="M184" s="817">
        <f t="shared" ref="M184" si="126">+IF(ISERROR(J184/I184),0,J184/I184)</f>
        <v>4.6580850636583397E-2</v>
      </c>
      <c r="N184" s="817">
        <f t="shared" ref="N184" si="127">+IF(ISERROR(K184/I184),0,K184/I184)</f>
        <v>2.2674003223207092E-4</v>
      </c>
      <c r="O184" s="816">
        <f t="shared" ref="O184" si="128">SUM(O183:O183)</f>
        <v>58488.677799999998</v>
      </c>
      <c r="P184" s="816">
        <f>+P183</f>
        <v>14.069219</v>
      </c>
    </row>
    <row r="185" spans="1:16">
      <c r="A185" s="1384"/>
      <c r="B185" s="1361"/>
      <c r="C185" s="1362"/>
      <c r="D185" s="1363"/>
      <c r="E185" s="815" t="s">
        <v>51</v>
      </c>
      <c r="F185" s="816">
        <f>+F177+F179+F182</f>
        <v>6326.7999999999993</v>
      </c>
      <c r="G185" s="816">
        <f t="shared" ref="G185:L185" si="129">+G177+G179+G182</f>
        <v>6326.7999999999993</v>
      </c>
      <c r="H185" s="816">
        <f t="shared" si="129"/>
        <v>0</v>
      </c>
      <c r="I185" s="816">
        <f t="shared" si="129"/>
        <v>6326.7999999999993</v>
      </c>
      <c r="J185" s="816">
        <f t="shared" si="129"/>
        <v>2462.9569472200001</v>
      </c>
      <c r="K185" s="816">
        <f t="shared" si="129"/>
        <v>1252.7566832399998</v>
      </c>
      <c r="L185" s="816">
        <f t="shared" si="129"/>
        <v>6159.009535019999</v>
      </c>
      <c r="M185" s="817">
        <f t="shared" si="123"/>
        <v>0.38928952190997035</v>
      </c>
      <c r="N185" s="817">
        <f t="shared" si="115"/>
        <v>0.19800794765758362</v>
      </c>
      <c r="O185" s="816">
        <f t="shared" ref="O185:P185" si="130">+O177+O179+O182</f>
        <v>167.79046498000002</v>
      </c>
      <c r="P185" s="816">
        <f t="shared" si="130"/>
        <v>1252.7566832399998</v>
      </c>
    </row>
    <row r="186" spans="1:16" ht="15.75" thickBot="1">
      <c r="A186" s="1385"/>
      <c r="B186" s="1364"/>
      <c r="C186" s="1365"/>
      <c r="D186" s="1366"/>
      <c r="E186" s="820" t="s">
        <v>54</v>
      </c>
      <c r="F186" s="821">
        <f>+F184+F185</f>
        <v>68376.800000000003</v>
      </c>
      <c r="G186" s="821">
        <f t="shared" ref="G186:L186" si="131">+G184+G185</f>
        <v>68376.800000000003</v>
      </c>
      <c r="H186" s="821">
        <f t="shared" si="131"/>
        <v>0</v>
      </c>
      <c r="I186" s="821">
        <f t="shared" si="131"/>
        <v>68376.800000000003</v>
      </c>
      <c r="J186" s="821">
        <f t="shared" si="131"/>
        <v>5353.2987292199996</v>
      </c>
      <c r="K186" s="821">
        <f t="shared" si="131"/>
        <v>1266.8259022399998</v>
      </c>
      <c r="L186" s="821">
        <f t="shared" si="131"/>
        <v>6173.078754019999</v>
      </c>
      <c r="M186" s="822">
        <f t="shared" si="123"/>
        <v>7.8291156199471162E-2</v>
      </c>
      <c r="N186" s="822">
        <f t="shared" si="115"/>
        <v>1.8527130579962789E-2</v>
      </c>
      <c r="O186" s="821">
        <f t="shared" ref="O186:P186" si="132">+O184+O185</f>
        <v>58656.468264979994</v>
      </c>
      <c r="P186" s="821">
        <f t="shared" si="132"/>
        <v>1266.8259022399998</v>
      </c>
    </row>
    <row r="187" spans="1:16" ht="15.75">
      <c r="A187" s="11"/>
      <c r="B187" s="158"/>
      <c r="C187" s="12"/>
      <c r="D187" s="759"/>
      <c r="E187" s="760"/>
      <c r="F187" s="13"/>
      <c r="G187" s="13"/>
      <c r="H187" s="13"/>
      <c r="I187" s="13"/>
      <c r="J187" s="1226"/>
      <c r="K187" s="948"/>
      <c r="L187" s="14"/>
      <c r="M187" s="15"/>
      <c r="N187" s="15"/>
      <c r="O187" s="16"/>
      <c r="P187" s="16"/>
    </row>
    <row r="188" spans="1:16" ht="15.75">
      <c r="A188" s="11"/>
      <c r="B188" s="158"/>
      <c r="C188" s="12"/>
      <c r="D188" s="759"/>
      <c r="E188" s="760"/>
      <c r="F188" s="13"/>
      <c r="G188" s="13"/>
      <c r="H188" s="13"/>
      <c r="I188" s="13"/>
      <c r="J188" s="1226"/>
      <c r="K188" s="948"/>
      <c r="L188" s="14"/>
      <c r="M188" s="15"/>
      <c r="N188" s="15"/>
      <c r="O188" s="16"/>
      <c r="P188" s="16"/>
    </row>
    <row r="189" spans="1:16" ht="26.25" customHeight="1" thickBot="1">
      <c r="A189" s="1401" t="s">
        <v>55</v>
      </c>
      <c r="B189" s="1402"/>
      <c r="C189" s="1402"/>
      <c r="D189" s="1402"/>
      <c r="E189" s="1402"/>
      <c r="F189" s="1402"/>
      <c r="G189" s="1402"/>
      <c r="H189" s="1402"/>
      <c r="I189" s="1402"/>
      <c r="J189" s="1402"/>
      <c r="K189" s="1402"/>
      <c r="L189" s="1402"/>
      <c r="M189" s="1402"/>
      <c r="N189" s="1402"/>
      <c r="O189" s="1402"/>
      <c r="P189" s="1402"/>
    </row>
    <row r="190" spans="1:16" s="152" customFormat="1" ht="43.5" customHeight="1" thickBot="1">
      <c r="A190" s="1386" t="s">
        <v>6</v>
      </c>
      <c r="B190" s="1387"/>
      <c r="C190" s="1387"/>
      <c r="D190" s="1388"/>
      <c r="E190" s="732" t="s">
        <v>194</v>
      </c>
      <c r="F190" s="733" t="s">
        <v>104</v>
      </c>
      <c r="G190" s="733" t="s">
        <v>193</v>
      </c>
      <c r="H190" s="733" t="s">
        <v>108</v>
      </c>
      <c r="I190" s="733" t="s">
        <v>433</v>
      </c>
      <c r="J190" s="733" t="s">
        <v>25</v>
      </c>
      <c r="K190" s="733" t="s">
        <v>89</v>
      </c>
      <c r="L190" s="733" t="s">
        <v>24</v>
      </c>
      <c r="M190" s="732" t="s">
        <v>45</v>
      </c>
      <c r="N190" s="732" t="s">
        <v>46</v>
      </c>
      <c r="O190" s="747" t="s">
        <v>195</v>
      </c>
      <c r="P190" s="733" t="s">
        <v>28</v>
      </c>
    </row>
    <row r="191" spans="1:16" ht="30" customHeight="1">
      <c r="A191" s="1389" t="s">
        <v>56</v>
      </c>
      <c r="B191" s="1390"/>
      <c r="C191" s="1390"/>
      <c r="D191" s="1391"/>
      <c r="E191" s="761" t="s">
        <v>91</v>
      </c>
      <c r="F191" s="551">
        <f t="shared" ref="F191:L192" si="133">+F184+F169+F152+F125+F101</f>
        <v>671407.75426899979</v>
      </c>
      <c r="G191" s="551">
        <f t="shared" si="133"/>
        <v>671407.75426899979</v>
      </c>
      <c r="H191" s="551">
        <f t="shared" si="133"/>
        <v>4403.31394</v>
      </c>
      <c r="I191" s="551">
        <f t="shared" si="133"/>
        <v>667004.44032899989</v>
      </c>
      <c r="J191" s="551">
        <f t="shared" si="133"/>
        <v>162904.29848562003</v>
      </c>
      <c r="K191" s="551">
        <f t="shared" si="133"/>
        <v>6666.8223017100008</v>
      </c>
      <c r="L191" s="551">
        <f t="shared" si="133"/>
        <v>328133.35413598991</v>
      </c>
      <c r="M191" s="552">
        <f>+IF(ISERROR(J191/I191),0,J191/I191)</f>
        <v>0.24423270466575531</v>
      </c>
      <c r="N191" s="552">
        <f>+IF(ISERROR(K191/I191),0,K191/I191)</f>
        <v>9.995169295157303E-3</v>
      </c>
      <c r="O191" s="749">
        <f>+I191-L191</f>
        <v>338871.08619300998</v>
      </c>
      <c r="P191" s="551">
        <f>+P184+P169+P152+P125+P101</f>
        <v>6361.0154883981631</v>
      </c>
    </row>
    <row r="192" spans="1:16" ht="19.5" customHeight="1">
      <c r="A192" s="1392"/>
      <c r="B192" s="1393"/>
      <c r="C192" s="1393"/>
      <c r="D192" s="1394"/>
      <c r="E192" s="762" t="s">
        <v>51</v>
      </c>
      <c r="F192" s="554">
        <f t="shared" si="133"/>
        <v>3249019.311702</v>
      </c>
      <c r="G192" s="554">
        <f t="shared" si="133"/>
        <v>3256319.311702</v>
      </c>
      <c r="H192" s="554">
        <f t="shared" si="133"/>
        <v>302852.90000000002</v>
      </c>
      <c r="I192" s="554">
        <f t="shared" si="133"/>
        <v>2953466.4117019996</v>
      </c>
      <c r="J192" s="554">
        <f t="shared" si="133"/>
        <v>1951568.80159714</v>
      </c>
      <c r="K192" s="554">
        <f t="shared" si="133"/>
        <v>520544.55081818003</v>
      </c>
      <c r="L192" s="554">
        <f t="shared" si="133"/>
        <v>2489815.8089381801</v>
      </c>
      <c r="M192" s="555">
        <f>+IF(ISERROR(J192/I192),0,J192/I192)</f>
        <v>0.66077230262879671</v>
      </c>
      <c r="N192" s="555">
        <f>+IF(ISERROR(K192/I192),0,K192/I192)</f>
        <v>0.17624867808068448</v>
      </c>
      <c r="O192" s="750">
        <f>+O185+O170+O153+O126+O102</f>
        <v>463650.60276381992</v>
      </c>
      <c r="P192" s="556">
        <f>+P185+P170+P153+P126+P102</f>
        <v>507968.32722571958</v>
      </c>
    </row>
    <row r="193" spans="1:16" ht="21" customHeight="1" thickBot="1">
      <c r="A193" s="1395"/>
      <c r="B193" s="1396"/>
      <c r="C193" s="1396"/>
      <c r="D193" s="1397"/>
      <c r="E193" s="763" t="s">
        <v>56</v>
      </c>
      <c r="F193" s="544">
        <f>+F191+F192</f>
        <v>3920427.0659709997</v>
      </c>
      <c r="G193" s="544">
        <f t="shared" ref="G193:K193" si="134">+G191+G192</f>
        <v>3927727.0659709997</v>
      </c>
      <c r="H193" s="544">
        <f t="shared" si="134"/>
        <v>307256.21394000005</v>
      </c>
      <c r="I193" s="544">
        <f t="shared" si="134"/>
        <v>3620470.8520309995</v>
      </c>
      <c r="J193" s="544">
        <f t="shared" si="134"/>
        <v>2114473.1000827602</v>
      </c>
      <c r="K193" s="544">
        <f t="shared" si="134"/>
        <v>527211.37311988999</v>
      </c>
      <c r="L193" s="544">
        <f t="shared" ref="L193" si="135">+L191+L192</f>
        <v>2817949.1630741702</v>
      </c>
      <c r="M193" s="545">
        <f>+IF(ISERROR(J193/I193),0,J193/I193)</f>
        <v>0.58403262628025032</v>
      </c>
      <c r="N193" s="545">
        <f>+IF(ISERROR(K193/I193),0,K193/I193)</f>
        <v>0.1456195601807253</v>
      </c>
      <c r="O193" s="748">
        <f t="shared" ref="O193:P193" si="136">+O191+O192</f>
        <v>802521.68895682995</v>
      </c>
      <c r="P193" s="546">
        <f t="shared" si="136"/>
        <v>514329.34271411772</v>
      </c>
    </row>
    <row r="194" spans="1:16" ht="15.75">
      <c r="A194" s="10"/>
      <c r="B194" s="157"/>
      <c r="C194" s="17"/>
      <c r="D194" s="764"/>
      <c r="E194" s="760"/>
      <c r="F194" s="13"/>
      <c r="G194" s="13"/>
      <c r="H194" s="13"/>
      <c r="I194" s="13"/>
      <c r="J194" s="1226"/>
      <c r="K194" s="945"/>
      <c r="L194" s="13"/>
      <c r="M194" s="15"/>
      <c r="N194" s="15"/>
      <c r="O194" s="16"/>
      <c r="P194" s="16"/>
    </row>
    <row r="195" spans="1:16" ht="15.75">
      <c r="A195" s="10"/>
      <c r="B195" s="157"/>
      <c r="C195" s="17"/>
      <c r="D195" s="764"/>
      <c r="E195" s="740" t="s">
        <v>771</v>
      </c>
      <c r="F195" s="1092">
        <f>+'DATOS SIIF'!R130</f>
        <v>3920427.0659710011</v>
      </c>
      <c r="G195" s="1092">
        <f>+'DATOS SIIF'!U130</f>
        <v>3927727.0659710011</v>
      </c>
      <c r="H195" s="1092">
        <f>+'DATOS SIIF'!V130</f>
        <v>307256.21394000005</v>
      </c>
      <c r="I195" s="1092">
        <f>+G195-H195</f>
        <v>3620470.8520310009</v>
      </c>
      <c r="J195" s="1228">
        <f>+'DATOS SIIF'!Y130</f>
        <v>2114473.1000827597</v>
      </c>
      <c r="K195" s="1092">
        <f>+'DATOS SIIF'!Z130</f>
        <v>527211.37311988999</v>
      </c>
      <c r="L195" s="1092">
        <f>+'DATOS SIIF'!W130</f>
        <v>2821496.4160551699</v>
      </c>
      <c r="M195" s="1093"/>
      <c r="N195" s="1093"/>
      <c r="O195" s="1094">
        <f>+'DATOS SIIF'!X130</f>
        <v>798974.43597582995</v>
      </c>
      <c r="P195" s="1094">
        <f>+'DATOS SIIF'!AB130</f>
        <v>513370.20476159005</v>
      </c>
    </row>
    <row r="196" spans="1:16" ht="15.75">
      <c r="A196" s="10"/>
      <c r="B196" s="157"/>
      <c r="C196" s="17"/>
      <c r="D196" s="764"/>
      <c r="E196" s="740" t="s">
        <v>769</v>
      </c>
      <c r="F196" s="1092">
        <f>+F193-F195</f>
        <v>0</v>
      </c>
      <c r="G196" s="1092">
        <f t="shared" ref="G196:K196" si="137">+G193-G195</f>
        <v>0</v>
      </c>
      <c r="H196" s="1092">
        <f t="shared" si="137"/>
        <v>0</v>
      </c>
      <c r="I196" s="1092">
        <f t="shared" si="137"/>
        <v>0</v>
      </c>
      <c r="J196" s="1228">
        <f t="shared" si="137"/>
        <v>0</v>
      </c>
      <c r="K196" s="1092">
        <f t="shared" si="137"/>
        <v>0</v>
      </c>
      <c r="L196" s="1092">
        <f>+L193-L195</f>
        <v>-3547.2529809996486</v>
      </c>
      <c r="M196" s="1093"/>
      <c r="N196" s="1093"/>
      <c r="O196" s="1094">
        <f t="shared" ref="O196" si="138">+O193-O195</f>
        <v>3547.2529809999978</v>
      </c>
      <c r="P196" s="1094">
        <f t="shared" ref="P196" si="139">+P193-P195</f>
        <v>959.13795252767159</v>
      </c>
    </row>
    <row r="197" spans="1:16" ht="16.5" thickBot="1">
      <c r="A197" s="10"/>
      <c r="B197" s="157"/>
      <c r="C197" s="17"/>
      <c r="D197" s="764"/>
      <c r="E197" s="760"/>
      <c r="F197" s="13"/>
      <c r="G197" s="13"/>
      <c r="H197" s="13"/>
      <c r="I197" s="13"/>
      <c r="J197" s="1226"/>
      <c r="K197" s="945"/>
      <c r="L197" s="13"/>
      <c r="M197" s="15"/>
      <c r="N197" s="15"/>
      <c r="O197" s="16"/>
      <c r="P197" s="16"/>
    </row>
    <row r="198" spans="1:16" ht="16.5" thickBot="1">
      <c r="A198" s="10"/>
      <c r="B198" s="157"/>
      <c r="C198" s="17"/>
      <c r="D198" s="764"/>
      <c r="E198" s="839" t="s">
        <v>57</v>
      </c>
      <c r="F198" s="840"/>
      <c r="G198" s="840"/>
      <c r="H198" s="840"/>
      <c r="I198" s="840"/>
      <c r="J198" s="1235"/>
      <c r="K198" s="949"/>
      <c r="L198" s="840"/>
      <c r="M198" s="841"/>
      <c r="N198" s="841"/>
      <c r="O198" s="842"/>
      <c r="P198" s="842"/>
    </row>
    <row r="199" spans="1:16" s="180" customFormat="1" ht="62.25" customHeight="1" thickBot="1">
      <c r="A199" s="304"/>
      <c r="B199" s="304"/>
      <c r="C199" s="305"/>
      <c r="D199" s="764"/>
      <c r="E199" s="843" t="s">
        <v>194</v>
      </c>
      <c r="F199" s="844" t="s">
        <v>104</v>
      </c>
      <c r="G199" s="844" t="s">
        <v>193</v>
      </c>
      <c r="H199" s="844" t="s">
        <v>108</v>
      </c>
      <c r="I199" s="844" t="s">
        <v>433</v>
      </c>
      <c r="J199" s="733" t="s">
        <v>25</v>
      </c>
      <c r="K199" s="733" t="s">
        <v>89</v>
      </c>
      <c r="L199" s="844" t="s">
        <v>24</v>
      </c>
      <c r="M199" s="845" t="s">
        <v>45</v>
      </c>
      <c r="N199" s="845" t="s">
        <v>46</v>
      </c>
      <c r="O199" s="844" t="s">
        <v>195</v>
      </c>
      <c r="P199" s="869" t="s">
        <v>28</v>
      </c>
    </row>
    <row r="200" spans="1:16">
      <c r="A200" s="17"/>
      <c r="B200" s="159"/>
      <c r="C200" s="17"/>
      <c r="D200" s="764"/>
      <c r="E200" s="875" t="s">
        <v>58</v>
      </c>
      <c r="F200" s="846">
        <f t="shared" ref="F200:L200" si="140">+F177+F160+F133+F114+F13</f>
        <v>188203.1</v>
      </c>
      <c r="G200" s="846">
        <f t="shared" si="140"/>
        <v>188203.1</v>
      </c>
      <c r="H200" s="846">
        <f t="shared" si="140"/>
        <v>0</v>
      </c>
      <c r="I200" s="846">
        <f t="shared" si="140"/>
        <v>188203.1</v>
      </c>
      <c r="J200" s="1229">
        <f t="shared" si="140"/>
        <v>54063.08660581999</v>
      </c>
      <c r="K200" s="846">
        <f t="shared" si="140"/>
        <v>53890.326806050005</v>
      </c>
      <c r="L200" s="846">
        <f t="shared" si="140"/>
        <v>175731.48454373999</v>
      </c>
      <c r="M200" s="847">
        <f t="shared" ref="M200:M207" si="141">+IF(ISERROR(J200/I200),0,J200/I200)</f>
        <v>0.28725927790679318</v>
      </c>
      <c r="N200" s="847">
        <f t="shared" ref="N200:N207" si="142">+IF(ISERROR(K200/I200),0,K200/I200)</f>
        <v>0.2863413344735023</v>
      </c>
      <c r="O200" s="848">
        <f>+O177+O160+O133+O114+O13</f>
        <v>12471.615456260006</v>
      </c>
      <c r="P200" s="870">
        <f>+P177+P160+P133+P114+P13</f>
        <v>53829.685905331513</v>
      </c>
    </row>
    <row r="201" spans="1:16" ht="24">
      <c r="A201" s="17"/>
      <c r="B201" s="159"/>
      <c r="C201" s="17"/>
      <c r="D201" s="764"/>
      <c r="E201" s="876" t="s">
        <v>188</v>
      </c>
      <c r="F201" s="808">
        <f t="shared" ref="F201:L201" si="143">+F179+F162+F135+F116+F90+F15</f>
        <v>1727574.9</v>
      </c>
      <c r="G201" s="808">
        <f t="shared" si="143"/>
        <v>1727874.9</v>
      </c>
      <c r="H201" s="808">
        <f t="shared" si="143"/>
        <v>0</v>
      </c>
      <c r="I201" s="808">
        <f t="shared" si="143"/>
        <v>1727874.9</v>
      </c>
      <c r="J201" s="1225">
        <f t="shared" si="143"/>
        <v>1610215.4508352899</v>
      </c>
      <c r="K201" s="808">
        <f t="shared" si="143"/>
        <v>420231.92811731005</v>
      </c>
      <c r="L201" s="808">
        <f t="shared" si="143"/>
        <v>1691641.0147080501</v>
      </c>
      <c r="M201" s="809">
        <f t="shared" si="141"/>
        <v>0.93190511120642472</v>
      </c>
      <c r="N201" s="809">
        <f t="shared" si="142"/>
        <v>0.24320738041701404</v>
      </c>
      <c r="O201" s="849">
        <f>+O179+O162+O135+O116+O90+O15</f>
        <v>36233.885291949977</v>
      </c>
      <c r="P201" s="871">
        <f>+P179+P162+P135+P116+P90+P15</f>
        <v>412624.58371571003</v>
      </c>
    </row>
    <row r="202" spans="1:16">
      <c r="A202" s="17"/>
      <c r="B202" s="159"/>
      <c r="C202" s="17"/>
      <c r="D202" s="764"/>
      <c r="E202" s="876" t="s">
        <v>77</v>
      </c>
      <c r="F202" s="808">
        <f t="shared" ref="F202:L202" si="144">+F164+F141+F120+F93+F40</f>
        <v>1156805.9000000001</v>
      </c>
      <c r="G202" s="808">
        <f t="shared" si="144"/>
        <v>1163805.9000000001</v>
      </c>
      <c r="H202" s="808">
        <f t="shared" si="144"/>
        <v>302852.90000000002</v>
      </c>
      <c r="I202" s="808">
        <f t="shared" si="144"/>
        <v>860953</v>
      </c>
      <c r="J202" s="1225">
        <f t="shared" si="144"/>
        <v>279106.68930903001</v>
      </c>
      <c r="K202" s="808">
        <f t="shared" si="144"/>
        <v>39689.101047819997</v>
      </c>
      <c r="L202" s="808">
        <f t="shared" si="144"/>
        <v>478199.16299539007</v>
      </c>
      <c r="M202" s="809">
        <f t="shared" si="141"/>
        <v>0.32418342152130258</v>
      </c>
      <c r="N202" s="809">
        <f t="shared" si="142"/>
        <v>4.6099033336105454E-2</v>
      </c>
      <c r="O202" s="849">
        <f>+O164+O141+O120+O93+O40</f>
        <v>382753.83700460993</v>
      </c>
      <c r="P202" s="871">
        <f>+P164+P141+P120+P93+P40</f>
        <v>36232.261833119999</v>
      </c>
    </row>
    <row r="203" spans="1:16" ht="27" customHeight="1">
      <c r="A203" s="17"/>
      <c r="B203" s="159"/>
      <c r="C203" s="17"/>
      <c r="D203" s="764"/>
      <c r="E203" s="876" t="s">
        <v>192</v>
      </c>
      <c r="F203" s="808">
        <f t="shared" ref="F203:L203" si="145">+F143</f>
        <v>164697</v>
      </c>
      <c r="G203" s="808">
        <f t="shared" si="145"/>
        <v>164697</v>
      </c>
      <c r="H203" s="808">
        <f t="shared" si="145"/>
        <v>0</v>
      </c>
      <c r="I203" s="808">
        <f t="shared" si="145"/>
        <v>164697</v>
      </c>
      <c r="J203" s="1225">
        <f t="shared" si="145"/>
        <v>7319.6338580000001</v>
      </c>
      <c r="K203" s="808">
        <f t="shared" si="145"/>
        <v>5869.253858</v>
      </c>
      <c r="L203" s="808">
        <f t="shared" si="145"/>
        <v>142559.74669100001</v>
      </c>
      <c r="M203" s="809">
        <f t="shared" si="141"/>
        <v>4.4443030887022839E-2</v>
      </c>
      <c r="N203" s="809">
        <f t="shared" si="142"/>
        <v>3.56366774015313E-2</v>
      </c>
      <c r="O203" s="849">
        <f>+O143</f>
        <v>22137.253308999992</v>
      </c>
      <c r="P203" s="871">
        <f>+P143</f>
        <v>5787.9418580000001</v>
      </c>
    </row>
    <row r="204" spans="1:16" ht="39" customHeight="1">
      <c r="A204" s="17"/>
      <c r="B204" s="159"/>
      <c r="C204" s="17"/>
      <c r="D204" s="764"/>
      <c r="E204" s="876" t="s">
        <v>189</v>
      </c>
      <c r="F204" s="808" t="e">
        <f>+F182+#REF!+F148+F123+F95+F43</f>
        <v>#REF!</v>
      </c>
      <c r="G204" s="808" t="e">
        <f>+G182+#REF!+G148+G123+G95+G43</f>
        <v>#REF!</v>
      </c>
      <c r="H204" s="808" t="e">
        <f>+H182+#REF!+H148+H123+H95+H43</f>
        <v>#REF!</v>
      </c>
      <c r="I204" s="808" t="e">
        <f>+I182+#REF!+I148+I123+I95+I43</f>
        <v>#REF!</v>
      </c>
      <c r="J204" s="1225" t="e">
        <f>+J182+#REF!+J148+J123+J95+J43</f>
        <v>#REF!</v>
      </c>
      <c r="K204" s="808" t="e">
        <f>+K182+#REF!+K148+K123+K95+K43</f>
        <v>#REF!</v>
      </c>
      <c r="L204" s="808" t="e">
        <f>+L182+#REF!+L148+L123+L95+L43</f>
        <v>#REF!</v>
      </c>
      <c r="M204" s="809">
        <f t="shared" si="141"/>
        <v>0</v>
      </c>
      <c r="N204" s="809">
        <f t="shared" si="142"/>
        <v>0</v>
      </c>
      <c r="O204" s="849" t="e">
        <f>+O182+#REF!+O148+O123+O95+O43</f>
        <v>#REF!</v>
      </c>
      <c r="P204" s="871" t="e">
        <f>+P182+#REF!+P148+P123+P95+P43</f>
        <v>#REF!</v>
      </c>
    </row>
    <row r="205" spans="1:16" ht="19.5" customHeight="1">
      <c r="A205" s="17"/>
      <c r="B205" s="159"/>
      <c r="C205" s="17"/>
      <c r="D205" s="764"/>
      <c r="E205" s="876" t="s">
        <v>59</v>
      </c>
      <c r="F205" s="808">
        <f t="shared" ref="F205:L205" si="146">+F184+F169+F152+F125+F97+F84</f>
        <v>671407.75426899979</v>
      </c>
      <c r="G205" s="808">
        <f t="shared" si="146"/>
        <v>671407.75426899979</v>
      </c>
      <c r="H205" s="808">
        <f t="shared" si="146"/>
        <v>4403.31394</v>
      </c>
      <c r="I205" s="808">
        <f t="shared" si="146"/>
        <v>667004.44032899989</v>
      </c>
      <c r="J205" s="1225">
        <f t="shared" si="146"/>
        <v>162904.29848562003</v>
      </c>
      <c r="K205" s="808">
        <f t="shared" si="146"/>
        <v>6666.8223017100008</v>
      </c>
      <c r="L205" s="808">
        <f t="shared" si="146"/>
        <v>328133.35413598991</v>
      </c>
      <c r="M205" s="809">
        <f t="shared" si="141"/>
        <v>0.24423270466575531</v>
      </c>
      <c r="N205" s="809">
        <f t="shared" si="142"/>
        <v>9.995169295157303E-3</v>
      </c>
      <c r="O205" s="850">
        <f>+O184+O169+O152+O125+O97+O84</f>
        <v>335323.83321200992</v>
      </c>
      <c r="P205" s="872">
        <f>+P184+P169+P152+P125+P97+P84</f>
        <v>6361.0154883981631</v>
      </c>
    </row>
    <row r="206" spans="1:16" ht="18.75" customHeight="1">
      <c r="A206" s="17"/>
      <c r="B206" s="159"/>
      <c r="C206" s="17"/>
      <c r="D206" s="764"/>
      <c r="E206" s="876" t="s">
        <v>51</v>
      </c>
      <c r="F206" s="808" t="e">
        <f>+F200+F201+F202+F203+F204+F205</f>
        <v>#REF!</v>
      </c>
      <c r="G206" s="808" t="e">
        <f t="shared" ref="G206:L206" si="147">+G200+G201+G202+G203+G204+G205</f>
        <v>#REF!</v>
      </c>
      <c r="H206" s="808" t="e">
        <f t="shared" si="147"/>
        <v>#REF!</v>
      </c>
      <c r="I206" s="808" t="e">
        <f t="shared" si="147"/>
        <v>#REF!</v>
      </c>
      <c r="J206" s="1225" t="e">
        <f t="shared" si="147"/>
        <v>#REF!</v>
      </c>
      <c r="K206" s="808" t="e">
        <f t="shared" si="147"/>
        <v>#REF!</v>
      </c>
      <c r="L206" s="808" t="e">
        <f t="shared" si="147"/>
        <v>#REF!</v>
      </c>
      <c r="M206" s="809">
        <f t="shared" si="141"/>
        <v>0</v>
      </c>
      <c r="N206" s="809">
        <f t="shared" si="142"/>
        <v>0</v>
      </c>
      <c r="O206" s="808" t="e">
        <f t="shared" ref="O206" si="148">+O200+O201+O202+O203+O204+O205</f>
        <v>#REF!</v>
      </c>
      <c r="P206" s="873" t="e">
        <f t="shared" ref="P206" si="149">+P200+P201+P202+P203+P204+P205</f>
        <v>#REF!</v>
      </c>
    </row>
    <row r="207" spans="1:16" ht="18" customHeight="1" thickBot="1">
      <c r="A207" s="17"/>
      <c r="B207" s="159"/>
      <c r="C207" s="17"/>
      <c r="D207" s="764"/>
      <c r="E207" s="851" t="s">
        <v>79</v>
      </c>
      <c r="F207" s="852" t="e">
        <f>SUM(F205:F206)</f>
        <v>#REF!</v>
      </c>
      <c r="G207" s="852" t="e">
        <f t="shared" ref="G207:L207" si="150">SUM(G205:G206)</f>
        <v>#REF!</v>
      </c>
      <c r="H207" s="852" t="e">
        <f t="shared" si="150"/>
        <v>#REF!</v>
      </c>
      <c r="I207" s="852" t="e">
        <f t="shared" si="150"/>
        <v>#REF!</v>
      </c>
      <c r="J207" s="852" t="e">
        <f t="shared" si="150"/>
        <v>#REF!</v>
      </c>
      <c r="K207" s="852" t="e">
        <f t="shared" si="150"/>
        <v>#REF!</v>
      </c>
      <c r="L207" s="852" t="e">
        <f t="shared" si="150"/>
        <v>#REF!</v>
      </c>
      <c r="M207" s="853">
        <f t="shared" si="141"/>
        <v>0</v>
      </c>
      <c r="N207" s="853">
        <f t="shared" si="142"/>
        <v>0</v>
      </c>
      <c r="O207" s="854" t="e">
        <f t="shared" ref="O207:P207" si="151">SUM(O205:O206)</f>
        <v>#REF!</v>
      </c>
      <c r="P207" s="874" t="e">
        <f t="shared" si="151"/>
        <v>#REF!</v>
      </c>
    </row>
    <row r="208" spans="1:16" ht="15.75">
      <c r="A208" s="10"/>
      <c r="B208" s="157"/>
      <c r="C208" s="17"/>
      <c r="D208" s="764"/>
      <c r="E208" s="739"/>
      <c r="F208" s="855"/>
      <c r="G208" s="855"/>
      <c r="H208" s="855"/>
      <c r="I208" s="855"/>
      <c r="J208" s="1230"/>
      <c r="K208" s="950"/>
      <c r="L208" s="855"/>
      <c r="M208" s="855"/>
      <c r="N208" s="855"/>
      <c r="O208" s="855"/>
      <c r="P208" s="855"/>
    </row>
    <row r="209" spans="5:16">
      <c r="E209" s="160"/>
      <c r="F209" s="160"/>
      <c r="G209" s="160"/>
      <c r="H209" s="160"/>
      <c r="I209" s="160"/>
      <c r="J209" s="1231"/>
      <c r="K209" s="951"/>
      <c r="L209" s="160"/>
      <c r="M209" s="160"/>
      <c r="N209" s="160"/>
      <c r="O209" s="160"/>
      <c r="P209" s="160"/>
    </row>
    <row r="210" spans="5:16">
      <c r="E210" s="160"/>
      <c r="F210" s="160"/>
      <c r="G210" s="160"/>
      <c r="H210" s="160"/>
      <c r="I210" s="160"/>
      <c r="J210" s="1231"/>
      <c r="K210" s="951"/>
      <c r="L210" s="160"/>
      <c r="M210" s="160"/>
      <c r="N210" s="160"/>
      <c r="O210" s="160"/>
      <c r="P210" s="160"/>
    </row>
    <row r="211" spans="5:16">
      <c r="E211" s="160"/>
      <c r="F211" s="160"/>
      <c r="G211" s="160"/>
      <c r="H211" s="160"/>
      <c r="I211" s="160"/>
      <c r="J211" s="1231"/>
      <c r="K211" s="951"/>
      <c r="L211" s="160"/>
      <c r="M211" s="160"/>
      <c r="N211" s="160"/>
      <c r="O211" s="160"/>
      <c r="P211" s="160"/>
    </row>
    <row r="212" spans="5:16">
      <c r="E212" s="160"/>
      <c r="F212" s="160"/>
      <c r="G212" s="160"/>
      <c r="H212" s="160"/>
      <c r="I212" s="160"/>
      <c r="J212" s="1231"/>
      <c r="K212" s="951"/>
      <c r="L212" s="160"/>
      <c r="M212" s="160"/>
      <c r="N212" s="160"/>
      <c r="O212" s="160"/>
      <c r="P212" s="160"/>
    </row>
    <row r="213" spans="5:16">
      <c r="E213" s="160"/>
      <c r="F213" s="160"/>
      <c r="G213" s="160"/>
      <c r="H213" s="160"/>
      <c r="I213" s="160"/>
      <c r="J213" s="1231"/>
      <c r="K213" s="951"/>
      <c r="L213" s="160"/>
      <c r="M213" s="160"/>
      <c r="N213" s="160"/>
      <c r="O213" s="160"/>
      <c r="P213" s="160"/>
    </row>
    <row r="214" spans="5:16">
      <c r="E214" s="160"/>
      <c r="F214" s="160"/>
      <c r="G214" s="160"/>
      <c r="H214" s="160"/>
      <c r="I214" s="160"/>
      <c r="J214" s="1231"/>
      <c r="K214" s="951"/>
      <c r="L214" s="160"/>
      <c r="M214" s="160"/>
      <c r="N214" s="160"/>
      <c r="O214" s="160"/>
      <c r="P214" s="160"/>
    </row>
    <row r="215" spans="5:16">
      <c r="E215" s="160"/>
      <c r="F215" s="160"/>
      <c r="G215" s="160"/>
      <c r="H215" s="160"/>
      <c r="I215" s="160"/>
      <c r="J215" s="1231"/>
      <c r="K215" s="951"/>
      <c r="L215" s="160"/>
      <c r="M215" s="160"/>
      <c r="N215" s="160"/>
      <c r="O215" s="160"/>
      <c r="P215" s="160"/>
    </row>
    <row r="216" spans="5:16">
      <c r="E216" s="160"/>
      <c r="F216" s="160"/>
      <c r="G216" s="160"/>
      <c r="H216" s="160"/>
      <c r="I216" s="160"/>
      <c r="J216" s="1231"/>
      <c r="K216" s="951"/>
      <c r="L216" s="160"/>
      <c r="M216" s="160"/>
      <c r="N216" s="160"/>
      <c r="O216" s="160"/>
      <c r="P216" s="160"/>
    </row>
    <row r="217" spans="5:16">
      <c r="E217" s="160"/>
      <c r="F217" s="160"/>
      <c r="G217" s="160"/>
      <c r="H217" s="160"/>
      <c r="I217" s="160"/>
      <c r="J217" s="1231"/>
      <c r="K217" s="951"/>
      <c r="L217" s="160"/>
      <c r="M217" s="160"/>
      <c r="N217" s="160"/>
      <c r="O217" s="160"/>
      <c r="P217" s="160"/>
    </row>
    <row r="218" spans="5:16">
      <c r="E218" s="160"/>
      <c r="F218" s="160"/>
      <c r="G218" s="160"/>
      <c r="H218" s="160"/>
      <c r="I218" s="160"/>
      <c r="J218" s="1231"/>
      <c r="K218" s="951"/>
      <c r="L218" s="160"/>
      <c r="M218" s="160"/>
      <c r="N218" s="160"/>
      <c r="O218" s="160"/>
      <c r="P218" s="160"/>
    </row>
    <row r="219" spans="5:16">
      <c r="E219" s="160"/>
      <c r="F219" s="160"/>
      <c r="G219" s="160"/>
      <c r="H219" s="160"/>
      <c r="I219" s="160"/>
      <c r="J219" s="1231"/>
      <c r="K219" s="951"/>
      <c r="L219" s="160"/>
      <c r="M219" s="160"/>
      <c r="N219" s="160"/>
      <c r="O219" s="160"/>
      <c r="P219" s="160"/>
    </row>
    <row r="220" spans="5:16">
      <c r="E220" s="160"/>
      <c r="F220" s="160"/>
      <c r="G220" s="160"/>
      <c r="H220" s="160"/>
      <c r="I220" s="160"/>
      <c r="J220" s="1231"/>
      <c r="K220" s="951"/>
      <c r="L220" s="160"/>
      <c r="M220" s="160"/>
      <c r="N220" s="160"/>
      <c r="O220" s="160"/>
      <c r="P220" s="160"/>
    </row>
    <row r="221" spans="5:16">
      <c r="E221" s="160"/>
      <c r="F221" s="160"/>
      <c r="G221" s="160"/>
      <c r="H221" s="160"/>
      <c r="I221" s="160"/>
      <c r="J221" s="1231"/>
      <c r="K221" s="951"/>
      <c r="L221" s="160"/>
      <c r="M221" s="160"/>
      <c r="N221" s="160"/>
      <c r="O221" s="160"/>
      <c r="P221" s="160"/>
    </row>
    <row r="222" spans="5:16">
      <c r="E222" s="160"/>
      <c r="F222" s="160"/>
      <c r="G222" s="160"/>
      <c r="H222" s="160"/>
      <c r="I222" s="160"/>
      <c r="J222" s="1231"/>
      <c r="K222" s="951"/>
      <c r="L222" s="160"/>
      <c r="M222" s="160"/>
      <c r="N222" s="160"/>
      <c r="O222" s="160"/>
      <c r="P222" s="160"/>
    </row>
    <row r="223" spans="5:16">
      <c r="E223" s="160"/>
      <c r="F223" s="160"/>
      <c r="G223" s="160"/>
      <c r="H223" s="160"/>
      <c r="I223" s="160"/>
      <c r="J223" s="1231"/>
      <c r="K223" s="951"/>
      <c r="L223" s="160"/>
      <c r="M223" s="160"/>
      <c r="N223" s="160"/>
      <c r="O223" s="160"/>
      <c r="P223" s="160"/>
    </row>
    <row r="224" spans="5:16">
      <c r="E224" s="160"/>
      <c r="F224" s="160"/>
      <c r="G224" s="160"/>
      <c r="H224" s="160"/>
      <c r="I224" s="160"/>
      <c r="J224" s="1231"/>
      <c r="K224" s="951"/>
      <c r="L224" s="160"/>
      <c r="M224" s="160"/>
      <c r="N224" s="160"/>
      <c r="O224" s="160"/>
      <c r="P224" s="160"/>
    </row>
    <row r="225" spans="5:16">
      <c r="E225" s="160"/>
      <c r="F225" s="160"/>
      <c r="G225" s="160"/>
      <c r="H225" s="160"/>
      <c r="I225" s="160"/>
      <c r="J225" s="1231"/>
      <c r="K225" s="951"/>
      <c r="L225" s="160"/>
      <c r="M225" s="160"/>
      <c r="N225" s="160"/>
      <c r="O225" s="160"/>
      <c r="P225" s="160"/>
    </row>
    <row r="226" spans="5:16">
      <c r="E226" s="160"/>
      <c r="F226" s="160"/>
      <c r="G226" s="160"/>
      <c r="H226" s="160"/>
      <c r="I226" s="160"/>
      <c r="J226" s="1231"/>
      <c r="K226" s="951"/>
      <c r="L226" s="160"/>
      <c r="M226" s="160"/>
      <c r="N226" s="160"/>
      <c r="O226" s="160"/>
      <c r="P226" s="160"/>
    </row>
    <row r="227" spans="5:16">
      <c r="E227" s="160"/>
      <c r="F227" s="160"/>
      <c r="G227" s="160"/>
      <c r="H227" s="160"/>
      <c r="I227" s="160"/>
      <c r="J227" s="1231"/>
      <c r="K227" s="951"/>
      <c r="L227" s="160"/>
      <c r="M227" s="160"/>
      <c r="N227" s="160"/>
      <c r="O227" s="160"/>
      <c r="P227" s="160"/>
    </row>
    <row r="228" spans="5:16">
      <c r="E228" s="160"/>
      <c r="F228" s="160"/>
      <c r="G228" s="160"/>
      <c r="H228" s="160"/>
      <c r="I228" s="160"/>
      <c r="J228" s="1231"/>
      <c r="K228" s="951"/>
      <c r="L228" s="160"/>
      <c r="M228" s="160"/>
      <c r="N228" s="160"/>
      <c r="O228" s="160"/>
      <c r="P228" s="160"/>
    </row>
    <row r="229" spans="5:16">
      <c r="E229" s="160"/>
      <c r="F229" s="160"/>
      <c r="G229" s="160"/>
      <c r="H229" s="160"/>
      <c r="I229" s="160"/>
      <c r="J229" s="1231"/>
      <c r="K229" s="951"/>
      <c r="L229" s="160"/>
      <c r="M229" s="160"/>
      <c r="N229" s="160"/>
      <c r="O229" s="160"/>
      <c r="P229" s="160"/>
    </row>
    <row r="230" spans="5:16">
      <c r="E230" s="160"/>
      <c r="F230" s="160"/>
      <c r="G230" s="160"/>
      <c r="H230" s="160"/>
      <c r="I230" s="160"/>
      <c r="J230" s="1231"/>
      <c r="K230" s="951"/>
      <c r="L230" s="160"/>
      <c r="M230" s="160"/>
      <c r="N230" s="160"/>
      <c r="O230" s="160"/>
      <c r="P230" s="160"/>
    </row>
    <row r="231" spans="5:16">
      <c r="E231" s="160"/>
      <c r="F231" s="160"/>
      <c r="G231" s="160"/>
      <c r="H231" s="160"/>
      <c r="I231" s="160"/>
      <c r="J231" s="1231"/>
      <c r="K231" s="951"/>
      <c r="L231" s="160"/>
      <c r="M231" s="160"/>
      <c r="N231" s="160"/>
      <c r="O231" s="160"/>
      <c r="P231" s="160"/>
    </row>
    <row r="232" spans="5:16">
      <c r="E232" s="160"/>
      <c r="F232" s="160"/>
      <c r="G232" s="160"/>
      <c r="H232" s="160"/>
      <c r="I232" s="160"/>
      <c r="J232" s="1231"/>
      <c r="K232" s="951"/>
      <c r="L232" s="160"/>
      <c r="M232" s="160"/>
      <c r="N232" s="160"/>
      <c r="O232" s="160"/>
      <c r="P232" s="160"/>
    </row>
    <row r="233" spans="5:16">
      <c r="E233" s="160"/>
      <c r="F233" s="160"/>
      <c r="G233" s="160"/>
      <c r="H233" s="160"/>
      <c r="I233" s="160"/>
      <c r="J233" s="1231"/>
      <c r="K233" s="951"/>
      <c r="L233" s="160"/>
      <c r="M233" s="160"/>
      <c r="N233" s="160"/>
      <c r="O233" s="160"/>
      <c r="P233" s="160"/>
    </row>
    <row r="234" spans="5:16">
      <c r="E234" s="160"/>
      <c r="F234" s="160"/>
      <c r="G234" s="160"/>
      <c r="H234" s="160"/>
      <c r="I234" s="160"/>
      <c r="J234" s="1231"/>
      <c r="K234" s="951"/>
      <c r="L234" s="160"/>
      <c r="M234" s="160"/>
      <c r="N234" s="160"/>
      <c r="O234" s="160"/>
      <c r="P234" s="160"/>
    </row>
    <row r="235" spans="5:16">
      <c r="E235" s="160"/>
      <c r="F235" s="160"/>
      <c r="G235" s="160"/>
      <c r="H235" s="160"/>
      <c r="I235" s="160"/>
      <c r="J235" s="1231"/>
      <c r="K235" s="951"/>
      <c r="L235" s="160"/>
      <c r="M235" s="160"/>
      <c r="N235" s="160"/>
      <c r="O235" s="160"/>
      <c r="P235" s="160"/>
    </row>
    <row r="236" spans="5:16">
      <c r="E236" s="160"/>
      <c r="F236" s="160"/>
      <c r="G236" s="160"/>
      <c r="H236" s="160"/>
      <c r="I236" s="160"/>
      <c r="J236" s="1231"/>
      <c r="K236" s="951"/>
      <c r="L236" s="160"/>
      <c r="M236" s="160"/>
      <c r="N236" s="160"/>
      <c r="O236" s="160"/>
      <c r="P236" s="160"/>
    </row>
    <row r="237" spans="5:16">
      <c r="E237" s="160"/>
      <c r="F237" s="160"/>
      <c r="G237" s="160"/>
      <c r="H237" s="160"/>
      <c r="I237" s="160"/>
      <c r="J237" s="1231"/>
      <c r="K237" s="951"/>
      <c r="L237" s="160"/>
      <c r="M237" s="160"/>
      <c r="N237" s="160"/>
      <c r="O237" s="160"/>
      <c r="P237" s="160"/>
    </row>
    <row r="238" spans="5:16">
      <c r="E238" s="160"/>
      <c r="F238" s="160"/>
      <c r="G238" s="160"/>
      <c r="H238" s="160"/>
      <c r="I238" s="160"/>
      <c r="J238" s="1231"/>
      <c r="K238" s="951"/>
      <c r="L238" s="160"/>
      <c r="M238" s="160"/>
      <c r="N238" s="160"/>
      <c r="O238" s="160"/>
      <c r="P238" s="160"/>
    </row>
    <row r="239" spans="5:16">
      <c r="E239" s="160"/>
      <c r="F239" s="160"/>
      <c r="G239" s="160"/>
      <c r="H239" s="160"/>
      <c r="I239" s="160"/>
      <c r="J239" s="1231"/>
      <c r="K239" s="951"/>
      <c r="L239" s="160"/>
      <c r="M239" s="160"/>
      <c r="N239" s="160"/>
      <c r="O239" s="160"/>
      <c r="P239" s="160"/>
    </row>
    <row r="240" spans="5:16">
      <c r="E240" s="160"/>
      <c r="F240" s="160"/>
      <c r="G240" s="160"/>
      <c r="H240" s="160"/>
      <c r="I240" s="160"/>
      <c r="J240" s="1231"/>
      <c r="K240" s="951"/>
      <c r="L240" s="160"/>
      <c r="M240" s="160"/>
      <c r="N240" s="160"/>
      <c r="O240" s="160"/>
      <c r="P240" s="160"/>
    </row>
    <row r="241" spans="5:16">
      <c r="E241" s="160"/>
      <c r="F241" s="160"/>
      <c r="G241" s="160"/>
      <c r="H241" s="160"/>
      <c r="I241" s="160"/>
      <c r="J241" s="1231"/>
      <c r="K241" s="951"/>
      <c r="L241" s="160"/>
      <c r="M241" s="160"/>
      <c r="N241" s="160"/>
      <c r="O241" s="160"/>
      <c r="P241" s="160"/>
    </row>
    <row r="242" spans="5:16">
      <c r="E242" s="160"/>
      <c r="F242" s="160"/>
      <c r="G242" s="160"/>
      <c r="H242" s="160"/>
      <c r="I242" s="160"/>
      <c r="J242" s="1231"/>
      <c r="K242" s="951"/>
      <c r="L242" s="160"/>
      <c r="M242" s="160"/>
      <c r="N242" s="160"/>
      <c r="O242" s="160"/>
      <c r="P242" s="160"/>
    </row>
    <row r="243" spans="5:16">
      <c r="E243" s="160"/>
      <c r="F243" s="160"/>
      <c r="G243" s="160"/>
      <c r="H243" s="160"/>
      <c r="I243" s="160"/>
      <c r="J243" s="1231"/>
      <c r="K243" s="951"/>
      <c r="L243" s="160"/>
      <c r="M243" s="160"/>
      <c r="N243" s="160"/>
      <c r="O243" s="160"/>
      <c r="P243" s="160"/>
    </row>
    <row r="244" spans="5:16">
      <c r="E244" s="160"/>
      <c r="F244" s="160"/>
      <c r="G244" s="160"/>
      <c r="H244" s="160"/>
      <c r="I244" s="160"/>
      <c r="J244" s="1231"/>
      <c r="K244" s="951"/>
      <c r="L244" s="160"/>
      <c r="M244" s="160"/>
      <c r="N244" s="160"/>
      <c r="O244" s="160"/>
      <c r="P244" s="160"/>
    </row>
    <row r="245" spans="5:16">
      <c r="E245" s="160"/>
      <c r="F245" s="160"/>
      <c r="G245" s="160"/>
      <c r="H245" s="160"/>
      <c r="I245" s="160"/>
      <c r="J245" s="1231"/>
      <c r="K245" s="951"/>
      <c r="L245" s="160"/>
      <c r="M245" s="160"/>
      <c r="N245" s="160"/>
      <c r="O245" s="160"/>
      <c r="P245" s="160"/>
    </row>
    <row r="246" spans="5:16">
      <c r="E246" s="160"/>
      <c r="F246" s="160"/>
      <c r="G246" s="160"/>
      <c r="H246" s="160"/>
      <c r="I246" s="160"/>
      <c r="J246" s="1231"/>
      <c r="K246" s="951"/>
      <c r="L246" s="160"/>
      <c r="M246" s="160"/>
      <c r="N246" s="160"/>
      <c r="O246" s="160"/>
      <c r="P246" s="160"/>
    </row>
    <row r="247" spans="5:16">
      <c r="E247" s="160"/>
      <c r="F247" s="160"/>
      <c r="G247" s="160"/>
      <c r="H247" s="160"/>
      <c r="I247" s="160"/>
      <c r="J247" s="1231"/>
      <c r="K247" s="951"/>
      <c r="L247" s="160"/>
      <c r="M247" s="160"/>
      <c r="N247" s="160"/>
      <c r="O247" s="160"/>
      <c r="P247" s="160"/>
    </row>
    <row r="248" spans="5:16">
      <c r="E248" s="160"/>
      <c r="F248" s="160"/>
      <c r="G248" s="160"/>
      <c r="H248" s="160"/>
      <c r="I248" s="160"/>
      <c r="J248" s="1231"/>
      <c r="K248" s="951"/>
      <c r="L248" s="160"/>
      <c r="M248" s="160"/>
      <c r="N248" s="160"/>
      <c r="O248" s="160"/>
      <c r="P248" s="160"/>
    </row>
    <row r="249" spans="5:16">
      <c r="E249" s="160"/>
      <c r="F249" s="160"/>
      <c r="G249" s="160"/>
      <c r="H249" s="160"/>
      <c r="I249" s="160"/>
      <c r="J249" s="1231"/>
      <c r="K249" s="951"/>
      <c r="L249" s="160"/>
      <c r="M249" s="160"/>
      <c r="N249" s="160"/>
      <c r="O249" s="160"/>
      <c r="P249" s="160"/>
    </row>
    <row r="250" spans="5:16">
      <c r="E250" s="160"/>
      <c r="F250" s="160"/>
      <c r="G250" s="160"/>
      <c r="H250" s="160"/>
      <c r="I250" s="160"/>
      <c r="J250" s="1231"/>
      <c r="K250" s="951"/>
      <c r="L250" s="160"/>
      <c r="M250" s="160"/>
      <c r="N250" s="160"/>
      <c r="O250" s="160"/>
      <c r="P250" s="160"/>
    </row>
    <row r="251" spans="5:16">
      <c r="E251" s="160"/>
      <c r="F251" s="160"/>
      <c r="G251" s="160"/>
      <c r="H251" s="160"/>
      <c r="I251" s="160"/>
      <c r="J251" s="1231"/>
      <c r="K251" s="951"/>
      <c r="L251" s="160"/>
      <c r="M251" s="160"/>
      <c r="N251" s="160"/>
      <c r="O251" s="160"/>
      <c r="P251" s="160"/>
    </row>
    <row r="252" spans="5:16">
      <c r="E252" s="160"/>
      <c r="F252" s="160"/>
      <c r="G252" s="160"/>
      <c r="H252" s="160"/>
      <c r="I252" s="160"/>
      <c r="J252" s="1231"/>
      <c r="K252" s="951"/>
      <c r="L252" s="160"/>
      <c r="M252" s="160"/>
      <c r="N252" s="160"/>
      <c r="O252" s="160"/>
      <c r="P252" s="160"/>
    </row>
    <row r="253" spans="5:16">
      <c r="E253" s="160"/>
      <c r="F253" s="160"/>
      <c r="G253" s="160"/>
      <c r="H253" s="160"/>
      <c r="I253" s="160"/>
      <c r="J253" s="1231"/>
      <c r="K253" s="951"/>
      <c r="L253" s="160"/>
      <c r="M253" s="160"/>
      <c r="N253" s="160"/>
      <c r="O253" s="160"/>
      <c r="P253" s="160"/>
    </row>
    <row r="254" spans="5:16">
      <c r="E254" s="160"/>
      <c r="F254" s="160"/>
      <c r="G254" s="160"/>
      <c r="H254" s="160"/>
      <c r="I254" s="160"/>
      <c r="J254" s="1231"/>
      <c r="K254" s="951"/>
      <c r="L254" s="160"/>
      <c r="M254" s="160"/>
      <c r="N254" s="160"/>
      <c r="O254" s="160"/>
      <c r="P254" s="160"/>
    </row>
    <row r="255" spans="5:16">
      <c r="E255" s="160"/>
      <c r="F255" s="160"/>
      <c r="G255" s="160"/>
      <c r="H255" s="160"/>
      <c r="I255" s="160"/>
      <c r="J255" s="1231"/>
      <c r="K255" s="951"/>
      <c r="L255" s="160"/>
      <c r="M255" s="160"/>
      <c r="N255" s="160"/>
      <c r="O255" s="160"/>
      <c r="P255" s="160"/>
    </row>
    <row r="256" spans="5:16">
      <c r="E256" s="160"/>
      <c r="F256" s="160"/>
      <c r="G256" s="160"/>
      <c r="H256" s="160"/>
      <c r="I256" s="160"/>
      <c r="J256" s="1231"/>
      <c r="K256" s="951"/>
      <c r="L256" s="160"/>
      <c r="M256" s="160"/>
      <c r="N256" s="160"/>
      <c r="O256" s="160"/>
      <c r="P256" s="160"/>
    </row>
    <row r="257" spans="5:16">
      <c r="E257" s="160"/>
      <c r="F257" s="160"/>
      <c r="G257" s="160"/>
      <c r="H257" s="160"/>
      <c r="I257" s="160"/>
      <c r="J257" s="1231"/>
      <c r="K257" s="951"/>
      <c r="L257" s="160"/>
      <c r="M257" s="160"/>
      <c r="N257" s="160"/>
      <c r="O257" s="160"/>
      <c r="P257" s="160"/>
    </row>
    <row r="258" spans="5:16">
      <c r="E258" s="160"/>
      <c r="F258" s="160"/>
      <c r="G258" s="160"/>
      <c r="H258" s="160"/>
      <c r="I258" s="160"/>
      <c r="J258" s="1231"/>
      <c r="K258" s="951"/>
      <c r="L258" s="160"/>
      <c r="M258" s="160"/>
      <c r="N258" s="160"/>
      <c r="O258" s="160"/>
      <c r="P258" s="160"/>
    </row>
    <row r="259" spans="5:16">
      <c r="E259" s="160"/>
      <c r="F259" s="160"/>
      <c r="G259" s="160"/>
      <c r="H259" s="160"/>
      <c r="I259" s="160"/>
      <c r="J259" s="1231"/>
      <c r="K259" s="951"/>
      <c r="L259" s="160"/>
      <c r="M259" s="160"/>
      <c r="N259" s="160"/>
      <c r="O259" s="160"/>
      <c r="P259" s="160"/>
    </row>
    <row r="260" spans="5:16">
      <c r="E260" s="160"/>
      <c r="F260" s="160"/>
      <c r="G260" s="160"/>
      <c r="H260" s="160"/>
      <c r="I260" s="160"/>
      <c r="J260" s="1231"/>
      <c r="K260" s="951"/>
      <c r="L260" s="160"/>
      <c r="M260" s="160"/>
      <c r="N260" s="160"/>
      <c r="O260" s="160"/>
      <c r="P260" s="160"/>
    </row>
    <row r="261" spans="5:16">
      <c r="E261" s="160"/>
      <c r="F261" s="160"/>
      <c r="G261" s="160"/>
      <c r="H261" s="160"/>
      <c r="I261" s="160"/>
      <c r="J261" s="1231"/>
      <c r="K261" s="951"/>
      <c r="L261" s="160"/>
      <c r="M261" s="160"/>
      <c r="N261" s="160"/>
      <c r="O261" s="160"/>
      <c r="P261" s="160"/>
    </row>
    <row r="262" spans="5:16">
      <c r="E262" s="160"/>
      <c r="F262" s="160"/>
      <c r="G262" s="160"/>
      <c r="H262" s="160"/>
      <c r="I262" s="160"/>
      <c r="J262" s="1231"/>
      <c r="K262" s="951"/>
      <c r="L262" s="160"/>
      <c r="M262" s="160"/>
      <c r="N262" s="160"/>
      <c r="O262" s="160"/>
      <c r="P262" s="160"/>
    </row>
    <row r="263" spans="5:16">
      <c r="E263" s="160"/>
      <c r="F263" s="160"/>
      <c r="G263" s="160"/>
      <c r="H263" s="160"/>
      <c r="I263" s="160"/>
      <c r="J263" s="1231"/>
      <c r="K263" s="951"/>
      <c r="L263" s="160"/>
      <c r="M263" s="160"/>
      <c r="N263" s="160"/>
      <c r="O263" s="160"/>
      <c r="P263" s="160"/>
    </row>
    <row r="264" spans="5:16">
      <c r="E264" s="160"/>
      <c r="F264" s="160"/>
      <c r="G264" s="160"/>
      <c r="H264" s="160"/>
      <c r="I264" s="160"/>
      <c r="J264" s="1231"/>
      <c r="K264" s="951"/>
      <c r="L264" s="160"/>
      <c r="M264" s="160"/>
      <c r="N264" s="160"/>
      <c r="O264" s="160"/>
      <c r="P264" s="160"/>
    </row>
    <row r="265" spans="5:16">
      <c r="E265" s="160"/>
      <c r="F265" s="160"/>
      <c r="G265" s="160"/>
      <c r="H265" s="160"/>
      <c r="I265" s="160"/>
      <c r="J265" s="1231"/>
      <c r="K265" s="951"/>
      <c r="L265" s="160"/>
      <c r="M265" s="160"/>
      <c r="N265" s="160"/>
      <c r="O265" s="160"/>
      <c r="P265" s="160"/>
    </row>
    <row r="266" spans="5:16">
      <c r="E266" s="160"/>
      <c r="F266" s="160"/>
      <c r="G266" s="160"/>
      <c r="H266" s="160"/>
      <c r="I266" s="160"/>
      <c r="J266" s="1231"/>
      <c r="K266" s="951"/>
      <c r="L266" s="160"/>
      <c r="M266" s="160"/>
      <c r="N266" s="160"/>
      <c r="O266" s="160"/>
      <c r="P266" s="160"/>
    </row>
    <row r="267" spans="5:16">
      <c r="E267" s="160"/>
      <c r="F267" s="160"/>
      <c r="G267" s="160"/>
      <c r="H267" s="160"/>
      <c r="I267" s="160"/>
      <c r="J267" s="1231"/>
      <c r="K267" s="951"/>
      <c r="L267" s="160"/>
      <c r="M267" s="160"/>
      <c r="N267" s="160"/>
      <c r="O267" s="160"/>
      <c r="P267" s="160"/>
    </row>
    <row r="268" spans="5:16">
      <c r="E268" s="160"/>
      <c r="F268" s="160"/>
      <c r="G268" s="160"/>
      <c r="H268" s="160"/>
      <c r="I268" s="160"/>
      <c r="J268" s="1231"/>
      <c r="K268" s="951"/>
      <c r="L268" s="160"/>
      <c r="M268" s="160"/>
      <c r="N268" s="160"/>
      <c r="O268" s="160"/>
      <c r="P268" s="160"/>
    </row>
    <row r="269" spans="5:16">
      <c r="E269" s="160"/>
      <c r="F269" s="160"/>
      <c r="G269" s="160"/>
      <c r="H269" s="160"/>
      <c r="I269" s="160"/>
      <c r="J269" s="1231"/>
      <c r="K269" s="951"/>
      <c r="L269" s="160"/>
      <c r="M269" s="160"/>
      <c r="N269" s="160"/>
      <c r="O269" s="160"/>
      <c r="P269" s="160"/>
    </row>
    <row r="270" spans="5:16">
      <c r="E270" s="160"/>
      <c r="F270" s="160"/>
      <c r="G270" s="160"/>
      <c r="H270" s="160"/>
      <c r="I270" s="160"/>
      <c r="J270" s="1231"/>
      <c r="K270" s="951"/>
      <c r="L270" s="160"/>
      <c r="M270" s="160"/>
      <c r="N270" s="160"/>
      <c r="O270" s="160"/>
      <c r="P270" s="160"/>
    </row>
    <row r="271" spans="5:16">
      <c r="E271" s="160"/>
      <c r="F271" s="160"/>
      <c r="G271" s="160"/>
      <c r="H271" s="160"/>
      <c r="I271" s="160"/>
      <c r="J271" s="1231"/>
      <c r="K271" s="951"/>
      <c r="L271" s="160"/>
      <c r="M271" s="160"/>
      <c r="N271" s="160"/>
      <c r="O271" s="160"/>
      <c r="P271" s="160"/>
    </row>
    <row r="272" spans="5:16">
      <c r="E272" s="160"/>
      <c r="F272" s="160"/>
      <c r="G272" s="160"/>
      <c r="H272" s="160"/>
      <c r="I272" s="160"/>
      <c r="J272" s="1231"/>
      <c r="K272" s="951"/>
      <c r="L272" s="160"/>
      <c r="M272" s="160"/>
      <c r="N272" s="160"/>
      <c r="O272" s="160"/>
      <c r="P272" s="160"/>
    </row>
    <row r="273" spans="5:16">
      <c r="E273" s="160"/>
      <c r="F273" s="160"/>
      <c r="G273" s="160"/>
      <c r="H273" s="160"/>
      <c r="I273" s="160"/>
      <c r="J273" s="1231"/>
      <c r="K273" s="951"/>
      <c r="L273" s="160"/>
      <c r="M273" s="160"/>
      <c r="N273" s="160"/>
      <c r="O273" s="160"/>
      <c r="P273" s="160"/>
    </row>
    <row r="274" spans="5:16">
      <c r="E274" s="160"/>
      <c r="F274" s="160"/>
      <c r="G274" s="160"/>
      <c r="H274" s="160"/>
      <c r="I274" s="160"/>
      <c r="J274" s="1231"/>
      <c r="K274" s="951"/>
      <c r="L274" s="160"/>
      <c r="M274" s="160"/>
      <c r="N274" s="160"/>
      <c r="O274" s="160"/>
      <c r="P274" s="160"/>
    </row>
    <row r="275" spans="5:16">
      <c r="E275" s="160"/>
      <c r="F275" s="160"/>
      <c r="G275" s="160"/>
      <c r="H275" s="160"/>
      <c r="I275" s="160"/>
      <c r="J275" s="1231"/>
      <c r="K275" s="951"/>
      <c r="L275" s="160"/>
      <c r="M275" s="160"/>
      <c r="N275" s="160"/>
      <c r="O275" s="160"/>
      <c r="P275" s="160"/>
    </row>
    <row r="276" spans="5:16">
      <c r="E276" s="160"/>
      <c r="F276" s="160"/>
      <c r="G276" s="160"/>
      <c r="H276" s="160"/>
      <c r="I276" s="160"/>
      <c r="J276" s="1231"/>
      <c r="K276" s="951"/>
      <c r="L276" s="160"/>
      <c r="M276" s="160"/>
      <c r="N276" s="160"/>
      <c r="O276" s="160"/>
      <c r="P276" s="160"/>
    </row>
    <row r="277" spans="5:16">
      <c r="E277" s="160"/>
      <c r="F277" s="160"/>
      <c r="G277" s="160"/>
      <c r="H277" s="160"/>
      <c r="I277" s="160"/>
      <c r="J277" s="1231"/>
      <c r="K277" s="951"/>
      <c r="L277" s="160"/>
      <c r="M277" s="160"/>
      <c r="N277" s="160"/>
      <c r="O277" s="160"/>
      <c r="P277" s="160"/>
    </row>
    <row r="278" spans="5:16">
      <c r="E278" s="160"/>
      <c r="F278" s="160"/>
      <c r="G278" s="160"/>
      <c r="H278" s="160"/>
      <c r="I278" s="160"/>
      <c r="J278" s="1231"/>
      <c r="K278" s="951"/>
      <c r="L278" s="160"/>
      <c r="M278" s="160"/>
      <c r="N278" s="160"/>
      <c r="O278" s="160"/>
      <c r="P278" s="160"/>
    </row>
    <row r="279" spans="5:16">
      <c r="E279" s="160"/>
      <c r="F279" s="160"/>
      <c r="G279" s="160"/>
      <c r="H279" s="160"/>
      <c r="I279" s="160"/>
      <c r="J279" s="1231"/>
      <c r="K279" s="951"/>
      <c r="L279" s="160"/>
      <c r="M279" s="160"/>
      <c r="N279" s="160"/>
      <c r="O279" s="160"/>
      <c r="P279" s="160"/>
    </row>
    <row r="280" spans="5:16">
      <c r="E280" s="160"/>
      <c r="F280" s="160"/>
      <c r="G280" s="160"/>
      <c r="H280" s="160"/>
      <c r="I280" s="160"/>
      <c r="J280" s="1231"/>
      <c r="K280" s="951"/>
      <c r="L280" s="160"/>
      <c r="M280" s="160"/>
      <c r="N280" s="160"/>
      <c r="O280" s="160"/>
      <c r="P280" s="160"/>
    </row>
    <row r="281" spans="5:16">
      <c r="E281" s="160"/>
      <c r="F281" s="160"/>
      <c r="G281" s="160"/>
      <c r="H281" s="160"/>
      <c r="I281" s="160"/>
      <c r="J281" s="1231"/>
      <c r="K281" s="951"/>
      <c r="L281" s="160"/>
      <c r="M281" s="160"/>
      <c r="N281" s="160"/>
      <c r="O281" s="160"/>
      <c r="P281" s="160"/>
    </row>
    <row r="282" spans="5:16">
      <c r="E282" s="160"/>
      <c r="F282" s="160"/>
      <c r="G282" s="160"/>
      <c r="H282" s="160"/>
      <c r="I282" s="160"/>
      <c r="J282" s="1231"/>
      <c r="K282" s="951"/>
      <c r="L282" s="160"/>
      <c r="M282" s="160"/>
      <c r="N282" s="160"/>
      <c r="O282" s="160"/>
      <c r="P282" s="160"/>
    </row>
    <row r="283" spans="5:16">
      <c r="E283" s="160"/>
      <c r="F283" s="160"/>
      <c r="G283" s="160"/>
      <c r="H283" s="160"/>
      <c r="I283" s="160"/>
      <c r="J283" s="1231"/>
      <c r="K283" s="951"/>
      <c r="L283" s="160"/>
      <c r="M283" s="160"/>
      <c r="N283" s="160"/>
      <c r="O283" s="160"/>
      <c r="P283" s="160"/>
    </row>
    <row r="284" spans="5:16">
      <c r="E284" s="160"/>
      <c r="F284" s="160"/>
      <c r="G284" s="160"/>
      <c r="H284" s="160"/>
      <c r="I284" s="160"/>
      <c r="J284" s="1231"/>
      <c r="K284" s="951"/>
      <c r="L284" s="160"/>
      <c r="M284" s="160"/>
      <c r="N284" s="160"/>
      <c r="O284" s="160"/>
      <c r="P284" s="160"/>
    </row>
    <row r="285" spans="5:16">
      <c r="E285" s="160"/>
      <c r="F285" s="160"/>
      <c r="G285" s="160"/>
      <c r="H285" s="160"/>
      <c r="I285" s="160"/>
      <c r="J285" s="1231"/>
      <c r="K285" s="951"/>
      <c r="L285" s="160"/>
      <c r="M285" s="160"/>
      <c r="N285" s="160"/>
      <c r="O285" s="160"/>
      <c r="P285" s="160"/>
    </row>
    <row r="286" spans="5:16">
      <c r="E286" s="160"/>
      <c r="F286" s="160"/>
      <c r="G286" s="160"/>
      <c r="H286" s="160"/>
      <c r="I286" s="160"/>
      <c r="J286" s="1231"/>
      <c r="K286" s="951"/>
      <c r="L286" s="160"/>
      <c r="M286" s="160"/>
      <c r="N286" s="160"/>
      <c r="O286" s="160"/>
      <c r="P286" s="160"/>
    </row>
    <row r="287" spans="5:16">
      <c r="E287" s="160"/>
      <c r="F287" s="160"/>
      <c r="G287" s="160"/>
      <c r="H287" s="160"/>
      <c r="I287" s="160"/>
      <c r="J287" s="1231"/>
      <c r="K287" s="951"/>
      <c r="L287" s="160"/>
      <c r="M287" s="160"/>
      <c r="N287" s="160"/>
      <c r="O287" s="160"/>
      <c r="P287" s="160"/>
    </row>
    <row r="288" spans="5:16">
      <c r="E288" s="160"/>
      <c r="F288" s="160"/>
      <c r="G288" s="160"/>
      <c r="H288" s="160"/>
      <c r="I288" s="160"/>
      <c r="J288" s="1231"/>
      <c r="K288" s="951"/>
      <c r="L288" s="160"/>
      <c r="M288" s="160"/>
      <c r="N288" s="160"/>
      <c r="O288" s="160"/>
      <c r="P288" s="160"/>
    </row>
    <row r="289" spans="5:16">
      <c r="E289" s="160"/>
      <c r="F289" s="160"/>
      <c r="G289" s="160"/>
      <c r="H289" s="160"/>
      <c r="I289" s="160"/>
      <c r="J289" s="1231"/>
      <c r="K289" s="951"/>
      <c r="L289" s="160"/>
      <c r="M289" s="160"/>
      <c r="N289" s="160"/>
      <c r="O289" s="160"/>
      <c r="P289" s="160"/>
    </row>
    <row r="290" spans="5:16">
      <c r="E290" s="160"/>
      <c r="F290" s="160"/>
      <c r="G290" s="160"/>
      <c r="H290" s="160"/>
      <c r="I290" s="160"/>
      <c r="J290" s="1231"/>
      <c r="K290" s="951"/>
      <c r="L290" s="160"/>
      <c r="M290" s="160"/>
      <c r="N290" s="160"/>
      <c r="O290" s="160"/>
      <c r="P290" s="160"/>
    </row>
    <row r="291" spans="5:16">
      <c r="E291" s="160"/>
      <c r="F291" s="160"/>
      <c r="G291" s="160"/>
      <c r="H291" s="160"/>
      <c r="I291" s="160"/>
      <c r="J291" s="1231"/>
      <c r="K291" s="951"/>
      <c r="L291" s="160"/>
      <c r="M291" s="160"/>
      <c r="N291" s="160"/>
      <c r="O291" s="160"/>
      <c r="P291" s="160"/>
    </row>
    <row r="292" spans="5:16">
      <c r="E292" s="160"/>
      <c r="F292" s="160"/>
      <c r="G292" s="160"/>
      <c r="H292" s="160"/>
      <c r="I292" s="160"/>
      <c r="J292" s="1231"/>
      <c r="K292" s="951"/>
      <c r="L292" s="160"/>
      <c r="M292" s="160"/>
      <c r="N292" s="160"/>
      <c r="O292" s="160"/>
      <c r="P292" s="160"/>
    </row>
    <row r="293" spans="5:16">
      <c r="E293" s="160"/>
      <c r="F293" s="160"/>
      <c r="G293" s="160"/>
      <c r="H293" s="160"/>
      <c r="I293" s="160"/>
      <c r="J293" s="1231"/>
      <c r="K293" s="951"/>
      <c r="L293" s="160"/>
      <c r="M293" s="160"/>
      <c r="N293" s="160"/>
      <c r="O293" s="160"/>
      <c r="P293" s="160"/>
    </row>
    <row r="294" spans="5:16">
      <c r="E294" s="160"/>
      <c r="F294" s="160"/>
      <c r="G294" s="160"/>
      <c r="H294" s="160"/>
      <c r="I294" s="160"/>
      <c r="J294" s="1231"/>
      <c r="K294" s="951"/>
      <c r="L294" s="160"/>
      <c r="M294" s="160"/>
      <c r="N294" s="160"/>
      <c r="O294" s="160"/>
      <c r="P294" s="160"/>
    </row>
    <row r="295" spans="5:16">
      <c r="E295" s="160"/>
      <c r="F295" s="160"/>
      <c r="G295" s="160"/>
      <c r="H295" s="160"/>
      <c r="I295" s="160"/>
      <c r="J295" s="1231"/>
      <c r="K295" s="951"/>
      <c r="L295" s="160"/>
      <c r="M295" s="160"/>
      <c r="N295" s="160"/>
      <c r="O295" s="160"/>
      <c r="P295" s="160"/>
    </row>
    <row r="296" spans="5:16">
      <c r="E296" s="160"/>
      <c r="F296" s="160"/>
      <c r="G296" s="160"/>
      <c r="H296" s="160"/>
      <c r="I296" s="160"/>
      <c r="J296" s="1231"/>
      <c r="K296" s="951"/>
      <c r="L296" s="160"/>
      <c r="M296" s="160"/>
      <c r="N296" s="160"/>
      <c r="O296" s="160"/>
      <c r="P296" s="160"/>
    </row>
    <row r="297" spans="5:16">
      <c r="E297" s="160"/>
      <c r="F297" s="160"/>
      <c r="G297" s="160"/>
      <c r="H297" s="160"/>
      <c r="I297" s="160"/>
      <c r="J297" s="1231"/>
      <c r="K297" s="951"/>
      <c r="L297" s="160"/>
      <c r="M297" s="160"/>
      <c r="N297" s="160"/>
      <c r="O297" s="160"/>
      <c r="P297" s="160"/>
    </row>
    <row r="298" spans="5:16">
      <c r="E298" s="160"/>
      <c r="F298" s="160"/>
      <c r="G298" s="160"/>
      <c r="H298" s="160"/>
      <c r="I298" s="160"/>
      <c r="J298" s="1231"/>
      <c r="K298" s="951"/>
      <c r="L298" s="160"/>
      <c r="M298" s="160"/>
      <c r="N298" s="160"/>
      <c r="O298" s="160"/>
      <c r="P298" s="160"/>
    </row>
    <row r="299" spans="5:16">
      <c r="E299" s="160"/>
      <c r="F299" s="160"/>
      <c r="G299" s="160"/>
      <c r="H299" s="160"/>
      <c r="I299" s="160"/>
      <c r="J299" s="1231"/>
      <c r="K299" s="951"/>
      <c r="L299" s="160"/>
      <c r="M299" s="160"/>
      <c r="N299" s="160"/>
      <c r="O299" s="160"/>
      <c r="P299" s="160"/>
    </row>
    <row r="300" spans="5:16">
      <c r="E300" s="160"/>
      <c r="F300" s="160"/>
      <c r="G300" s="160"/>
      <c r="H300" s="160"/>
      <c r="I300" s="160"/>
      <c r="J300" s="1231"/>
      <c r="K300" s="951"/>
      <c r="L300" s="160"/>
      <c r="M300" s="160"/>
      <c r="N300" s="160"/>
      <c r="O300" s="160"/>
      <c r="P300" s="160"/>
    </row>
    <row r="301" spans="5:16">
      <c r="E301" s="160"/>
      <c r="F301" s="160"/>
      <c r="G301" s="160"/>
      <c r="H301" s="160"/>
      <c r="I301" s="160"/>
      <c r="J301" s="1231"/>
      <c r="K301" s="951"/>
      <c r="L301" s="160"/>
      <c r="M301" s="160"/>
      <c r="N301" s="160"/>
      <c r="O301" s="160"/>
      <c r="P301" s="160"/>
    </row>
    <row r="302" spans="5:16">
      <c r="E302" s="160"/>
      <c r="F302" s="160"/>
      <c r="G302" s="160"/>
      <c r="H302" s="160"/>
      <c r="I302" s="160"/>
      <c r="J302" s="1231"/>
      <c r="K302" s="951"/>
      <c r="L302" s="160"/>
      <c r="M302" s="160"/>
      <c r="N302" s="160"/>
      <c r="O302" s="160"/>
      <c r="P302" s="160"/>
    </row>
    <row r="303" spans="5:16">
      <c r="E303" s="160"/>
      <c r="F303" s="160"/>
      <c r="G303" s="160"/>
      <c r="H303" s="160"/>
      <c r="I303" s="160"/>
      <c r="J303" s="1231"/>
      <c r="K303" s="951"/>
      <c r="L303" s="160"/>
      <c r="M303" s="160"/>
      <c r="N303" s="160"/>
      <c r="O303" s="160"/>
      <c r="P303" s="160"/>
    </row>
    <row r="304" spans="5:16">
      <c r="E304" s="160"/>
      <c r="F304" s="160"/>
      <c r="G304" s="160"/>
      <c r="H304" s="160"/>
      <c r="I304" s="160"/>
      <c r="J304" s="1231"/>
      <c r="K304" s="951"/>
      <c r="L304" s="160"/>
      <c r="M304" s="160"/>
      <c r="N304" s="160"/>
      <c r="O304" s="160"/>
      <c r="P304" s="160"/>
    </row>
    <row r="305" spans="5:16">
      <c r="E305" s="160"/>
      <c r="F305" s="160"/>
      <c r="G305" s="160"/>
      <c r="H305" s="160"/>
      <c r="I305" s="160"/>
      <c r="J305" s="1231"/>
      <c r="K305" s="951"/>
      <c r="L305" s="160"/>
      <c r="M305" s="160"/>
      <c r="N305" s="160"/>
      <c r="O305" s="160"/>
      <c r="P305" s="160"/>
    </row>
    <row r="306" spans="5:16">
      <c r="E306" s="160"/>
      <c r="F306" s="160"/>
      <c r="G306" s="160"/>
      <c r="H306" s="160"/>
      <c r="I306" s="160"/>
      <c r="J306" s="1231"/>
      <c r="K306" s="951"/>
      <c r="L306" s="160"/>
      <c r="M306" s="160"/>
      <c r="N306" s="160"/>
      <c r="O306" s="160"/>
      <c r="P306" s="160"/>
    </row>
    <row r="307" spans="5:16">
      <c r="E307" s="160"/>
      <c r="F307" s="160"/>
      <c r="G307" s="160"/>
      <c r="H307" s="160"/>
      <c r="I307" s="160"/>
      <c r="J307" s="1231"/>
      <c r="K307" s="951"/>
      <c r="L307" s="160"/>
      <c r="M307" s="160"/>
      <c r="N307" s="160"/>
      <c r="O307" s="160"/>
      <c r="P307" s="160"/>
    </row>
    <row r="308" spans="5:16">
      <c r="E308" s="160"/>
      <c r="F308" s="160"/>
      <c r="G308" s="160"/>
      <c r="H308" s="160"/>
      <c r="I308" s="160"/>
      <c r="J308" s="1231"/>
      <c r="K308" s="951"/>
      <c r="L308" s="160"/>
      <c r="M308" s="160"/>
      <c r="N308" s="160"/>
      <c r="O308" s="160"/>
      <c r="P308" s="160"/>
    </row>
    <row r="309" spans="5:16">
      <c r="E309" s="160"/>
      <c r="F309" s="160"/>
      <c r="G309" s="160"/>
      <c r="H309" s="160"/>
      <c r="I309" s="160"/>
      <c r="J309" s="1231"/>
      <c r="K309" s="951"/>
      <c r="L309" s="160"/>
      <c r="M309" s="160"/>
      <c r="N309" s="160"/>
      <c r="O309" s="160"/>
      <c r="P309" s="160"/>
    </row>
    <row r="310" spans="5:16">
      <c r="E310" s="160"/>
      <c r="F310" s="160"/>
      <c r="G310" s="160"/>
      <c r="H310" s="160"/>
      <c r="I310" s="160"/>
      <c r="J310" s="1231"/>
      <c r="K310" s="951"/>
      <c r="L310" s="160"/>
      <c r="M310" s="160"/>
      <c r="N310" s="160"/>
      <c r="O310" s="160"/>
      <c r="P310" s="160"/>
    </row>
    <row r="311" spans="5:16">
      <c r="E311" s="160"/>
      <c r="F311" s="160"/>
      <c r="G311" s="160"/>
      <c r="H311" s="160"/>
      <c r="I311" s="160"/>
      <c r="J311" s="1231"/>
      <c r="K311" s="951"/>
      <c r="L311" s="160"/>
      <c r="M311" s="160"/>
      <c r="N311" s="160"/>
      <c r="O311" s="160"/>
      <c r="P311" s="160"/>
    </row>
    <row r="312" spans="5:16">
      <c r="E312" s="160"/>
      <c r="F312" s="160"/>
      <c r="G312" s="160"/>
      <c r="H312" s="160"/>
      <c r="I312" s="160"/>
      <c r="J312" s="1231"/>
      <c r="K312" s="951"/>
      <c r="L312" s="160"/>
      <c r="M312" s="160"/>
      <c r="N312" s="160"/>
      <c r="O312" s="160"/>
      <c r="P312" s="160"/>
    </row>
    <row r="313" spans="5:16">
      <c r="E313" s="160"/>
      <c r="F313" s="160"/>
      <c r="G313" s="160"/>
      <c r="H313" s="160"/>
      <c r="I313" s="160"/>
      <c r="J313" s="1231"/>
      <c r="K313" s="951"/>
      <c r="L313" s="160"/>
      <c r="M313" s="160"/>
      <c r="N313" s="160"/>
      <c r="O313" s="160"/>
      <c r="P313" s="160"/>
    </row>
    <row r="314" spans="5:16">
      <c r="E314" s="160"/>
      <c r="F314" s="160"/>
      <c r="G314" s="160"/>
      <c r="H314" s="160"/>
      <c r="I314" s="160"/>
      <c r="J314" s="1231"/>
      <c r="K314" s="951"/>
      <c r="L314" s="160"/>
      <c r="M314" s="160"/>
      <c r="N314" s="160"/>
      <c r="O314" s="160"/>
      <c r="P314" s="160"/>
    </row>
  </sheetData>
  <mergeCells count="19">
    <mergeCell ref="A190:D190"/>
    <mergeCell ref="A191:D193"/>
    <mergeCell ref="A157:A171"/>
    <mergeCell ref="A174:A186"/>
    <mergeCell ref="B184:D186"/>
    <mergeCell ref="A189:P189"/>
    <mergeCell ref="A108:A127"/>
    <mergeCell ref="A130:A154"/>
    <mergeCell ref="C3:P3"/>
    <mergeCell ref="C1:P1"/>
    <mergeCell ref="B169:D171"/>
    <mergeCell ref="C2:O2"/>
    <mergeCell ref="A101:D103"/>
    <mergeCell ref="B152:D154"/>
    <mergeCell ref="B125:D127"/>
    <mergeCell ref="B84:D86"/>
    <mergeCell ref="B97:D99"/>
    <mergeCell ref="A5:A86"/>
    <mergeCell ref="A89:A99"/>
  </mergeCells>
  <pageMargins left="0.7" right="0.7" top="0.75" bottom="0.75" header="0.3" footer="0.3"/>
  <pageSetup scale="47" orientation="portrait" horizontalDpi="1200" verticalDpi="1200" r:id="rId1"/>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workbookViewId="0"/>
  </sheetViews>
  <sheetFormatPr baseColWidth="10" defaultColWidth="9.140625" defaultRowHeight="1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row r="3" spans="2:13" ht="24.75" customHeight="1" thickBot="1">
      <c r="B3" s="1403" t="s">
        <v>56</v>
      </c>
      <c r="C3" s="1404"/>
      <c r="D3" s="1404"/>
      <c r="E3" s="1404"/>
      <c r="F3" s="1404"/>
      <c r="G3" s="1404"/>
      <c r="H3" s="1404"/>
      <c r="I3" s="1404"/>
      <c r="J3" s="1404"/>
      <c r="K3" s="1404"/>
      <c r="L3" s="1404"/>
      <c r="M3" s="1404"/>
    </row>
    <row r="4" spans="2:13" ht="42" customHeight="1" thickBot="1">
      <c r="B4" s="364" t="s">
        <v>73</v>
      </c>
      <c r="C4" s="322" t="s">
        <v>103</v>
      </c>
      <c r="D4" s="322" t="s">
        <v>43</v>
      </c>
      <c r="E4" s="322" t="s">
        <v>108</v>
      </c>
      <c r="F4" s="322" t="s">
        <v>109</v>
      </c>
      <c r="G4" s="322" t="s">
        <v>24</v>
      </c>
      <c r="H4" s="322" t="s">
        <v>510</v>
      </c>
      <c r="I4" s="322" t="s">
        <v>44</v>
      </c>
      <c r="J4" s="322" t="s">
        <v>25</v>
      </c>
      <c r="K4" s="322" t="s">
        <v>75</v>
      </c>
      <c r="L4" s="322" t="s">
        <v>89</v>
      </c>
      <c r="M4" s="322" t="s">
        <v>46</v>
      </c>
    </row>
    <row r="5" spans="2:13" ht="23.25" customHeight="1">
      <c r="B5" s="260" t="s">
        <v>48</v>
      </c>
      <c r="C5" s="261">
        <f>+'30 de ABRIL de 2024'!F200</f>
        <v>188203.1</v>
      </c>
      <c r="D5" s="262">
        <f>+'30 de ABRIL de 2024'!G200</f>
        <v>188203.1</v>
      </c>
      <c r="E5" s="263">
        <f>+'30 de ABRIL de 2024'!H200</f>
        <v>0</v>
      </c>
      <c r="F5" s="262">
        <f>+'30 de ABRIL de 2024'!I200</f>
        <v>188203.1</v>
      </c>
      <c r="G5" s="265">
        <f>+'30 de ABRIL de 2024'!L200</f>
        <v>175731.48454373999</v>
      </c>
      <c r="H5" s="323">
        <f>+G5/F5</f>
        <v>0.93373320919655411</v>
      </c>
      <c r="I5" s="262">
        <f>+F5-G5</f>
        <v>12471.615456260013</v>
      </c>
      <c r="J5" s="262">
        <f>+'30 de ABRIL de 2024'!J200</f>
        <v>54063.08660581999</v>
      </c>
      <c r="K5" s="264">
        <f t="shared" ref="K5:K14" si="0">+J5/F5</f>
        <v>0.28725927790679318</v>
      </c>
      <c r="L5" s="265">
        <f>+'30 de ABRIL de 2024'!K200</f>
        <v>53890.326806050005</v>
      </c>
      <c r="M5" s="264">
        <f>+IF(ISERROR(L5/F5),0,L5/F5)</f>
        <v>0.2863413344735023</v>
      </c>
    </row>
    <row r="6" spans="2:13" ht="25.5" customHeight="1">
      <c r="B6" s="179" t="s">
        <v>188</v>
      </c>
      <c r="C6" s="95">
        <f>+'30 de ABRIL de 2024'!F201</f>
        <v>1727574.9</v>
      </c>
      <c r="D6" s="255">
        <f>+'30 de ABRIL de 2024'!G201</f>
        <v>1727874.9</v>
      </c>
      <c r="E6" s="256">
        <f>+'30 de ABRIL de 2024'!H201</f>
        <v>0</v>
      </c>
      <c r="F6" s="255">
        <f>+'30 de ABRIL de 2024'!I201</f>
        <v>1727874.9</v>
      </c>
      <c r="G6" s="258">
        <f>+'30 de ABRIL de 2024'!L201</f>
        <v>1691641.0147080501</v>
      </c>
      <c r="H6" s="259">
        <f t="shared" ref="H6:H18" si="1">+G6/F6</f>
        <v>0.97902979822674097</v>
      </c>
      <c r="I6" s="255">
        <f t="shared" ref="I6:I18" si="2">+F6-G6</f>
        <v>36233.885291949846</v>
      </c>
      <c r="J6" s="255">
        <f>+'30 de ABRIL de 2024'!J201</f>
        <v>1610215.4508352899</v>
      </c>
      <c r="K6" s="257">
        <f t="shared" si="0"/>
        <v>0.93190511120642472</v>
      </c>
      <c r="L6" s="258">
        <f>+'30 de ABRIL de 2024'!K201</f>
        <v>420231.92811731005</v>
      </c>
      <c r="M6" s="257">
        <f t="shared" ref="M6:M17" si="3">+IF(ISERROR(L6/F6),0,L6/F6)</f>
        <v>0.24320738041701404</v>
      </c>
    </row>
    <row r="7" spans="2:13" ht="27" customHeight="1">
      <c r="B7" s="179" t="s">
        <v>77</v>
      </c>
      <c r="C7" s="95">
        <f>+'30 de ABRIL de 2024'!F202</f>
        <v>1156805.9000000001</v>
      </c>
      <c r="D7" s="255">
        <f>+'30 de ABRIL de 2024'!G202</f>
        <v>1163805.9000000001</v>
      </c>
      <c r="E7" s="256">
        <f>+'30 de ABRIL de 2024'!H202</f>
        <v>302852.90000000002</v>
      </c>
      <c r="F7" s="255">
        <f>+'30 de ABRIL de 2024'!I202</f>
        <v>860953</v>
      </c>
      <c r="G7" s="258">
        <f>+'30 de ABRIL de 2024'!L202</f>
        <v>478199.16299539007</v>
      </c>
      <c r="H7" s="259">
        <f t="shared" si="1"/>
        <v>0.55543004437569776</v>
      </c>
      <c r="I7" s="255">
        <f t="shared" si="2"/>
        <v>382753.83700460993</v>
      </c>
      <c r="J7" s="255">
        <f>+'30 de ABRIL de 2024'!J202</f>
        <v>279106.68930903001</v>
      </c>
      <c r="K7" s="257">
        <f t="shared" si="0"/>
        <v>0.32418342152130258</v>
      </c>
      <c r="L7" s="258">
        <f>+'30 de ABRIL de 2024'!K202</f>
        <v>39689.101047819997</v>
      </c>
      <c r="M7" s="257">
        <f t="shared" si="3"/>
        <v>4.6099033336105454E-2</v>
      </c>
    </row>
    <row r="8" spans="2:13" ht="40.5" customHeight="1">
      <c r="B8" s="179" t="str">
        <f>+'30 de ABRIL de 2024'!E143</f>
        <v>GASTOS DE COMERCIALIZACIÓN Y PRODUCCIÓN</v>
      </c>
      <c r="C8" s="95">
        <f>+'30 de ABRIL de 2024'!F203</f>
        <v>164697</v>
      </c>
      <c r="D8" s="255">
        <f>+'30 de ABRIL de 2024'!G203</f>
        <v>164697</v>
      </c>
      <c r="E8" s="256">
        <f>+'30 de ABRIL de 2024'!H203</f>
        <v>0</v>
      </c>
      <c r="F8" s="255">
        <f>+'30 de ABRIL de 2024'!I203</f>
        <v>164697</v>
      </c>
      <c r="G8" s="258">
        <f>+'30 de ABRIL de 2024'!L203</f>
        <v>142559.74669100001</v>
      </c>
      <c r="H8" s="259">
        <f t="shared" si="1"/>
        <v>0.86558799911959539</v>
      </c>
      <c r="I8" s="255">
        <f t="shared" si="2"/>
        <v>22137.253308999992</v>
      </c>
      <c r="J8" s="255">
        <f>+'30 de ABRIL de 2024'!J203</f>
        <v>7319.6338580000001</v>
      </c>
      <c r="K8" s="257">
        <f t="shared" si="0"/>
        <v>4.4443030887022839E-2</v>
      </c>
      <c r="L8" s="258">
        <f>+'30 de ABRIL de 2024'!K203</f>
        <v>5869.253858</v>
      </c>
      <c r="M8" s="257">
        <f t="shared" si="3"/>
        <v>3.56366774015313E-2</v>
      </c>
    </row>
    <row r="9" spans="2:13" ht="42.75" customHeight="1">
      <c r="B9" s="179" t="s">
        <v>189</v>
      </c>
      <c r="C9" s="95" t="e">
        <f>+'30 de ABRIL de 2024'!F204</f>
        <v>#REF!</v>
      </c>
      <c r="D9" s="255" t="e">
        <f>+'30 de ABRIL de 2024'!G204</f>
        <v>#REF!</v>
      </c>
      <c r="E9" s="256" t="e">
        <f>+'30 de ABRIL de 2024'!H204</f>
        <v>#REF!</v>
      </c>
      <c r="F9" s="255" t="e">
        <f>+'30 de ABRIL de 2024'!I204</f>
        <v>#REF!</v>
      </c>
      <c r="G9" s="258" t="e">
        <f>+'30 de ABRIL de 2024'!L204</f>
        <v>#REF!</v>
      </c>
      <c r="H9" s="259" t="e">
        <f t="shared" si="1"/>
        <v>#REF!</v>
      </c>
      <c r="I9" s="255" t="e">
        <f t="shared" si="2"/>
        <v>#REF!</v>
      </c>
      <c r="J9" s="255" t="e">
        <f>+'30 de ABRIL de 2024'!J204</f>
        <v>#REF!</v>
      </c>
      <c r="K9" s="257" t="e">
        <f t="shared" si="0"/>
        <v>#REF!</v>
      </c>
      <c r="L9" s="258" t="e">
        <f>+'30 de ABRIL de 2024'!K204</f>
        <v>#REF!</v>
      </c>
      <c r="M9" s="257">
        <f t="shared" si="3"/>
        <v>0</v>
      </c>
    </row>
    <row r="10" spans="2:13" ht="42.75" customHeight="1">
      <c r="B10" s="179" t="s">
        <v>543</v>
      </c>
      <c r="C10" s="95" t="e">
        <f>+'30 de ABRIL de 2024'!#REF!</f>
        <v>#REF!</v>
      </c>
      <c r="D10" s="255" t="e">
        <f>+'30 de ABRIL de 2024'!#REF!</f>
        <v>#REF!</v>
      </c>
      <c r="E10" s="256" t="e">
        <f>+'30 de ABRIL de 2024'!#REF!</f>
        <v>#REF!</v>
      </c>
      <c r="F10" s="255" t="e">
        <f>+'30 de ABRIL de 2024'!#REF!</f>
        <v>#REF!</v>
      </c>
      <c r="G10" s="258" t="e">
        <f>+'30 de ABRIL de 2024'!#REF!</f>
        <v>#REF!</v>
      </c>
      <c r="H10" s="259" t="e">
        <f t="shared" si="1"/>
        <v>#REF!</v>
      </c>
      <c r="I10" s="255" t="e">
        <f>+F10-G10</f>
        <v>#REF!</v>
      </c>
      <c r="J10" s="255" t="e">
        <f>+'30 de ABRIL de 2024'!#REF!</f>
        <v>#REF!</v>
      </c>
      <c r="K10" s="257" t="e">
        <f t="shared" si="0"/>
        <v>#REF!</v>
      </c>
      <c r="L10" s="258" t="e">
        <f>+'30 de ABRIL de 2024'!#REF!</f>
        <v>#REF!</v>
      </c>
      <c r="M10" s="257">
        <f t="shared" si="3"/>
        <v>0</v>
      </c>
    </row>
    <row r="11" spans="2:13" ht="42.75" customHeight="1">
      <c r="B11" s="179" t="s">
        <v>578</v>
      </c>
      <c r="C11" s="95" t="e">
        <f>+'CONSOLIDADO '!#REF!</f>
        <v>#REF!</v>
      </c>
      <c r="D11" s="255" t="e">
        <f>+'CONSOLIDADO '!#REF!</f>
        <v>#REF!</v>
      </c>
      <c r="E11" s="256" t="e">
        <f>+'CONSOLIDADO '!#REF!</f>
        <v>#REF!</v>
      </c>
      <c r="F11" s="255" t="e">
        <f>+D11-E11</f>
        <v>#REF!</v>
      </c>
      <c r="G11" s="258" t="e">
        <f>+'CONSOLIDADO '!#REF!</f>
        <v>#REF!</v>
      </c>
      <c r="H11" s="259" t="e">
        <f t="shared" si="1"/>
        <v>#REF!</v>
      </c>
      <c r="I11" s="255" t="e">
        <f>+F11-G11</f>
        <v>#REF!</v>
      </c>
      <c r="J11" s="255" t="e">
        <f>+'CONSOLIDADO '!#REF!</f>
        <v>#REF!</v>
      </c>
      <c r="K11" s="257" t="e">
        <f t="shared" si="0"/>
        <v>#REF!</v>
      </c>
      <c r="L11" s="258" t="e">
        <f>+'CONSOLIDADO '!#REF!</f>
        <v>#REF!</v>
      </c>
      <c r="M11" s="257">
        <f t="shared" si="3"/>
        <v>0</v>
      </c>
    </row>
    <row r="12" spans="2:13" ht="28.5" customHeight="1">
      <c r="B12" s="386" t="s">
        <v>94</v>
      </c>
      <c r="C12" s="387" t="e">
        <f>SUM(C5:C11)</f>
        <v>#REF!</v>
      </c>
      <c r="D12" s="387" t="e">
        <f>SUM(D5:D11)</f>
        <v>#REF!</v>
      </c>
      <c r="E12" s="387" t="e">
        <f>SUM(E5:E11)</f>
        <v>#REF!</v>
      </c>
      <c r="F12" s="387" t="e">
        <f>SUM(F5:F11)</f>
        <v>#REF!</v>
      </c>
      <c r="G12" s="387" t="e">
        <f>SUM(G5:G11)</f>
        <v>#REF!</v>
      </c>
      <c r="H12" s="388" t="e">
        <f t="shared" si="1"/>
        <v>#REF!</v>
      </c>
      <c r="I12" s="389" t="e">
        <f>SUM(I5:I11)</f>
        <v>#REF!</v>
      </c>
      <c r="J12" s="389" t="e">
        <f>SUM(J5:J11)</f>
        <v>#REF!</v>
      </c>
      <c r="K12" s="388" t="e">
        <f t="shared" si="0"/>
        <v>#REF!</v>
      </c>
      <c r="L12" s="390" t="e">
        <f>SUM(L5:L11)</f>
        <v>#REF!</v>
      </c>
      <c r="M12" s="388">
        <f>+IF(ISERROR(L12/F12),0,L12/F12)</f>
        <v>0</v>
      </c>
    </row>
    <row r="13" spans="2:13" ht="21.75" customHeight="1">
      <c r="B13" s="96" t="s">
        <v>50</v>
      </c>
      <c r="C13" s="95">
        <f>+'30 de ABRIL de 2024'!F205</f>
        <v>671407.75426899979</v>
      </c>
      <c r="D13" s="255">
        <f>+'30 de ABRIL de 2024'!G205</f>
        <v>671407.75426899979</v>
      </c>
      <c r="E13" s="255">
        <f>+'30 de ABRIL de 2024'!H205</f>
        <v>4403.31394</v>
      </c>
      <c r="F13" s="255">
        <f>+'30 de ABRIL de 2024'!I205</f>
        <v>667004.44032899989</v>
      </c>
      <c r="G13" s="258">
        <f>+'30 de ABRIL de 2024'!L205</f>
        <v>328133.35413598991</v>
      </c>
      <c r="H13" s="259">
        <f t="shared" si="1"/>
        <v>0.4919507791794282</v>
      </c>
      <c r="I13" s="255">
        <f t="shared" si="2"/>
        <v>338871.08619300998</v>
      </c>
      <c r="J13" s="255">
        <f>+'30 de ABRIL de 2024'!J205</f>
        <v>162904.29848562003</v>
      </c>
      <c r="K13" s="259">
        <f t="shared" si="0"/>
        <v>0.24423270466575531</v>
      </c>
      <c r="L13" s="258">
        <f>+'30 de ABRIL de 2024'!K205</f>
        <v>6666.8223017100008</v>
      </c>
      <c r="M13" s="259">
        <f t="shared" si="3"/>
        <v>9.995169295157303E-3</v>
      </c>
    </row>
    <row r="14" spans="2:13" ht="24" customHeight="1">
      <c r="B14" s="396" t="s">
        <v>91</v>
      </c>
      <c r="C14" s="397">
        <f>+C13</f>
        <v>671407.75426899979</v>
      </c>
      <c r="D14" s="398">
        <f>+D13</f>
        <v>671407.75426899979</v>
      </c>
      <c r="E14" s="398">
        <f>+E13</f>
        <v>4403.31394</v>
      </c>
      <c r="F14" s="398">
        <f>+F13</f>
        <v>667004.44032899989</v>
      </c>
      <c r="G14" s="399">
        <f>+G13</f>
        <v>328133.35413598991</v>
      </c>
      <c r="H14" s="400">
        <f t="shared" si="1"/>
        <v>0.4919507791794282</v>
      </c>
      <c r="I14" s="398">
        <f t="shared" si="2"/>
        <v>338871.08619300998</v>
      </c>
      <c r="J14" s="398">
        <f>+J13</f>
        <v>162904.29848562003</v>
      </c>
      <c r="K14" s="400">
        <f t="shared" si="0"/>
        <v>0.24423270466575531</v>
      </c>
      <c r="L14" s="399">
        <f>+L13</f>
        <v>6666.8223017100008</v>
      </c>
      <c r="M14" s="400">
        <f t="shared" si="3"/>
        <v>9.995169295157303E-3</v>
      </c>
    </row>
    <row r="15" spans="2:13" ht="33" customHeight="1">
      <c r="B15" s="391" t="s">
        <v>394</v>
      </c>
      <c r="C15" s="392" t="e">
        <f>+C12+C14</f>
        <v>#REF!</v>
      </c>
      <c r="D15" s="393" t="e">
        <f>+D12+D14</f>
        <v>#REF!</v>
      </c>
      <c r="E15" s="393" t="e">
        <f>+E12+E14</f>
        <v>#REF!</v>
      </c>
      <c r="F15" s="393" t="e">
        <f>+F12+F14</f>
        <v>#REF!</v>
      </c>
      <c r="G15" s="394" t="e">
        <f>+G12+G14</f>
        <v>#REF!</v>
      </c>
      <c r="H15" s="395" t="e">
        <f t="shared" si="1"/>
        <v>#REF!</v>
      </c>
      <c r="I15" s="393" t="e">
        <f t="shared" si="2"/>
        <v>#REF!</v>
      </c>
      <c r="J15" s="393" t="e">
        <f>+J12+J14</f>
        <v>#REF!</v>
      </c>
      <c r="K15" s="395" t="e">
        <f>+J15/F15</f>
        <v>#REF!</v>
      </c>
      <c r="L15" s="394" t="e">
        <f>+L12+L14</f>
        <v>#REF!</v>
      </c>
      <c r="M15" s="395">
        <f t="shared" si="3"/>
        <v>0</v>
      </c>
    </row>
    <row r="16" spans="2:13" ht="35.25" customHeight="1">
      <c r="B16" s="306" t="s">
        <v>396</v>
      </c>
      <c r="C16" s="307">
        <f>+'CONSOLIDADO '!B17</f>
        <v>1461.8549679099999</v>
      </c>
      <c r="D16" s="308">
        <f>+'CONSOLIDADO '!E18</f>
        <v>1461.8549679099999</v>
      </c>
      <c r="E16" s="308">
        <v>0</v>
      </c>
      <c r="F16" s="309">
        <f>+D16-E16</f>
        <v>1461.8549679099999</v>
      </c>
      <c r="G16" s="308">
        <f>+'CONSOLIDADO '!F17</f>
        <v>1155.9016629100001</v>
      </c>
      <c r="H16" s="310">
        <f>+IF(ISERROR(G16/F16),0,G16/F16)</f>
        <v>0.7907088516192422</v>
      </c>
      <c r="I16" s="309">
        <f t="shared" si="2"/>
        <v>305.95330499999977</v>
      </c>
      <c r="J16" s="309">
        <f>+'CONSOLIDADO '!I18</f>
        <v>1151.9349949100001</v>
      </c>
      <c r="K16" s="310">
        <f>+IF(ISERROR(J16/D16),0,J16/D16)</f>
        <v>0.78799540323545947</v>
      </c>
      <c r="L16" s="308">
        <f>+'CONSOLIDADO '!L18</f>
        <v>63.149998999999994</v>
      </c>
      <c r="M16" s="310">
        <f t="shared" si="3"/>
        <v>4.31985391069847E-2</v>
      </c>
    </row>
    <row r="17" spans="2:13" ht="20.25" customHeight="1" thickBot="1">
      <c r="B17" s="396" t="s">
        <v>395</v>
      </c>
      <c r="C17" s="397">
        <f>+C16</f>
        <v>1461.8549679099999</v>
      </c>
      <c r="D17" s="398">
        <f t="shared" ref="D17:J17" si="4">+D16</f>
        <v>1461.8549679099999</v>
      </c>
      <c r="E17" s="398">
        <f t="shared" si="4"/>
        <v>0</v>
      </c>
      <c r="F17" s="398">
        <f t="shared" si="4"/>
        <v>1461.8549679099999</v>
      </c>
      <c r="G17" s="399">
        <f>+G16</f>
        <v>1155.9016629100001</v>
      </c>
      <c r="H17" s="400">
        <f>+IF(ISERROR(G17/F17),0,G17/F17)</f>
        <v>0.7907088516192422</v>
      </c>
      <c r="I17" s="398">
        <f t="shared" si="2"/>
        <v>305.95330499999977</v>
      </c>
      <c r="J17" s="398">
        <f t="shared" si="4"/>
        <v>1151.9349949100001</v>
      </c>
      <c r="K17" s="400">
        <f>+IF(ISERROR(J17/D17),0,J17/D17)</f>
        <v>0.78799540323545947</v>
      </c>
      <c r="L17" s="399">
        <f>+L16</f>
        <v>63.149998999999994</v>
      </c>
      <c r="M17" s="400">
        <f t="shared" si="3"/>
        <v>4.31985391069847E-2</v>
      </c>
    </row>
    <row r="18" spans="2:13" ht="24.75" customHeight="1" thickBot="1">
      <c r="B18" s="324" t="s">
        <v>410</v>
      </c>
      <c r="C18" s="325" t="e">
        <f>+C15+C17</f>
        <v>#REF!</v>
      </c>
      <c r="D18" s="326" t="e">
        <f t="shared" ref="D18:J18" si="5">+D15+D17</f>
        <v>#REF!</v>
      </c>
      <c r="E18" s="326" t="e">
        <f t="shared" si="5"/>
        <v>#REF!</v>
      </c>
      <c r="F18" s="326" t="e">
        <f t="shared" si="5"/>
        <v>#REF!</v>
      </c>
      <c r="G18" s="327" t="e">
        <f>+G15+G17</f>
        <v>#REF!</v>
      </c>
      <c r="H18" s="328" t="e">
        <f t="shared" si="1"/>
        <v>#REF!</v>
      </c>
      <c r="I18" s="326" t="e">
        <f t="shared" si="2"/>
        <v>#REF!</v>
      </c>
      <c r="J18" s="326" t="e">
        <f t="shared" si="5"/>
        <v>#REF!</v>
      </c>
      <c r="K18" s="328" t="e">
        <f>+J18/F18</f>
        <v>#REF!</v>
      </c>
      <c r="L18" s="327" t="e">
        <f>+L15+L17</f>
        <v>#REF!</v>
      </c>
      <c r="M18" s="328">
        <f>+IF(ISERROR(L18/F18),0,L18/F18)</f>
        <v>0</v>
      </c>
    </row>
    <row r="21" spans="2:13">
      <c r="C21" s="318"/>
      <c r="E21" s="296"/>
    </row>
    <row r="22" spans="2:13">
      <c r="C22" s="375"/>
      <c r="L22" s="56"/>
    </row>
    <row r="23" spans="2:13">
      <c r="E23" s="296"/>
      <c r="L23" s="9"/>
    </row>
    <row r="25" spans="2:13">
      <c r="E25" s="296"/>
    </row>
  </sheetData>
  <mergeCells count="1">
    <mergeCell ref="B3:M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S110"/>
  <sheetViews>
    <sheetView topLeftCell="A7" zoomScale="80" zoomScaleNormal="80" workbookViewId="0">
      <selection activeCell="A21" sqref="A21"/>
    </sheetView>
  </sheetViews>
  <sheetFormatPr baseColWidth="10" defaultColWidth="9.140625" defaultRowHeight="15"/>
  <cols>
    <col min="1" max="1" width="36.140625" customWidth="1"/>
    <col min="2" max="2" width="18.42578125" customWidth="1"/>
    <col min="3" max="3" width="20.7109375" customWidth="1"/>
    <col min="4" max="4" width="13.5703125" customWidth="1"/>
    <col min="5" max="5" width="20.85546875" customWidth="1"/>
    <col min="6" max="6" width="21" hidden="1" customWidth="1"/>
    <col min="7" max="7" width="16.7109375" hidden="1" customWidth="1"/>
    <col min="8" max="8" width="15.5703125" hidden="1" customWidth="1"/>
    <col min="9" max="9" width="14.85546875" bestFit="1" customWidth="1"/>
    <col min="10" max="10" width="12" customWidth="1"/>
    <col min="11" max="11" width="18.28515625" customWidth="1"/>
    <col min="12" max="13" width="17.28515625" customWidth="1"/>
    <col min="14" max="14" width="14.85546875" customWidth="1"/>
    <col min="15" max="15" width="15" hidden="1" customWidth="1"/>
    <col min="16" max="16" width="14.7109375" customWidth="1"/>
    <col min="17" max="17" width="10.5703125" customWidth="1"/>
    <col min="18" max="23" width="9.140625" customWidth="1"/>
  </cols>
  <sheetData>
    <row r="3" spans="1:19" ht="40.5" customHeight="1">
      <c r="A3" s="1405" t="s">
        <v>361</v>
      </c>
      <c r="B3" s="1405"/>
      <c r="C3" s="1405"/>
      <c r="D3" s="1405"/>
      <c r="E3" s="1405"/>
      <c r="F3" s="1405"/>
      <c r="G3" s="1405"/>
      <c r="H3" s="1405"/>
      <c r="I3" s="1405"/>
      <c r="J3" s="1405"/>
      <c r="K3" s="1405"/>
      <c r="L3" s="1405"/>
      <c r="M3" s="1405"/>
      <c r="N3" s="1405"/>
      <c r="O3" s="897"/>
    </row>
    <row r="4" spans="1:19" ht="30.75" customHeight="1">
      <c r="A4" s="1406" t="s">
        <v>813</v>
      </c>
      <c r="B4" s="1406"/>
      <c r="C4" s="1406"/>
      <c r="D4" s="1406"/>
      <c r="E4" s="1406"/>
      <c r="F4" s="1406"/>
      <c r="G4" s="1406"/>
      <c r="H4" s="1406"/>
      <c r="I4" s="1406"/>
      <c r="J4" s="1406"/>
      <c r="K4" s="1406"/>
      <c r="L4" s="1406"/>
      <c r="M4" s="1406"/>
      <c r="N4" s="1406"/>
    </row>
    <row r="5" spans="1:19" ht="30.75" customHeight="1">
      <c r="A5" s="1411"/>
      <c r="B5" s="1406"/>
      <c r="C5" s="1406"/>
      <c r="D5" s="1406"/>
      <c r="E5" s="1406"/>
      <c r="F5" s="1406"/>
      <c r="G5" s="1406"/>
      <c r="H5" s="1406"/>
      <c r="I5" s="1406"/>
      <c r="J5" s="1406"/>
      <c r="K5" s="1406"/>
      <c r="L5" s="1406"/>
      <c r="M5" s="1406"/>
      <c r="N5" s="1406"/>
      <c r="O5" s="1406"/>
    </row>
    <row r="6" spans="1:19" ht="24.75" customHeight="1">
      <c r="A6" s="1407" t="s">
        <v>74</v>
      </c>
      <c r="B6" s="1408"/>
      <c r="C6" s="1408"/>
      <c r="D6" s="1408"/>
      <c r="E6" s="1408"/>
      <c r="F6" s="1408"/>
      <c r="G6" s="1408"/>
      <c r="H6" s="1408"/>
      <c r="I6" s="1408"/>
      <c r="J6" s="1408"/>
      <c r="K6" s="1408"/>
      <c r="L6" s="1408"/>
      <c r="M6" s="1408"/>
      <c r="N6" s="1408"/>
      <c r="O6" s="1408"/>
    </row>
    <row r="7" spans="1:19" ht="22.5" customHeight="1" thickBot="1">
      <c r="A7" s="1409" t="s">
        <v>69</v>
      </c>
      <c r="B7" s="1410"/>
      <c r="C7" s="1410"/>
      <c r="D7" s="1410"/>
      <c r="E7" s="1410"/>
      <c r="F7" s="1410"/>
      <c r="G7" s="1410"/>
      <c r="H7" s="1410"/>
      <c r="I7" s="1410"/>
      <c r="J7" s="1410"/>
      <c r="K7" s="1410"/>
      <c r="L7" s="1410"/>
      <c r="M7" s="1410"/>
      <c r="N7" s="1410"/>
      <c r="O7" s="1410"/>
    </row>
    <row r="8" spans="1:19" s="180" customFormat="1" ht="80.25" customHeight="1" thickBot="1">
      <c r="A8" s="856" t="s">
        <v>194</v>
      </c>
      <c r="B8" s="857" t="s">
        <v>104</v>
      </c>
      <c r="C8" s="857" t="s">
        <v>193</v>
      </c>
      <c r="D8" s="857" t="s">
        <v>108</v>
      </c>
      <c r="E8" s="857" t="s">
        <v>553</v>
      </c>
      <c r="F8" s="857" t="s">
        <v>24</v>
      </c>
      <c r="G8" s="857" t="s">
        <v>510</v>
      </c>
      <c r="H8" s="857" t="s">
        <v>195</v>
      </c>
      <c r="I8" s="857" t="s">
        <v>25</v>
      </c>
      <c r="J8" s="858" t="s">
        <v>351</v>
      </c>
      <c r="K8" s="858" t="s">
        <v>548</v>
      </c>
      <c r="L8" s="857" t="s">
        <v>89</v>
      </c>
      <c r="M8" s="857" t="s">
        <v>549</v>
      </c>
      <c r="N8" s="859" t="s">
        <v>560</v>
      </c>
      <c r="O8" s="857" t="s">
        <v>28</v>
      </c>
    </row>
    <row r="9" spans="1:19" ht="30" customHeight="1">
      <c r="A9" s="593" t="s">
        <v>48</v>
      </c>
      <c r="B9" s="437">
        <v>54301.5</v>
      </c>
      <c r="C9" s="437">
        <v>54301.5</v>
      </c>
      <c r="D9" s="437">
        <v>0</v>
      </c>
      <c r="E9" s="437">
        <v>54301.5</v>
      </c>
      <c r="F9" s="437">
        <v>47461.581068739993</v>
      </c>
      <c r="G9" s="438">
        <v>0.87403812175980389</v>
      </c>
      <c r="H9" s="439">
        <v>6839.9189312600065</v>
      </c>
      <c r="I9" s="437">
        <v>13714.078476999999</v>
      </c>
      <c r="J9" s="438">
        <v>0.25255432128025929</v>
      </c>
      <c r="K9" s="438" t="s">
        <v>76</v>
      </c>
      <c r="L9" s="437">
        <v>13562.00496</v>
      </c>
      <c r="M9" s="603" t="s">
        <v>76</v>
      </c>
      <c r="N9" s="1150">
        <v>0.24975378138725449</v>
      </c>
      <c r="O9" s="892">
        <v>13481.609499000002</v>
      </c>
      <c r="Q9" s="72"/>
    </row>
    <row r="10" spans="1:19" ht="42" customHeight="1">
      <c r="A10" s="594" t="s">
        <v>188</v>
      </c>
      <c r="B10" s="319">
        <v>13507.3</v>
      </c>
      <c r="C10" s="319">
        <v>13507.3</v>
      </c>
      <c r="D10" s="319">
        <v>0</v>
      </c>
      <c r="E10" s="319">
        <v>13507.3</v>
      </c>
      <c r="F10" s="320">
        <v>11706.69763637</v>
      </c>
      <c r="G10" s="68">
        <v>0.8666941310528381</v>
      </c>
      <c r="H10" s="321">
        <v>1800.6023636299997</v>
      </c>
      <c r="I10" s="319">
        <v>7586.2336432000002</v>
      </c>
      <c r="J10" s="68">
        <v>0.56163953145336232</v>
      </c>
      <c r="K10" s="68" t="s">
        <v>76</v>
      </c>
      <c r="L10" s="319">
        <v>2797.3417925399999</v>
      </c>
      <c r="M10" s="602" t="s">
        <v>76</v>
      </c>
      <c r="N10" s="1151">
        <v>0.20709851654586781</v>
      </c>
      <c r="O10" s="893">
        <v>2179.9162823899997</v>
      </c>
      <c r="Q10" s="72"/>
    </row>
    <row r="11" spans="1:19" ht="42" customHeight="1">
      <c r="A11" s="594" t="s">
        <v>77</v>
      </c>
      <c r="B11" s="319">
        <v>787691.30000000016</v>
      </c>
      <c r="C11" s="319">
        <v>794691.30000000016</v>
      </c>
      <c r="D11" s="319">
        <v>8802.9</v>
      </c>
      <c r="E11" s="319">
        <v>785888.40000000014</v>
      </c>
      <c r="F11" s="320">
        <v>406151.92227339005</v>
      </c>
      <c r="G11" s="68">
        <v>0.51680610411527894</v>
      </c>
      <c r="H11" s="321">
        <v>379736.47772661009</v>
      </c>
      <c r="I11" s="319">
        <v>269934.70360074</v>
      </c>
      <c r="J11" s="68">
        <v>0.33967240310890523</v>
      </c>
      <c r="K11" s="68">
        <v>0.28000000000000003</v>
      </c>
      <c r="L11" s="319">
        <v>30906.76312182</v>
      </c>
      <c r="M11" s="602">
        <v>0.02</v>
      </c>
      <c r="N11" s="1151">
        <v>3.8891533255516947E-2</v>
      </c>
      <c r="O11" s="893">
        <v>27576.658652120001</v>
      </c>
      <c r="Q11" s="72"/>
      <c r="R11" s="72"/>
      <c r="S11" s="72"/>
    </row>
    <row r="12" spans="1:19" ht="71.25" customHeight="1">
      <c r="A12" s="594" t="s">
        <v>189</v>
      </c>
      <c r="B12" s="319">
        <v>3042.6</v>
      </c>
      <c r="C12" s="319">
        <v>3042.6</v>
      </c>
      <c r="D12" s="319">
        <v>0</v>
      </c>
      <c r="E12" s="319">
        <v>3042.6</v>
      </c>
      <c r="F12" s="319">
        <v>170.7</v>
      </c>
      <c r="G12" s="68">
        <v>5.6103332676000789E-2</v>
      </c>
      <c r="H12" s="321">
        <v>2871.9</v>
      </c>
      <c r="I12" s="1217">
        <v>162.32495</v>
      </c>
      <c r="J12" s="68">
        <v>5.335073621244988E-2</v>
      </c>
      <c r="K12" s="68" t="s">
        <v>76</v>
      </c>
      <c r="L12" s="319">
        <v>162.32495</v>
      </c>
      <c r="M12" s="602" t="s">
        <v>76</v>
      </c>
      <c r="N12" s="1151">
        <v>5.335073621244988E-2</v>
      </c>
      <c r="O12" s="893">
        <v>162.26995255802134</v>
      </c>
      <c r="P12" s="72"/>
      <c r="Q12" s="72"/>
    </row>
    <row r="13" spans="1:19" ht="30" customHeight="1">
      <c r="A13" s="595" t="s">
        <v>51</v>
      </c>
      <c r="B13" s="529">
        <v>858542.70000000019</v>
      </c>
      <c r="C13" s="529">
        <v>865542.70000000019</v>
      </c>
      <c r="D13" s="529">
        <v>8802.9</v>
      </c>
      <c r="E13" s="529">
        <v>856739.80000000016</v>
      </c>
      <c r="F13" s="529">
        <v>465490.90097850008</v>
      </c>
      <c r="G13" s="530">
        <v>0.54332820884298827</v>
      </c>
      <c r="H13" s="531">
        <v>391248.89902150008</v>
      </c>
      <c r="I13" s="529">
        <v>291397.34067094</v>
      </c>
      <c r="J13" s="530">
        <v>0.33666431554554149</v>
      </c>
      <c r="K13" s="530">
        <v>0.28000000000000003</v>
      </c>
      <c r="L13" s="529">
        <v>47428.434824360003</v>
      </c>
      <c r="M13" s="530">
        <v>0.02</v>
      </c>
      <c r="N13" s="1152">
        <v>5.4796181429708775E-2</v>
      </c>
      <c r="O13" s="894">
        <v>43400.454386068028</v>
      </c>
      <c r="Q13" s="72"/>
    </row>
    <row r="14" spans="1:19" ht="48" customHeight="1">
      <c r="A14" s="594" t="s">
        <v>91</v>
      </c>
      <c r="B14" s="319">
        <v>593383.75031399983</v>
      </c>
      <c r="C14" s="319">
        <v>593383.75031399983</v>
      </c>
      <c r="D14" s="319">
        <v>0</v>
      </c>
      <c r="E14" s="435">
        <v>593383.75031399983</v>
      </c>
      <c r="F14" s="319">
        <v>321915.08139098989</v>
      </c>
      <c r="G14" s="68">
        <v>0.54250740978438095</v>
      </c>
      <c r="H14" s="321">
        <v>271468.66892300994</v>
      </c>
      <c r="I14" s="319">
        <v>155006.02189462003</v>
      </c>
      <c r="J14" s="68">
        <v>0.26122390748414626</v>
      </c>
      <c r="K14" s="68">
        <v>0.33</v>
      </c>
      <c r="L14" s="319">
        <v>5158.5365987100004</v>
      </c>
      <c r="M14" s="68">
        <v>0.01</v>
      </c>
      <c r="N14" s="1153">
        <v>8.6934241053622831E-3</v>
      </c>
      <c r="O14" s="893">
        <v>4706.63171771</v>
      </c>
      <c r="Q14" s="72"/>
    </row>
    <row r="15" spans="1:19" ht="29.25" customHeight="1">
      <c r="A15" s="595" t="s">
        <v>78</v>
      </c>
      <c r="B15" s="529">
        <v>593383.75031399983</v>
      </c>
      <c r="C15" s="529">
        <v>593383.75031399983</v>
      </c>
      <c r="D15" s="529">
        <v>0</v>
      </c>
      <c r="E15" s="529">
        <v>593383.75031399983</v>
      </c>
      <c r="F15" s="529">
        <v>321915.08139098989</v>
      </c>
      <c r="G15" s="530">
        <v>0.54250740978438095</v>
      </c>
      <c r="H15" s="531">
        <v>271468.66892300994</v>
      </c>
      <c r="I15" s="529">
        <v>155006.02189462003</v>
      </c>
      <c r="J15" s="530">
        <v>0.26122390748414626</v>
      </c>
      <c r="K15" s="530">
        <v>0.33</v>
      </c>
      <c r="L15" s="529">
        <v>5158.5365987100004</v>
      </c>
      <c r="M15" s="530">
        <v>0.01</v>
      </c>
      <c r="N15" s="1152">
        <v>8.6934241053622831E-3</v>
      </c>
      <c r="O15" s="894">
        <v>4706.63171771</v>
      </c>
      <c r="Q15" s="72"/>
    </row>
    <row r="16" spans="1:19" ht="29.25" customHeight="1">
      <c r="A16" s="596" t="s">
        <v>394</v>
      </c>
      <c r="B16" s="532">
        <v>1451926.450314</v>
      </c>
      <c r="C16" s="532">
        <v>1458926.450314</v>
      </c>
      <c r="D16" s="532">
        <v>8802.9</v>
      </c>
      <c r="E16" s="532">
        <v>1450123.5503139999</v>
      </c>
      <c r="F16" s="532">
        <v>787405.98236948997</v>
      </c>
      <c r="G16" s="533">
        <v>0.54299234172080746</v>
      </c>
      <c r="H16" s="534">
        <v>662717.56794451002</v>
      </c>
      <c r="I16" s="532">
        <v>446403.36256556003</v>
      </c>
      <c r="J16" s="533">
        <v>0.30598071785557257</v>
      </c>
      <c r="K16" s="533">
        <v>0.31</v>
      </c>
      <c r="L16" s="532">
        <v>52586.971423070005</v>
      </c>
      <c r="M16" s="533">
        <v>0.02</v>
      </c>
      <c r="N16" s="1154">
        <v>3.6044977738083975E-2</v>
      </c>
      <c r="O16" s="895">
        <v>48107.086103778027</v>
      </c>
      <c r="Q16" s="72"/>
    </row>
    <row r="17" spans="1:17" ht="38.25" customHeight="1">
      <c r="A17" s="594" t="s">
        <v>396</v>
      </c>
      <c r="B17" s="435">
        <v>1461.8549679099999</v>
      </c>
      <c r="C17" s="435">
        <v>1461.8549679099999</v>
      </c>
      <c r="D17" s="436">
        <v>0</v>
      </c>
      <c r="E17" s="435">
        <v>1461.8549679099999</v>
      </c>
      <c r="F17" s="320">
        <v>1155.9016629100001</v>
      </c>
      <c r="G17" s="68">
        <v>0.7907088516192422</v>
      </c>
      <c r="H17" s="321">
        <v>305.95330499999977</v>
      </c>
      <c r="I17" s="319">
        <v>1151.9349949100001</v>
      </c>
      <c r="J17" s="68">
        <v>0.78799540323545947</v>
      </c>
      <c r="K17" s="68" t="s">
        <v>76</v>
      </c>
      <c r="L17" s="319">
        <v>63.149998999999994</v>
      </c>
      <c r="M17" s="103" t="s">
        <v>76</v>
      </c>
      <c r="N17" s="1155">
        <v>4.31985391069847E-2</v>
      </c>
      <c r="O17" s="893">
        <v>0</v>
      </c>
      <c r="Q17" s="72"/>
    </row>
    <row r="18" spans="1:17" ht="44.25" customHeight="1">
      <c r="A18" s="860" t="s">
        <v>443</v>
      </c>
      <c r="B18" s="532">
        <v>1461.8549679099999</v>
      </c>
      <c r="C18" s="532">
        <v>1461.8549679099999</v>
      </c>
      <c r="D18" s="532">
        <v>0</v>
      </c>
      <c r="E18" s="532">
        <v>1461.8549679099999</v>
      </c>
      <c r="F18" s="532">
        <v>1155.9016629100001</v>
      </c>
      <c r="G18" s="533">
        <v>0.7907088516192422</v>
      </c>
      <c r="H18" s="534">
        <v>305.95330499999977</v>
      </c>
      <c r="I18" s="532">
        <v>1151.9349949100001</v>
      </c>
      <c r="J18" s="533">
        <v>0.78799540323545947</v>
      </c>
      <c r="K18" s="533" t="s">
        <v>76</v>
      </c>
      <c r="L18" s="532">
        <v>63.149998999999994</v>
      </c>
      <c r="M18" s="533" t="s">
        <v>76</v>
      </c>
      <c r="N18" s="1154">
        <v>4.31985391069847E-2</v>
      </c>
      <c r="O18" s="895">
        <v>0</v>
      </c>
      <c r="Q18" s="72"/>
    </row>
    <row r="19" spans="1:17" ht="29.25" customHeight="1" thickBot="1">
      <c r="A19" s="597" t="s">
        <v>434</v>
      </c>
      <c r="B19" s="598">
        <v>1453388.3052819101</v>
      </c>
      <c r="C19" s="598">
        <v>1460388.3052819101</v>
      </c>
      <c r="D19" s="598">
        <v>8802.9</v>
      </c>
      <c r="E19" s="598">
        <v>1451585.40528191</v>
      </c>
      <c r="F19" s="598">
        <v>788561.88403239998</v>
      </c>
      <c r="G19" s="599">
        <v>0.54324181075605038</v>
      </c>
      <c r="H19" s="600">
        <v>663023.52124951</v>
      </c>
      <c r="I19" s="598">
        <v>447555.29756047006</v>
      </c>
      <c r="J19" s="599">
        <v>0.30646321662653619</v>
      </c>
      <c r="K19" s="599">
        <v>0.31</v>
      </c>
      <c r="L19" s="598">
        <v>52650.121422070006</v>
      </c>
      <c r="M19" s="599">
        <v>0.02</v>
      </c>
      <c r="N19" s="1149">
        <v>3.6052138483748365E-2</v>
      </c>
      <c r="O19" s="896">
        <v>48107.086103778027</v>
      </c>
    </row>
    <row r="20" spans="1:17">
      <c r="A20" s="277" t="s">
        <v>812</v>
      </c>
      <c r="B20" s="277"/>
      <c r="C20" s="277"/>
      <c r="D20" s="277"/>
      <c r="E20" s="277"/>
      <c r="F20" s="277"/>
      <c r="G20" s="277"/>
      <c r="H20" s="277"/>
      <c r="I20" s="277"/>
      <c r="J20" s="277"/>
      <c r="K20" s="277"/>
      <c r="L20" s="277"/>
      <c r="M20" s="277"/>
      <c r="N20" s="277"/>
      <c r="O20" s="891"/>
    </row>
    <row r="21" spans="1:17">
      <c r="B21" s="71"/>
      <c r="C21" s="71"/>
      <c r="D21" s="71"/>
      <c r="E21" s="71"/>
      <c r="F21" s="71"/>
      <c r="G21" s="70"/>
      <c r="H21" s="70"/>
      <c r="I21" s="70"/>
      <c r="J21" s="70"/>
      <c r="K21" s="70"/>
      <c r="L21" s="70"/>
      <c r="M21" s="70"/>
      <c r="N21" s="70"/>
    </row>
    <row r="22" spans="1:17" ht="27" hidden="1" customHeight="1">
      <c r="B22" s="71"/>
      <c r="C22" s="71"/>
      <c r="D22" s="71"/>
      <c r="E22" s="71"/>
      <c r="F22" s="70"/>
      <c r="G22" s="70"/>
      <c r="H22" s="70"/>
      <c r="I22" s="70">
        <v>446403.36256556003</v>
      </c>
      <c r="J22" s="70"/>
      <c r="K22" s="70"/>
      <c r="L22" s="70"/>
      <c r="M22" s="70"/>
      <c r="N22" s="70"/>
    </row>
    <row r="23" spans="1:17" hidden="1">
      <c r="A23" t="s">
        <v>512</v>
      </c>
      <c r="B23" s="72">
        <v>1451926.450314</v>
      </c>
      <c r="C23" s="72"/>
      <c r="D23" s="72">
        <v>8802.9</v>
      </c>
      <c r="E23" s="72">
        <v>1450123.5503139999</v>
      </c>
      <c r="F23" s="72">
        <v>787405.98236948997</v>
      </c>
      <c r="G23" s="72"/>
      <c r="H23" s="72">
        <v>662717.56794451002</v>
      </c>
      <c r="I23" s="72">
        <v>446403.36256556003</v>
      </c>
      <c r="J23" s="72"/>
      <c r="K23" s="72"/>
      <c r="L23" s="72">
        <v>52586.971423070005</v>
      </c>
      <c r="M23" s="72"/>
      <c r="N23" s="72"/>
      <c r="O23" s="72">
        <v>48107.086103778027</v>
      </c>
    </row>
    <row r="24" spans="1:17" hidden="1">
      <c r="A24" t="s">
        <v>438</v>
      </c>
      <c r="B24" s="72">
        <v>1451926.450314</v>
      </c>
      <c r="C24" s="72"/>
      <c r="D24" s="72">
        <v>8802.9</v>
      </c>
      <c r="E24" s="113">
        <v>1450123.5503139999</v>
      </c>
      <c r="F24" s="291">
        <v>787405.98236948997</v>
      </c>
      <c r="G24" s="113"/>
      <c r="H24" s="113">
        <v>662717.56794450991</v>
      </c>
      <c r="I24" s="113">
        <v>446403.36256556003</v>
      </c>
      <c r="J24" s="113"/>
      <c r="K24" s="113"/>
      <c r="L24" s="113">
        <v>52586.971423070005</v>
      </c>
      <c r="M24" s="113"/>
      <c r="N24" s="113"/>
      <c r="O24" s="72">
        <v>48107.08610377802</v>
      </c>
    </row>
    <row r="25" spans="1:17" s="149" customFormat="1" hidden="1">
      <c r="A25" s="149" t="s">
        <v>460</v>
      </c>
      <c r="B25" s="266">
        <v>0</v>
      </c>
      <c r="C25" s="150"/>
      <c r="D25" s="150">
        <v>0</v>
      </c>
      <c r="E25" s="150">
        <v>0</v>
      </c>
      <c r="F25" s="266">
        <v>0</v>
      </c>
      <c r="G25" s="266"/>
      <c r="H25" s="266">
        <v>0</v>
      </c>
      <c r="I25" s="150">
        <v>0</v>
      </c>
      <c r="J25" s="150"/>
      <c r="K25" s="150"/>
      <c r="L25" s="150">
        <v>0</v>
      </c>
      <c r="M25" s="150"/>
      <c r="N25" s="150">
        <v>0</v>
      </c>
      <c r="O25" s="149">
        <v>0</v>
      </c>
    </row>
    <row r="26" spans="1:17" hidden="1">
      <c r="E26" s="72"/>
      <c r="F26" s="72"/>
    </row>
    <row r="27" spans="1:17" ht="38.25" hidden="1" customHeight="1">
      <c r="E27" s="72"/>
    </row>
    <row r="29" spans="1:17">
      <c r="C29" s="470"/>
    </row>
    <row r="30" spans="1:17">
      <c r="C30" s="470"/>
    </row>
    <row r="31" spans="1:17">
      <c r="C31" s="470"/>
    </row>
    <row r="40" ht="73.5" customHeight="1"/>
    <row r="49" ht="78" customHeight="1"/>
    <row r="107" spans="2:9" ht="21.75" customHeight="1"/>
    <row r="108" spans="2:9" ht="29.25" customHeight="1"/>
    <row r="109" spans="2:9" ht="23.25" customHeight="1">
      <c r="D109" t="e">
        <v>#REF!</v>
      </c>
      <c r="E109" s="297"/>
      <c r="F109" s="297"/>
      <c r="G109" s="297"/>
      <c r="H109" s="297"/>
      <c r="I109" s="297"/>
    </row>
    <row r="110" spans="2:9" ht="23.25" customHeight="1">
      <c r="B110" s="72"/>
      <c r="E110" s="297"/>
      <c r="F110" s="297"/>
      <c r="G110" s="297"/>
      <c r="H110" s="297"/>
      <c r="I110" s="297"/>
    </row>
  </sheetData>
  <mergeCells count="5">
    <mergeCell ref="A3:N3"/>
    <mergeCell ref="A4:N4"/>
    <mergeCell ref="A6:O6"/>
    <mergeCell ref="A7:O7"/>
    <mergeCell ref="A5:O5"/>
  </mergeCells>
  <printOptions horizontalCentered="1" verticalCentered="1"/>
  <pageMargins left="1.2736614173228347" right="0.70866141732283472" top="0.74803149606299213" bottom="0.74803149606299213" header="0.31496062992125984" footer="0.31496062992125984"/>
  <pageSetup paperSize="9" scale="57" orientation="landscape" r:id="rId1"/>
  <rowBreaks count="1" manualBreakCount="1">
    <brk id="20" max="11"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19</vt:i4>
      </vt:variant>
      <vt:variant>
        <vt:lpstr>Rangos con nombre</vt:lpstr>
      </vt:variant>
      <vt:variant>
        <vt:i4>15</vt:i4>
      </vt:variant>
    </vt:vector>
  </HeadingPairs>
  <TitlesOfParts>
    <vt:vector size="34" baseType="lpstr">
      <vt:lpstr>DESAGREGADO MININTERIOR </vt:lpstr>
      <vt:lpstr>BASE SIIF</vt:lpstr>
      <vt:lpstr>DATOS SIIF</vt:lpstr>
      <vt:lpstr>BASE SENTENCIA</vt:lpstr>
      <vt:lpstr>DATOS SENT</vt:lpstr>
      <vt:lpstr>DATOS REGALIAS</vt:lpstr>
      <vt:lpstr>30 de ABRIL de 2024</vt:lpstr>
      <vt:lpstr>CONSOLIDADO SECTOR INTERIOR</vt:lpstr>
      <vt:lpstr>CONSOLIDADO </vt:lpstr>
      <vt:lpstr>POR DIRECCIONES</vt:lpstr>
      <vt:lpstr>ALERTAS DIRECCIONES</vt:lpstr>
      <vt:lpstr>GLOSARIO</vt:lpstr>
      <vt:lpstr>GRAFICAS DE TENDENCIA </vt:lpstr>
      <vt:lpstr>CUADRO SENTENCIA</vt:lpstr>
      <vt:lpstr>Comparativo Sector</vt:lpstr>
      <vt:lpstr>NASA KIWE</vt:lpstr>
      <vt:lpstr>UNP</vt:lpstr>
      <vt:lpstr>BOMBEROS</vt:lpstr>
      <vt:lpstr>DER AUTOR</vt:lpstr>
      <vt:lpstr>'30 de ABRIL de 2024'!Área_de_impresión</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'DATOS REGALIAS'!Print_Area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2024-01-09T16:14:27Z</cp:lastPrinted>
  <dcterms:created xsi:type="dcterms:W3CDTF">2015-10-22T11:50:38Z</dcterms:created>
  <dcterms:modified xsi:type="dcterms:W3CDTF">2024-05-07T15:43:46Z</dcterms:modified>
</cp:coreProperties>
</file>