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mintsrv-11x\OAP\GPGP\VIGENCIA 2024\1. EJECUCION PRESUPUESTAL\3. EJECUCIONES WEB\"/>
    </mc:Choice>
  </mc:AlternateContent>
  <xr:revisionPtr revIDLastSave="0" documentId="13_ncr:1_{6603FC9D-8134-44A2-B964-4F2BD372CB87}" xr6:coauthVersionLast="36" xr6:coauthVersionMax="36" xr10:uidLastSave="{00000000-0000-0000-0000-000000000000}"/>
  <bookViews>
    <workbookView xWindow="0" yWindow="0" windowWidth="28800" windowHeight="11505" firstSheet="3" activeTab="11" xr2:uid="{3579BC60-0AE8-4B9F-9E55-3DE07AACC97B}"/>
  </bookViews>
  <sheets>
    <sheet name="DATOS SENT" sheetId="551" state="hidden" r:id="rId1"/>
    <sheet name="DATOS REGALIAS" sheetId="1010" state="hidden" r:id="rId2"/>
    <sheet name="CONSOLIDADO SECTOR INTERIOR" sheetId="83" state="hidden" r:id="rId3"/>
    <sheet name="CONSOLIDADO " sheetId="66" r:id="rId4"/>
    <sheet name="POR DIRECCIONES" sheetId="129" r:id="rId5"/>
    <sheet name="GLOSARIO" sheetId="987" state="hidden" r:id="rId6"/>
    <sheet name="GRAFICAS DE TENDENCIA " sheetId="1079" state="hidden" r:id="rId7"/>
    <sheet name="Comparativo Sector" sheetId="1073" state="hidden" r:id="rId8"/>
    <sheet name="NASA KIWE" sheetId="72" state="hidden" r:id="rId9"/>
    <sheet name="UNP" sheetId="77" state="hidden" r:id="rId10"/>
    <sheet name="ALERTAS DIRECCIONES" sheetId="6" r:id="rId11"/>
    <sheet name="CUADRO SENTENCIA" sheetId="60" r:id="rId12"/>
    <sheet name="DER AUTOR" sheetId="73" state="hidden" r:id="rId13"/>
  </sheets>
  <externalReferences>
    <externalReference r:id="rId14"/>
    <externalReference r:id="rId15"/>
    <externalReference r:id="rId16"/>
    <externalReference r:id="rId17"/>
    <externalReference r:id="rId18"/>
  </externalReferences>
  <definedNames>
    <definedName name="_xlnm._FilterDatabase" localSheetId="10" hidden="1">'ALERTAS DIRECCIONES'!#REF!</definedName>
    <definedName name="_xlnm._FilterDatabase" localSheetId="0" hidden="1">'DATOS SENT'!$A$4:$AA$48</definedName>
    <definedName name="_xlnm._FilterDatabase" localSheetId="4" hidden="1">'POR DIRECCIONES'!$A$6:$R$86</definedName>
    <definedName name="año">[1]Listas!$M$2:$M$8</definedName>
    <definedName name="_xlnm.Print_Area" localSheetId="10">'ALERTAS DIRECCIONES'!$A$1:$T$55</definedName>
    <definedName name="_xlnm.Print_Area" localSheetId="3">'CONSOLIDADO '!$A$3:$N$19</definedName>
    <definedName name="_xlnm.Print_Area" localSheetId="5">GLOSARIO!$A$2:$L$13</definedName>
    <definedName name="_xlnm.Print_Area" localSheetId="4">'POR DIRECCIONES'!$A$2:$Q$200</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10">'ALERTAS DIRECCIONES'!$A$1:$S$55</definedName>
    <definedName name="Print_Area" localSheetId="3">'CONSOLIDADO '!$A$3:$N$19</definedName>
    <definedName name="Print_Area" localSheetId="1">'DATOS REGALIAS'!$C$1:$Q$20</definedName>
    <definedName name="Print_Area" localSheetId="5">GLOSARIO!$A$1:$M$27</definedName>
    <definedName name="Print_Area" localSheetId="4">'POR DIRECCIONES'!$A$2:$P$200</definedName>
    <definedName name="Print_Titles" localSheetId="10">'ALERTAS DIRECCIONES'!$1:$4</definedName>
    <definedName name="Print_Titles" localSheetId="3">'CONSOLIDADO '!$3:$19</definedName>
    <definedName name="Print_Titles" localSheetId="4">'POR DIRECCIONES'!$2:$5</definedName>
    <definedName name="Sumar?">[1]Listas!$F$2:$F$3</definedName>
    <definedName name="Tipo_gasto">[1]Listas!$D$2:$D$3</definedName>
    <definedName name="_xlnm.Print_Titles" localSheetId="10">'ALERTAS DIRECCIONES'!$1:$4</definedName>
    <definedName name="_xlnm.Print_Titles" localSheetId="4">'POR DIRECCIONES'!$2:$5</definedName>
  </definedNames>
  <calcPr calcId="191029"/>
</workbook>
</file>

<file path=xl/calcChain.xml><?xml version="1.0" encoding="utf-8"?>
<calcChain xmlns="http://schemas.openxmlformats.org/spreadsheetml/2006/main">
  <c r="Q14" i="1010" l="1"/>
  <c r="L14" i="1010"/>
  <c r="L12" i="1010"/>
  <c r="L13" i="1010"/>
  <c r="K13" i="1010"/>
  <c r="K14" i="1010"/>
  <c r="K15" i="1010"/>
  <c r="K16" i="1010"/>
  <c r="K12" i="1010"/>
  <c r="H14" i="1010"/>
  <c r="H13" i="1010"/>
  <c r="H12" i="1010"/>
  <c r="L16" i="1010" l="1"/>
  <c r="H16" i="1010"/>
  <c r="AA45" i="551" l="1"/>
  <c r="B3" i="1073" l="1"/>
  <c r="B1" i="1073"/>
  <c r="G60" i="1079"/>
  <c r="E60" i="1079"/>
  <c r="A2" i="987"/>
  <c r="J7" i="1073"/>
  <c r="E17" i="83"/>
  <c r="L11" i="83"/>
  <c r="J11" i="83"/>
  <c r="G11" i="83"/>
  <c r="E11" i="83"/>
  <c r="D11" i="83"/>
  <c r="C11" i="83"/>
  <c r="L10" i="83"/>
  <c r="J10" i="83"/>
  <c r="G10" i="83"/>
  <c r="F10" i="83"/>
  <c r="I10" i="83" s="1"/>
  <c r="E10" i="83"/>
  <c r="D10" i="83"/>
  <c r="C10" i="83"/>
  <c r="B8" i="83"/>
  <c r="Q47" i="1010"/>
  <c r="P47" i="1010"/>
  <c r="L47" i="1010"/>
  <c r="K47" i="1010"/>
  <c r="H47" i="1010"/>
  <c r="P46" i="1010"/>
  <c r="J46" i="1010"/>
  <c r="I46" i="1010"/>
  <c r="G46" i="1010"/>
  <c r="Q43" i="1010"/>
  <c r="Q18" i="1010"/>
  <c r="L18" i="1010"/>
  <c r="H7" i="1073" s="1"/>
  <c r="K18" i="1010"/>
  <c r="K46" i="1010" s="1"/>
  <c r="J18" i="1010"/>
  <c r="I18" i="1010"/>
  <c r="H18" i="1010"/>
  <c r="G18" i="1010"/>
  <c r="Q17" i="1010"/>
  <c r="L17" i="1010"/>
  <c r="M17" i="1010" s="1"/>
  <c r="N17" i="1010" s="1"/>
  <c r="K17" i="1010"/>
  <c r="J17" i="1010"/>
  <c r="G16" i="1010"/>
  <c r="F16" i="1010"/>
  <c r="O16" i="1010" s="1"/>
  <c r="E16" i="1010"/>
  <c r="E18" i="1010" s="1"/>
  <c r="D7" i="1073" s="1"/>
  <c r="R14" i="1010"/>
  <c r="O14" i="1010"/>
  <c r="E14" i="1010"/>
  <c r="R13" i="1010"/>
  <c r="P13" i="1010"/>
  <c r="O13" i="1010"/>
  <c r="E13" i="1010"/>
  <c r="R12" i="1010"/>
  <c r="P12" i="1010"/>
  <c r="O12" i="1010"/>
  <c r="E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S19" i="551"/>
  <c r="R19" i="551"/>
  <c r="Q19" i="551"/>
  <c r="B3" i="551"/>
  <c r="AA50" i="551"/>
  <c r="Z50" i="551"/>
  <c r="Y50" i="551"/>
  <c r="X50" i="551"/>
  <c r="W50" i="551"/>
  <c r="V50" i="551"/>
  <c r="U50" i="551"/>
  <c r="T50" i="551"/>
  <c r="S50" i="551"/>
  <c r="R50" i="551"/>
  <c r="Q50" i="551"/>
  <c r="M10" i="83" l="1"/>
  <c r="K10" i="83"/>
  <c r="H10" i="83"/>
  <c r="Q46" i="1010"/>
  <c r="P18" i="1010"/>
  <c r="M18" i="1010"/>
  <c r="M46" i="1010" s="1"/>
  <c r="L46" i="1010"/>
  <c r="F7" i="1073"/>
  <c r="F18" i="1010"/>
  <c r="H46" i="1010"/>
  <c r="C7" i="77"/>
  <c r="F7" i="73"/>
  <c r="F6" i="77"/>
  <c r="G8" i="83"/>
  <c r="F10" i="77"/>
  <c r="F7" i="72"/>
  <c r="D7" i="73"/>
  <c r="J10" i="1073"/>
  <c r="D7" i="72"/>
  <c r="B7" i="73"/>
  <c r="B8" i="73"/>
  <c r="B9" i="73"/>
  <c r="B6" i="77"/>
  <c r="C8" i="83"/>
  <c r="B10" i="77"/>
  <c r="B12" i="77"/>
  <c r="B13" i="77" s="1"/>
  <c r="D6" i="72"/>
  <c r="B7" i="72"/>
  <c r="D9" i="73"/>
  <c r="D9" i="77"/>
  <c r="I7" i="73"/>
  <c r="F5" i="72"/>
  <c r="C5" i="72"/>
  <c r="F6" i="72"/>
  <c r="D10" i="77"/>
  <c r="C10" i="77"/>
  <c r="C12" i="77"/>
  <c r="C13" i="77" s="1"/>
  <c r="D6" i="77"/>
  <c r="D12" i="77"/>
  <c r="D13" i="77" s="1"/>
  <c r="K6" i="77"/>
  <c r="B5" i="72"/>
  <c r="B6" i="72"/>
  <c r="B10" i="72"/>
  <c r="B11" i="72" s="1"/>
  <c r="F11" i="83"/>
  <c r="H11" i="83" s="1"/>
  <c r="C16" i="83"/>
  <c r="C17" i="83" s="1"/>
  <c r="J16" i="83"/>
  <c r="G16" i="83"/>
  <c r="C6" i="77"/>
  <c r="D8" i="77"/>
  <c r="E8" i="83"/>
  <c r="F8" i="77"/>
  <c r="C7" i="73"/>
  <c r="C11" i="73"/>
  <c r="C12" i="73" s="1"/>
  <c r="D11" i="73"/>
  <c r="D12" i="73" s="1"/>
  <c r="F11" i="73"/>
  <c r="D20" i="1073"/>
  <c r="B11" i="73"/>
  <c r="B12" i="73" s="1"/>
  <c r="C7" i="72"/>
  <c r="E7" i="72" s="1"/>
  <c r="H7" i="72" s="1"/>
  <c r="D10" i="72"/>
  <c r="D11" i="72" s="1"/>
  <c r="J14" i="1073"/>
  <c r="D14" i="1073"/>
  <c r="F10" i="72"/>
  <c r="C6" i="72"/>
  <c r="W47" i="551"/>
  <c r="W49" i="551" s="1"/>
  <c r="W51" i="551" s="1"/>
  <c r="S47" i="551"/>
  <c r="S49" i="551" s="1"/>
  <c r="S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I11" i="83" l="1"/>
  <c r="K11" i="83"/>
  <c r="O18" i="1010"/>
  <c r="E7" i="1073"/>
  <c r="F46" i="1010"/>
  <c r="N18" i="1010"/>
  <c r="R18" i="1010"/>
  <c r="F47" i="1010"/>
  <c r="D10" i="1073"/>
  <c r="I8" i="77"/>
  <c r="B5" i="77"/>
  <c r="C8" i="73"/>
  <c r="B8" i="77"/>
  <c r="I8" i="72"/>
  <c r="B6" i="73"/>
  <c r="C9" i="73"/>
  <c r="C5" i="77"/>
  <c r="D11" i="1073"/>
  <c r="G7" i="72"/>
  <c r="C6" i="73"/>
  <c r="D5" i="77"/>
  <c r="J17" i="1073"/>
  <c r="I7" i="77"/>
  <c r="D17" i="1073"/>
  <c r="F8" i="73"/>
  <c r="C9" i="77"/>
  <c r="D8" i="73"/>
  <c r="D7" i="83"/>
  <c r="L9" i="83"/>
  <c r="E6" i="72"/>
  <c r="H6" i="72" s="1"/>
  <c r="D5" i="72"/>
  <c r="E5" i="72" s="1"/>
  <c r="B9" i="77"/>
  <c r="B7" i="77"/>
  <c r="F9" i="77"/>
  <c r="F7" i="77"/>
  <c r="F9" i="73"/>
  <c r="J13" i="1073"/>
  <c r="J15" i="1073" s="1"/>
  <c r="D7" i="77"/>
  <c r="M11" i="83"/>
  <c r="L16" i="83"/>
  <c r="G17" i="83"/>
  <c r="J17" i="83"/>
  <c r="I10" i="77"/>
  <c r="F10" i="1073"/>
  <c r="I5" i="77"/>
  <c r="K5" i="77"/>
  <c r="K10" i="77"/>
  <c r="H10" i="1073"/>
  <c r="K7" i="77"/>
  <c r="E12" i="77"/>
  <c r="E11" i="1073"/>
  <c r="I9" i="77"/>
  <c r="J8" i="83"/>
  <c r="C8" i="77"/>
  <c r="D8" i="83"/>
  <c r="K8" i="77"/>
  <c r="I12" i="77"/>
  <c r="I13" i="77" s="1"/>
  <c r="F11" i="1073"/>
  <c r="I6" i="77"/>
  <c r="K12" i="77"/>
  <c r="K13" i="77" s="1"/>
  <c r="H11" i="1073"/>
  <c r="K9" i="77"/>
  <c r="I6" i="73"/>
  <c r="I9" i="73"/>
  <c r="B10" i="73"/>
  <c r="B13" i="73" s="1"/>
  <c r="D19" i="1073"/>
  <c r="D21" i="1073" s="1"/>
  <c r="I8" i="73"/>
  <c r="D6" i="73"/>
  <c r="E9" i="73"/>
  <c r="I11" i="73"/>
  <c r="F20" i="1073"/>
  <c r="F12" i="73"/>
  <c r="K11" i="73"/>
  <c r="H20" i="1073"/>
  <c r="K8" i="73"/>
  <c r="E8" i="73"/>
  <c r="K9" i="73"/>
  <c r="K7" i="73"/>
  <c r="K6" i="73"/>
  <c r="K5" i="72"/>
  <c r="I6" i="72"/>
  <c r="H14" i="1073"/>
  <c r="K10" i="72"/>
  <c r="C9" i="72"/>
  <c r="C8" i="72"/>
  <c r="K6" i="72"/>
  <c r="I5" i="72"/>
  <c r="K7" i="72"/>
  <c r="L7" i="72" s="1"/>
  <c r="B8" i="72"/>
  <c r="D8" i="72"/>
  <c r="I7" i="72"/>
  <c r="J7" i="72" s="1"/>
  <c r="F8" i="72"/>
  <c r="F9" i="72" s="1"/>
  <c r="E8" i="72"/>
  <c r="I10" i="72"/>
  <c r="F14" i="1073"/>
  <c r="F11" i="72"/>
  <c r="K8" i="72"/>
  <c r="C10" i="72"/>
  <c r="E9" i="83"/>
  <c r="C6" i="83"/>
  <c r="G6" i="83"/>
  <c r="E6" i="83"/>
  <c r="I7" i="1073" l="1"/>
  <c r="G7" i="1073"/>
  <c r="H8" i="72"/>
  <c r="D9" i="72"/>
  <c r="D12" i="72" s="1"/>
  <c r="C7" i="83"/>
  <c r="J6" i="83"/>
  <c r="J6" i="1073"/>
  <c r="C13" i="83"/>
  <c r="C14" i="83" s="1"/>
  <c r="D6" i="1073"/>
  <c r="J7" i="83"/>
  <c r="L6" i="72"/>
  <c r="G6" i="72"/>
  <c r="D13" i="83"/>
  <c r="D14" i="83" s="1"/>
  <c r="J19" i="1073"/>
  <c r="D6" i="83"/>
  <c r="J6" i="72"/>
  <c r="J9" i="1073"/>
  <c r="G5" i="72"/>
  <c r="H5" i="72"/>
  <c r="D16" i="1073"/>
  <c r="D18" i="1073" s="1"/>
  <c r="L5" i="72"/>
  <c r="F5" i="77"/>
  <c r="F11" i="77" s="1"/>
  <c r="E7" i="83"/>
  <c r="C9" i="83"/>
  <c r="J5" i="72"/>
  <c r="I11" i="1073"/>
  <c r="L8" i="72"/>
  <c r="E7" i="77"/>
  <c r="F6" i="73"/>
  <c r="F10" i="73" s="1"/>
  <c r="F13" i="73" s="1"/>
  <c r="F17" i="1073"/>
  <c r="G7" i="83"/>
  <c r="D9" i="83"/>
  <c r="H17" i="1073"/>
  <c r="L17" i="83"/>
  <c r="E9" i="77"/>
  <c r="L9" i="77" s="1"/>
  <c r="E10" i="1073"/>
  <c r="I10" i="1073" s="1"/>
  <c r="E10" i="77"/>
  <c r="L10" i="77" s="1"/>
  <c r="F12" i="77"/>
  <c r="F13" i="77" s="1"/>
  <c r="C11" i="77"/>
  <c r="C14" i="77" s="1"/>
  <c r="E6" i="77"/>
  <c r="E8" i="77"/>
  <c r="L8" i="77" s="1"/>
  <c r="E13" i="77"/>
  <c r="K11" i="77"/>
  <c r="H9" i="1073"/>
  <c r="L8" i="83"/>
  <c r="J11" i="1073"/>
  <c r="G13" i="83"/>
  <c r="E5" i="77"/>
  <c r="G11" i="1073"/>
  <c r="I11" i="77"/>
  <c r="F9" i="1073"/>
  <c r="J20" i="1073"/>
  <c r="K12" i="73"/>
  <c r="E6" i="73"/>
  <c r="L6" i="73" s="1"/>
  <c r="J9" i="73"/>
  <c r="H8" i="73"/>
  <c r="G8" i="73"/>
  <c r="L8" i="73"/>
  <c r="D10" i="73"/>
  <c r="D13" i="73" s="1"/>
  <c r="E7" i="73"/>
  <c r="L7" i="73" s="1"/>
  <c r="E11" i="73"/>
  <c r="E20" i="1073"/>
  <c r="I20" i="1073" s="1"/>
  <c r="I10" i="73"/>
  <c r="F19" i="1073"/>
  <c r="L9" i="73"/>
  <c r="C10" i="73"/>
  <c r="C13" i="73" s="1"/>
  <c r="J8" i="73"/>
  <c r="H19" i="1073"/>
  <c r="K10" i="73"/>
  <c r="I12" i="73"/>
  <c r="H9" i="73"/>
  <c r="G9" i="73"/>
  <c r="E14" i="1073"/>
  <c r="G14" i="1073" s="1"/>
  <c r="J8" i="72"/>
  <c r="I9" i="72"/>
  <c r="F13" i="1073"/>
  <c r="F12" i="72"/>
  <c r="C11" i="72"/>
  <c r="E11" i="72" s="1"/>
  <c r="H11" i="72" s="1"/>
  <c r="E10" i="72"/>
  <c r="L10" i="72" s="1"/>
  <c r="I11" i="72"/>
  <c r="G8" i="72"/>
  <c r="B9" i="72"/>
  <c r="B12" i="72" s="1"/>
  <c r="D13" i="1073"/>
  <c r="D15" i="1073" s="1"/>
  <c r="K11" i="72"/>
  <c r="H13" i="1073"/>
  <c r="K9" i="72"/>
  <c r="J9" i="83"/>
  <c r="J13" i="83"/>
  <c r="L13" i="83"/>
  <c r="F6" i="83"/>
  <c r="I6" i="83" s="1"/>
  <c r="E13" i="83"/>
  <c r="E14" i="83" s="1"/>
  <c r="H6" i="1073"/>
  <c r="L6" i="83"/>
  <c r="L7" i="83"/>
  <c r="J6" i="73" l="1"/>
  <c r="F14" i="77"/>
  <c r="J12" i="1073"/>
  <c r="J21" i="1073"/>
  <c r="G11" i="72"/>
  <c r="H12" i="77"/>
  <c r="G9" i="83"/>
  <c r="J10" i="77"/>
  <c r="F7" i="83"/>
  <c r="I7" i="83" s="1"/>
  <c r="C12" i="72"/>
  <c r="E12" i="72" s="1"/>
  <c r="H12" i="72" s="1"/>
  <c r="L11" i="72"/>
  <c r="J10" i="72"/>
  <c r="G20" i="1073"/>
  <c r="B11" i="77"/>
  <c r="B14" i="77" s="1"/>
  <c r="D9" i="1073"/>
  <c r="D12" i="1073" s="1"/>
  <c r="J16" i="1073"/>
  <c r="J18" i="1073" s="1"/>
  <c r="G5" i="83"/>
  <c r="G12" i="83" s="1"/>
  <c r="E17" i="1073"/>
  <c r="G17" i="1073" s="1"/>
  <c r="H16" i="1073"/>
  <c r="D11" i="77"/>
  <c r="D14" i="77" s="1"/>
  <c r="J11" i="72"/>
  <c r="H13" i="77"/>
  <c r="G10" i="1073"/>
  <c r="F16" i="1073"/>
  <c r="F18" i="1073" s="1"/>
  <c r="I14" i="77"/>
  <c r="H5" i="77"/>
  <c r="G5" i="77"/>
  <c r="H9" i="77"/>
  <c r="G9" i="77"/>
  <c r="J9" i="77"/>
  <c r="F8" i="83"/>
  <c r="H6" i="77"/>
  <c r="G6" i="77"/>
  <c r="L6" i="77"/>
  <c r="H10" i="77"/>
  <c r="G10" i="77"/>
  <c r="F12" i="1073"/>
  <c r="J5" i="77"/>
  <c r="H8" i="77"/>
  <c r="J8" i="77"/>
  <c r="G8" i="77"/>
  <c r="H7" i="77"/>
  <c r="G7" i="77"/>
  <c r="J7" i="77"/>
  <c r="H12" i="1073"/>
  <c r="J6" i="77"/>
  <c r="L7" i="77"/>
  <c r="L5" i="77"/>
  <c r="K14" i="77"/>
  <c r="H21" i="1073"/>
  <c r="E12" i="73"/>
  <c r="L12" i="73" s="1"/>
  <c r="H11" i="73"/>
  <c r="G11" i="73"/>
  <c r="L11" i="73"/>
  <c r="I13" i="73"/>
  <c r="E19" i="1073"/>
  <c r="E21" i="1073" s="1"/>
  <c r="E10" i="73"/>
  <c r="L10" i="73" s="1"/>
  <c r="K13" i="73"/>
  <c r="F21" i="1073"/>
  <c r="H6" i="73"/>
  <c r="G6" i="73"/>
  <c r="J11" i="73"/>
  <c r="H7" i="73"/>
  <c r="G7" i="73"/>
  <c r="J7" i="73"/>
  <c r="F15" i="1073"/>
  <c r="I14" i="1073"/>
  <c r="K12" i="72"/>
  <c r="I12" i="72"/>
  <c r="E9" i="72"/>
  <c r="L9" i="72" s="1"/>
  <c r="H10" i="72"/>
  <c r="G10" i="72"/>
  <c r="H15" i="1073"/>
  <c r="C5" i="83"/>
  <c r="C12" i="83" s="1"/>
  <c r="C15" i="83" s="1"/>
  <c r="C18" i="83" s="1"/>
  <c r="K7" i="83"/>
  <c r="H7" i="83"/>
  <c r="K6" i="83"/>
  <c r="H6" i="83"/>
  <c r="M6" i="83"/>
  <c r="F6" i="1073"/>
  <c r="G14" i="83"/>
  <c r="E5" i="83"/>
  <c r="E12" i="83" s="1"/>
  <c r="E15" i="83" s="1"/>
  <c r="E18" i="83" s="1"/>
  <c r="D5" i="1073"/>
  <c r="D8" i="1073" s="1"/>
  <c r="L5" i="83"/>
  <c r="F13" i="83"/>
  <c r="H13" i="83" s="1"/>
  <c r="J5" i="83"/>
  <c r="D5" i="83"/>
  <c r="D12" i="83" s="1"/>
  <c r="D15" i="83" s="1"/>
  <c r="F9" i="83"/>
  <c r="K9" i="83" s="1"/>
  <c r="J5" i="1073"/>
  <c r="J8" i="1073" s="1"/>
  <c r="L14" i="83"/>
  <c r="J14" i="83"/>
  <c r="M7" i="83" l="1"/>
  <c r="D16" i="83"/>
  <c r="E13" i="1073"/>
  <c r="J9" i="72"/>
  <c r="H18" i="1073"/>
  <c r="I17" i="1073"/>
  <c r="L12" i="72"/>
  <c r="G21" i="1073"/>
  <c r="J12" i="73"/>
  <c r="I19" i="1073"/>
  <c r="E11" i="77"/>
  <c r="E14" i="77" s="1"/>
  <c r="J14" i="77" s="1"/>
  <c r="E16" i="1073"/>
  <c r="E18" i="1073" s="1"/>
  <c r="G18" i="1073" s="1"/>
  <c r="D22" i="1073"/>
  <c r="I21" i="1073"/>
  <c r="E9" i="1073"/>
  <c r="E12" i="1073" s="1"/>
  <c r="G12" i="1073" s="1"/>
  <c r="J22" i="1073"/>
  <c r="I8" i="83"/>
  <c r="H8" i="83"/>
  <c r="K8" i="83"/>
  <c r="M8" i="83"/>
  <c r="E13" i="73"/>
  <c r="J13" i="73" s="1"/>
  <c r="H12" i="73"/>
  <c r="G12" i="73"/>
  <c r="H10" i="73"/>
  <c r="G10" i="73"/>
  <c r="J10" i="73"/>
  <c r="G19" i="1073"/>
  <c r="H9" i="72"/>
  <c r="G9" i="72"/>
  <c r="J12" i="72"/>
  <c r="G12" i="72"/>
  <c r="M13" i="83"/>
  <c r="K13" i="83"/>
  <c r="E6" i="1073"/>
  <c r="I6" i="1073" s="1"/>
  <c r="L12" i="83"/>
  <c r="H5" i="1073"/>
  <c r="G15" i="83"/>
  <c r="F5" i="1073"/>
  <c r="E5" i="1073"/>
  <c r="I13" i="83"/>
  <c r="F14" i="83"/>
  <c r="I14" i="83" s="1"/>
  <c r="I9" i="83"/>
  <c r="H9" i="83"/>
  <c r="M9" i="83"/>
  <c r="J12" i="83"/>
  <c r="G9" i="1073" l="1"/>
  <c r="I9" i="1073"/>
  <c r="H11" i="77"/>
  <c r="L11" i="77"/>
  <c r="I12" i="1073"/>
  <c r="D17" i="83"/>
  <c r="F16" i="83"/>
  <c r="K16" i="83"/>
  <c r="E15" i="1073"/>
  <c r="I13" i="1073"/>
  <c r="G13" i="1073"/>
  <c r="G11" i="77"/>
  <c r="J11" i="77"/>
  <c r="L13" i="73"/>
  <c r="I18" i="1073"/>
  <c r="G16" i="1073"/>
  <c r="I16" i="1073"/>
  <c r="H14" i="77"/>
  <c r="G14" i="77"/>
  <c r="L14" i="77"/>
  <c r="H13" i="73"/>
  <c r="G13" i="73"/>
  <c r="G6" i="1073"/>
  <c r="E8" i="1073"/>
  <c r="E22" i="1073" s="1"/>
  <c r="J15" i="83"/>
  <c r="L15" i="83"/>
  <c r="F8" i="1073"/>
  <c r="G5" i="1073"/>
  <c r="K14" i="83"/>
  <c r="G18" i="83"/>
  <c r="F5" i="83"/>
  <c r="H8" i="1073"/>
  <c r="I5" i="1073"/>
  <c r="H14" i="83"/>
  <c r="M14" i="83"/>
  <c r="H16" i="83" l="1"/>
  <c r="F17" i="83"/>
  <c r="I16" i="83"/>
  <c r="M16" i="83"/>
  <c r="K17" i="83"/>
  <c r="D18" i="83"/>
  <c r="I15" i="1073"/>
  <c r="G15" i="1073"/>
  <c r="L18" i="83"/>
  <c r="I8" i="1073"/>
  <c r="H22" i="1073"/>
  <c r="I22" i="1073" s="1"/>
  <c r="I5" i="83"/>
  <c r="I12" i="83" s="1"/>
  <c r="F12" i="83"/>
  <c r="H5" i="83"/>
  <c r="K5" i="83"/>
  <c r="M5" i="83"/>
  <c r="F22" i="1073"/>
  <c r="G22" i="1073" s="1"/>
  <c r="G8" i="1073"/>
  <c r="J18" i="83"/>
  <c r="H17" i="83" l="1"/>
  <c r="M17" i="83"/>
  <c r="I17" i="83"/>
  <c r="F15" i="83"/>
  <c r="H12" i="83"/>
  <c r="K12" i="83"/>
  <c r="M12" i="83"/>
  <c r="I15" i="83" l="1"/>
  <c r="F18" i="83"/>
  <c r="H15" i="83"/>
  <c r="K15" i="83"/>
  <c r="M15" i="83"/>
  <c r="I18" i="83" l="1"/>
  <c r="H18" i="83"/>
  <c r="M18" i="83"/>
  <c r="K18" i="83"/>
</calcChain>
</file>

<file path=xl/sharedStrings.xml><?xml version="1.0" encoding="utf-8"?>
<sst xmlns="http://schemas.openxmlformats.org/spreadsheetml/2006/main" count="1921" uniqueCount="529">
  <si>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</si>
  <si>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</si>
  <si>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</si>
  <si>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</si>
  <si>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</si>
  <si>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</si>
  <si>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</si>
  <si>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</si>
  <si>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</si>
  <si>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</si>
  <si>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</si>
  <si>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</si>
  <si>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</si>
  <si>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</si>
  <si>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</si>
  <si>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</si>
  <si>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</si>
  <si>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</si>
  <si>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</si>
  <si>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</si>
  <si>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</si>
  <si>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</si>
  <si>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</si>
  <si>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</si>
  <si>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</si>
  <si>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</si>
  <si>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</si>
  <si>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</si>
  <si>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</si>
  <si>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</si>
  <si>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</si>
  <si>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</si>
  <si>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</si>
  <si>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</si>
  <si>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</si>
  <si>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</si>
  <si>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</si>
  <si>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</si>
  <si>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</si>
  <si>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</si>
  <si>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</si>
  <si>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</si>
  <si>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</si>
  <si>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</si>
  <si>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</si>
  <si>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</si>
  <si>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</si>
  <si>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</si>
  <si>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</si>
  <si>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</si>
  <si>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</si>
  <si>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</si>
  <si>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</si>
  <si>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</si>
  <si>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</si>
  <si>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</si>
  <si>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</si>
  <si>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</si>
  <si>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</si>
  <si>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</si>
  <si>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</si>
  <si>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</si>
  <si>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</si>
  <si>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</si>
  <si>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</si>
  <si>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</si>
  <si>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</si>
  <si>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</si>
  <si>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</si>
  <si>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</si>
  <si>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</si>
  <si>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</si>
  <si>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</si>
  <si>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</si>
  <si>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</si>
  <si>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</si>
  <si>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</si>
  <si>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</si>
  <si>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</si>
  <si>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</si>
  <si>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</si>
  <si>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</si>
  <si>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</si>
  <si>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</si>
  <si>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</si>
  <si>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</si>
  <si>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</si>
  <si>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</si>
  <si>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</si>
  <si>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</si>
  <si>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</si>
  <si>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</si>
  <si>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</si>
  <si>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</si>
  <si>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</si>
  <si>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</si>
  <si>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</si>
  <si>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</si>
  <si>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</si>
  <si>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</si>
  <si>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</si>
  <si>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</si>
  <si>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</si>
  <si>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</si>
  <si>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</si>
  <si>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</si>
  <si>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</si>
  <si>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</si>
  <si>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</si>
  <si>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</si>
  <si>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</si>
  <si>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</si>
  <si>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</si>
  <si>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</si>
  <si>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</si>
  <si>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</si>
  <si>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</si>
  <si>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</si>
  <si>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</si>
  <si>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</si>
  <si>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</si>
  <si>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</si>
  <si>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</si>
  <si>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</si>
  <si>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</si>
  <si>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</si>
  <si>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</si>
  <si>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</si>
  <si>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</si>
  <si>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</si>
  <si>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</si>
  <si>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</si>
  <si>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</si>
  <si>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</si>
  <si>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</si>
  <si>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</si>
  <si>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</si>
  <si>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</si>
  <si>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</si>
  <si>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</si>
  <si>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</si>
  <si>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</si>
  <si>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</si>
  <si>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</si>
  <si>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</si>
  <si>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</si>
  <si>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</si>
  <si>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</si>
  <si>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</si>
  <si>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</si>
  <si>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</si>
  <si>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</si>
  <si>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</si>
  <si>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</si>
  <si>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</si>
  <si>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</si>
  <si>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</si>
  <si>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</si>
  <si>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</si>
  <si>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</si>
  <si>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</si>
  <si>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</si>
  <si>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</si>
  <si>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</si>
  <si>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</si>
  <si>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</si>
  <si>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</si>
  <si>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</si>
  <si>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</si>
  <si>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</si>
  <si>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</si>
  <si>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</si>
  <si>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</si>
  <si>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</si>
  <si>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</si>
  <si>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</si>
  <si>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</si>
  <si>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</si>
  <si>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</si>
  <si>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</si>
  <si>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</si>
  <si>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</si>
  <si>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</si>
  <si>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</si>
  <si>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</si>
  <si>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</si>
  <si>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</si>
  <si>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</si>
  <si>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</si>
  <si>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</si>
  <si>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</si>
  <si>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</si>
  <si>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</si>
  <si>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</si>
  <si>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</si>
  <si>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</si>
  <si>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</si>
  <si>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</si>
  <si>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</si>
  <si>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</si>
  <si>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</si>
  <si>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</si>
  <si>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</si>
  <si>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</si>
  <si>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</si>
  <si>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</si>
  <si>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</si>
  <si>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</si>
  <si>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</si>
  <si>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18</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</si>
  <si>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</si>
  <si>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</si>
  <si>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</si>
  <si>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</si>
  <si>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</si>
  <si>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</si>
  <si>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</si>
  <si>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</si>
  <si>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</si>
  <si>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</si>
  <si>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</si>
  <si>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</si>
  <si>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</si>
  <si>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</si>
  <si>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</si>
  <si>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</si>
  <si>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</si>
  <si>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</si>
  <si>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</si>
  <si>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</si>
  <si>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</si>
  <si>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</si>
  <si>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</si>
  <si>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</si>
  <si>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</si>
  <si>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</si>
  <si>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</si>
  <si>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</si>
  <si>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</si>
  <si>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</si>
  <si>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</si>
  <si>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</si>
  <si>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</si>
  <si>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</si>
  <si>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</si>
  <si>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</si>
  <si>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</si>
  <si>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</si>
  <si>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</si>
  <si>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</si>
  <si>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</si>
  <si>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</si>
  <si>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</si>
  <si>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</si>
  <si>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</si>
  <si>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</si>
  <si>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</si>
  <si>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</si>
  <si>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</si>
  <si>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</si>
  <si>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</si>
  <si>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</si>
  <si>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</si>
  <si>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</si>
  <si>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</si>
  <si>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</si>
  <si>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</si>
  <si>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</si>
  <si>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</si>
  <si>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</si>
  <si>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</si>
  <si>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</si>
  <si>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</si>
  <si>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</si>
  <si>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</si>
  <si>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</si>
  <si>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</si>
  <si>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</si>
  <si>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</si>
  <si>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</si>
  <si>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</si>
  <si>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</si>
  <si>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</si>
  <si>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</si>
  <si>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</si>
  <si>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</si>
  <si>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</si>
  <si>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</si>
  <si>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</si>
  <si>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</si>
  <si>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</si>
  <si>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</si>
  <si>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</si>
  <si>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</si>
  <si>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</si>
  <si>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</si>
  <si>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</si>
  <si>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</si>
  <si>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</si>
  <si>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</si>
  <si>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</si>
  <si>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</si>
  <si>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</si>
  <si>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</si>
  <si>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*APROPIACIÓN INICIAL</t>
  </si>
  <si>
    <t>*APROPIACIÓN VIGENTE</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</si>
  <si>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</si>
  <si>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</si>
  <si>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</si>
  <si>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</si>
  <si>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</si>
  <si>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</si>
  <si>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</si>
  <si>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</si>
  <si>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</si>
  <si>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</si>
  <si>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</si>
  <si>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</si>
  <si>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</si>
  <si>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</si>
  <si>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</si>
  <si>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</si>
  <si>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</si>
  <si>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</si>
  <si>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</si>
  <si>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</si>
  <si>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</si>
  <si>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</si>
  <si>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</si>
  <si>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</si>
  <si>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</si>
  <si>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</si>
  <si>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</si>
  <si>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</si>
  <si>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</si>
  <si>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</si>
  <si>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</si>
  <si>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</si>
  <si>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</si>
  <si>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</si>
  <si>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</si>
  <si>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</si>
  <si>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</si>
  <si>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</si>
  <si>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</si>
  <si>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</si>
  <si>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</si>
  <si>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</si>
  <si>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</si>
  <si>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</si>
  <si>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</si>
  <si>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</si>
  <si>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</si>
  <si>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</si>
  <si>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</si>
  <si>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</si>
  <si>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</si>
  <si>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</si>
  <si>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</si>
  <si>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</si>
  <si>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</si>
  <si>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</si>
  <si>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</si>
  <si>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</si>
  <si>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</si>
  <si>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</si>
  <si>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</si>
  <si>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</si>
  <si>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</si>
  <si>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</si>
  <si>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</si>
  <si>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A-03-03-04-062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</si>
  <si>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</si>
  <si>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</si>
  <si>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</si>
  <si>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</si>
  <si>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</si>
  <si>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</si>
  <si>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</si>
  <si>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</si>
  <si>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</si>
  <si>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</si>
  <si>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</si>
  <si>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</si>
  <si>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</si>
  <si>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</si>
  <si>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</si>
  <si>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</si>
  <si>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</si>
  <si>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</si>
  <si>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</si>
  <si>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</si>
  <si>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</si>
  <si>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</si>
  <si>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</si>
  <si>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</si>
  <si>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</si>
  <si>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</si>
  <si>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</si>
  <si>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</si>
  <si>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</si>
  <si>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</si>
  <si>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</si>
  <si>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</si>
  <si>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</si>
  <si>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</si>
  <si>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</si>
  <si>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</si>
  <si>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</si>
  <si>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</si>
  <si>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</si>
  <si>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</si>
  <si>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</si>
  <si>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</si>
  <si>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</si>
  <si>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</si>
  <si>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</si>
  <si>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</si>
  <si>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</si>
  <si>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</si>
  <si>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</si>
  <si>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</si>
  <si>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</si>
  <si>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2. SEGURIDAD HUMANA Y JUSTICIA SOCIAL / A. PREVENCIÓN Y PROTECCIÓN PARA POBLACIONES VULNERABLES DESDE UN ENFOQUE DIFERENCIAL, COLECTIVO E INDIVIDUAL</t>
  </si>
  <si>
    <t>C-3701-1000-32-705050</t>
  </si>
  <si>
    <t>7. ACTORES DIFERENCIALES PARA EL CAMBIO / 5. CONVERGENCIA REGIONAL PARA EL BIENESTAR Y BUEN VIVIR</t>
  </si>
  <si>
    <t>C-3701-1000-33-705050</t>
  </si>
  <si>
    <t>C-3701-1000-35-705050</t>
  </si>
  <si>
    <t>C-3701-1000-36-705050</t>
  </si>
  <si>
    <t>C-3701-1000-37-705050</t>
  </si>
  <si>
    <t>C-3701-1000-38-702030</t>
  </si>
  <si>
    <t>7. ACTORES DIFERENCIALES PARA EL CAMBIO / 3. FORTALECIMIENTO DE LA INSTITUCIONALIDAD</t>
  </si>
  <si>
    <t>C-3701-1000-39-702030</t>
  </si>
  <si>
    <t>C-3701-1000-40-53107A</t>
  </si>
  <si>
    <t>C-3701-1000-41-53106B</t>
  </si>
  <si>
    <t>5. CONVERGENCIA REGIONAL / B. EFECTIVIDAD DE LOS DISPOSITIVOS DE PARTICIPACIÓN CIUDADANA, POLÍTICA Y ELECTORAL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</si>
  <si>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</si>
  <si>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</si>
  <si>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</si>
  <si>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</si>
  <si>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</si>
  <si>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</si>
  <si>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</si>
  <si>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</si>
  <si>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</si>
  <si>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</si>
  <si>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</si>
  <si>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</si>
  <si>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</si>
  <si>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</si>
  <si>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</si>
  <si>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</si>
  <si>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</si>
  <si>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</si>
  <si>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</si>
  <si>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</si>
  <si>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</si>
  <si>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</si>
  <si>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</si>
  <si>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</si>
  <si>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</si>
  <si>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</si>
  <si>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</si>
  <si>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</si>
  <si>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</si>
  <si>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</si>
  <si>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</si>
  <si>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</si>
  <si>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</si>
  <si>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</si>
  <si>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</si>
  <si>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</si>
  <si>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</si>
  <si>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</si>
  <si>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</si>
  <si>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</si>
  <si>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</si>
  <si>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</si>
  <si>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</si>
  <si>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</si>
  <si>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</si>
  <si>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</si>
  <si>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Fortalecimiento del dialogo social nacional y regional mediante el desarrollo de acciones tendientes a atender las problemáticas sociales en los territorios  Nacional</t>
  </si>
  <si>
    <t>NOMBRE PROGRAMA MISIONAL DE FUNCIONAMIENTO Y/O PROYECTO DE INVERSIÓN</t>
  </si>
  <si>
    <t>Pagos</t>
  </si>
  <si>
    <t>EQUIPO DE PAZ</t>
  </si>
  <si>
    <t>VICEMINISTERIO DE DIALOGO SOCIAL</t>
  </si>
  <si>
    <t>SUBDIRECCIÓN ADMINISTRATIVA Y FINANCIERA</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</si>
  <si>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</si>
  <si>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</si>
  <si>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</si>
  <si>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</si>
  <si>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</si>
  <si>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</si>
  <si>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</si>
  <si>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</si>
  <si>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</si>
  <si>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</si>
  <si>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</si>
  <si>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</si>
  <si>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</si>
  <si>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</si>
  <si>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</si>
  <si>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</si>
  <si>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</si>
  <si>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</si>
  <si>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</si>
  <si>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</si>
  <si>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</si>
  <si>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</si>
  <si>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</si>
  <si>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</si>
  <si>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</si>
  <si>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</si>
  <si>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</si>
  <si>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</si>
  <si>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</si>
  <si>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</si>
  <si>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</si>
  <si>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</si>
  <si>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</si>
  <si>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</si>
  <si>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</si>
  <si>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</si>
  <si>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APLAZADO</t>
  </si>
  <si>
    <t>31 de Julio de 2024</t>
  </si>
  <si>
    <t xml:space="preserve"> Ejecución vigencia 2024. Reporte 31 de julio de 2024</t>
  </si>
  <si>
    <t>Direccioin Jurídica</t>
  </si>
  <si>
    <t>DIRECCION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</si>
</sst>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 #,##0_-;\-* #,##0_-;_-* &quot;-&quot;??_-;_-@_-"/>
    <numFmt numFmtId="171" formatCode="0.0%"/>
    <numFmt numFmtId="172" formatCode="&quot;$&quot;#,##0"/>
    <numFmt numFmtId="173" formatCode="#,##0.00;[Red]#,##0.00"/>
    <numFmt numFmtId="174" formatCode="[$-10409]&quot;$&quot;#,##0.00;\(&quot;$&quot;#,##0.00\)"/>
    <numFmt numFmtId="175" formatCode="#,##0.000000"/>
    <numFmt numFmtId="176" formatCode="[$-580A]d&quot; de &quot;mmmm&quot; de &quot;yyyy;@"/>
    <numFmt numFmtId="177" formatCode="&quot;$&quot;\ #,##0"/>
    <numFmt numFmtId="178" formatCode="[$$-240A]\ #,##0"/>
    <numFmt numFmtId="179" formatCode="_-* #,##0.000_-;\-* #,##0.000_-;_-* &quot;-&quot;??_-;_-@_-"/>
    <numFmt numFmtId="180" formatCode="_-&quot;$&quot;* #,##0_-;\-&quot;$&quot;* #,##0_-;_-&quot;$&quot;* &quot;-&quot;??_-;_-@_-"/>
    <numFmt numFmtId="181" formatCode="00"/>
    <numFmt numFmtId="182" formatCode="000"/>
    <numFmt numFmtId="183" formatCode="[$-1240A]&quot;$&quot;\ #,##0.00;\-&quot;$&quot;\ #,##0.00"/>
    <numFmt numFmtId="184" formatCode="[$-1240A]&quot;$&quot;\ #,##0;\-&quot;$&quot;\ #,##0"/>
  </numFmts>
  <fonts count="188"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
      <sz val="11"/>
      <name val="Calibri"/>
      <family val="2"/>
      <scheme val="minor"/>
    </font>
  </fonts>
  <fills count="6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rgb="FF92D050"/>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s>
  <borders count="92">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s>
  <cellStyleXfs count="576">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48" fillId="0" borderId="0"/>
    <xf numFmtId="0" fontId="48" fillId="0" borderId="0"/>
    <xf numFmtId="9" fontId="4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69" fontId="41" fillId="0" borderId="0" applyFont="0" applyFill="0" applyBorder="0" applyAlignment="0" applyProtection="0"/>
    <xf numFmtId="0" fontId="39" fillId="0" borderId="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66"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7" fontId="35" fillId="0" borderId="0" applyFont="0" applyFill="0" applyBorder="0" applyAlignment="0" applyProtection="0"/>
    <xf numFmtId="0" fontId="35" fillId="0" borderId="0"/>
    <xf numFmtId="0" fontId="48" fillId="0" borderId="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7"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8" fontId="41" fillId="0" borderId="0" applyFont="0" applyFill="0" applyBorder="0" applyAlignment="0" applyProtection="0"/>
    <xf numFmtId="0" fontId="28"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7" fontId="26" fillId="0" borderId="0" applyFont="0" applyFill="0" applyBorder="0" applyAlignment="0" applyProtection="0"/>
    <xf numFmtId="0" fontId="26" fillId="0" borderId="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7"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78" fillId="0" borderId="0" applyNumberFormat="0" applyFill="0" applyBorder="0" applyAlignment="0" applyProtection="0"/>
    <xf numFmtId="0" fontId="79" fillId="0" borderId="66" applyNumberFormat="0" applyFill="0" applyAlignment="0" applyProtection="0"/>
    <xf numFmtId="0" fontId="80" fillId="0" borderId="67" applyNumberFormat="0" applyFill="0" applyAlignment="0" applyProtection="0"/>
    <xf numFmtId="0" fontId="81" fillId="0" borderId="68" applyNumberFormat="0" applyFill="0" applyAlignment="0" applyProtection="0"/>
    <xf numFmtId="0" fontId="81" fillId="0" borderId="0" applyNumberFormat="0" applyFill="0" applyBorder="0" applyAlignment="0" applyProtection="0"/>
    <xf numFmtId="0" fontId="82" fillId="8" borderId="0" applyNumberFormat="0" applyBorder="0" applyAlignment="0" applyProtection="0"/>
    <xf numFmtId="0" fontId="83" fillId="9" borderId="0" applyNumberFormat="0" applyBorder="0" applyAlignment="0" applyProtection="0"/>
    <xf numFmtId="0" fontId="84" fillId="10" borderId="0" applyNumberFormat="0" applyBorder="0" applyAlignment="0" applyProtection="0"/>
    <xf numFmtId="0" fontId="85" fillId="11" borderId="69" applyNumberFormat="0" applyAlignment="0" applyProtection="0"/>
    <xf numFmtId="0" fontId="86" fillId="12" borderId="70" applyNumberFormat="0" applyAlignment="0" applyProtection="0"/>
    <xf numFmtId="0" fontId="87" fillId="12" borderId="69" applyNumberFormat="0" applyAlignment="0" applyProtection="0"/>
    <xf numFmtId="0" fontId="88" fillId="0" borderId="71" applyNumberFormat="0" applyFill="0" applyAlignment="0" applyProtection="0"/>
    <xf numFmtId="0" fontId="89" fillId="13" borderId="72"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0" borderId="74" applyNumberFormat="0" applyFill="0" applyAlignment="0" applyProtection="0"/>
    <xf numFmtId="0" fontId="9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9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9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9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9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93"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0" borderId="0"/>
    <xf numFmtId="43" fontId="19" fillId="0" borderId="0" applyFont="0" applyFill="0" applyBorder="0" applyAlignment="0" applyProtection="0"/>
    <xf numFmtId="43" fontId="48" fillId="0" borderId="0" applyFont="0" applyFill="0" applyBorder="0" applyAlignment="0" applyProtection="0"/>
    <xf numFmtId="43" fontId="19" fillId="0" borderId="0" applyFont="0" applyFill="0" applyBorder="0" applyAlignment="0" applyProtection="0"/>
    <xf numFmtId="181" fontId="94" fillId="0" borderId="0" applyFill="0">
      <alignment horizontal="center" vertical="center" wrapText="1"/>
    </xf>
    <xf numFmtId="182" fontId="94" fillId="39" borderId="0" applyFill="0" applyProtection="0">
      <alignment horizontal="center" vertical="center"/>
    </xf>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48" fillId="0" borderId="0" applyFont="0" applyFill="0" applyBorder="0" applyAlignment="0" applyProtection="0"/>
    <xf numFmtId="0" fontId="19" fillId="14" borderId="73"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7"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95" fillId="0" borderId="0"/>
    <xf numFmtId="169" fontId="48" fillId="0" borderId="0" applyFont="0" applyFill="0" applyBorder="0" applyAlignment="0" applyProtection="0"/>
    <xf numFmtId="164" fontId="48"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8"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8" fillId="0" borderId="0" applyFont="0" applyFill="0" applyBorder="0" applyAlignment="0" applyProtection="0"/>
    <xf numFmtId="0" fontId="9" fillId="14" borderId="73"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8"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0" borderId="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8" fillId="14" borderId="73"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7"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7"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060">
    <xf numFmtId="0" fontId="0" fillId="0" borderId="0" xfId="0"/>
    <xf numFmtId="3" fontId="0" fillId="0" borderId="0" xfId="0" applyNumberFormat="1"/>
    <xf numFmtId="0" fontId="63" fillId="0" borderId="0" xfId="4" applyFont="1" applyAlignment="1" applyProtection="1">
      <alignment horizontal="center" vertical="center" wrapText="1" readingOrder="1"/>
      <protection locked="0"/>
    </xf>
    <xf numFmtId="4" fontId="63" fillId="0" borderId="0" xfId="4" applyNumberFormat="1" applyFont="1" applyAlignment="1" applyProtection="1">
      <alignment horizontal="right" vertical="center" wrapText="1" readingOrder="1"/>
      <protection locked="0"/>
    </xf>
    <xf numFmtId="10" fontId="64" fillId="0" borderId="0" xfId="4" applyNumberFormat="1" applyFont="1" applyAlignment="1">
      <alignment vertical="center" wrapText="1"/>
    </xf>
    <xf numFmtId="173" fontId="64" fillId="0" borderId="0" xfId="4" applyNumberFormat="1" applyFont="1" applyAlignment="1">
      <alignment horizontal="right" vertical="center" wrapText="1"/>
    </xf>
    <xf numFmtId="10" fontId="64" fillId="0" borderId="0" xfId="4" applyNumberFormat="1" applyFont="1" applyAlignment="1">
      <alignment horizontal="right" vertical="center" wrapText="1"/>
    </xf>
    <xf numFmtId="0" fontId="44" fillId="0" borderId="0" xfId="4" applyFont="1"/>
    <xf numFmtId="9" fontId="0" fillId="0" borderId="0" xfId="2" applyFont="1"/>
    <xf numFmtId="0" fontId="43" fillId="0" borderId="0" xfId="0" applyFont="1"/>
    <xf numFmtId="0" fontId="43" fillId="0" borderId="3" xfId="0" applyFont="1" applyBorder="1"/>
    <xf numFmtId="0" fontId="57" fillId="0" borderId="3" xfId="0" applyFont="1" applyBorder="1" applyAlignment="1">
      <alignment horizontal="center"/>
    </xf>
    <xf numFmtId="9" fontId="43" fillId="0" borderId="3" xfId="2" applyFont="1" applyFill="1" applyBorder="1" applyAlignment="1">
      <alignment horizontal="center" vertical="center" wrapText="1" readingOrder="1"/>
    </xf>
    <xf numFmtId="0" fontId="44" fillId="0" borderId="27" xfId="4" applyFont="1" applyBorder="1" applyAlignment="1">
      <alignment horizontal="center" vertical="center" wrapText="1"/>
    </xf>
    <xf numFmtId="0" fontId="44" fillId="0" borderId="23" xfId="4" applyFont="1" applyBorder="1" applyAlignment="1">
      <alignment horizontal="center" vertical="center"/>
    </xf>
    <xf numFmtId="0" fontId="77" fillId="0" borderId="11" xfId="4" applyFont="1" applyBorder="1" applyAlignment="1">
      <alignment horizontal="center" vertical="center" wrapText="1"/>
    </xf>
    <xf numFmtId="0" fontId="77" fillId="0" borderId="4" xfId="4" applyFont="1" applyBorder="1" applyAlignment="1">
      <alignment horizontal="center" vertical="center" wrapText="1"/>
    </xf>
    <xf numFmtId="0" fontId="77" fillId="0" borderId="4" xfId="4" applyFont="1" applyBorder="1" applyAlignment="1">
      <alignment horizontal="center" wrapText="1"/>
    </xf>
    <xf numFmtId="0" fontId="77" fillId="0" borderId="4" xfId="4" applyFont="1" applyBorder="1" applyAlignment="1">
      <alignment horizontal="center"/>
    </xf>
    <xf numFmtId="0" fontId="48" fillId="0" borderId="0" xfId="4"/>
    <xf numFmtId="9" fontId="43" fillId="0" borderId="0" xfId="0" applyNumberFormat="1" applyFont="1"/>
    <xf numFmtId="43" fontId="43" fillId="0" borderId="0" xfId="1" applyFont="1"/>
    <xf numFmtId="0" fontId="48" fillId="0" borderId="14" xfId="4" applyBorder="1"/>
    <xf numFmtId="0" fontId="54" fillId="0" borderId="13" xfId="25" applyFont="1" applyBorder="1" applyAlignment="1">
      <alignment vertical="center" wrapText="1"/>
    </xf>
    <xf numFmtId="0" fontId="54" fillId="0" borderId="14" xfId="25" applyFont="1" applyBorder="1" applyAlignment="1">
      <alignment vertical="center" wrapText="1"/>
    </xf>
    <xf numFmtId="0" fontId="54" fillId="0" borderId="14" xfId="25" applyFont="1" applyBorder="1" applyAlignment="1">
      <alignment horizontal="center" vertical="center" wrapText="1"/>
    </xf>
    <xf numFmtId="0" fontId="54" fillId="0" borderId="14" xfId="25" applyFont="1" applyBorder="1" applyAlignment="1">
      <alignment horizontal="right" vertical="center" wrapText="1"/>
    </xf>
    <xf numFmtId="0" fontId="54" fillId="0" borderId="19" xfId="25" applyFont="1" applyBorder="1" applyAlignment="1">
      <alignment vertical="center" wrapText="1"/>
    </xf>
    <xf numFmtId="0" fontId="54" fillId="0" borderId="19" xfId="25" applyFont="1" applyBorder="1" applyAlignment="1">
      <alignment horizontal="center" vertical="center" wrapText="1"/>
    </xf>
    <xf numFmtId="0" fontId="54" fillId="0" borderId="20" xfId="25" applyFont="1" applyBorder="1" applyAlignment="1">
      <alignment vertical="center" wrapText="1"/>
    </xf>
    <xf numFmtId="0" fontId="58" fillId="0" borderId="0" xfId="4" applyFont="1" applyAlignment="1" applyProtection="1">
      <alignment horizontal="center" vertical="center" wrapText="1" readingOrder="1"/>
      <protection locked="0"/>
    </xf>
    <xf numFmtId="4" fontId="58" fillId="0" borderId="0" xfId="4" applyNumberFormat="1" applyFont="1" applyAlignment="1" applyProtection="1">
      <alignment horizontal="right" vertical="center" wrapText="1" readingOrder="1"/>
      <protection locked="0"/>
    </xf>
    <xf numFmtId="9" fontId="54" fillId="0" borderId="0" xfId="4" applyNumberFormat="1" applyFont="1" applyAlignment="1">
      <alignment horizontal="center" vertical="center" wrapText="1"/>
    </xf>
    <xf numFmtId="10" fontId="54" fillId="0" borderId="0" xfId="4" applyNumberFormat="1" applyFont="1" applyAlignment="1">
      <alignment horizontal="center" vertical="center" wrapText="1"/>
    </xf>
    <xf numFmtId="4" fontId="44" fillId="0" borderId="0" xfId="4" applyNumberFormat="1" applyFont="1"/>
    <xf numFmtId="43" fontId="44" fillId="0" borderId="0" xfId="4" applyNumberFormat="1" applyFont="1"/>
    <xf numFmtId="43" fontId="44" fillId="0" borderId="0" xfId="4" applyNumberFormat="1" applyFont="1" applyAlignment="1">
      <alignment horizontal="left"/>
    </xf>
    <xf numFmtId="0" fontId="77" fillId="0" borderId="9" xfId="4" applyFont="1" applyBorder="1" applyAlignment="1">
      <alignment horizontal="center"/>
    </xf>
    <xf numFmtId="43" fontId="77" fillId="0" borderId="42" xfId="4" applyNumberFormat="1" applyFont="1" applyBorder="1"/>
    <xf numFmtId="43" fontId="48" fillId="0" borderId="0" xfId="4" applyNumberFormat="1"/>
    <xf numFmtId="177" fontId="43" fillId="0" borderId="0" xfId="0" applyNumberFormat="1" applyFont="1"/>
    <xf numFmtId="172" fontId="0" fillId="0" borderId="0" xfId="0" applyNumberFormat="1"/>
    <xf numFmtId="4" fontId="58" fillId="0" borderId="0" xfId="4" applyNumberFormat="1" applyFont="1" applyAlignment="1" applyProtection="1">
      <alignment horizontal="left" vertical="center" wrapText="1" readingOrder="1"/>
      <protection locked="0"/>
    </xf>
    <xf numFmtId="170" fontId="60" fillId="0" borderId="3" xfId="1" applyNumberFormat="1" applyFont="1" applyFill="1" applyBorder="1" applyAlignment="1" applyProtection="1">
      <alignment horizontal="center" vertical="center" wrapText="1" readingOrder="1"/>
      <protection locked="0"/>
    </xf>
    <xf numFmtId="0" fontId="58" fillId="0" borderId="45" xfId="4" applyFont="1" applyBorder="1" applyAlignment="1" applyProtection="1">
      <alignment horizontal="left" vertical="center" wrapText="1" readingOrder="1"/>
      <protection locked="0"/>
    </xf>
    <xf numFmtId="3" fontId="118" fillId="0" borderId="0" xfId="4" applyNumberFormat="1" applyFont="1" applyAlignment="1">
      <alignment horizontal="right" vertical="center" wrapText="1"/>
    </xf>
    <xf numFmtId="3" fontId="115" fillId="0" borderId="0" xfId="4" applyNumberFormat="1" applyFont="1"/>
    <xf numFmtId="175" fontId="102" fillId="0" borderId="0" xfId="4" applyNumberFormat="1" applyFont="1"/>
    <xf numFmtId="177" fontId="102" fillId="0" borderId="0" xfId="4" applyNumberFormat="1" applyFont="1"/>
    <xf numFmtId="0" fontId="102" fillId="0" borderId="3" xfId="0" applyFont="1" applyBorder="1" applyAlignment="1">
      <alignment horizontal="left" vertical="center" wrapText="1" readingOrder="1"/>
    </xf>
    <xf numFmtId="0" fontId="102" fillId="0" borderId="7" xfId="0" applyFont="1" applyBorder="1" applyAlignment="1">
      <alignment horizontal="left" vertical="center" wrapText="1" readingOrder="1"/>
    </xf>
    <xf numFmtId="0" fontId="102" fillId="0" borderId="3" xfId="3" applyFont="1" applyBorder="1" applyAlignment="1">
      <alignment horizontal="left" vertical="center" wrapText="1" readingOrder="1"/>
    </xf>
    <xf numFmtId="9" fontId="99" fillId="0" borderId="3" xfId="2" applyFont="1" applyBorder="1" applyAlignment="1">
      <alignment horizontal="center" vertical="center" wrapText="1" readingOrder="1"/>
    </xf>
    <xf numFmtId="0" fontId="106" fillId="0" borderId="0" xfId="5" applyFont="1"/>
    <xf numFmtId="177" fontId="0" fillId="0" borderId="0" xfId="0" applyNumberFormat="1"/>
    <xf numFmtId="3" fontId="114" fillId="0" borderId="0" xfId="4" applyNumberFormat="1" applyFont="1" applyAlignment="1">
      <alignment horizontal="left" vertical="center" wrapText="1" readingOrder="1"/>
    </xf>
    <xf numFmtId="177" fontId="109" fillId="0" borderId="0" xfId="4" applyNumberFormat="1" applyFont="1" applyAlignment="1">
      <alignment vertical="center" wrapText="1" readingOrder="1"/>
    </xf>
    <xf numFmtId="3" fontId="110" fillId="0" borderId="0" xfId="4" applyNumberFormat="1" applyFont="1" applyAlignment="1">
      <alignment vertical="center" wrapText="1" readingOrder="1"/>
    </xf>
    <xf numFmtId="0" fontId="107" fillId="0" borderId="0" xfId="4" applyFont="1" applyAlignment="1">
      <alignment horizontal="center" vertical="center" wrapText="1" readingOrder="1"/>
    </xf>
    <xf numFmtId="9" fontId="109" fillId="0" borderId="0" xfId="2" applyFont="1" applyFill="1" applyBorder="1" applyAlignment="1">
      <alignment horizontal="center" vertical="center" wrapText="1" readingOrder="1"/>
    </xf>
    <xf numFmtId="9" fontId="117" fillId="0" borderId="0" xfId="6" applyFont="1" applyFill="1" applyBorder="1" applyAlignment="1">
      <alignment horizontal="center" vertical="center" wrapText="1" readingOrder="1"/>
    </xf>
    <xf numFmtId="9" fontId="116" fillId="0" borderId="0" xfId="2" applyFont="1" applyFill="1" applyBorder="1" applyAlignment="1">
      <alignment horizontal="center" vertical="center" wrapText="1" readingOrder="1"/>
    </xf>
    <xf numFmtId="177" fontId="110" fillId="0" borderId="0" xfId="4" applyNumberFormat="1" applyFont="1" applyAlignment="1">
      <alignment horizontal="center" vertical="center" wrapText="1" readingOrder="1"/>
    </xf>
    <xf numFmtId="9" fontId="110" fillId="0" borderId="0" xfId="6" applyFont="1" applyFill="1" applyBorder="1" applyAlignment="1">
      <alignment horizontal="center" vertical="center" wrapText="1" readingOrder="1"/>
    </xf>
    <xf numFmtId="0" fontId="115" fillId="0" borderId="0" xfId="4" applyFont="1"/>
    <xf numFmtId="0" fontId="102" fillId="0" borderId="0" xfId="4" applyFont="1"/>
    <xf numFmtId="0" fontId="108" fillId="0" borderId="0" xfId="4" applyFont="1" applyAlignment="1">
      <alignment horizontal="left" vertical="center" wrapText="1" readingOrder="1"/>
    </xf>
    <xf numFmtId="177" fontId="111" fillId="0" borderId="0" xfId="4" applyNumberFormat="1" applyFont="1" applyAlignment="1">
      <alignment horizontal="right" vertical="center" wrapText="1" readingOrder="1"/>
    </xf>
    <xf numFmtId="3" fontId="111" fillId="0" borderId="0" xfId="4" applyNumberFormat="1" applyFont="1" applyAlignment="1">
      <alignment horizontal="center" vertical="center" wrapText="1" readingOrder="1"/>
    </xf>
    <xf numFmtId="9" fontId="111" fillId="0" borderId="0" xfId="2" applyFont="1" applyFill="1" applyBorder="1" applyAlignment="1">
      <alignment horizontal="center" vertical="center" wrapText="1" readingOrder="1"/>
    </xf>
    <xf numFmtId="177" fontId="109" fillId="0" borderId="0" xfId="4" applyNumberFormat="1" applyFont="1" applyAlignment="1">
      <alignment horizontal="right" vertical="center" wrapText="1" readingOrder="1"/>
    </xf>
    <xf numFmtId="3" fontId="109" fillId="0" borderId="0" xfId="4" applyNumberFormat="1" applyFont="1" applyAlignment="1">
      <alignment horizontal="center" vertical="center" wrapText="1" readingOrder="1"/>
    </xf>
    <xf numFmtId="177" fontId="116" fillId="0" borderId="0" xfId="4" applyNumberFormat="1" applyFont="1" applyAlignment="1">
      <alignment horizontal="right" vertical="center" wrapText="1" readingOrder="1"/>
    </xf>
    <xf numFmtId="3" fontId="116" fillId="0" borderId="0" xfId="4" applyNumberFormat="1" applyFont="1" applyAlignment="1">
      <alignment horizontal="center" vertical="center" wrapText="1" readingOrder="1"/>
    </xf>
    <xf numFmtId="0" fontId="52" fillId="0" borderId="0" xfId="0" applyFont="1" applyAlignment="1">
      <alignment vertical="center" wrapText="1" readingOrder="1"/>
    </xf>
    <xf numFmtId="180" fontId="51" fillId="0" borderId="3" xfId="50" applyNumberFormat="1" applyFont="1" applyBorder="1" applyAlignment="1">
      <alignment horizontal="right" vertical="center" wrapText="1" readingOrder="1"/>
    </xf>
    <xf numFmtId="0" fontId="47" fillId="0" borderId="33" xfId="0" applyFont="1" applyBorder="1" applyAlignment="1">
      <alignment horizontal="left" vertical="center" wrapText="1" readingOrder="1"/>
    </xf>
    <xf numFmtId="0" fontId="121" fillId="0" borderId="0" xfId="5" applyFont="1" applyAlignment="1">
      <alignment horizontal="left"/>
    </xf>
    <xf numFmtId="177" fontId="101" fillId="0" borderId="3" xfId="4" applyNumberFormat="1" applyFont="1" applyBorder="1" applyAlignment="1">
      <alignment horizontal="right" vertical="center" wrapText="1" readingOrder="1"/>
    </xf>
    <xf numFmtId="9" fontId="101" fillId="0" borderId="3" xfId="2" applyFont="1" applyFill="1" applyBorder="1" applyAlignment="1">
      <alignment horizontal="center" vertical="center" wrapText="1" readingOrder="1"/>
    </xf>
    <xf numFmtId="9" fontId="112" fillId="0" borderId="3" xfId="7" applyFont="1" applyFill="1" applyBorder="1" applyAlignment="1">
      <alignment horizontal="center" vertical="center" wrapText="1" readingOrder="1"/>
    </xf>
    <xf numFmtId="177" fontId="101" fillId="0" borderId="3" xfId="4" applyNumberFormat="1" applyFont="1" applyBorder="1" applyAlignment="1">
      <alignment horizontal="center" vertical="center" wrapText="1" readingOrder="1"/>
    </xf>
    <xf numFmtId="9" fontId="112" fillId="0" borderId="3" xfId="7" applyFont="1" applyBorder="1" applyAlignment="1">
      <alignment horizontal="center" vertical="center" wrapText="1"/>
    </xf>
    <xf numFmtId="9" fontId="101" fillId="0" borderId="3" xfId="2" applyFont="1" applyBorder="1" applyAlignment="1">
      <alignment horizontal="center" vertical="center" wrapText="1" readingOrder="1"/>
    </xf>
    <xf numFmtId="9" fontId="112" fillId="0" borderId="3" xfId="7" applyFont="1" applyBorder="1" applyAlignment="1">
      <alignment horizontal="center" vertical="center" wrapText="1" readingOrder="1"/>
    </xf>
    <xf numFmtId="9" fontId="112" fillId="4" borderId="3" xfId="7" applyFont="1" applyFill="1" applyBorder="1" applyAlignment="1">
      <alignment horizontal="center" vertical="center" wrapText="1"/>
    </xf>
    <xf numFmtId="0" fontId="126" fillId="0" borderId="1" xfId="0" applyFont="1" applyBorder="1" applyAlignment="1">
      <alignment horizontal="center" vertical="center" wrapText="1" readingOrder="1"/>
    </xf>
    <xf numFmtId="0" fontId="126" fillId="0" borderId="0" xfId="0" applyFont="1" applyAlignment="1">
      <alignment horizontal="center" vertical="center" wrapText="1" readingOrder="1"/>
    </xf>
    <xf numFmtId="0" fontId="127" fillId="0" borderId="1" xfId="0" applyFont="1" applyBorder="1" applyAlignment="1">
      <alignment horizontal="center" vertical="center" wrapText="1" readingOrder="1"/>
    </xf>
    <xf numFmtId="0" fontId="127" fillId="0" borderId="1" xfId="0" applyFont="1" applyBorder="1" applyAlignment="1">
      <alignment horizontal="left" vertical="center" wrapText="1" readingOrder="1"/>
    </xf>
    <xf numFmtId="0" fontId="127" fillId="0" borderId="1" xfId="0" applyFont="1" applyBorder="1" applyAlignment="1">
      <alignment vertical="center" wrapText="1" readingOrder="1"/>
    </xf>
    <xf numFmtId="183" fontId="127" fillId="0" borderId="1" xfId="0" applyNumberFormat="1" applyFont="1" applyBorder="1" applyAlignment="1">
      <alignment horizontal="right" vertical="center" wrapText="1" readingOrder="1"/>
    </xf>
    <xf numFmtId="0" fontId="126" fillId="0" borderId="1" xfId="0" applyFont="1" applyBorder="1" applyAlignment="1">
      <alignment horizontal="left" vertical="center" wrapText="1" readingOrder="1"/>
    </xf>
    <xf numFmtId="0" fontId="128" fillId="0" borderId="1" xfId="0" applyFont="1" applyBorder="1" applyAlignment="1">
      <alignment horizontal="center" vertical="center" wrapText="1" readingOrder="1"/>
    </xf>
    <xf numFmtId="0" fontId="128" fillId="0" borderId="1" xfId="0" applyFont="1" applyBorder="1" applyAlignment="1">
      <alignment horizontal="left" vertical="center" wrapText="1" readingOrder="1"/>
    </xf>
    <xf numFmtId="0" fontId="128" fillId="0" borderId="1" xfId="0" applyFont="1" applyBorder="1" applyAlignment="1">
      <alignment vertical="center" wrapText="1" readingOrder="1"/>
    </xf>
    <xf numFmtId="0" fontId="48" fillId="0" borderId="0" xfId="4" applyAlignment="1">
      <alignment horizontal="center"/>
    </xf>
    <xf numFmtId="171" fontId="114" fillId="0" borderId="0" xfId="6" applyNumberFormat="1" applyFont="1" applyFill="1" applyBorder="1" applyAlignment="1">
      <alignment horizontal="center" vertical="center" wrapText="1" readingOrder="1"/>
    </xf>
    <xf numFmtId="0" fontId="106" fillId="0" borderId="0" xfId="5" applyFont="1" applyAlignment="1">
      <alignment horizontal="left"/>
    </xf>
    <xf numFmtId="176" fontId="74" fillId="0" borderId="0" xfId="0" applyNumberFormat="1" applyFont="1" applyAlignment="1">
      <alignment horizontal="center"/>
    </xf>
    <xf numFmtId="0" fontId="7" fillId="0" borderId="15" xfId="545" applyBorder="1"/>
    <xf numFmtId="167" fontId="48" fillId="0" borderId="0" xfId="546" applyFont="1" applyFill="1"/>
    <xf numFmtId="0" fontId="60" fillId="0" borderId="45" xfId="4" applyFont="1" applyBorder="1" applyAlignment="1" applyProtection="1">
      <alignment horizontal="left" vertical="center" wrapText="1" readingOrder="1"/>
      <protection locked="0"/>
    </xf>
    <xf numFmtId="167" fontId="44" fillId="0" borderId="0" xfId="546" applyFont="1" applyFill="1"/>
    <xf numFmtId="43" fontId="58" fillId="0" borderId="0" xfId="547" applyFont="1" applyFill="1" applyBorder="1" applyAlignment="1" applyProtection="1">
      <alignment horizontal="right" vertical="center" wrapText="1" readingOrder="1"/>
      <protection locked="0"/>
    </xf>
    <xf numFmtId="10" fontId="58" fillId="0" borderId="0" xfId="548" applyNumberFormat="1" applyFont="1" applyFill="1" applyBorder="1" applyAlignment="1" applyProtection="1">
      <alignment horizontal="right" vertical="center" wrapText="1" readingOrder="1"/>
      <protection locked="0"/>
    </xf>
    <xf numFmtId="43" fontId="54" fillId="0" borderId="0" xfId="547" applyFont="1" applyFill="1" applyBorder="1" applyAlignment="1">
      <alignment vertical="center" wrapText="1"/>
    </xf>
    <xf numFmtId="43" fontId="54" fillId="0" borderId="0" xfId="547" applyFont="1" applyFill="1" applyBorder="1" applyAlignment="1">
      <alignment horizontal="right" vertical="center" wrapText="1"/>
    </xf>
    <xf numFmtId="0" fontId="14" fillId="0" borderId="0" xfId="545" applyFont="1" applyAlignment="1">
      <alignment horizontal="left"/>
    </xf>
    <xf numFmtId="167" fontId="14" fillId="0" borderId="0" xfId="546" applyFont="1" applyFill="1" applyBorder="1"/>
    <xf numFmtId="43" fontId="46" fillId="0" borderId="50" xfId="547" applyFont="1" applyBorder="1"/>
    <xf numFmtId="0" fontId="14" fillId="0" borderId="0" xfId="545" applyFont="1" applyAlignment="1">
      <alignment horizontal="left" indent="1"/>
    </xf>
    <xf numFmtId="43" fontId="46" fillId="0" borderId="54" xfId="547" applyFont="1" applyBorder="1"/>
    <xf numFmtId="43" fontId="46" fillId="0" borderId="54" xfId="547" applyFont="1" applyFill="1" applyBorder="1"/>
    <xf numFmtId="0" fontId="71" fillId="7" borderId="65" xfId="545" applyFont="1" applyFill="1" applyBorder="1" applyAlignment="1">
      <alignment horizontal="left"/>
    </xf>
    <xf numFmtId="0" fontId="75" fillId="7" borderId="65" xfId="545" applyFont="1" applyFill="1" applyBorder="1"/>
    <xf numFmtId="167" fontId="71" fillId="7" borderId="65" xfId="546" applyFont="1" applyFill="1" applyBorder="1"/>
    <xf numFmtId="167" fontId="48" fillId="0" borderId="0" xfId="546" applyFont="1"/>
    <xf numFmtId="43" fontId="48" fillId="0" borderId="0" xfId="4" applyNumberFormat="1" applyAlignment="1">
      <alignment horizontal="left"/>
    </xf>
    <xf numFmtId="0" fontId="48" fillId="0" borderId="0" xfId="4" applyAlignment="1">
      <alignment horizontal="left"/>
    </xf>
    <xf numFmtId="179" fontId="44" fillId="0" borderId="0" xfId="4" applyNumberFormat="1" applyFont="1" applyAlignment="1">
      <alignment horizontal="left"/>
    </xf>
    <xf numFmtId="0" fontId="129" fillId="0" borderId="0" xfId="0" applyFont="1"/>
    <xf numFmtId="9" fontId="50" fillId="0" borderId="3" xfId="0" applyNumberFormat="1" applyFont="1" applyBorder="1" applyAlignment="1">
      <alignment horizontal="center" vertical="center" wrapText="1" readingOrder="1"/>
    </xf>
    <xf numFmtId="0" fontId="130" fillId="0" borderId="0" xfId="0" applyFont="1" applyAlignment="1">
      <alignment horizontal="center" vertical="center"/>
    </xf>
    <xf numFmtId="9" fontId="132" fillId="0" borderId="76" xfId="0" applyNumberFormat="1" applyFont="1" applyBorder="1" applyAlignment="1">
      <alignment horizontal="center" vertical="center" wrapText="1" readingOrder="1"/>
    </xf>
    <xf numFmtId="0" fontId="134" fillId="0" borderId="0" xfId="0" applyFont="1"/>
    <xf numFmtId="0" fontId="135" fillId="0" borderId="0" xfId="0" applyFont="1"/>
    <xf numFmtId="0" fontId="136" fillId="0" borderId="0" xfId="0" applyFont="1"/>
    <xf numFmtId="0" fontId="90" fillId="0" borderId="0" xfId="0" applyFont="1"/>
    <xf numFmtId="0" fontId="139" fillId="0" borderId="0" xfId="0" applyFont="1"/>
    <xf numFmtId="0" fontId="140" fillId="0" borderId="0" xfId="0" applyFont="1"/>
    <xf numFmtId="184" fontId="127" fillId="0" borderId="1" xfId="0" applyNumberFormat="1" applyFont="1" applyBorder="1" applyAlignment="1">
      <alignment horizontal="right" vertical="center" wrapText="1" readingOrder="1"/>
    </xf>
    <xf numFmtId="184" fontId="70" fillId="0" borderId="1" xfId="0" applyNumberFormat="1" applyFont="1" applyBorder="1" applyAlignment="1">
      <alignment horizontal="right" vertical="center" wrapText="1" readingOrder="1"/>
    </xf>
    <xf numFmtId="184" fontId="0" fillId="0" borderId="0" xfId="0" applyNumberFormat="1"/>
    <xf numFmtId="9" fontId="112" fillId="0" borderId="3" xfId="2" applyFont="1" applyBorder="1" applyAlignment="1">
      <alignment horizontal="center" vertical="center" wrapText="1" readingOrder="1"/>
    </xf>
    <xf numFmtId="0" fontId="69" fillId="0" borderId="1" xfId="0" applyFont="1" applyBorder="1" applyAlignment="1">
      <alignment horizontal="center" vertical="center" wrapText="1" readingOrder="1"/>
    </xf>
    <xf numFmtId="0" fontId="57" fillId="40" borderId="3" xfId="0" applyFont="1" applyFill="1" applyBorder="1" applyAlignment="1">
      <alignment horizontal="center"/>
    </xf>
    <xf numFmtId="0" fontId="142" fillId="0" borderId="0" xfId="0" applyFont="1"/>
    <xf numFmtId="0" fontId="143" fillId="0" borderId="1" xfId="0" applyFont="1" applyBorder="1" applyAlignment="1">
      <alignment horizontal="center" vertical="center" wrapText="1" readingOrder="1"/>
    </xf>
    <xf numFmtId="0" fontId="143" fillId="0" borderId="1" xfId="0" applyFont="1" applyBorder="1" applyAlignment="1">
      <alignment horizontal="left" vertical="center" wrapText="1" readingOrder="1"/>
    </xf>
    <xf numFmtId="0" fontId="143" fillId="0" borderId="1" xfId="0" applyFont="1" applyBorder="1" applyAlignment="1">
      <alignment vertical="center" wrapText="1" readingOrder="1"/>
    </xf>
    <xf numFmtId="1" fontId="0" fillId="0" borderId="0" xfId="0" applyNumberFormat="1"/>
    <xf numFmtId="9" fontId="43" fillId="0" borderId="0" xfId="2" applyFont="1" applyFill="1" applyBorder="1" applyAlignment="1">
      <alignment horizontal="center" vertical="center" wrapText="1" readingOrder="1"/>
    </xf>
    <xf numFmtId="0" fontId="60" fillId="0" borderId="49" xfId="4" applyFont="1" applyBorder="1" applyAlignment="1" applyProtection="1">
      <alignment horizontal="left" vertical="center" wrapText="1" readingOrder="1"/>
      <protection locked="0"/>
    </xf>
    <xf numFmtId="0" fontId="65" fillId="0" borderId="33" xfId="0" applyFont="1" applyBorder="1" applyAlignment="1">
      <alignment horizontal="left" vertical="center" wrapText="1" readingOrder="1"/>
    </xf>
    <xf numFmtId="0" fontId="144" fillId="0" borderId="0" xfId="0" applyFont="1"/>
    <xf numFmtId="0" fontId="76" fillId="0" borderId="53" xfId="4" applyFont="1" applyBorder="1" applyAlignment="1" applyProtection="1">
      <alignment horizontal="center" vertical="center" wrapText="1" readingOrder="1"/>
      <protection locked="0"/>
    </xf>
    <xf numFmtId="0" fontId="76" fillId="0" borderId="48" xfId="4" applyFont="1" applyBorder="1" applyAlignment="1" applyProtection="1">
      <alignment horizontal="center" vertical="center" wrapText="1" readingOrder="1"/>
      <protection locked="0"/>
    </xf>
    <xf numFmtId="172" fontId="145" fillId="0" borderId="53" xfId="4" applyNumberFormat="1" applyFont="1" applyBorder="1" applyAlignment="1" applyProtection="1">
      <alignment horizontal="right" vertical="center" wrapText="1" readingOrder="1"/>
      <protection locked="0"/>
    </xf>
    <xf numFmtId="172" fontId="145" fillId="0" borderId="48" xfId="4" applyNumberFormat="1" applyFont="1" applyBorder="1" applyAlignment="1" applyProtection="1">
      <alignment horizontal="right" vertical="center" wrapText="1" readingOrder="1"/>
      <protection locked="0"/>
    </xf>
    <xf numFmtId="9" fontId="146" fillId="0" borderId="3" xfId="7" applyFont="1" applyBorder="1" applyAlignment="1">
      <alignment horizontal="right" vertical="center" wrapText="1" readingOrder="1"/>
    </xf>
    <xf numFmtId="172" fontId="146" fillId="0" borderId="3" xfId="1" applyNumberFormat="1" applyFont="1" applyBorder="1" applyAlignment="1">
      <alignment horizontal="right" vertical="center" wrapText="1" readingOrder="1"/>
    </xf>
    <xf numFmtId="9" fontId="146" fillId="0" borderId="3" xfId="4" applyNumberFormat="1" applyFont="1" applyBorder="1" applyAlignment="1">
      <alignment horizontal="right" vertical="center" wrapText="1" readingOrder="1"/>
    </xf>
    <xf numFmtId="172" fontId="76" fillId="0" borderId="3" xfId="4" applyNumberFormat="1" applyFont="1" applyBorder="1" applyAlignment="1" applyProtection="1">
      <alignment horizontal="right" vertical="center" wrapText="1" readingOrder="1"/>
      <protection locked="0"/>
    </xf>
    <xf numFmtId="172" fontId="48" fillId="0" borderId="3" xfId="1" applyNumberFormat="1" applyFont="1" applyBorder="1" applyAlignment="1">
      <alignment horizontal="right" vertical="center" wrapText="1" readingOrder="1"/>
    </xf>
    <xf numFmtId="172" fontId="44" fillId="0" borderId="3" xfId="4" applyNumberFormat="1" applyFont="1" applyBorder="1" applyAlignment="1" applyProtection="1">
      <alignment horizontal="right" vertical="center" wrapText="1" readingOrder="1"/>
      <protection locked="0"/>
    </xf>
    <xf numFmtId="9" fontId="146" fillId="0" borderId="34" xfId="7" applyFont="1" applyBorder="1" applyAlignment="1">
      <alignment horizontal="right" vertical="center" wrapText="1" readingOrder="1"/>
    </xf>
    <xf numFmtId="9" fontId="146" fillId="0" borderId="34" xfId="4" applyNumberFormat="1" applyFont="1" applyBorder="1" applyAlignment="1">
      <alignment horizontal="right" vertical="center" wrapText="1" readingOrder="1"/>
    </xf>
    <xf numFmtId="0" fontId="76" fillId="0" borderId="33" xfId="4" applyFont="1" applyBorder="1" applyAlignment="1" applyProtection="1">
      <alignment horizontal="center" vertical="center" wrapText="1" readingOrder="1"/>
      <protection locked="0"/>
    </xf>
    <xf numFmtId="0" fontId="76" fillId="0" borderId="31" xfId="4" applyFont="1" applyBorder="1" applyAlignment="1" applyProtection="1">
      <alignment horizontal="center" vertical="center" wrapText="1" readingOrder="1"/>
      <protection locked="0"/>
    </xf>
    <xf numFmtId="172" fontId="76" fillId="0" borderId="7" xfId="4" applyNumberFormat="1" applyFont="1" applyBorder="1" applyAlignment="1" applyProtection="1">
      <alignment horizontal="right" vertical="center" wrapText="1" readingOrder="1"/>
      <protection locked="0"/>
    </xf>
    <xf numFmtId="172" fontId="48" fillId="0" borderId="7" xfId="1" applyNumberFormat="1" applyFont="1" applyBorder="1" applyAlignment="1">
      <alignment horizontal="right" vertical="center" wrapText="1" readingOrder="1"/>
    </xf>
    <xf numFmtId="9" fontId="48" fillId="0" borderId="7" xfId="7" applyFont="1" applyBorder="1" applyAlignment="1">
      <alignment horizontal="center" vertical="center" wrapText="1" readingOrder="1"/>
    </xf>
    <xf numFmtId="9" fontId="48" fillId="0" borderId="3" xfId="7" applyFont="1" applyBorder="1" applyAlignment="1">
      <alignment horizontal="center" vertical="center" wrapText="1" readingOrder="1"/>
    </xf>
    <xf numFmtId="9" fontId="48" fillId="0" borderId="32" xfId="7" applyFont="1" applyBorder="1" applyAlignment="1">
      <alignment horizontal="center" vertical="center" wrapText="1" readingOrder="1"/>
    </xf>
    <xf numFmtId="9" fontId="48" fillId="0" borderId="34" xfId="7" applyFont="1" applyBorder="1" applyAlignment="1">
      <alignment horizontal="center" vertical="center" wrapText="1" readingOrder="1"/>
    </xf>
    <xf numFmtId="9" fontId="146" fillId="0" borderId="52" xfId="7" applyFont="1" applyBorder="1" applyAlignment="1">
      <alignment horizontal="center" vertical="center" wrapText="1" readingOrder="1"/>
    </xf>
    <xf numFmtId="9" fontId="146" fillId="0" borderId="50" xfId="7" applyFont="1" applyBorder="1" applyAlignment="1">
      <alignment horizontal="center" vertical="center" wrapText="1" readingOrder="1"/>
    </xf>
    <xf numFmtId="9" fontId="146" fillId="0" borderId="10" xfId="7" applyFont="1" applyBorder="1" applyAlignment="1">
      <alignment horizontal="center" vertical="center" wrapText="1" readingOrder="1"/>
    </xf>
    <xf numFmtId="9" fontId="146" fillId="0" borderId="54" xfId="7" applyFont="1" applyBorder="1" applyAlignment="1">
      <alignment horizontal="center" vertical="center" wrapText="1" readingOrder="1"/>
    </xf>
    <xf numFmtId="9" fontId="145" fillId="0" borderId="48" xfId="2" applyFont="1" applyBorder="1" applyAlignment="1" applyProtection="1">
      <alignment horizontal="center" vertical="center" wrapText="1" readingOrder="1"/>
      <protection locked="0"/>
    </xf>
    <xf numFmtId="0" fontId="76" fillId="0" borderId="37" xfId="4" applyFont="1" applyBorder="1" applyAlignment="1" applyProtection="1">
      <alignment horizontal="center" vertical="center" wrapText="1" readingOrder="1"/>
      <protection locked="0"/>
    </xf>
    <xf numFmtId="180" fontId="145" fillId="0" borderId="38" xfId="50" applyNumberFormat="1" applyFont="1" applyBorder="1" applyAlignment="1" applyProtection="1">
      <alignment horizontal="center" vertical="center" wrapText="1" readingOrder="1"/>
      <protection locked="0"/>
    </xf>
    <xf numFmtId="180" fontId="145" fillId="0" borderId="38" xfId="50" applyNumberFormat="1" applyFont="1" applyBorder="1" applyAlignment="1" applyProtection="1">
      <alignment horizontal="right" vertical="center" wrapText="1" readingOrder="1"/>
      <protection locked="0"/>
    </xf>
    <xf numFmtId="9" fontId="146" fillId="0" borderId="38" xfId="7" applyFont="1" applyBorder="1" applyAlignment="1">
      <alignment horizontal="right" vertical="center" wrapText="1" readingOrder="1"/>
    </xf>
    <xf numFmtId="172" fontId="146" fillId="0" borderId="38" xfId="1" applyNumberFormat="1" applyFont="1" applyBorder="1" applyAlignment="1">
      <alignment horizontal="right" vertical="center" wrapText="1" readingOrder="1"/>
    </xf>
    <xf numFmtId="180" fontId="146" fillId="0" borderId="38" xfId="50" applyNumberFormat="1" applyFont="1" applyBorder="1" applyAlignment="1">
      <alignment horizontal="right" vertical="center" wrapText="1" readingOrder="1"/>
    </xf>
    <xf numFmtId="9" fontId="146" fillId="0" borderId="39" xfId="7" applyFont="1" applyBorder="1" applyAlignment="1">
      <alignment horizontal="right" vertical="center" wrapText="1" readingOrder="1"/>
    </xf>
    <xf numFmtId="180" fontId="145" fillId="0" borderId="3" xfId="50" applyNumberFormat="1" applyFont="1" applyBorder="1" applyAlignment="1" applyProtection="1">
      <alignment horizontal="center" vertical="center" wrapText="1" readingOrder="1"/>
      <protection locked="0"/>
    </xf>
    <xf numFmtId="180" fontId="145" fillId="0" borderId="3" xfId="50" applyNumberFormat="1" applyFont="1" applyBorder="1" applyAlignment="1" applyProtection="1">
      <alignment horizontal="right" vertical="center" wrapText="1" readingOrder="1"/>
      <protection locked="0"/>
    </xf>
    <xf numFmtId="180" fontId="146" fillId="0" borderId="3" xfId="50" applyNumberFormat="1" applyFont="1" applyBorder="1" applyAlignment="1">
      <alignment horizontal="right" vertical="center" wrapText="1" readingOrder="1"/>
    </xf>
    <xf numFmtId="180" fontId="73" fillId="0" borderId="3" xfId="50" applyNumberFormat="1" applyFont="1" applyBorder="1" applyAlignment="1" applyProtection="1">
      <alignment horizontal="right" vertical="center" wrapText="1" readingOrder="1"/>
      <protection locked="0"/>
    </xf>
    <xf numFmtId="0" fontId="58" fillId="0" borderId="75" xfId="4" applyFont="1" applyBorder="1" applyAlignment="1" applyProtection="1">
      <alignment horizontal="left" vertical="center" wrapText="1" readingOrder="1"/>
      <protection locked="0"/>
    </xf>
    <xf numFmtId="0" fontId="58" fillId="0" borderId="6" xfId="4" applyFont="1" applyBorder="1" applyAlignment="1" applyProtection="1">
      <alignment horizontal="left" vertical="center" wrapText="1" readingOrder="1"/>
      <protection locked="0"/>
    </xf>
    <xf numFmtId="180" fontId="60" fillId="0" borderId="6" xfId="50" applyNumberFormat="1" applyFont="1" applyFill="1" applyBorder="1" applyAlignment="1" applyProtection="1">
      <alignment horizontal="center" vertical="center" wrapText="1" readingOrder="1"/>
      <protection locked="0"/>
    </xf>
    <xf numFmtId="180" fontId="60" fillId="0" borderId="6" xfId="50" applyNumberFormat="1" applyFont="1" applyFill="1" applyBorder="1" applyAlignment="1" applyProtection="1">
      <alignment vertical="center" wrapText="1" readingOrder="1"/>
      <protection locked="0"/>
    </xf>
    <xf numFmtId="180" fontId="49" fillId="0" borderId="6" xfId="50" applyNumberFormat="1" applyFont="1" applyBorder="1" applyAlignment="1">
      <alignment vertical="center" wrapText="1"/>
    </xf>
    <xf numFmtId="43" fontId="49" fillId="0" borderId="6" xfId="549" applyFont="1" applyBorder="1" applyAlignment="1">
      <alignment horizontal="right" vertical="center" wrapText="1"/>
    </xf>
    <xf numFmtId="10" fontId="49" fillId="0" borderId="6" xfId="550" applyNumberFormat="1" applyFont="1" applyBorder="1" applyAlignment="1">
      <alignment horizontal="right" vertical="center" wrapText="1"/>
    </xf>
    <xf numFmtId="10" fontId="49" fillId="0" borderId="6" xfId="4" applyNumberFormat="1" applyFont="1" applyBorder="1" applyAlignment="1">
      <alignment horizontal="center" vertical="center" wrapText="1"/>
    </xf>
    <xf numFmtId="180" fontId="60" fillId="0" borderId="6" xfId="50" applyNumberFormat="1" applyFont="1" applyFill="1" applyBorder="1" applyAlignment="1" applyProtection="1">
      <alignment horizontal="right" vertical="center" wrapText="1" readingOrder="1"/>
      <protection locked="0"/>
    </xf>
    <xf numFmtId="170" fontId="49" fillId="0" borderId="6" xfId="549" applyNumberFormat="1" applyFont="1" applyBorder="1" applyAlignment="1">
      <alignment horizontal="right" vertical="center" wrapText="1"/>
    </xf>
    <xf numFmtId="10" fontId="49" fillId="0" borderId="60" xfId="4" applyNumberFormat="1" applyFont="1" applyBorder="1" applyAlignment="1">
      <alignment horizontal="center" vertical="center" wrapText="1"/>
    </xf>
    <xf numFmtId="180" fontId="61" fillId="6" borderId="25" xfId="50" applyNumberFormat="1" applyFont="1" applyFill="1" applyBorder="1" applyAlignment="1" applyProtection="1">
      <alignment horizontal="center" vertical="center" wrapText="1" readingOrder="1"/>
      <protection locked="0"/>
    </xf>
    <xf numFmtId="43" fontId="61" fillId="6" borderId="25" xfId="549" applyFont="1" applyFill="1" applyBorder="1" applyAlignment="1" applyProtection="1">
      <alignment horizontal="right" vertical="center" wrapText="1" readingOrder="1"/>
      <protection locked="0"/>
    </xf>
    <xf numFmtId="9" fontId="45" fillId="6" borderId="25" xfId="4" applyNumberFormat="1" applyFont="1" applyFill="1" applyBorder="1" applyAlignment="1">
      <alignment horizontal="center" vertical="center" wrapText="1"/>
    </xf>
    <xf numFmtId="180" fontId="45" fillId="6" borderId="25" xfId="50" applyNumberFormat="1" applyFont="1" applyFill="1" applyBorder="1" applyAlignment="1">
      <alignment vertical="center" wrapText="1"/>
    </xf>
    <xf numFmtId="170" fontId="45" fillId="6" borderId="25" xfId="549" applyNumberFormat="1" applyFont="1" applyFill="1" applyBorder="1" applyAlignment="1">
      <alignment horizontal="right" vertical="center" wrapText="1"/>
    </xf>
    <xf numFmtId="9" fontId="45" fillId="6" borderId="26" xfId="4" applyNumberFormat="1" applyFont="1" applyFill="1" applyBorder="1" applyAlignment="1">
      <alignment horizontal="center" vertical="center" wrapText="1"/>
    </xf>
    <xf numFmtId="170" fontId="56" fillId="0" borderId="0" xfId="547" applyNumberFormat="1" applyFont="1" applyFill="1" applyBorder="1" applyAlignment="1" applyProtection="1">
      <alignment horizontal="right" vertical="center" wrapText="1" readingOrder="1"/>
      <protection locked="0"/>
    </xf>
    <xf numFmtId="0" fontId="62" fillId="0" borderId="21" xfId="4" applyFont="1" applyBorder="1" applyAlignment="1" applyProtection="1">
      <alignment horizontal="center" vertical="center" wrapText="1" readingOrder="1"/>
      <protection locked="0"/>
    </xf>
    <xf numFmtId="0" fontId="62" fillId="0" borderId="24" xfId="4" applyFont="1" applyBorder="1" applyAlignment="1" applyProtection="1">
      <alignment horizontal="center" vertical="center" wrapText="1" readingOrder="1"/>
      <protection locked="0"/>
    </xf>
    <xf numFmtId="174" fontId="62" fillId="0" borderId="25" xfId="4" applyNumberFormat="1" applyFont="1" applyBorder="1" applyAlignment="1" applyProtection="1">
      <alignment horizontal="center" vertical="center" wrapText="1" readingOrder="1"/>
      <protection locked="0"/>
    </xf>
    <xf numFmtId="0" fontId="62" fillId="0" borderId="25" xfId="4" applyFont="1" applyBorder="1" applyAlignment="1" applyProtection="1">
      <alignment horizontal="center" vertical="center" wrapText="1" readingOrder="1"/>
      <protection locked="0"/>
    </xf>
    <xf numFmtId="0" fontId="55" fillId="0" borderId="25" xfId="4" applyFont="1" applyBorder="1" applyAlignment="1">
      <alignment horizontal="center" vertical="center" wrapText="1"/>
    </xf>
    <xf numFmtId="0" fontId="55" fillId="0" borderId="26" xfId="4" applyFont="1" applyBorder="1" applyAlignment="1">
      <alignment horizontal="center" vertical="center" wrapText="1"/>
    </xf>
    <xf numFmtId="180" fontId="43" fillId="0" borderId="3" xfId="50" applyNumberFormat="1" applyFont="1" applyBorder="1" applyAlignment="1">
      <alignment horizontal="right" vertical="center" wrapText="1" readingOrder="1"/>
    </xf>
    <xf numFmtId="166" fontId="43" fillId="0" borderId="3" xfId="50" applyNumberFormat="1" applyFont="1" applyBorder="1" applyAlignment="1">
      <alignment horizontal="right" vertical="center" wrapText="1" readingOrder="1"/>
    </xf>
    <xf numFmtId="9" fontId="43" fillId="0" borderId="3" xfId="0" applyNumberFormat="1" applyFont="1" applyBorder="1" applyAlignment="1">
      <alignment horizontal="right" vertical="center" wrapText="1" readingOrder="1"/>
    </xf>
    <xf numFmtId="172" fontId="43" fillId="0" borderId="3" xfId="50" applyNumberFormat="1" applyFont="1" applyBorder="1" applyAlignment="1">
      <alignment horizontal="right" vertical="center" wrapText="1" readingOrder="1"/>
    </xf>
    <xf numFmtId="9" fontId="43" fillId="0" borderId="3" xfId="2" applyFont="1" applyBorder="1" applyAlignment="1">
      <alignment horizontal="right" vertical="center" wrapText="1" readingOrder="1"/>
    </xf>
    <xf numFmtId="0" fontId="65" fillId="0" borderId="31" xfId="0" applyFont="1" applyBorder="1" applyAlignment="1">
      <alignment horizontal="left" vertical="center" wrapText="1" readingOrder="1"/>
    </xf>
    <xf numFmtId="180" fontId="51" fillId="0" borderId="7" xfId="50" applyNumberFormat="1" applyFont="1" applyBorder="1" applyAlignment="1">
      <alignment horizontal="right" vertical="center" wrapText="1" readingOrder="1"/>
    </xf>
    <xf numFmtId="180" fontId="43" fillId="0" borderId="7" xfId="50" applyNumberFormat="1" applyFont="1" applyBorder="1" applyAlignment="1">
      <alignment horizontal="right" vertical="center" wrapText="1" readingOrder="1"/>
    </xf>
    <xf numFmtId="166" fontId="43" fillId="0" borderId="7" xfId="50" applyNumberFormat="1" applyFont="1" applyBorder="1" applyAlignment="1">
      <alignment horizontal="right" vertical="center" wrapText="1" readingOrder="1"/>
    </xf>
    <xf numFmtId="9" fontId="43" fillId="0" borderId="7" xfId="0" applyNumberFormat="1" applyFont="1" applyBorder="1" applyAlignment="1">
      <alignment horizontal="right" vertical="center" wrapText="1" readingOrder="1"/>
    </xf>
    <xf numFmtId="172" fontId="43" fillId="0" borderId="7" xfId="50" applyNumberFormat="1" applyFont="1" applyBorder="1" applyAlignment="1">
      <alignment horizontal="right" vertical="center" wrapText="1" readingOrder="1"/>
    </xf>
    <xf numFmtId="184" fontId="138" fillId="5" borderId="1" xfId="0" applyNumberFormat="1" applyFont="1" applyFill="1" applyBorder="1" applyAlignment="1">
      <alignment horizontal="right" vertical="center" wrapText="1" readingOrder="1"/>
    </xf>
    <xf numFmtId="0" fontId="0" fillId="0" borderId="0" xfId="0" applyAlignment="1">
      <alignment horizontal="left"/>
    </xf>
    <xf numFmtId="9" fontId="150" fillId="43" borderId="80" xfId="0" applyNumberFormat="1" applyFont="1" applyFill="1" applyBorder="1" applyAlignment="1">
      <alignment horizontal="center" vertical="center" wrapText="1" readingOrder="1"/>
    </xf>
    <xf numFmtId="0" fontId="149" fillId="43" borderId="80" xfId="0" applyFont="1" applyFill="1" applyBorder="1" applyAlignment="1">
      <alignment horizontal="left" vertical="center" wrapText="1" readingOrder="1"/>
    </xf>
    <xf numFmtId="22" fontId="0" fillId="0" borderId="0" xfId="0" applyNumberFormat="1"/>
    <xf numFmtId="0" fontId="0" fillId="4" borderId="0" xfId="0" applyFill="1"/>
    <xf numFmtId="9" fontId="146" fillId="0" borderId="3" xfId="2" applyFont="1" applyFill="1" applyBorder="1" applyAlignment="1">
      <alignment horizontal="center" vertical="center" wrapText="1" readingOrder="1"/>
    </xf>
    <xf numFmtId="0" fontId="121" fillId="0" borderId="0" xfId="5" applyFont="1" applyAlignment="1">
      <alignment horizontal="center"/>
    </xf>
    <xf numFmtId="0" fontId="106" fillId="0" borderId="0" xfId="5" applyFont="1" applyAlignment="1">
      <alignment horizontal="center"/>
    </xf>
    <xf numFmtId="177" fontId="111" fillId="0" borderId="0" xfId="4" applyNumberFormat="1" applyFont="1" applyAlignment="1">
      <alignment horizontal="center" vertical="center" wrapText="1" readingOrder="1"/>
    </xf>
    <xf numFmtId="177" fontId="109" fillId="0" borderId="0" xfId="4" applyNumberFormat="1" applyFont="1" applyAlignment="1">
      <alignment horizontal="center" vertical="center" wrapText="1" readingOrder="1"/>
    </xf>
    <xf numFmtId="0" fontId="0" fillId="0" borderId="0" xfId="0" applyAlignment="1">
      <alignment horizontal="center"/>
    </xf>
    <xf numFmtId="177" fontId="116" fillId="0" borderId="0" xfId="4" applyNumberFormat="1" applyFont="1" applyAlignment="1">
      <alignment horizontal="center" vertical="center" wrapText="1" readingOrder="1"/>
    </xf>
    <xf numFmtId="9" fontId="61" fillId="6" borderId="25" xfId="550" applyFont="1" applyFill="1" applyBorder="1" applyAlignment="1" applyProtection="1">
      <alignment horizontal="right" vertical="center" wrapText="1" readingOrder="1"/>
      <protection locked="0"/>
    </xf>
    <xf numFmtId="180" fontId="0" fillId="0" borderId="0" xfId="0" applyNumberFormat="1"/>
    <xf numFmtId="178" fontId="0" fillId="0" borderId="0" xfId="0" applyNumberFormat="1"/>
    <xf numFmtId="180" fontId="121" fillId="0" borderId="0" xfId="5" applyNumberFormat="1" applyFont="1" applyAlignment="1">
      <alignment horizontal="left"/>
    </xf>
    <xf numFmtId="0" fontId="42" fillId="0" borderId="33" xfId="0" applyFont="1" applyBorder="1" applyAlignment="1">
      <alignment vertical="center" wrapText="1" readingOrder="1"/>
    </xf>
    <xf numFmtId="172" fontId="67" fillId="0" borderId="3" xfId="50" applyNumberFormat="1" applyFont="1" applyFill="1" applyBorder="1" applyAlignment="1">
      <alignment horizontal="right" vertical="center" wrapText="1" readingOrder="1"/>
    </xf>
    <xf numFmtId="172" fontId="147" fillId="0" borderId="3" xfId="50" applyNumberFormat="1" applyFont="1" applyFill="1" applyBorder="1" applyAlignment="1">
      <alignment horizontal="right" vertical="center" wrapText="1" readingOrder="1"/>
    </xf>
    <xf numFmtId="180" fontId="147" fillId="0" borderId="3" xfId="50" applyNumberFormat="1" applyFont="1" applyFill="1" applyBorder="1" applyAlignment="1">
      <alignment horizontal="right" vertical="center" wrapText="1" readingOrder="1"/>
    </xf>
    <xf numFmtId="9" fontId="147" fillId="0" borderId="3" xfId="2" applyFont="1" applyFill="1" applyBorder="1" applyAlignment="1">
      <alignment horizontal="right" vertical="center" wrapText="1" readingOrder="1"/>
    </xf>
    <xf numFmtId="170" fontId="0" fillId="0" borderId="0" xfId="1" applyNumberFormat="1" applyFont="1"/>
    <xf numFmtId="9" fontId="57" fillId="0" borderId="3" xfId="2" applyFont="1" applyFill="1" applyBorder="1" applyAlignment="1">
      <alignment horizontal="center" vertical="center" wrapText="1" readingOrder="1"/>
    </xf>
    <xf numFmtId="165" fontId="160" fillId="4" borderId="0" xfId="0" applyNumberFormat="1" applyFont="1" applyFill="1" applyAlignment="1">
      <alignment readingOrder="1"/>
    </xf>
    <xf numFmtId="177" fontId="99" fillId="0" borderId="3" xfId="0" applyNumberFormat="1" applyFont="1" applyBorder="1" applyAlignment="1">
      <alignment vertical="center" wrapText="1" readingOrder="1"/>
    </xf>
    <xf numFmtId="177" fontId="100" fillId="0" borderId="3" xfId="0" applyNumberFormat="1" applyFont="1" applyBorder="1" applyAlignment="1">
      <alignment vertical="center" wrapText="1" readingOrder="1"/>
    </xf>
    <xf numFmtId="177" fontId="99" fillId="0" borderId="3" xfId="2" applyNumberFormat="1" applyFont="1" applyBorder="1" applyAlignment="1">
      <alignment vertical="center" wrapText="1" readingOrder="1"/>
    </xf>
    <xf numFmtId="0" fontId="158" fillId="47" borderId="25" xfId="0" applyFont="1" applyFill="1" applyBorder="1" applyAlignment="1">
      <alignment horizontal="center" vertical="center" wrapText="1" readingOrder="1"/>
    </xf>
    <xf numFmtId="9" fontId="43" fillId="0" borderId="7" xfId="2" applyFont="1" applyBorder="1" applyAlignment="1">
      <alignment horizontal="right" vertical="center" wrapText="1" readingOrder="1"/>
    </xf>
    <xf numFmtId="0" fontId="164" fillId="47" borderId="24" xfId="0" applyFont="1" applyFill="1" applyBorder="1" applyAlignment="1">
      <alignment vertical="center" wrapText="1" readingOrder="1"/>
    </xf>
    <xf numFmtId="180" fontId="157" fillId="47" borderId="25" xfId="50" applyNumberFormat="1" applyFont="1" applyFill="1" applyBorder="1" applyAlignment="1">
      <alignment horizontal="right" vertical="center" wrapText="1" readingOrder="1"/>
    </xf>
    <xf numFmtId="180" fontId="165" fillId="47" borderId="25" xfId="50" applyNumberFormat="1" applyFont="1" applyFill="1" applyBorder="1" applyAlignment="1">
      <alignment horizontal="right" vertical="center" wrapText="1" readingOrder="1"/>
    </xf>
    <xf numFmtId="172" fontId="165" fillId="47" borderId="25" xfId="50" applyNumberFormat="1" applyFont="1" applyFill="1" applyBorder="1" applyAlignment="1">
      <alignment horizontal="right" vertical="center" wrapText="1" readingOrder="1"/>
    </xf>
    <xf numFmtId="9" fontId="165" fillId="47" borderId="25" xfId="2" applyFont="1" applyFill="1" applyBorder="1" applyAlignment="1">
      <alignment horizontal="right" vertical="center" wrapText="1" readingOrder="1"/>
    </xf>
    <xf numFmtId="9" fontId="145" fillId="0" borderId="53" xfId="2" applyFont="1" applyBorder="1" applyAlignment="1" applyProtection="1">
      <alignment horizontal="right" vertical="center" wrapText="1" readingOrder="1"/>
      <protection locked="0"/>
    </xf>
    <xf numFmtId="9" fontId="145" fillId="0" borderId="48" xfId="2" applyFont="1" applyBorder="1" applyAlignment="1" applyProtection="1">
      <alignment horizontal="right" vertical="center" wrapText="1" readingOrder="1"/>
      <protection locked="0"/>
    </xf>
    <xf numFmtId="9" fontId="145" fillId="0" borderId="3" xfId="2" applyFont="1" applyBorder="1" applyAlignment="1" applyProtection="1">
      <alignment horizontal="right" vertical="center" wrapText="1" readingOrder="1"/>
      <protection locked="0"/>
    </xf>
    <xf numFmtId="9" fontId="145" fillId="0" borderId="38" xfId="2" applyFont="1" applyBorder="1" applyAlignment="1" applyProtection="1">
      <alignment horizontal="right" vertical="center" wrapText="1" readingOrder="1"/>
      <protection locked="0"/>
    </xf>
    <xf numFmtId="9" fontId="73" fillId="0" borderId="3" xfId="2" applyFont="1" applyBorder="1" applyAlignment="1" applyProtection="1">
      <alignment horizontal="right" vertical="center" wrapText="1" readingOrder="1"/>
      <protection locked="0"/>
    </xf>
    <xf numFmtId="0" fontId="68" fillId="41" borderId="1" xfId="0" applyFont="1" applyFill="1" applyBorder="1" applyAlignment="1">
      <alignment horizontal="center" vertical="center" wrapText="1" readingOrder="1"/>
    </xf>
    <xf numFmtId="0" fontId="143"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0" fontId="76" fillId="0" borderId="0" xfId="50" applyNumberFormat="1" applyFont="1" applyAlignment="1" applyProtection="1">
      <alignment horizontal="center" vertical="center" wrapText="1" readingOrder="1"/>
      <protection locked="0"/>
    </xf>
    <xf numFmtId="9" fontId="43" fillId="48" borderId="3" xfId="2" applyFont="1" applyFill="1" applyBorder="1" applyAlignment="1">
      <alignment horizontal="center" vertical="center" wrapText="1" readingOrder="1"/>
    </xf>
    <xf numFmtId="177" fontId="43" fillId="6" borderId="3" xfId="0" applyNumberFormat="1" applyFont="1" applyFill="1" applyBorder="1" applyAlignment="1">
      <alignment horizontal="right" vertical="center" wrapText="1" readingOrder="1"/>
    </xf>
    <xf numFmtId="0" fontId="166" fillId="47" borderId="24" xfId="0" applyFont="1" applyFill="1" applyBorder="1" applyAlignment="1">
      <alignment horizontal="center" vertical="center" wrapText="1" readingOrder="1"/>
    </xf>
    <xf numFmtId="0" fontId="70" fillId="49" borderId="0" xfId="0" applyFont="1" applyFill="1" applyAlignment="1">
      <alignment horizontal="left" vertical="center" wrapText="1" readingOrder="1"/>
    </xf>
    <xf numFmtId="0" fontId="158" fillId="47" borderId="24" xfId="0" applyFont="1" applyFill="1" applyBorder="1" applyAlignment="1">
      <alignment horizontal="center" vertical="center" wrapText="1" readingOrder="1"/>
    </xf>
    <xf numFmtId="7" fontId="0" fillId="0" borderId="0" xfId="0" applyNumberFormat="1"/>
    <xf numFmtId="9" fontId="76" fillId="0" borderId="3" xfId="2" applyFont="1" applyBorder="1" applyAlignment="1" applyProtection="1">
      <alignment horizontal="right" vertical="center" wrapText="1" readingOrder="1"/>
      <protection locked="0"/>
    </xf>
    <xf numFmtId="9" fontId="44" fillId="0" borderId="3" xfId="2" applyFont="1" applyBorder="1" applyAlignment="1" applyProtection="1">
      <alignment horizontal="right" vertical="center" wrapText="1" readingOrder="1"/>
      <protection locked="0"/>
    </xf>
    <xf numFmtId="0" fontId="151" fillId="45" borderId="80" xfId="0" applyFont="1" applyFill="1" applyBorder="1" applyAlignment="1">
      <alignment horizontal="left" vertical="center" wrapText="1" readingOrder="1"/>
    </xf>
    <xf numFmtId="9" fontId="152" fillId="45" borderId="80" xfId="0" applyNumberFormat="1" applyFont="1" applyFill="1" applyBorder="1" applyAlignment="1">
      <alignment horizontal="center" vertical="center" wrapText="1" readingOrder="1"/>
    </xf>
    <xf numFmtId="0" fontId="42" fillId="45" borderId="33" xfId="0" applyFont="1" applyFill="1" applyBorder="1" applyAlignment="1">
      <alignment horizontal="left" vertical="center" wrapText="1" readingOrder="1"/>
    </xf>
    <xf numFmtId="180" fontId="53" fillId="45" borderId="3" xfId="50" applyNumberFormat="1" applyFont="1" applyFill="1" applyBorder="1" applyAlignment="1">
      <alignment horizontal="right" vertical="center" wrapText="1" readingOrder="1"/>
    </xf>
    <xf numFmtId="9" fontId="57" fillId="45" borderId="3" xfId="2" applyFont="1" applyFill="1" applyBorder="1" applyAlignment="1">
      <alignment horizontal="right" vertical="center" wrapText="1" readingOrder="1"/>
    </xf>
    <xf numFmtId="180" fontId="57" fillId="45" borderId="3" xfId="50" applyNumberFormat="1" applyFont="1" applyFill="1" applyBorder="1" applyAlignment="1">
      <alignment horizontal="right" vertical="center" wrapText="1" readingOrder="1"/>
    </xf>
    <xf numFmtId="172" fontId="57" fillId="45" borderId="3" xfId="50" applyNumberFormat="1" applyFont="1" applyFill="1" applyBorder="1" applyAlignment="1">
      <alignment horizontal="right" vertical="center" wrapText="1" readingOrder="1"/>
    </xf>
    <xf numFmtId="0" fontId="164" fillId="47" borderId="33" xfId="0" applyFont="1" applyFill="1" applyBorder="1" applyAlignment="1">
      <alignment vertical="center" wrapText="1" readingOrder="1"/>
    </xf>
    <xf numFmtId="180" fontId="157" fillId="47" borderId="3" xfId="50" applyNumberFormat="1" applyFont="1" applyFill="1" applyBorder="1" applyAlignment="1">
      <alignment horizontal="right" vertical="center" wrapText="1" readingOrder="1"/>
    </xf>
    <xf numFmtId="180" fontId="165" fillId="47" borderId="3" xfId="50" applyNumberFormat="1" applyFont="1" applyFill="1" applyBorder="1" applyAlignment="1">
      <alignment horizontal="right" vertical="center" wrapText="1" readingOrder="1"/>
    </xf>
    <xf numFmtId="172" fontId="165" fillId="47" borderId="3" xfId="50" applyNumberFormat="1" applyFont="1" applyFill="1" applyBorder="1" applyAlignment="1">
      <alignment horizontal="right" vertical="center" wrapText="1" readingOrder="1"/>
    </xf>
    <xf numFmtId="9" fontId="165" fillId="47" borderId="3" xfId="2" applyFont="1" applyFill="1" applyBorder="1" applyAlignment="1">
      <alignment horizontal="right" vertical="center" wrapText="1" readingOrder="1"/>
    </xf>
    <xf numFmtId="0" fontId="42" fillId="45" borderId="33" xfId="0" applyFont="1" applyFill="1" applyBorder="1" applyAlignment="1">
      <alignment vertical="center" wrapText="1" readingOrder="1"/>
    </xf>
    <xf numFmtId="180" fontId="67" fillId="45" borderId="3" xfId="50" applyNumberFormat="1" applyFont="1" applyFill="1" applyBorder="1" applyAlignment="1">
      <alignment horizontal="right" vertical="center" wrapText="1" readingOrder="1"/>
    </xf>
    <xf numFmtId="180" fontId="147" fillId="45" borderId="3" xfId="50" applyNumberFormat="1" applyFont="1" applyFill="1" applyBorder="1" applyAlignment="1">
      <alignment horizontal="right" vertical="center" wrapText="1" readingOrder="1"/>
    </xf>
    <xf numFmtId="172" fontId="147" fillId="45" borderId="3" xfId="50" applyNumberFormat="1" applyFont="1" applyFill="1" applyBorder="1" applyAlignment="1">
      <alignment horizontal="right" vertical="center" wrapText="1" readingOrder="1"/>
    </xf>
    <xf numFmtId="9" fontId="147" fillId="45" borderId="3" xfId="2" applyFont="1" applyFill="1" applyBorder="1" applyAlignment="1">
      <alignment horizontal="right" vertical="center" wrapText="1" readingOrder="1"/>
    </xf>
    <xf numFmtId="9" fontId="170" fillId="46" borderId="80" xfId="0" applyNumberFormat="1" applyFont="1" applyFill="1" applyBorder="1" applyAlignment="1">
      <alignment horizontal="center" vertical="center" wrapText="1" readingOrder="1"/>
    </xf>
    <xf numFmtId="180" fontId="145" fillId="0" borderId="3" xfId="50" applyNumberFormat="1" applyFont="1" applyFill="1" applyBorder="1" applyAlignment="1" applyProtection="1">
      <alignment horizontal="right" vertical="center" wrapText="1" readingOrder="1"/>
      <protection locked="0"/>
    </xf>
    <xf numFmtId="170" fontId="145" fillId="0" borderId="3" xfId="1" applyNumberFormat="1" applyFont="1" applyFill="1" applyBorder="1" applyAlignment="1" applyProtection="1">
      <alignment horizontal="center" vertical="center" wrapText="1" readingOrder="1"/>
      <protection locked="0"/>
    </xf>
    <xf numFmtId="9" fontId="146" fillId="0" borderId="3" xfId="2" applyFont="1" applyBorder="1" applyAlignment="1">
      <alignment horizontal="center" vertical="center" wrapText="1"/>
    </xf>
    <xf numFmtId="180" fontId="145" fillId="0" borderId="3" xfId="50" applyNumberFormat="1" applyFont="1" applyFill="1" applyBorder="1" applyAlignment="1" applyProtection="1">
      <alignment horizontal="center" vertical="center" wrapText="1" readingOrder="1"/>
      <protection locked="0"/>
    </xf>
    <xf numFmtId="180" fontId="145" fillId="0" borderId="3" xfId="50" applyNumberFormat="1" applyFont="1" applyFill="1" applyBorder="1" applyAlignment="1" applyProtection="1">
      <alignment vertical="center" wrapText="1" readingOrder="1"/>
      <protection locked="0"/>
    </xf>
    <xf numFmtId="43" fontId="146" fillId="0" borderId="3" xfId="549" applyFont="1" applyBorder="1" applyAlignment="1">
      <alignment horizontal="right" vertical="center" wrapText="1"/>
    </xf>
    <xf numFmtId="10" fontId="146" fillId="0" borderId="3" xfId="550" applyNumberFormat="1" applyFont="1" applyBorder="1" applyAlignment="1">
      <alignment horizontal="right" vertical="center" wrapText="1"/>
    </xf>
    <xf numFmtId="9" fontId="146" fillId="0" borderId="3" xfId="4" applyNumberFormat="1" applyFont="1" applyBorder="1" applyAlignment="1">
      <alignment horizontal="center" vertical="center" wrapText="1"/>
    </xf>
    <xf numFmtId="0" fontId="141" fillId="3" borderId="0" xfId="0" applyFont="1" applyFill="1"/>
    <xf numFmtId="0" fontId="142" fillId="3" borderId="0" xfId="0" applyFont="1" applyFill="1"/>
    <xf numFmtId="9" fontId="147" fillId="0" borderId="76" xfId="0" applyNumberFormat="1" applyFont="1" applyBorder="1" applyAlignment="1">
      <alignment horizontal="center" vertical="center" wrapText="1" readingOrder="1"/>
    </xf>
    <xf numFmtId="0" fontId="57" fillId="0" borderId="0" xfId="0" applyFont="1"/>
    <xf numFmtId="9" fontId="112" fillId="0" borderId="5" xfId="7" applyFont="1" applyBorder="1" applyAlignment="1">
      <alignment horizontal="center" vertical="center" wrapText="1"/>
    </xf>
    <xf numFmtId="0" fontId="96" fillId="0" borderId="0" xfId="0" applyFont="1" applyAlignment="1">
      <alignment vertical="top" wrapText="1" readingOrder="1"/>
    </xf>
    <xf numFmtId="0" fontId="102" fillId="0" borderId="0" xfId="5" applyFont="1" applyAlignment="1">
      <alignment horizontal="left"/>
    </xf>
    <xf numFmtId="178" fontId="121" fillId="0" borderId="0" xfId="5" applyNumberFormat="1" applyFont="1" applyAlignment="1">
      <alignment horizontal="left"/>
    </xf>
    <xf numFmtId="180" fontId="106" fillId="0" borderId="0" xfId="5" applyNumberFormat="1" applyFont="1" applyAlignment="1">
      <alignment horizontal="left"/>
    </xf>
    <xf numFmtId="177" fontId="101" fillId="0" borderId="3" xfId="4" applyNumberFormat="1" applyFont="1" applyBorder="1" applyAlignment="1">
      <alignment vertical="center" wrapText="1" readingOrder="1"/>
    </xf>
    <xf numFmtId="177" fontId="100" fillId="0" borderId="3" xfId="4" applyNumberFormat="1" applyFont="1" applyBorder="1" applyAlignment="1">
      <alignment vertical="center" wrapText="1" readingOrder="1"/>
    </xf>
    <xf numFmtId="177" fontId="101" fillId="0" borderId="3" xfId="0" applyNumberFormat="1" applyFont="1" applyBorder="1" applyAlignment="1">
      <alignment vertical="center" wrapText="1" readingOrder="1"/>
    </xf>
    <xf numFmtId="177" fontId="98" fillId="0" borderId="3" xfId="0" applyNumberFormat="1" applyFont="1" applyBorder="1" applyAlignment="1">
      <alignment vertical="center" wrapText="1" readingOrder="1"/>
    </xf>
    <xf numFmtId="177" fontId="99" fillId="0" borderId="38" xfId="0" applyNumberFormat="1" applyFont="1" applyBorder="1" applyAlignment="1">
      <alignment vertical="center" wrapText="1" readingOrder="1"/>
    </xf>
    <xf numFmtId="9" fontId="99" fillId="0" borderId="38" xfId="2" applyFont="1" applyBorder="1" applyAlignment="1">
      <alignment horizontal="center" vertical="center" wrapText="1" readingOrder="1"/>
    </xf>
    <xf numFmtId="177" fontId="99" fillId="0" borderId="38" xfId="2" applyNumberFormat="1" applyFont="1" applyBorder="1" applyAlignment="1">
      <alignment vertical="center" wrapText="1" readingOrder="1"/>
    </xf>
    <xf numFmtId="0" fontId="96" fillId="0" borderId="0" xfId="0" applyFont="1" applyAlignment="1">
      <alignment vertical="center" wrapText="1" readingOrder="1"/>
    </xf>
    <xf numFmtId="180" fontId="101" fillId="0" borderId="3" xfId="50" applyNumberFormat="1" applyFont="1" applyBorder="1" applyAlignment="1">
      <alignment horizontal="right" vertical="center" wrapText="1" readingOrder="1"/>
    </xf>
    <xf numFmtId="177" fontId="101" fillId="0" borderId="3" xfId="2" applyNumberFormat="1" applyFont="1" applyBorder="1" applyAlignment="1">
      <alignment horizontal="right" vertical="center" wrapText="1" readingOrder="1"/>
    </xf>
    <xf numFmtId="0" fontId="102" fillId="4" borderId="3" xfId="0" applyFont="1" applyFill="1" applyBorder="1" applyAlignment="1">
      <alignment horizontal="left" vertical="center" wrapText="1" readingOrder="1"/>
    </xf>
    <xf numFmtId="0" fontId="43" fillId="0" borderId="33" xfId="0" applyFont="1" applyBorder="1" applyAlignment="1">
      <alignment horizontal="left" vertical="center" wrapText="1" readingOrder="1"/>
    </xf>
    <xf numFmtId="9" fontId="50" fillId="0" borderId="34" xfId="0" applyNumberFormat="1" applyFont="1" applyBorder="1" applyAlignment="1">
      <alignment horizontal="center" vertical="center" wrapText="1" readingOrder="1"/>
    </xf>
    <xf numFmtId="0" fontId="102" fillId="4" borderId="7" xfId="0" applyFont="1" applyFill="1" applyBorder="1" applyAlignment="1">
      <alignment horizontal="left" vertical="center" wrapText="1" readingOrder="1"/>
    </xf>
    <xf numFmtId="0" fontId="43" fillId="0" borderId="61" xfId="0" applyFont="1" applyBorder="1" applyAlignment="1">
      <alignment horizontal="left" vertical="center" wrapText="1" readingOrder="1"/>
    </xf>
    <xf numFmtId="9" fontId="50" fillId="0" borderId="5" xfId="0" applyNumberFormat="1" applyFont="1" applyBorder="1" applyAlignment="1">
      <alignment horizontal="center" vertical="center" wrapText="1" readingOrder="1"/>
    </xf>
    <xf numFmtId="9" fontId="50" fillId="0" borderId="35" xfId="0" applyNumberFormat="1" applyFont="1" applyBorder="1" applyAlignment="1">
      <alignment horizontal="center" vertical="center" wrapText="1" readingOrder="1"/>
    </xf>
    <xf numFmtId="0" fontId="43" fillId="0" borderId="31" xfId="0" applyFont="1" applyBorder="1" applyAlignment="1">
      <alignment horizontal="left" vertical="center" wrapText="1" readingOrder="1"/>
    </xf>
    <xf numFmtId="9" fontId="50" fillId="0" borderId="7" xfId="0" applyNumberFormat="1" applyFont="1" applyBorder="1" applyAlignment="1">
      <alignment horizontal="center" vertical="center" wrapText="1" readingOrder="1"/>
    </xf>
    <xf numFmtId="9" fontId="50" fillId="0" borderId="32" xfId="0" applyNumberFormat="1" applyFont="1" applyBorder="1" applyAlignment="1">
      <alignment horizontal="center" vertical="center" wrapText="1" readingOrder="1"/>
    </xf>
    <xf numFmtId="177" fontId="50" fillId="0" borderId="7" xfId="50" applyNumberFormat="1" applyFont="1" applyBorder="1" applyAlignment="1">
      <alignment horizontal="right" vertical="center" wrapText="1" readingOrder="1"/>
    </xf>
    <xf numFmtId="177" fontId="50" fillId="0" borderId="3" xfId="50" applyNumberFormat="1" applyFont="1" applyBorder="1" applyAlignment="1">
      <alignment horizontal="right" vertical="center" wrapText="1" readingOrder="1"/>
    </xf>
    <xf numFmtId="177" fontId="50" fillId="0" borderId="3" xfId="50" applyNumberFormat="1" applyFont="1" applyBorder="1" applyAlignment="1">
      <alignment vertical="center" wrapText="1" readingOrder="1"/>
    </xf>
    <xf numFmtId="177" fontId="50" fillId="0" borderId="5" xfId="50" applyNumberFormat="1" applyFont="1" applyBorder="1" applyAlignment="1">
      <alignment horizontal="right" vertical="center" wrapText="1" readingOrder="1"/>
    </xf>
    <xf numFmtId="177" fontId="50" fillId="0" borderId="7" xfId="50" applyNumberFormat="1" applyFont="1" applyBorder="1" applyAlignment="1">
      <alignment horizontal="center" vertical="center" wrapText="1" readingOrder="1"/>
    </xf>
    <xf numFmtId="177" fontId="50" fillId="0" borderId="3" xfId="50" applyNumberFormat="1" applyFont="1" applyBorder="1" applyAlignment="1">
      <alignment horizontal="center" vertical="center" wrapText="1" readingOrder="1"/>
    </xf>
    <xf numFmtId="177" fontId="50" fillId="0" borderId="5" xfId="50" applyNumberFormat="1" applyFont="1" applyBorder="1" applyAlignment="1">
      <alignment horizontal="center" vertical="center" wrapText="1" readingOrder="1"/>
    </xf>
    <xf numFmtId="9" fontId="112" fillId="4" borderId="5" xfId="7" applyFont="1" applyFill="1" applyBorder="1" applyAlignment="1">
      <alignment horizontal="center" vertical="center" wrapText="1"/>
    </xf>
    <xf numFmtId="0" fontId="156" fillId="0" borderId="0" xfId="5" applyFont="1" applyAlignment="1">
      <alignment horizontal="left"/>
    </xf>
    <xf numFmtId="0" fontId="102" fillId="0" borderId="38" xfId="0" applyFont="1" applyBorder="1" applyAlignment="1">
      <alignment horizontal="left" vertical="center" wrapText="1" readingOrder="1"/>
    </xf>
    <xf numFmtId="0" fontId="102" fillId="4" borderId="64" xfId="0" applyFont="1" applyFill="1" applyBorder="1" applyAlignment="1">
      <alignment horizontal="left" vertical="center" wrapText="1" readingOrder="1"/>
    </xf>
    <xf numFmtId="9" fontId="147" fillId="0" borderId="0" xfId="0" applyNumberFormat="1" applyFont="1" applyAlignment="1">
      <alignment horizontal="center" vertical="center" wrapText="1" readingOrder="1"/>
    </xf>
    <xf numFmtId="9" fontId="132" fillId="0" borderId="0" xfId="0" applyNumberFormat="1" applyFont="1" applyAlignment="1">
      <alignment horizontal="center" vertical="center" wrapText="1" readingOrder="1"/>
    </xf>
    <xf numFmtId="0" fontId="51" fillId="43" borderId="80" xfId="0" applyFont="1" applyFill="1" applyBorder="1" applyAlignment="1">
      <alignment horizontal="left" vertical="center" wrapText="1" readingOrder="1"/>
    </xf>
    <xf numFmtId="9" fontId="50" fillId="0" borderId="7" xfId="2" applyFont="1" applyBorder="1" applyAlignment="1">
      <alignment horizontal="right" vertical="center" wrapText="1" readingOrder="1"/>
    </xf>
    <xf numFmtId="9" fontId="50" fillId="0" borderId="3" xfId="2" applyFont="1" applyBorder="1" applyAlignment="1">
      <alignment horizontal="right" vertical="center" wrapText="1" readingOrder="1"/>
    </xf>
    <xf numFmtId="9" fontId="50" fillId="0" borderId="5" xfId="2" applyFont="1" applyBorder="1" applyAlignment="1">
      <alignment horizontal="right" vertical="center" wrapText="1" readingOrder="1"/>
    </xf>
    <xf numFmtId="177" fontId="173" fillId="0" borderId="0" xfId="4" applyNumberFormat="1" applyFont="1" applyAlignment="1">
      <alignment horizontal="center" vertical="center" wrapText="1" readingOrder="1"/>
    </xf>
    <xf numFmtId="9" fontId="125" fillId="0" borderId="3" xfId="7" applyFont="1" applyFill="1" applyBorder="1" applyAlignment="1">
      <alignment horizontal="center" vertical="center" wrapText="1" readingOrder="1"/>
    </xf>
    <xf numFmtId="177" fontId="121" fillId="0" borderId="0" xfId="5" applyNumberFormat="1" applyFont="1" applyAlignment="1">
      <alignment horizontal="left"/>
    </xf>
    <xf numFmtId="5" fontId="101" fillId="0" borderId="3" xfId="50" applyNumberFormat="1" applyFont="1" applyBorder="1" applyAlignment="1">
      <alignment horizontal="right" vertical="center" wrapText="1" readingOrder="1"/>
    </xf>
    <xf numFmtId="0" fontId="62" fillId="0" borderId="28" xfId="4" applyFont="1" applyBorder="1" applyAlignment="1" applyProtection="1">
      <alignment horizontal="center" vertical="center" wrapText="1" readingOrder="1"/>
      <protection locked="0"/>
    </xf>
    <xf numFmtId="0" fontId="102" fillId="4" borderId="38" xfId="0" applyFont="1" applyFill="1" applyBorder="1" applyAlignment="1">
      <alignment horizontal="left" vertical="center" wrapText="1" readingOrder="1"/>
    </xf>
    <xf numFmtId="171" fontId="43" fillId="0" borderId="3" xfId="2" applyNumberFormat="1" applyFont="1" applyFill="1" applyBorder="1" applyAlignment="1">
      <alignment horizontal="center" vertical="center" wrapText="1" readingOrder="1"/>
    </xf>
    <xf numFmtId="9" fontId="133" fillId="0" borderId="79" xfId="7" applyFont="1" applyFill="1" applyBorder="1" applyAlignment="1">
      <alignment horizontal="center" vertical="center" wrapText="1" readingOrder="1"/>
    </xf>
    <xf numFmtId="177" fontId="112" fillId="2" borderId="3" xfId="0" applyNumberFormat="1" applyFont="1" applyFill="1" applyBorder="1" applyAlignment="1">
      <alignment vertical="center" wrapText="1" readingOrder="1"/>
    </xf>
    <xf numFmtId="9" fontId="112" fillId="2" borderId="3" xfId="2" applyFont="1" applyFill="1" applyBorder="1" applyAlignment="1">
      <alignment horizontal="center" vertical="center" wrapText="1" readingOrder="1"/>
    </xf>
    <xf numFmtId="177" fontId="112" fillId="2" borderId="3" xfId="2" applyNumberFormat="1" applyFont="1" applyFill="1" applyBorder="1" applyAlignment="1">
      <alignment vertical="center" wrapText="1" readingOrder="1"/>
    </xf>
    <xf numFmtId="177" fontId="163" fillId="52" borderId="3" xfId="0" applyNumberFormat="1" applyFont="1" applyFill="1" applyBorder="1" applyAlignment="1">
      <alignment vertical="center" wrapText="1" readingOrder="1"/>
    </xf>
    <xf numFmtId="9" fontId="163" fillId="52" borderId="3" xfId="2" applyFont="1" applyFill="1" applyBorder="1" applyAlignment="1">
      <alignment horizontal="center" vertical="center" wrapText="1" readingOrder="1"/>
    </xf>
    <xf numFmtId="177" fontId="163" fillId="52" borderId="3" xfId="2" applyNumberFormat="1" applyFont="1" applyFill="1" applyBorder="1" applyAlignment="1">
      <alignment vertical="center" wrapText="1" readingOrder="1"/>
    </xf>
    <xf numFmtId="0" fontId="163" fillId="51" borderId="3" xfId="4" applyFont="1" applyFill="1" applyBorder="1" applyAlignment="1">
      <alignment horizontal="left" vertical="center" wrapText="1" readingOrder="1"/>
    </xf>
    <xf numFmtId="9" fontId="112" fillId="52" borderId="3" xfId="7" applyFont="1" applyFill="1" applyBorder="1" applyAlignment="1">
      <alignment horizontal="center" vertical="center" wrapText="1" readingOrder="1"/>
    </xf>
    <xf numFmtId="0" fontId="163" fillId="52" borderId="3" xfId="0" applyFont="1" applyFill="1" applyBorder="1" applyAlignment="1">
      <alignment horizontal="center" vertical="center" wrapText="1" readingOrder="1"/>
    </xf>
    <xf numFmtId="3" fontId="123" fillId="52" borderId="3" xfId="4" applyNumberFormat="1" applyFont="1" applyFill="1" applyBorder="1" applyAlignment="1">
      <alignment horizontal="right" vertical="center" wrapText="1" readingOrder="1"/>
    </xf>
    <xf numFmtId="180" fontId="123" fillId="52" borderId="3" xfId="50" applyNumberFormat="1" applyFont="1" applyFill="1" applyBorder="1" applyAlignment="1">
      <alignment horizontal="right" vertical="center" wrapText="1" readingOrder="1"/>
    </xf>
    <xf numFmtId="177" fontId="123" fillId="52" borderId="3" xfId="4" applyNumberFormat="1" applyFont="1" applyFill="1" applyBorder="1" applyAlignment="1">
      <alignment horizontal="right" vertical="center" wrapText="1" readingOrder="1"/>
    </xf>
    <xf numFmtId="5" fontId="123" fillId="52" borderId="3" xfId="50" applyNumberFormat="1" applyFont="1" applyFill="1" applyBorder="1" applyAlignment="1">
      <alignment horizontal="right" vertical="center" wrapText="1" readingOrder="1"/>
    </xf>
    <xf numFmtId="9" fontId="123" fillId="52" borderId="3" xfId="2" applyFont="1" applyFill="1" applyBorder="1" applyAlignment="1">
      <alignment horizontal="center" vertical="center" wrapText="1" readingOrder="1"/>
    </xf>
    <xf numFmtId="0" fontId="105" fillId="52" borderId="3" xfId="0" applyFont="1" applyFill="1" applyBorder="1" applyAlignment="1">
      <alignment horizontal="left" vertical="center" wrapText="1" readingOrder="1"/>
    </xf>
    <xf numFmtId="0" fontId="108" fillId="0" borderId="31" xfId="0" applyFont="1" applyBorder="1" applyAlignment="1">
      <alignment horizontal="left" vertical="center" wrapText="1" readingOrder="1"/>
    </xf>
    <xf numFmtId="0" fontId="108" fillId="0" borderId="61" xfId="0" applyFont="1" applyBorder="1" applyAlignment="1">
      <alignment horizontal="left" vertical="center" wrapText="1" readingOrder="1"/>
    </xf>
    <xf numFmtId="9" fontId="123" fillId="52" borderId="3" xfId="6" applyFont="1" applyFill="1" applyBorder="1" applyAlignment="1">
      <alignment horizontal="center" vertical="center" wrapText="1" readingOrder="1"/>
    </xf>
    <xf numFmtId="0" fontId="0" fillId="0" borderId="63" xfId="0" applyBorder="1"/>
    <xf numFmtId="0" fontId="0" fillId="0" borderId="12" xfId="0" applyBorder="1" applyAlignment="1">
      <alignment horizontal="center"/>
    </xf>
    <xf numFmtId="0" fontId="163" fillId="53" borderId="3" xfId="0" applyFont="1" applyFill="1" applyBorder="1" applyAlignment="1">
      <alignment horizontal="center" vertical="center" wrapText="1" readingOrder="1"/>
    </xf>
    <xf numFmtId="9" fontId="112" fillId="4" borderId="7" xfId="7" applyFont="1" applyFill="1" applyBorder="1" applyAlignment="1">
      <alignment horizontal="center" vertical="center" wrapText="1"/>
    </xf>
    <xf numFmtId="9" fontId="112" fillId="0" borderId="7" xfId="7" applyFont="1" applyBorder="1" applyAlignment="1">
      <alignment horizontal="center" vertical="center" wrapText="1"/>
    </xf>
    <xf numFmtId="0" fontId="163" fillId="51" borderId="3" xfId="0" applyFont="1" applyFill="1" applyBorder="1" applyAlignment="1">
      <alignment vertical="center" wrapText="1"/>
    </xf>
    <xf numFmtId="9" fontId="133" fillId="44" borderId="3" xfId="7" applyFont="1" applyFill="1" applyBorder="1" applyAlignment="1">
      <alignment horizontal="center" vertical="center" wrapText="1" readingOrder="1"/>
    </xf>
    <xf numFmtId="0" fontId="161" fillId="51" borderId="3" xfId="4" applyFont="1" applyFill="1" applyBorder="1" applyAlignment="1">
      <alignment horizontal="center" vertical="center" wrapText="1" readingOrder="1"/>
    </xf>
    <xf numFmtId="3" fontId="161" fillId="51" borderId="3" xfId="4" applyNumberFormat="1" applyFont="1" applyFill="1" applyBorder="1" applyAlignment="1">
      <alignment horizontal="center" vertical="center" wrapText="1" readingOrder="1"/>
    </xf>
    <xf numFmtId="171" fontId="123" fillId="52" borderId="3" xfId="6" applyNumberFormat="1" applyFont="1" applyFill="1" applyBorder="1" applyAlignment="1">
      <alignment horizontal="center" vertical="center" wrapText="1" readingOrder="1"/>
    </xf>
    <xf numFmtId="0" fontId="123" fillId="50" borderId="3" xfId="4" applyFont="1" applyFill="1" applyBorder="1" applyAlignment="1">
      <alignment horizontal="center" vertical="center" wrapText="1" readingOrder="1"/>
    </xf>
    <xf numFmtId="177" fontId="123" fillId="50" borderId="3" xfId="4" applyNumberFormat="1" applyFont="1" applyFill="1" applyBorder="1" applyAlignment="1">
      <alignment vertical="center" wrapText="1" readingOrder="1"/>
    </xf>
    <xf numFmtId="9" fontId="123" fillId="50" borderId="3" xfId="2" applyFont="1" applyFill="1" applyBorder="1" applyAlignment="1">
      <alignment horizontal="center" vertical="center" wrapText="1" readingOrder="1"/>
    </xf>
    <xf numFmtId="9" fontId="163" fillId="50" borderId="3" xfId="2" applyFont="1" applyFill="1" applyBorder="1" applyAlignment="1">
      <alignment horizontal="center" vertical="center" wrapText="1" readingOrder="1"/>
    </xf>
    <xf numFmtId="9" fontId="123" fillId="50" borderId="3" xfId="6" applyFont="1" applyFill="1" applyBorder="1" applyAlignment="1">
      <alignment horizontal="center" vertical="center" wrapText="1" readingOrder="1"/>
    </xf>
    <xf numFmtId="171" fontId="123" fillId="50" borderId="3" xfId="6" applyNumberFormat="1" applyFont="1" applyFill="1" applyBorder="1" applyAlignment="1">
      <alignment horizontal="center" vertical="center" wrapText="1" readingOrder="1"/>
    </xf>
    <xf numFmtId="177" fontId="123" fillId="50" borderId="3" xfId="4" applyNumberFormat="1" applyFont="1" applyFill="1" applyBorder="1" applyAlignment="1">
      <alignment horizontal="right" vertical="center" wrapText="1" readingOrder="1"/>
    </xf>
    <xf numFmtId="177" fontId="123" fillId="53" borderId="3" xfId="4" applyNumberFormat="1" applyFont="1" applyFill="1" applyBorder="1" applyAlignment="1">
      <alignment vertical="center" wrapText="1" readingOrder="1"/>
    </xf>
    <xf numFmtId="180" fontId="123" fillId="53" borderId="3" xfId="50" applyNumberFormat="1" applyFont="1" applyFill="1" applyBorder="1" applyAlignment="1">
      <alignment vertical="center" wrapText="1" readingOrder="1"/>
    </xf>
    <xf numFmtId="180" fontId="123" fillId="53" borderId="3" xfId="50" applyNumberFormat="1" applyFont="1" applyFill="1" applyBorder="1" applyAlignment="1">
      <alignment horizontal="right" vertical="center" wrapText="1" readingOrder="1"/>
    </xf>
    <xf numFmtId="9" fontId="123" fillId="53" borderId="3" xfId="2" applyFont="1" applyFill="1" applyBorder="1" applyAlignment="1">
      <alignment horizontal="center" vertical="center" wrapText="1" readingOrder="1"/>
    </xf>
    <xf numFmtId="9" fontId="123" fillId="53" borderId="3" xfId="6" applyFont="1" applyFill="1" applyBorder="1" applyAlignment="1">
      <alignment horizontal="center" vertical="center" wrapText="1" readingOrder="1"/>
    </xf>
    <xf numFmtId="171" fontId="123" fillId="53" borderId="3" xfId="6" applyNumberFormat="1" applyFont="1" applyFill="1" applyBorder="1" applyAlignment="1">
      <alignment horizontal="center" vertical="center" wrapText="1" readingOrder="1"/>
    </xf>
    <xf numFmtId="177" fontId="123" fillId="53" borderId="3" xfId="4" applyNumberFormat="1" applyFont="1" applyFill="1" applyBorder="1" applyAlignment="1">
      <alignment horizontal="right" vertical="center" wrapText="1" readingOrder="1"/>
    </xf>
    <xf numFmtId="9" fontId="112" fillId="4" borderId="10" xfId="7" applyFont="1" applyFill="1" applyBorder="1" applyAlignment="1">
      <alignment horizontal="center" vertical="center" wrapText="1"/>
    </xf>
    <xf numFmtId="180" fontId="123" fillId="52" borderId="3" xfId="50" applyNumberFormat="1" applyFont="1" applyFill="1" applyBorder="1" applyAlignment="1">
      <alignment horizontal="center" vertical="center" wrapText="1" readingOrder="1"/>
    </xf>
    <xf numFmtId="6" fontId="174" fillId="0" borderId="3" xfId="0" applyNumberFormat="1" applyFont="1" applyBorder="1" applyAlignment="1">
      <alignment horizontal="right" vertical="center" wrapText="1" readingOrder="1"/>
    </xf>
    <xf numFmtId="6" fontId="175" fillId="52" borderId="3" xfId="0" applyNumberFormat="1" applyFont="1" applyFill="1" applyBorder="1" applyAlignment="1">
      <alignment horizontal="right" vertical="center" wrapText="1" readingOrder="1"/>
    </xf>
    <xf numFmtId="0" fontId="105" fillId="52" borderId="6" xfId="0" applyFont="1" applyFill="1" applyBorder="1" applyAlignment="1">
      <alignment horizontal="left" vertical="center" wrapText="1" readingOrder="1"/>
    </xf>
    <xf numFmtId="180" fontId="76" fillId="0" borderId="3" xfId="50" applyNumberFormat="1" applyFont="1" applyBorder="1" applyAlignment="1" applyProtection="1">
      <alignment horizontal="center" vertical="center" wrapText="1" readingOrder="1"/>
      <protection locked="0"/>
    </xf>
    <xf numFmtId="0" fontId="99" fillId="0" borderId="37" xfId="0" applyFont="1" applyBorder="1" applyAlignment="1">
      <alignment horizontal="left" vertical="center" wrapText="1" readingOrder="1"/>
    </xf>
    <xf numFmtId="0" fontId="99" fillId="0" borderId="33" xfId="0" applyFont="1" applyBorder="1" applyAlignment="1">
      <alignment horizontal="left" vertical="center" wrapText="1" readingOrder="1"/>
    </xf>
    <xf numFmtId="0" fontId="112" fillId="2" borderId="33" xfId="0" applyFont="1" applyFill="1" applyBorder="1" applyAlignment="1">
      <alignment horizontal="center" vertical="center" wrapText="1" readingOrder="1"/>
    </xf>
    <xf numFmtId="0" fontId="163" fillId="52" borderId="33" xfId="0" applyFont="1" applyFill="1" applyBorder="1" applyAlignment="1">
      <alignment horizontal="center" vertical="center" wrapText="1" readingOrder="1"/>
    </xf>
    <xf numFmtId="0" fontId="163" fillId="53" borderId="40" xfId="0" applyFont="1" applyFill="1" applyBorder="1" applyAlignment="1">
      <alignment horizontal="center" vertical="center" wrapText="1" readingOrder="1"/>
    </xf>
    <xf numFmtId="177" fontId="163" fillId="53" borderId="41" xfId="0" applyNumberFormat="1" applyFont="1" applyFill="1" applyBorder="1" applyAlignment="1">
      <alignment vertical="center" wrapText="1" readingOrder="1"/>
    </xf>
    <xf numFmtId="9" fontId="163" fillId="53" borderId="41" xfId="2" applyFont="1" applyFill="1" applyBorder="1" applyAlignment="1">
      <alignment horizontal="center" vertical="center" wrapText="1" readingOrder="1"/>
    </xf>
    <xf numFmtId="177" fontId="163" fillId="53" borderId="41" xfId="2" applyNumberFormat="1" applyFont="1" applyFill="1" applyBorder="1" applyAlignment="1">
      <alignment vertical="center" wrapText="1" readingOrder="1"/>
    </xf>
    <xf numFmtId="9" fontId="99" fillId="0" borderId="4" xfId="2" applyFont="1" applyBorder="1" applyAlignment="1">
      <alignment horizontal="center" vertical="center" wrapText="1" readingOrder="1"/>
    </xf>
    <xf numFmtId="9" fontId="99" fillId="0" borderId="78" xfId="2" applyFont="1" applyBorder="1" applyAlignment="1">
      <alignment horizontal="center" vertical="center" wrapText="1" readingOrder="1"/>
    </xf>
    <xf numFmtId="177" fontId="123" fillId="52" borderId="3" xfId="6" applyNumberFormat="1" applyFont="1" applyFill="1" applyBorder="1" applyAlignment="1">
      <alignment horizontal="right" vertical="center" wrapText="1" readingOrder="1"/>
    </xf>
    <xf numFmtId="177" fontId="123" fillId="53" borderId="3" xfId="6" applyNumberFormat="1" applyFont="1" applyFill="1" applyBorder="1" applyAlignment="1">
      <alignment horizontal="right" vertical="center" wrapText="1" readingOrder="1"/>
    </xf>
    <xf numFmtId="0" fontId="165" fillId="51" borderId="76" xfId="0" applyFont="1" applyFill="1" applyBorder="1" applyAlignment="1">
      <alignment horizontal="left" vertical="center" wrapText="1" readingOrder="1"/>
    </xf>
    <xf numFmtId="0" fontId="165" fillId="51" borderId="76" xfId="0" applyFont="1" applyFill="1" applyBorder="1" applyAlignment="1">
      <alignment horizontal="center" vertical="center" wrapText="1" readingOrder="1"/>
    </xf>
    <xf numFmtId="0" fontId="147" fillId="52" borderId="76" xfId="0" applyFont="1" applyFill="1" applyBorder="1" applyAlignment="1">
      <alignment horizontal="left" vertical="center" wrapText="1" readingOrder="1"/>
    </xf>
    <xf numFmtId="0" fontId="158" fillId="51" borderId="47" xfId="4" applyFont="1" applyFill="1" applyBorder="1" applyAlignment="1" applyProtection="1">
      <alignment horizontal="center" vertical="center" wrapText="1" readingOrder="1"/>
      <protection locked="0"/>
    </xf>
    <xf numFmtId="174" fontId="158" fillId="51" borderId="47" xfId="4" applyNumberFormat="1" applyFont="1" applyFill="1" applyBorder="1" applyAlignment="1" applyProtection="1">
      <alignment horizontal="center" vertical="center" wrapText="1" readingOrder="1"/>
      <protection locked="0"/>
    </xf>
    <xf numFmtId="174" fontId="158" fillId="51" borderId="22" xfId="4" applyNumberFormat="1" applyFont="1" applyFill="1" applyBorder="1" applyAlignment="1" applyProtection="1">
      <alignment horizontal="center" vertical="center" wrapText="1" readingOrder="1"/>
      <protection locked="0"/>
    </xf>
    <xf numFmtId="0" fontId="158" fillId="51" borderId="47" xfId="0" applyFont="1" applyFill="1" applyBorder="1" applyAlignment="1">
      <alignment horizontal="center" vertical="center" wrapText="1"/>
    </xf>
    <xf numFmtId="0" fontId="158" fillId="51" borderId="28" xfId="4" applyFont="1" applyFill="1" applyBorder="1" applyAlignment="1">
      <alignment horizontal="center" vertical="center" wrapText="1" readingOrder="1"/>
    </xf>
    <xf numFmtId="0" fontId="158" fillId="51" borderId="23" xfId="4" applyFont="1" applyFill="1" applyBorder="1" applyAlignment="1">
      <alignment horizontal="center" vertical="center" wrapText="1" readingOrder="1"/>
    </xf>
    <xf numFmtId="0" fontId="56" fillId="50" borderId="48" xfId="4" applyFont="1" applyFill="1" applyBorder="1" applyAlignment="1" applyProtection="1">
      <alignment horizontal="center" vertical="center" wrapText="1" readingOrder="1"/>
      <protection locked="0"/>
    </xf>
    <xf numFmtId="172" fontId="62" fillId="50" borderId="48" xfId="4" applyNumberFormat="1" applyFont="1" applyFill="1" applyBorder="1" applyAlignment="1" applyProtection="1">
      <alignment horizontal="right" vertical="center" wrapText="1" readingOrder="1"/>
      <protection locked="0"/>
    </xf>
    <xf numFmtId="9" fontId="62" fillId="50" borderId="48" xfId="2" applyFont="1" applyFill="1" applyBorder="1" applyAlignment="1" applyProtection="1">
      <alignment horizontal="right" vertical="center" wrapText="1" readingOrder="1"/>
      <protection locked="0"/>
    </xf>
    <xf numFmtId="9" fontId="62" fillId="50" borderId="48" xfId="2" applyFont="1" applyFill="1" applyBorder="1" applyAlignment="1" applyProtection="1">
      <alignment horizontal="center" vertical="center" wrapText="1" readingOrder="1"/>
      <protection locked="0"/>
    </xf>
    <xf numFmtId="0" fontId="56" fillId="50" borderId="59" xfId="4" applyFont="1" applyFill="1" applyBorder="1" applyAlignment="1" applyProtection="1">
      <alignment horizontal="center" vertical="center" wrapText="1" readingOrder="1"/>
      <protection locked="0"/>
    </xf>
    <xf numFmtId="172" fontId="62" fillId="50" borderId="59" xfId="4" applyNumberFormat="1" applyFont="1" applyFill="1" applyBorder="1" applyAlignment="1" applyProtection="1">
      <alignment horizontal="right" vertical="center" wrapText="1" readingOrder="1"/>
      <protection locked="0"/>
    </xf>
    <xf numFmtId="9" fontId="62" fillId="50" borderId="59" xfId="2" applyFont="1" applyFill="1" applyBorder="1" applyAlignment="1" applyProtection="1">
      <alignment horizontal="right" vertical="center" wrapText="1" readingOrder="1"/>
      <protection locked="0"/>
    </xf>
    <xf numFmtId="9" fontId="62" fillId="50" borderId="59" xfId="2" applyFont="1" applyFill="1" applyBorder="1" applyAlignment="1" applyProtection="1">
      <alignment horizontal="center" vertical="center" wrapText="1" readingOrder="1"/>
      <protection locked="0"/>
    </xf>
    <xf numFmtId="0" fontId="164" fillId="51" borderId="47" xfId="4" applyFont="1" applyFill="1" applyBorder="1" applyAlignment="1" applyProtection="1">
      <alignment horizontal="center" vertical="center" wrapText="1" readingOrder="1"/>
      <protection locked="0"/>
    </xf>
    <xf numFmtId="172" fontId="165" fillId="51" borderId="47" xfId="4" applyNumberFormat="1" applyFont="1" applyFill="1" applyBorder="1" applyAlignment="1" applyProtection="1">
      <alignment horizontal="right" vertical="center" wrapText="1" readingOrder="1"/>
      <protection locked="0"/>
    </xf>
    <xf numFmtId="9" fontId="165" fillId="51" borderId="47" xfId="2" applyFont="1" applyFill="1" applyBorder="1" applyAlignment="1" applyProtection="1">
      <alignment horizontal="right" vertical="center" wrapText="1" readingOrder="1"/>
      <protection locked="0"/>
    </xf>
    <xf numFmtId="9" fontId="165" fillId="51" borderId="47" xfId="2" applyFont="1" applyFill="1" applyBorder="1" applyAlignment="1" applyProtection="1">
      <alignment horizontal="center" vertical="center" wrapText="1" readingOrder="1"/>
      <protection locked="0"/>
    </xf>
    <xf numFmtId="0" fontId="164" fillId="51" borderId="24" xfId="4" applyFont="1" applyFill="1" applyBorder="1" applyAlignment="1" applyProtection="1">
      <alignment horizontal="center" vertical="center" wrapText="1" readingOrder="1"/>
      <protection locked="0"/>
    </xf>
    <xf numFmtId="174" fontId="164" fillId="51" borderId="25" xfId="4" applyNumberFormat="1" applyFont="1" applyFill="1" applyBorder="1" applyAlignment="1" applyProtection="1">
      <alignment horizontal="center" vertical="center" wrapText="1" readingOrder="1"/>
      <protection locked="0"/>
    </xf>
    <xf numFmtId="0" fontId="164" fillId="51" borderId="25" xfId="0" applyFont="1" applyFill="1" applyBorder="1" applyAlignment="1">
      <alignment horizontal="center" vertical="center" wrapText="1"/>
    </xf>
    <xf numFmtId="0" fontId="164" fillId="51" borderId="25" xfId="4" applyFont="1" applyFill="1" applyBorder="1" applyAlignment="1" applyProtection="1">
      <alignment horizontal="center" vertical="center" wrapText="1" readingOrder="1"/>
      <protection locked="0"/>
    </xf>
    <xf numFmtId="0" fontId="164" fillId="51" borderId="25" xfId="4" applyFont="1" applyFill="1" applyBorder="1" applyAlignment="1">
      <alignment horizontal="center" vertical="center" wrapText="1"/>
    </xf>
    <xf numFmtId="0" fontId="164" fillId="51" borderId="26" xfId="0" applyFont="1" applyFill="1" applyBorder="1" applyAlignment="1">
      <alignment horizontal="center" vertical="center" wrapText="1"/>
    </xf>
    <xf numFmtId="0" fontId="56" fillId="50" borderId="33" xfId="4" applyFont="1" applyFill="1" applyBorder="1" applyAlignment="1" applyProtection="1">
      <alignment horizontal="center" vertical="center" wrapText="1" readingOrder="1"/>
      <protection locked="0"/>
    </xf>
    <xf numFmtId="172" fontId="44" fillId="50" borderId="3" xfId="4" applyNumberFormat="1" applyFont="1" applyFill="1" applyBorder="1" applyAlignment="1">
      <alignment horizontal="right" vertical="center" wrapText="1" readingOrder="1"/>
    </xf>
    <xf numFmtId="172" fontId="44" fillId="50" borderId="3" xfId="1" applyNumberFormat="1" applyFont="1" applyFill="1" applyBorder="1" applyAlignment="1">
      <alignment horizontal="right" vertical="center" wrapText="1" readingOrder="1"/>
    </xf>
    <xf numFmtId="9" fontId="44" fillId="50" borderId="3" xfId="2" applyFont="1" applyFill="1" applyBorder="1" applyAlignment="1">
      <alignment horizontal="right" vertical="center" wrapText="1" readingOrder="1"/>
    </xf>
    <xf numFmtId="9" fontId="44" fillId="50" borderId="3" xfId="4" applyNumberFormat="1" applyFont="1" applyFill="1" applyBorder="1" applyAlignment="1">
      <alignment horizontal="center" vertical="center" wrapText="1" readingOrder="1"/>
    </xf>
    <xf numFmtId="9" fontId="44" fillId="50" borderId="34" xfId="4" applyNumberFormat="1" applyFont="1" applyFill="1" applyBorder="1" applyAlignment="1">
      <alignment horizontal="center" vertical="center" wrapText="1" readingOrder="1"/>
    </xf>
    <xf numFmtId="0" fontId="56" fillId="50" borderId="61" xfId="4" applyFont="1" applyFill="1" applyBorder="1" applyAlignment="1" applyProtection="1">
      <alignment horizontal="center" vertical="center" wrapText="1" readingOrder="1"/>
      <protection locked="0"/>
    </xf>
    <xf numFmtId="172" fontId="56" fillId="50" borderId="5" xfId="4" applyNumberFormat="1" applyFont="1" applyFill="1" applyBorder="1" applyAlignment="1" applyProtection="1">
      <alignment horizontal="right" vertical="center" wrapText="1" readingOrder="1"/>
      <protection locked="0"/>
    </xf>
    <xf numFmtId="172" fontId="44" fillId="50" borderId="5" xfId="1" applyNumberFormat="1" applyFont="1" applyFill="1" applyBorder="1" applyAlignment="1">
      <alignment horizontal="right" vertical="center" wrapText="1" readingOrder="1"/>
    </xf>
    <xf numFmtId="9" fontId="56" fillId="50" borderId="5" xfId="2" applyFont="1" applyFill="1" applyBorder="1" applyAlignment="1" applyProtection="1">
      <alignment horizontal="right" vertical="center" wrapText="1" readingOrder="1"/>
      <protection locked="0"/>
    </xf>
    <xf numFmtId="172" fontId="164" fillId="51" borderId="25" xfId="4" applyNumberFormat="1" applyFont="1" applyFill="1" applyBorder="1" applyAlignment="1" applyProtection="1">
      <alignment horizontal="right" vertical="center" wrapText="1" readingOrder="1"/>
      <protection locked="0"/>
    </xf>
    <xf numFmtId="9" fontId="164" fillId="51" borderId="25" xfId="2" applyFont="1" applyFill="1" applyBorder="1" applyAlignment="1" applyProtection="1">
      <alignment horizontal="right" vertical="center" wrapText="1" readingOrder="1"/>
      <protection locked="0"/>
    </xf>
    <xf numFmtId="9" fontId="164" fillId="51" borderId="25" xfId="4" applyNumberFormat="1" applyFont="1" applyFill="1" applyBorder="1" applyAlignment="1">
      <alignment horizontal="center" vertical="center" wrapText="1" readingOrder="1"/>
    </xf>
    <xf numFmtId="9" fontId="164" fillId="51" borderId="26" xfId="4" applyNumberFormat="1" applyFont="1" applyFill="1" applyBorder="1" applyAlignment="1">
      <alignment horizontal="center" vertical="center" wrapText="1" readingOrder="1"/>
    </xf>
    <xf numFmtId="9" fontId="165" fillId="51" borderId="25" xfId="2" applyFont="1" applyFill="1" applyBorder="1" applyAlignment="1" applyProtection="1">
      <alignment horizontal="right" vertical="center" wrapText="1" readingOrder="1"/>
      <protection locked="0"/>
    </xf>
    <xf numFmtId="9" fontId="62" fillId="50" borderId="3" xfId="2" applyFont="1" applyFill="1" applyBorder="1" applyAlignment="1" applyProtection="1">
      <alignment horizontal="right" vertical="center" wrapText="1" readingOrder="1"/>
      <protection locked="0"/>
    </xf>
    <xf numFmtId="9" fontId="62" fillId="50" borderId="5" xfId="2" applyFont="1" applyFill="1" applyBorder="1" applyAlignment="1" applyProtection="1">
      <alignment horizontal="right" vertical="center" wrapText="1" readingOrder="1"/>
      <protection locked="0"/>
    </xf>
    <xf numFmtId="0" fontId="164" fillId="51" borderId="43" xfId="4" applyFont="1" applyFill="1" applyBorder="1" applyAlignment="1" applyProtection="1">
      <alignment horizontal="center" vertical="center" wrapText="1" readingOrder="1"/>
      <protection locked="0"/>
    </xf>
    <xf numFmtId="174" fontId="164" fillId="51" borderId="44" xfId="4" applyNumberFormat="1" applyFont="1" applyFill="1" applyBorder="1" applyAlignment="1" applyProtection="1">
      <alignment horizontal="center" vertical="center" wrapText="1" readingOrder="1"/>
      <protection locked="0"/>
    </xf>
    <xf numFmtId="0" fontId="164" fillId="51" borderId="44" xfId="0" applyFont="1" applyFill="1" applyBorder="1" applyAlignment="1">
      <alignment horizontal="center" vertical="center" wrapText="1"/>
    </xf>
    <xf numFmtId="0" fontId="164" fillId="51" borderId="44" xfId="4" applyFont="1" applyFill="1" applyBorder="1" applyAlignment="1" applyProtection="1">
      <alignment horizontal="center" vertical="center" wrapText="1" readingOrder="1"/>
      <protection locked="0"/>
    </xf>
    <xf numFmtId="0" fontId="164" fillId="51" borderId="44" xfId="4" applyFont="1" applyFill="1" applyBorder="1" applyAlignment="1">
      <alignment horizontal="center" vertical="center" wrapText="1"/>
    </xf>
    <xf numFmtId="0" fontId="164" fillId="51" borderId="79" xfId="0" applyFont="1" applyFill="1" applyBorder="1" applyAlignment="1">
      <alignment horizontal="center" vertical="center" wrapText="1"/>
    </xf>
    <xf numFmtId="180" fontId="165" fillId="51" borderId="25" xfId="50" applyNumberFormat="1" applyFont="1" applyFill="1" applyBorder="1" applyAlignment="1" applyProtection="1">
      <alignment horizontal="center" vertical="center" wrapText="1" readingOrder="1"/>
      <protection locked="0"/>
    </xf>
    <xf numFmtId="180" fontId="165" fillId="51" borderId="25" xfId="50" applyNumberFormat="1" applyFont="1" applyFill="1" applyBorder="1" applyAlignment="1" applyProtection="1">
      <alignment horizontal="right" vertical="center" wrapText="1" readingOrder="1"/>
      <protection locked="0"/>
    </xf>
    <xf numFmtId="172" fontId="165" fillId="51" borderId="25" xfId="1" applyNumberFormat="1" applyFont="1" applyFill="1" applyBorder="1" applyAlignment="1">
      <alignment horizontal="right" vertical="center" wrapText="1" readingOrder="1"/>
    </xf>
    <xf numFmtId="180" fontId="165" fillId="51" borderId="25" xfId="50" applyNumberFormat="1" applyFont="1" applyFill="1" applyBorder="1" applyAlignment="1">
      <alignment horizontal="right" vertical="center" wrapText="1" readingOrder="1"/>
    </xf>
    <xf numFmtId="9" fontId="165" fillId="51" borderId="25" xfId="4" applyNumberFormat="1" applyFont="1" applyFill="1" applyBorder="1" applyAlignment="1">
      <alignment horizontal="right" vertical="center" wrapText="1" readingOrder="1"/>
    </xf>
    <xf numFmtId="9" fontId="165" fillId="51" borderId="26" xfId="2" applyFont="1" applyFill="1" applyBorder="1" applyAlignment="1" applyProtection="1">
      <alignment horizontal="right" vertical="center" wrapText="1" readingOrder="1"/>
      <protection locked="0"/>
    </xf>
    <xf numFmtId="180" fontId="62" fillId="50" borderId="3" xfId="50" applyNumberFormat="1" applyFont="1" applyFill="1" applyBorder="1" applyAlignment="1" applyProtection="1">
      <alignment horizontal="center" vertical="center" wrapText="1" readingOrder="1"/>
      <protection locked="0"/>
    </xf>
    <xf numFmtId="180" fontId="62" fillId="50" borderId="3" xfId="50" applyNumberFormat="1" applyFont="1" applyFill="1" applyBorder="1" applyAlignment="1" applyProtection="1">
      <alignment horizontal="right" vertical="center" wrapText="1" readingOrder="1"/>
      <protection locked="0"/>
    </xf>
    <xf numFmtId="172" fontId="55" fillId="50" borderId="3" xfId="1" applyNumberFormat="1" applyFont="1" applyFill="1" applyBorder="1" applyAlignment="1">
      <alignment horizontal="right" vertical="center" wrapText="1" readingOrder="1"/>
    </xf>
    <xf numFmtId="180" fontId="55" fillId="50" borderId="3" xfId="50" applyNumberFormat="1" applyFont="1" applyFill="1" applyBorder="1" applyAlignment="1">
      <alignment horizontal="right" vertical="center" wrapText="1" readingOrder="1"/>
    </xf>
    <xf numFmtId="9" fontId="55" fillId="50" borderId="3" xfId="4" applyNumberFormat="1" applyFont="1" applyFill="1" applyBorder="1" applyAlignment="1">
      <alignment horizontal="right" vertical="center" wrapText="1" readingOrder="1"/>
    </xf>
    <xf numFmtId="9" fontId="62" fillId="50" borderId="34" xfId="2" applyFont="1" applyFill="1" applyBorder="1" applyAlignment="1" applyProtection="1">
      <alignment horizontal="right" vertical="center" wrapText="1" readingOrder="1"/>
      <protection locked="0"/>
    </xf>
    <xf numFmtId="180" fontId="62" fillId="50" borderId="5" xfId="50" applyNumberFormat="1" applyFont="1" applyFill="1" applyBorder="1" applyAlignment="1" applyProtection="1">
      <alignment horizontal="center" vertical="center" wrapText="1" readingOrder="1"/>
      <protection locked="0"/>
    </xf>
    <xf numFmtId="180" fontId="62" fillId="50" borderId="5" xfId="50" applyNumberFormat="1" applyFont="1" applyFill="1" applyBorder="1" applyAlignment="1" applyProtection="1">
      <alignment horizontal="right" vertical="center" wrapText="1" readingOrder="1"/>
      <protection locked="0"/>
    </xf>
    <xf numFmtId="172" fontId="55" fillId="50" borderId="5" xfId="1" applyNumberFormat="1" applyFont="1" applyFill="1" applyBorder="1" applyAlignment="1">
      <alignment horizontal="right" vertical="center" wrapText="1" readingOrder="1"/>
    </xf>
    <xf numFmtId="180" fontId="55" fillId="50" borderId="5" xfId="50" applyNumberFormat="1" applyFont="1" applyFill="1" applyBorder="1" applyAlignment="1">
      <alignment horizontal="right" vertical="center" wrapText="1" readingOrder="1"/>
    </xf>
    <xf numFmtId="9" fontId="62" fillId="50" borderId="35" xfId="2" applyFont="1" applyFill="1" applyBorder="1" applyAlignment="1" applyProtection="1">
      <alignment horizontal="right" vertical="center" wrapText="1" readingOrder="1"/>
      <protection locked="0"/>
    </xf>
    <xf numFmtId="0" fontId="178" fillId="0" borderId="0" xfId="0" applyFont="1"/>
    <xf numFmtId="9" fontId="133" fillId="53" borderId="3" xfId="7" applyFont="1" applyFill="1" applyBorder="1" applyAlignment="1">
      <alignment horizontal="center" vertical="center" wrapText="1" readingOrder="1"/>
    </xf>
    <xf numFmtId="0" fontId="147" fillId="52" borderId="76" xfId="0" applyFont="1" applyFill="1" applyBorder="1" applyAlignment="1">
      <alignment horizontal="center" vertical="center" wrapText="1" readingOrder="1"/>
    </xf>
    <xf numFmtId="9" fontId="125" fillId="44" borderId="3" xfId="7" applyFont="1" applyFill="1" applyBorder="1" applyAlignment="1">
      <alignment horizontal="center" vertical="center" wrapText="1" readingOrder="1"/>
    </xf>
    <xf numFmtId="0" fontId="161" fillId="51" borderId="24" xfId="0" applyFont="1" applyFill="1" applyBorder="1" applyAlignment="1">
      <alignment horizontal="center" vertical="center" wrapText="1" readingOrder="1"/>
    </xf>
    <xf numFmtId="0" fontId="161" fillId="51" borderId="25" xfId="0" applyFont="1" applyFill="1" applyBorder="1" applyAlignment="1">
      <alignment horizontal="center" vertical="center" wrapText="1" readingOrder="1"/>
    </xf>
    <xf numFmtId="9" fontId="161" fillId="51" borderId="25" xfId="2" applyFont="1" applyFill="1" applyBorder="1" applyAlignment="1">
      <alignment horizontal="center" vertical="center" wrapText="1" readingOrder="1"/>
    </xf>
    <xf numFmtId="0" fontId="161" fillId="51" borderId="27" xfId="0" applyFont="1" applyFill="1" applyBorder="1" applyAlignment="1">
      <alignment horizontal="center" vertical="center" wrapText="1" readingOrder="1"/>
    </xf>
    <xf numFmtId="0" fontId="162" fillId="52" borderId="33" xfId="0" applyFont="1" applyFill="1" applyBorder="1" applyAlignment="1">
      <alignment horizontal="left" vertical="center" wrapText="1" readingOrder="1"/>
    </xf>
    <xf numFmtId="0" fontId="161" fillId="51" borderId="87" xfId="0" applyFont="1" applyFill="1" applyBorder="1" applyAlignment="1">
      <alignment horizontal="center" vertical="center" wrapText="1" readingOrder="1"/>
    </xf>
    <xf numFmtId="0" fontId="161" fillId="51" borderId="13" xfId="0" applyFont="1" applyFill="1" applyBorder="1" applyAlignment="1">
      <alignment horizontal="center" vertical="center" wrapText="1" readingOrder="1"/>
    </xf>
    <xf numFmtId="0" fontId="161" fillId="51" borderId="30" xfId="0" applyFont="1" applyFill="1" applyBorder="1" applyAlignment="1">
      <alignment horizontal="center" vertical="center" wrapText="1" readingOrder="1"/>
    </xf>
    <xf numFmtId="9" fontId="161" fillId="51" borderId="30" xfId="2" applyFont="1" applyFill="1" applyBorder="1" applyAlignment="1">
      <alignment horizontal="center" vertical="center" wrapText="1" readingOrder="1"/>
    </xf>
    <xf numFmtId="15" fontId="119" fillId="0" borderId="0" xfId="0" applyNumberFormat="1" applyFont="1" applyAlignment="1">
      <alignment vertical="center" wrapText="1" readingOrder="1"/>
    </xf>
    <xf numFmtId="0" fontId="102" fillId="0" borderId="52" xfId="0" applyFont="1" applyBorder="1" applyAlignment="1">
      <alignment horizontal="left" vertical="center" wrapText="1" readingOrder="1"/>
    </xf>
    <xf numFmtId="0" fontId="102" fillId="0" borderId="10" xfId="0" applyFont="1" applyBorder="1" applyAlignment="1">
      <alignment horizontal="left" vertical="center" wrapText="1" readingOrder="1"/>
    </xf>
    <xf numFmtId="0" fontId="102" fillId="0" borderId="51" xfId="0" applyFont="1" applyBorder="1" applyAlignment="1">
      <alignment horizontal="left" vertical="center" wrapText="1" readingOrder="1"/>
    </xf>
    <xf numFmtId="0" fontId="102" fillId="4" borderId="30" xfId="0" applyFont="1" applyFill="1" applyBorder="1" applyAlignment="1">
      <alignment horizontal="left" vertical="center" wrapText="1" readingOrder="1"/>
    </xf>
    <xf numFmtId="0" fontId="102" fillId="0" borderId="87" xfId="0" applyFont="1" applyBorder="1" applyAlignment="1">
      <alignment horizontal="left" vertical="center" wrapText="1" readingOrder="1"/>
    </xf>
    <xf numFmtId="0" fontId="102" fillId="0" borderId="5" xfId="0" applyFont="1" applyBorder="1" applyAlignment="1">
      <alignment horizontal="left" vertical="center" wrapText="1" readingOrder="1"/>
    </xf>
    <xf numFmtId="178" fontId="105" fillId="52" borderId="3" xfId="0" applyNumberFormat="1" applyFont="1" applyFill="1" applyBorder="1" applyAlignment="1">
      <alignment horizontal="left" vertical="center" wrapText="1" readingOrder="1"/>
    </xf>
    <xf numFmtId="9" fontId="112" fillId="4" borderId="52" xfId="7" applyFont="1" applyFill="1" applyBorder="1" applyAlignment="1">
      <alignment horizontal="center" vertical="center" wrapText="1"/>
    </xf>
    <xf numFmtId="9" fontId="125" fillId="44" borderId="7" xfId="7" applyFont="1" applyFill="1" applyBorder="1" applyAlignment="1">
      <alignment horizontal="center" vertical="center" wrapText="1" readingOrder="1"/>
    </xf>
    <xf numFmtId="177" fontId="99" fillId="0" borderId="39" xfId="0" applyNumberFormat="1" applyFont="1" applyBorder="1" applyAlignment="1">
      <alignment vertical="center" wrapText="1" readingOrder="1"/>
    </xf>
    <xf numFmtId="177" fontId="99" fillId="0" borderId="34" xfId="0" applyNumberFormat="1" applyFont="1" applyBorder="1" applyAlignment="1">
      <alignment vertical="center" wrapText="1" readingOrder="1"/>
    </xf>
    <xf numFmtId="177" fontId="112" fillId="2" borderId="34" xfId="0" applyNumberFormat="1" applyFont="1" applyFill="1" applyBorder="1" applyAlignment="1">
      <alignment vertical="center" wrapText="1" readingOrder="1"/>
    </xf>
    <xf numFmtId="177" fontId="163" fillId="52" borderId="34" xfId="0" applyNumberFormat="1" applyFont="1" applyFill="1" applyBorder="1" applyAlignment="1">
      <alignment vertical="center" wrapText="1" readingOrder="1"/>
    </xf>
    <xf numFmtId="177" fontId="163" fillId="53" borderId="42" xfId="0" applyNumberFormat="1" applyFont="1" applyFill="1" applyBorder="1" applyAlignment="1">
      <alignment vertical="center" wrapText="1" readingOrder="1"/>
    </xf>
    <xf numFmtId="176" fontId="97" fillId="0" borderId="0" xfId="0" applyNumberFormat="1" applyFont="1" applyAlignment="1">
      <alignment horizontal="left"/>
    </xf>
    <xf numFmtId="177" fontId="150" fillId="43" borderId="80" xfId="0" applyNumberFormat="1" applyFont="1" applyFill="1" applyBorder="1" applyAlignment="1">
      <alignment horizontal="center" vertical="center" wrapText="1" readingOrder="1"/>
    </xf>
    <xf numFmtId="177" fontId="150" fillId="43" borderId="80" xfId="50" applyNumberFormat="1" applyFont="1" applyFill="1" applyBorder="1" applyAlignment="1">
      <alignment horizontal="center" vertical="center" wrapText="1" readingOrder="1"/>
    </xf>
    <xf numFmtId="177" fontId="152" fillId="45" borderId="80" xfId="0" applyNumberFormat="1" applyFont="1" applyFill="1" applyBorder="1" applyAlignment="1">
      <alignment horizontal="center" vertical="center" wrapText="1" readingOrder="1"/>
    </xf>
    <xf numFmtId="177" fontId="152" fillId="45" borderId="80" xfId="50" applyNumberFormat="1" applyFont="1" applyFill="1" applyBorder="1" applyAlignment="1">
      <alignment horizontal="center" vertical="center" wrapText="1" readingOrder="1"/>
    </xf>
    <xf numFmtId="177" fontId="155" fillId="43" borderId="80" xfId="50" applyNumberFormat="1" applyFont="1" applyFill="1" applyBorder="1" applyAlignment="1">
      <alignment horizontal="center" vertical="center" wrapText="1" readingOrder="1"/>
    </xf>
    <xf numFmtId="177" fontId="152" fillId="43" borderId="80" xfId="50" applyNumberFormat="1" applyFont="1" applyFill="1" applyBorder="1" applyAlignment="1">
      <alignment horizontal="center" vertical="center" wrapText="1" readingOrder="1"/>
    </xf>
    <xf numFmtId="177" fontId="170" fillId="46" borderId="80" xfId="50" applyNumberFormat="1" applyFont="1" applyFill="1" applyBorder="1" applyAlignment="1">
      <alignment horizontal="center" vertical="center" wrapText="1" readingOrder="1"/>
    </xf>
    <xf numFmtId="177" fontId="161" fillId="51" borderId="30" xfId="0" applyNumberFormat="1" applyFont="1" applyFill="1" applyBorder="1" applyAlignment="1">
      <alignment horizontal="center" vertical="center" wrapText="1" readingOrder="1"/>
    </xf>
    <xf numFmtId="0" fontId="161" fillId="51" borderId="38" xfId="0" applyFont="1" applyFill="1" applyBorder="1" applyAlignment="1">
      <alignment horizontal="center" vertical="center" wrapText="1" readingOrder="1"/>
    </xf>
    <xf numFmtId="0" fontId="161" fillId="51" borderId="90" xfId="0" applyFont="1" applyFill="1" applyBorder="1" applyAlignment="1">
      <alignment horizontal="center" vertical="center" wrapText="1" readingOrder="1"/>
    </xf>
    <xf numFmtId="0" fontId="148" fillId="47" borderId="86" xfId="0" applyFont="1" applyFill="1" applyBorder="1" applyAlignment="1">
      <alignment horizontal="center" vertical="center" wrapText="1" readingOrder="1"/>
    </xf>
    <xf numFmtId="0" fontId="102" fillId="54" borderId="38" xfId="0" applyFont="1" applyFill="1" applyBorder="1" applyAlignment="1">
      <alignment horizontal="left" vertical="center" wrapText="1" readingOrder="1"/>
    </xf>
    <xf numFmtId="177" fontId="150" fillId="0" borderId="80" xfId="50" applyNumberFormat="1" applyFont="1" applyFill="1" applyBorder="1" applyAlignment="1">
      <alignment horizontal="center" vertical="center" wrapText="1" readingOrder="1"/>
    </xf>
    <xf numFmtId="177" fontId="170" fillId="46" borderId="80" xfId="0" applyNumberFormat="1" applyFont="1" applyFill="1" applyBorder="1" applyAlignment="1">
      <alignment horizontal="center" vertical="center" wrapText="1" readingOrder="1"/>
    </xf>
    <xf numFmtId="0" fontId="154" fillId="47" borderId="86" xfId="0" applyFont="1" applyFill="1" applyBorder="1" applyAlignment="1">
      <alignment horizontal="center" vertical="center" wrapText="1" readingOrder="1"/>
    </xf>
    <xf numFmtId="15" fontId="120" fillId="0" borderId="16" xfId="0" applyNumberFormat="1" applyFont="1" applyBorder="1" applyAlignment="1">
      <alignment horizontal="center" vertical="center" wrapText="1" readingOrder="1"/>
    </xf>
    <xf numFmtId="0" fontId="58" fillId="0" borderId="43" xfId="4" applyFont="1" applyBorder="1" applyAlignment="1" applyProtection="1">
      <alignment horizontal="left" vertical="center" wrapText="1" readingOrder="1"/>
      <protection locked="0"/>
    </xf>
    <xf numFmtId="180" fontId="145" fillId="0" borderId="44" xfId="50" applyNumberFormat="1" applyFont="1" applyFill="1" applyBorder="1" applyAlignment="1" applyProtection="1">
      <alignment vertical="center" wrapText="1" readingOrder="1"/>
      <protection locked="0"/>
    </xf>
    <xf numFmtId="170" fontId="145" fillId="0" borderId="44" xfId="1" applyNumberFormat="1" applyFont="1" applyFill="1" applyBorder="1" applyAlignment="1" applyProtection="1">
      <alignment horizontal="center" vertical="center" wrapText="1" readingOrder="1"/>
      <protection locked="0"/>
    </xf>
    <xf numFmtId="9" fontId="145" fillId="0" borderId="44" xfId="2" applyFont="1" applyFill="1" applyBorder="1" applyAlignment="1" applyProtection="1">
      <alignment horizontal="center" vertical="center" wrapText="1" readingOrder="1"/>
      <protection locked="0"/>
    </xf>
    <xf numFmtId="180" fontId="145" fillId="0" borderId="44" xfId="50" applyNumberFormat="1" applyFont="1" applyFill="1" applyBorder="1" applyAlignment="1" applyProtection="1">
      <alignment horizontal="center" vertical="center" wrapText="1" readingOrder="1"/>
      <protection locked="0"/>
    </xf>
    <xf numFmtId="9" fontId="146" fillId="0" borderId="79" xfId="4" applyNumberFormat="1" applyFont="1" applyBorder="1" applyAlignment="1">
      <alignment horizontal="center" vertical="center" wrapText="1"/>
    </xf>
    <xf numFmtId="0" fontId="60" fillId="0" borderId="3" xfId="4" applyFont="1" applyBorder="1" applyAlignment="1" applyProtection="1">
      <alignment horizontal="left" vertical="center" wrapText="1" readingOrder="1"/>
      <protection locked="0"/>
    </xf>
    <xf numFmtId="0" fontId="59" fillId="0" borderId="3" xfId="4" applyFont="1" applyBorder="1" applyAlignment="1" applyProtection="1">
      <alignment horizontal="left" vertical="center" wrapText="1" readingOrder="1"/>
      <protection locked="0"/>
    </xf>
    <xf numFmtId="0" fontId="60" fillId="0" borderId="7" xfId="4" applyFont="1" applyBorder="1" applyAlignment="1" applyProtection="1">
      <alignment horizontal="left" vertical="center" wrapText="1" readingOrder="1"/>
      <protection locked="0"/>
    </xf>
    <xf numFmtId="180" fontId="49" fillId="0" borderId="7" xfId="50" applyNumberFormat="1" applyFont="1" applyBorder="1" applyAlignment="1">
      <alignment horizontal="right" vertical="center" wrapText="1"/>
    </xf>
    <xf numFmtId="180" fontId="60" fillId="0" borderId="7" xfId="50" applyNumberFormat="1" applyFont="1" applyBorder="1" applyAlignment="1" applyProtection="1">
      <alignment horizontal="right" vertical="center" wrapText="1" readingOrder="1"/>
      <protection locked="0"/>
    </xf>
    <xf numFmtId="43" fontId="49" fillId="0" borderId="7" xfId="547" applyFont="1" applyBorder="1" applyAlignment="1">
      <alignment horizontal="right" vertical="center" wrapText="1"/>
    </xf>
    <xf numFmtId="0" fontId="49" fillId="0" borderId="7" xfId="548" applyNumberFormat="1" applyFont="1" applyBorder="1" applyAlignment="1">
      <alignment horizontal="right" vertical="center" wrapText="1"/>
    </xf>
    <xf numFmtId="9" fontId="49" fillId="0" borderId="7" xfId="4" applyNumberFormat="1" applyFont="1" applyBorder="1" applyAlignment="1">
      <alignment horizontal="center" vertical="center" wrapText="1"/>
    </xf>
    <xf numFmtId="180" fontId="60" fillId="0" borderId="7" xfId="50" applyNumberFormat="1" applyFont="1" applyFill="1" applyBorder="1" applyAlignment="1" applyProtection="1">
      <alignment horizontal="right" vertical="center" wrapText="1" readingOrder="1"/>
      <protection locked="0"/>
    </xf>
    <xf numFmtId="15" fontId="120" fillId="0" borderId="0" xfId="0" applyNumberFormat="1" applyFont="1" applyAlignment="1">
      <alignment vertical="center" readingOrder="1"/>
    </xf>
    <xf numFmtId="177" fontId="120" fillId="0" borderId="0" xfId="0" applyNumberFormat="1" applyFont="1" applyAlignment="1">
      <alignment vertical="center" readingOrder="1"/>
    </xf>
    <xf numFmtId="15" fontId="180" fillId="0" borderId="0" xfId="0" applyNumberFormat="1" applyFont="1" applyAlignment="1">
      <alignment vertical="center" readingOrder="1"/>
    </xf>
    <xf numFmtId="0" fontId="113" fillId="0" borderId="3" xfId="0" applyFont="1" applyBorder="1" applyAlignment="1">
      <alignment horizontal="left" vertical="center" readingOrder="1"/>
    </xf>
    <xf numFmtId="177" fontId="113" fillId="0" borderId="3" xfId="0" applyNumberFormat="1" applyFont="1" applyBorder="1" applyAlignment="1">
      <alignment horizontal="right" vertical="center" readingOrder="1"/>
    </xf>
    <xf numFmtId="178" fontId="113" fillId="0" borderId="3" xfId="0" applyNumberFormat="1" applyFont="1" applyBorder="1" applyAlignment="1">
      <alignment horizontal="right" vertical="center" readingOrder="1"/>
    </xf>
    <xf numFmtId="9" fontId="113" fillId="0" borderId="3" xfId="2" applyFont="1" applyFill="1" applyBorder="1" applyAlignment="1">
      <alignment horizontal="center" vertical="center" readingOrder="1"/>
    </xf>
    <xf numFmtId="9" fontId="113" fillId="0" borderId="3" xfId="2" applyFont="1" applyBorder="1" applyAlignment="1">
      <alignment horizontal="center" vertical="center" readingOrder="1"/>
    </xf>
    <xf numFmtId="0" fontId="113" fillId="4" borderId="3" xfId="0" applyFont="1" applyFill="1" applyBorder="1" applyAlignment="1">
      <alignment horizontal="left" vertical="center" readingOrder="1"/>
    </xf>
    <xf numFmtId="0" fontId="102" fillId="4" borderId="3" xfId="0" applyFont="1" applyFill="1" applyBorder="1" applyAlignment="1">
      <alignment horizontal="left" vertical="center" readingOrder="1"/>
    </xf>
    <xf numFmtId="177" fontId="105" fillId="50" borderId="3" xfId="0" applyNumberFormat="1" applyFont="1" applyFill="1" applyBorder="1" applyAlignment="1">
      <alignment horizontal="right" vertical="center" readingOrder="1"/>
    </xf>
    <xf numFmtId="178" fontId="105" fillId="50" borderId="3" xfId="0" applyNumberFormat="1" applyFont="1" applyFill="1" applyBorder="1" applyAlignment="1">
      <alignment horizontal="right" vertical="center" readingOrder="1"/>
    </xf>
    <xf numFmtId="9" fontId="105" fillId="50" borderId="3" xfId="2" applyFont="1" applyFill="1" applyBorder="1" applyAlignment="1">
      <alignment horizontal="center" vertical="center" readingOrder="1"/>
    </xf>
    <xf numFmtId="177" fontId="162" fillId="51" borderId="41" xfId="0" applyNumberFormat="1" applyFont="1" applyFill="1" applyBorder="1" applyAlignment="1">
      <alignment horizontal="right" vertical="center" readingOrder="1"/>
    </xf>
    <xf numFmtId="178" fontId="162" fillId="51" borderId="41" xfId="0" applyNumberFormat="1" applyFont="1" applyFill="1" applyBorder="1" applyAlignment="1">
      <alignment horizontal="right" vertical="center" readingOrder="1"/>
    </xf>
    <xf numFmtId="9" fontId="162" fillId="51" borderId="41" xfId="2" applyFont="1" applyFill="1" applyBorder="1" applyAlignment="1">
      <alignment horizontal="center" vertical="center" readingOrder="1"/>
    </xf>
    <xf numFmtId="0" fontId="113" fillId="0" borderId="7" xfId="0" applyFont="1" applyBorder="1" applyAlignment="1">
      <alignment horizontal="left" vertical="center" readingOrder="1"/>
    </xf>
    <xf numFmtId="177" fontId="113" fillId="0" borderId="7" xfId="0" applyNumberFormat="1" applyFont="1" applyBorder="1" applyAlignment="1">
      <alignment horizontal="right" vertical="center" readingOrder="1"/>
    </xf>
    <xf numFmtId="178" fontId="113" fillId="0" borderId="7" xfId="0" applyNumberFormat="1" applyFont="1" applyBorder="1" applyAlignment="1">
      <alignment horizontal="right" vertical="center" readingOrder="1"/>
    </xf>
    <xf numFmtId="9" fontId="113" fillId="0" borderId="7" xfId="2" applyFont="1" applyFill="1" applyBorder="1" applyAlignment="1">
      <alignment horizontal="center" vertical="center" readingOrder="1"/>
    </xf>
    <xf numFmtId="9" fontId="113" fillId="0" borderId="11" xfId="2" applyFont="1" applyFill="1" applyBorder="1" applyAlignment="1">
      <alignment horizontal="center" vertical="center" readingOrder="1"/>
    </xf>
    <xf numFmtId="9" fontId="113" fillId="0" borderId="4" xfId="2" applyFont="1" applyFill="1" applyBorder="1" applyAlignment="1">
      <alignment horizontal="center" vertical="center" readingOrder="1"/>
    </xf>
    <xf numFmtId="177" fontId="105" fillId="52" borderId="3" xfId="0" applyNumberFormat="1" applyFont="1" applyFill="1" applyBorder="1" applyAlignment="1">
      <alignment horizontal="right" vertical="center" readingOrder="1"/>
    </xf>
    <xf numFmtId="178" fontId="105" fillId="52" borderId="3" xfId="0" applyNumberFormat="1" applyFont="1" applyFill="1" applyBorder="1" applyAlignment="1">
      <alignment horizontal="right" vertical="center" readingOrder="1"/>
    </xf>
    <xf numFmtId="9" fontId="105" fillId="52" borderId="3" xfId="2" applyFont="1" applyFill="1" applyBorder="1" applyAlignment="1">
      <alignment horizontal="center" vertical="center" readingOrder="1"/>
    </xf>
    <xf numFmtId="9" fontId="105" fillId="52" borderId="4" xfId="2" applyFont="1" applyFill="1" applyBorder="1" applyAlignment="1">
      <alignment horizontal="center" vertical="center" readingOrder="1"/>
    </xf>
    <xf numFmtId="177" fontId="105" fillId="52" borderId="5" xfId="0" applyNumberFormat="1" applyFont="1" applyFill="1" applyBorder="1" applyAlignment="1">
      <alignment horizontal="right" vertical="center" readingOrder="1"/>
    </xf>
    <xf numFmtId="178" fontId="105" fillId="52" borderId="5" xfId="0" applyNumberFormat="1" applyFont="1" applyFill="1" applyBorder="1" applyAlignment="1">
      <alignment horizontal="right" vertical="center" readingOrder="1"/>
    </xf>
    <xf numFmtId="9" fontId="105" fillId="52" borderId="5" xfId="2" applyFont="1" applyFill="1" applyBorder="1" applyAlignment="1">
      <alignment horizontal="center" vertical="center" readingOrder="1"/>
    </xf>
    <xf numFmtId="0" fontId="162" fillId="51" borderId="25" xfId="0" applyFont="1" applyFill="1" applyBorder="1" applyAlignment="1">
      <alignment horizontal="center" vertical="center" readingOrder="1"/>
    </xf>
    <xf numFmtId="177" fontId="162" fillId="51" borderId="25" xfId="0" applyNumberFormat="1" applyFont="1" applyFill="1" applyBorder="1" applyAlignment="1">
      <alignment horizontal="right" vertical="center" readingOrder="1"/>
    </xf>
    <xf numFmtId="178" fontId="162" fillId="51" borderId="25" xfId="0" applyNumberFormat="1" applyFont="1" applyFill="1" applyBorder="1" applyAlignment="1">
      <alignment horizontal="right" vertical="center" readingOrder="1"/>
    </xf>
    <xf numFmtId="9" fontId="162" fillId="51" borderId="25" xfId="2" applyFont="1" applyFill="1" applyBorder="1" applyAlignment="1">
      <alignment horizontal="center" vertical="center" readingOrder="1"/>
    </xf>
    <xf numFmtId="9" fontId="162" fillId="51" borderId="27" xfId="2" applyFont="1" applyFill="1" applyBorder="1" applyAlignment="1">
      <alignment horizontal="center" vertical="center" readingOrder="1"/>
    </xf>
    <xf numFmtId="0" fontId="113" fillId="4" borderId="38" xfId="0" applyFont="1" applyFill="1" applyBorder="1" applyAlignment="1">
      <alignment horizontal="left" vertical="center" readingOrder="1"/>
    </xf>
    <xf numFmtId="177" fontId="113" fillId="4" borderId="38" xfId="0" applyNumberFormat="1" applyFont="1" applyFill="1" applyBorder="1" applyAlignment="1">
      <alignment horizontal="right" vertical="center" readingOrder="1"/>
    </xf>
    <xf numFmtId="178" fontId="113" fillId="4" borderId="38" xfId="0" applyNumberFormat="1" applyFont="1" applyFill="1" applyBorder="1" applyAlignment="1">
      <alignment horizontal="right" vertical="center" readingOrder="1"/>
    </xf>
    <xf numFmtId="178" fontId="113" fillId="0" borderId="38" xfId="0" applyNumberFormat="1" applyFont="1" applyBorder="1" applyAlignment="1">
      <alignment horizontal="right" vertical="center" readingOrder="1"/>
    </xf>
    <xf numFmtId="9" fontId="113" fillId="4" borderId="38" xfId="2" applyFont="1" applyFill="1" applyBorder="1" applyAlignment="1">
      <alignment horizontal="center" vertical="center" readingOrder="1"/>
    </xf>
    <xf numFmtId="0" fontId="102" fillId="4" borderId="7" xfId="0" applyFont="1" applyFill="1" applyBorder="1" applyAlignment="1">
      <alignment horizontal="left" vertical="center" readingOrder="1"/>
    </xf>
    <xf numFmtId="177" fontId="113" fillId="4" borderId="7" xfId="0" applyNumberFormat="1" applyFont="1" applyFill="1" applyBorder="1" applyAlignment="1">
      <alignment horizontal="right" vertical="center" readingOrder="1"/>
    </xf>
    <xf numFmtId="178" fontId="113" fillId="4" borderId="7" xfId="0" applyNumberFormat="1" applyFont="1" applyFill="1" applyBorder="1" applyAlignment="1">
      <alignment horizontal="right" vertical="center" readingOrder="1"/>
    </xf>
    <xf numFmtId="9" fontId="113" fillId="4" borderId="7" xfId="2" applyFont="1" applyFill="1" applyBorder="1" applyAlignment="1">
      <alignment horizontal="center" vertical="center" readingOrder="1"/>
    </xf>
    <xf numFmtId="0" fontId="113" fillId="4" borderId="7" xfId="0" applyFont="1" applyFill="1" applyBorder="1" applyAlignment="1">
      <alignment horizontal="left" vertical="center" readingOrder="1"/>
    </xf>
    <xf numFmtId="9" fontId="113" fillId="0" borderId="7" xfId="2" applyFont="1" applyBorder="1" applyAlignment="1">
      <alignment horizontal="center" vertical="center" readingOrder="1"/>
    </xf>
    <xf numFmtId="9" fontId="113" fillId="0" borderId="11" xfId="2" applyFont="1" applyBorder="1" applyAlignment="1">
      <alignment horizontal="center" vertical="center" readingOrder="1"/>
    </xf>
    <xf numFmtId="177" fontId="105" fillId="52" borderId="6" xfId="0" applyNumberFormat="1" applyFont="1" applyFill="1" applyBorder="1" applyAlignment="1">
      <alignment horizontal="right" vertical="center" readingOrder="1"/>
    </xf>
    <xf numFmtId="178" fontId="105" fillId="52" borderId="6" xfId="0" applyNumberFormat="1" applyFont="1" applyFill="1" applyBorder="1" applyAlignment="1">
      <alignment horizontal="right" vertical="center" readingOrder="1"/>
    </xf>
    <xf numFmtId="9" fontId="105" fillId="52" borderId="6" xfId="2" applyFont="1" applyFill="1" applyBorder="1" applyAlignment="1">
      <alignment horizontal="center" vertical="center" readingOrder="1"/>
    </xf>
    <xf numFmtId="0" fontId="113" fillId="0" borderId="52" xfId="0" applyFont="1" applyBorder="1" applyAlignment="1">
      <alignment horizontal="left" vertical="center" readingOrder="1"/>
    </xf>
    <xf numFmtId="0" fontId="113" fillId="0" borderId="10" xfId="0" applyFont="1" applyBorder="1" applyAlignment="1">
      <alignment horizontal="left" vertical="center" readingOrder="1"/>
    </xf>
    <xf numFmtId="0" fontId="113" fillId="0" borderId="51" xfId="0" applyFont="1" applyBorder="1" applyAlignment="1">
      <alignment horizontal="left" vertical="center" readingOrder="1"/>
    </xf>
    <xf numFmtId="0" fontId="113" fillId="4" borderId="64" xfId="0" applyFont="1" applyFill="1" applyBorder="1" applyAlignment="1">
      <alignment horizontal="left" vertical="center" readingOrder="1"/>
    </xf>
    <xf numFmtId="177" fontId="113" fillId="0" borderId="38" xfId="0" applyNumberFormat="1" applyFont="1" applyBorder="1" applyAlignment="1">
      <alignment horizontal="right" vertical="center" readingOrder="1"/>
    </xf>
    <xf numFmtId="9" fontId="113" fillId="0" borderId="38" xfId="2" applyFont="1" applyFill="1" applyBorder="1" applyAlignment="1">
      <alignment horizontal="center" vertical="center" readingOrder="1"/>
    </xf>
    <xf numFmtId="9" fontId="113" fillId="0" borderId="38" xfId="2" applyFont="1" applyBorder="1" applyAlignment="1">
      <alignment horizontal="center" vertical="center" readingOrder="1"/>
    </xf>
    <xf numFmtId="9" fontId="113" fillId="0" borderId="4" xfId="2" applyFont="1" applyBorder="1" applyAlignment="1">
      <alignment horizontal="center" vertical="center" readingOrder="1"/>
    </xf>
    <xf numFmtId="0" fontId="137" fillId="0" borderId="0" xfId="0" applyFont="1" applyAlignment="1">
      <alignment horizontal="left" vertical="top" readingOrder="1"/>
    </xf>
    <xf numFmtId="177" fontId="137" fillId="0" borderId="0" xfId="0" applyNumberFormat="1" applyFont="1" applyAlignment="1">
      <alignment horizontal="left" vertical="top" readingOrder="1"/>
    </xf>
    <xf numFmtId="0" fontId="122" fillId="0" borderId="0" xfId="0" applyFont="1" applyAlignment="1">
      <alignment horizontal="left" vertical="top" readingOrder="1"/>
    </xf>
    <xf numFmtId="178" fontId="113" fillId="0" borderId="5" xfId="0" applyNumberFormat="1" applyFont="1" applyBorder="1" applyAlignment="1">
      <alignment horizontal="right" vertical="center" readingOrder="1"/>
    </xf>
    <xf numFmtId="9" fontId="105" fillId="0" borderId="5" xfId="2" applyFont="1" applyFill="1" applyBorder="1" applyAlignment="1">
      <alignment horizontal="center" vertical="center" readingOrder="1"/>
    </xf>
    <xf numFmtId="43" fontId="0" fillId="0" borderId="0" xfId="1" applyFont="1" applyAlignment="1"/>
    <xf numFmtId="178" fontId="117" fillId="0" borderId="38" xfId="0" applyNumberFormat="1" applyFont="1" applyBorder="1" applyAlignment="1">
      <alignment horizontal="right" vertical="center" readingOrder="1"/>
    </xf>
    <xf numFmtId="0" fontId="113" fillId="0" borderId="5" xfId="0" applyFont="1" applyBorder="1" applyAlignment="1">
      <alignment horizontal="left" vertical="center" readingOrder="1"/>
    </xf>
    <xf numFmtId="9" fontId="162" fillId="51" borderId="26" xfId="2" applyFont="1" applyFill="1" applyBorder="1" applyAlignment="1">
      <alignment horizontal="center" vertical="center" readingOrder="1"/>
    </xf>
    <xf numFmtId="9" fontId="113" fillId="0" borderId="78" xfId="2" applyFont="1" applyFill="1" applyBorder="1" applyAlignment="1">
      <alignment horizontal="center" vertical="center" readingOrder="1"/>
    </xf>
    <xf numFmtId="0" fontId="113" fillId="0" borderId="3" xfId="3" applyFont="1" applyBorder="1" applyAlignment="1">
      <alignment horizontal="left" vertical="center" readingOrder="1"/>
    </xf>
    <xf numFmtId="0" fontId="102" fillId="4" borderId="7" xfId="0" applyFont="1" applyFill="1" applyBorder="1" applyAlignment="1">
      <alignment horizontal="center" vertical="center" readingOrder="1"/>
    </xf>
    <xf numFmtId="178" fontId="113" fillId="0" borderId="7" xfId="0" applyNumberFormat="1" applyFont="1" applyBorder="1" applyAlignment="1">
      <alignment horizontal="center" vertical="center" readingOrder="1"/>
    </xf>
    <xf numFmtId="9" fontId="113" fillId="0" borderId="32" xfId="2" applyFont="1" applyBorder="1" applyAlignment="1">
      <alignment horizontal="center" vertical="center" readingOrder="1"/>
    </xf>
    <xf numFmtId="178" fontId="162" fillId="51" borderId="25" xfId="0" applyNumberFormat="1" applyFont="1" applyFill="1" applyBorder="1" applyAlignment="1">
      <alignment horizontal="center" vertical="center" readingOrder="1"/>
    </xf>
    <xf numFmtId="9" fontId="113" fillId="0" borderId="3" xfId="2" applyFont="1" applyBorder="1" applyAlignment="1">
      <alignment vertical="center" readingOrder="1"/>
    </xf>
    <xf numFmtId="9" fontId="105" fillId="50" borderId="3" xfId="2" applyFont="1" applyFill="1" applyBorder="1" applyAlignment="1">
      <alignment vertical="center" readingOrder="1"/>
    </xf>
    <xf numFmtId="9" fontId="105" fillId="52" borderId="3" xfId="2" applyFont="1" applyFill="1" applyBorder="1" applyAlignment="1">
      <alignment vertical="center" readingOrder="1"/>
    </xf>
    <xf numFmtId="177" fontId="113" fillId="4" borderId="3" xfId="0" applyNumberFormat="1" applyFont="1" applyFill="1" applyBorder="1" applyAlignment="1">
      <alignment horizontal="right" vertical="center" readingOrder="1"/>
    </xf>
    <xf numFmtId="178" fontId="113" fillId="4" borderId="3" xfId="0" applyNumberFormat="1" applyFont="1" applyFill="1" applyBorder="1" applyAlignment="1">
      <alignment horizontal="right" vertical="center" readingOrder="1"/>
    </xf>
    <xf numFmtId="9" fontId="113" fillId="4" borderId="3" xfId="2" applyFont="1" applyFill="1" applyBorder="1" applyAlignment="1">
      <alignment vertical="center" readingOrder="1"/>
    </xf>
    <xf numFmtId="9" fontId="162" fillId="51" borderId="25" xfId="2" applyFont="1" applyFill="1" applyBorder="1" applyAlignment="1">
      <alignment vertical="center" readingOrder="1"/>
    </xf>
    <xf numFmtId="178" fontId="105" fillId="52" borderId="3" xfId="2" applyNumberFormat="1" applyFont="1" applyFill="1" applyBorder="1" applyAlignment="1">
      <alignment horizontal="right" vertical="center" readingOrder="1"/>
    </xf>
    <xf numFmtId="177" fontId="162" fillId="51" borderId="44" xfId="0" applyNumberFormat="1" applyFont="1" applyFill="1" applyBorder="1" applyAlignment="1">
      <alignment horizontal="right" vertical="center" readingOrder="1"/>
    </xf>
    <xf numFmtId="178" fontId="162" fillId="51" borderId="44" xfId="0" applyNumberFormat="1" applyFont="1" applyFill="1" applyBorder="1" applyAlignment="1">
      <alignment horizontal="right" vertical="center" readingOrder="1"/>
    </xf>
    <xf numFmtId="9" fontId="162" fillId="51" borderId="44" xfId="2" applyFont="1" applyFill="1" applyBorder="1" applyAlignment="1">
      <alignment horizontal="center" vertical="center" readingOrder="1"/>
    </xf>
    <xf numFmtId="9" fontId="162" fillId="51" borderId="62" xfId="2" applyFont="1" applyFill="1" applyBorder="1" applyAlignment="1">
      <alignment horizontal="center" vertical="center" readingOrder="1"/>
    </xf>
    <xf numFmtId="0" fontId="96" fillId="0" borderId="0" xfId="0" applyFont="1" applyAlignment="1">
      <alignment horizontal="left" vertical="top" readingOrder="1"/>
    </xf>
    <xf numFmtId="0" fontId="181" fillId="0" borderId="0" xfId="0" applyFont="1" applyAlignment="1">
      <alignment horizontal="left" vertical="top" readingOrder="1"/>
    </xf>
    <xf numFmtId="9" fontId="162" fillId="51" borderId="3" xfId="2" applyFont="1" applyFill="1" applyBorder="1" applyAlignment="1">
      <alignment horizontal="center" vertical="center" readingOrder="1"/>
    </xf>
    <xf numFmtId="177" fontId="162" fillId="51" borderId="3" xfId="0" applyNumberFormat="1" applyFont="1" applyFill="1" applyBorder="1" applyAlignment="1">
      <alignment horizontal="right" vertical="center" readingOrder="1"/>
    </xf>
    <xf numFmtId="178" fontId="162" fillId="51" borderId="3" xfId="0" applyNumberFormat="1" applyFont="1" applyFill="1" applyBorder="1" applyAlignment="1">
      <alignment horizontal="right" vertical="center" readingOrder="1"/>
    </xf>
    <xf numFmtId="0" fontId="113" fillId="4" borderId="30" xfId="0" applyFont="1" applyFill="1" applyBorder="1" applyAlignment="1">
      <alignment horizontal="left" vertical="center" readingOrder="1"/>
    </xf>
    <xf numFmtId="177" fontId="113" fillId="0" borderId="30" xfId="0" applyNumberFormat="1" applyFont="1" applyBorder="1" applyAlignment="1">
      <alignment horizontal="right" vertical="center" readingOrder="1"/>
    </xf>
    <xf numFmtId="178" fontId="113" fillId="0" borderId="30" xfId="0" applyNumberFormat="1" applyFont="1" applyBorder="1" applyAlignment="1">
      <alignment horizontal="right" vertical="center" readingOrder="1"/>
    </xf>
    <xf numFmtId="9" fontId="113" fillId="0" borderId="30" xfId="2" applyFont="1" applyFill="1" applyBorder="1" applyAlignment="1">
      <alignment horizontal="center" vertical="center" readingOrder="1"/>
    </xf>
    <xf numFmtId="9" fontId="113" fillId="0" borderId="30" xfId="2" applyFont="1" applyBorder="1" applyAlignment="1">
      <alignment horizontal="center" vertical="center" readingOrder="1"/>
    </xf>
    <xf numFmtId="9" fontId="113" fillId="0" borderId="14" xfId="2" applyFont="1" applyBorder="1" applyAlignment="1">
      <alignment horizontal="center" vertical="center" readingOrder="1"/>
    </xf>
    <xf numFmtId="0" fontId="113" fillId="0" borderId="29" xfId="0" applyFont="1" applyBorder="1" applyAlignment="1">
      <alignment horizontal="left" vertical="center" readingOrder="1"/>
    </xf>
    <xf numFmtId="177" fontId="113" fillId="4" borderId="30" xfId="0" applyNumberFormat="1" applyFont="1" applyFill="1" applyBorder="1" applyAlignment="1">
      <alignment horizontal="right" vertical="center" readingOrder="1"/>
    </xf>
    <xf numFmtId="178" fontId="113" fillId="4" borderId="30" xfId="0" applyNumberFormat="1" applyFont="1" applyFill="1" applyBorder="1" applyAlignment="1">
      <alignment horizontal="right" vertical="center" readingOrder="1"/>
    </xf>
    <xf numFmtId="9" fontId="113" fillId="0" borderId="90" xfId="2" applyFont="1" applyFill="1" applyBorder="1" applyAlignment="1">
      <alignment horizontal="center" vertical="center" readingOrder="1"/>
    </xf>
    <xf numFmtId="177" fontId="162" fillId="51" borderId="28" xfId="0" applyNumberFormat="1" applyFont="1" applyFill="1" applyBorder="1" applyAlignment="1">
      <alignment horizontal="right" vertical="center" readingOrder="1"/>
    </xf>
    <xf numFmtId="178" fontId="137" fillId="0" borderId="0" xfId="0" applyNumberFormat="1" applyFont="1" applyAlignment="1">
      <alignment horizontal="left" vertical="top" readingOrder="1"/>
    </xf>
    <xf numFmtId="9" fontId="137" fillId="0" borderId="0" xfId="2" applyFont="1" applyBorder="1" applyAlignment="1">
      <alignment horizontal="center" vertical="top" readingOrder="1"/>
    </xf>
    <xf numFmtId="0" fontId="137" fillId="0" borderId="0" xfId="0" applyFont="1" applyAlignment="1">
      <alignment horizontal="center" vertical="top" readingOrder="1"/>
    </xf>
    <xf numFmtId="177" fontId="108" fillId="0" borderId="7" xfId="0" applyNumberFormat="1" applyFont="1" applyBorder="1" applyAlignment="1">
      <alignment horizontal="right" vertical="center" readingOrder="1"/>
    </xf>
    <xf numFmtId="178" fontId="108" fillId="0" borderId="7" xfId="0" applyNumberFormat="1" applyFont="1" applyBorder="1" applyAlignment="1">
      <alignment horizontal="right" vertical="center" readingOrder="1"/>
    </xf>
    <xf numFmtId="9" fontId="108" fillId="0" borderId="7" xfId="2" applyFont="1" applyFill="1" applyBorder="1" applyAlignment="1">
      <alignment horizontal="center" vertical="center" readingOrder="1"/>
    </xf>
    <xf numFmtId="9" fontId="108" fillId="0" borderId="11" xfId="2" applyFont="1" applyFill="1" applyBorder="1" applyAlignment="1">
      <alignment horizontal="center" vertical="center" readingOrder="1"/>
    </xf>
    <xf numFmtId="177" fontId="108" fillId="0" borderId="5" xfId="0" applyNumberFormat="1" applyFont="1" applyBorder="1" applyAlignment="1">
      <alignment horizontal="right" vertical="center" readingOrder="1"/>
    </xf>
    <xf numFmtId="178" fontId="108" fillId="0" borderId="5" xfId="0" applyNumberFormat="1" applyFont="1" applyBorder="1" applyAlignment="1">
      <alignment horizontal="right" vertical="center" readingOrder="1"/>
    </xf>
    <xf numFmtId="9" fontId="108" fillId="0" borderId="5" xfId="2" applyFont="1" applyFill="1" applyBorder="1" applyAlignment="1">
      <alignment horizontal="center" vertical="center" readingOrder="1"/>
    </xf>
    <xf numFmtId="9" fontId="108" fillId="0" borderId="8" xfId="2" applyFont="1" applyFill="1" applyBorder="1" applyAlignment="1">
      <alignment horizontal="center" vertical="center" readingOrder="1"/>
    </xf>
    <xf numFmtId="178" fontId="90" fillId="0" borderId="0" xfId="0" applyNumberFormat="1" applyFont="1"/>
    <xf numFmtId="0" fontId="102" fillId="0" borderId="3" xfId="0" applyFont="1" applyBorder="1" applyAlignment="1">
      <alignment vertical="center" wrapText="1" readingOrder="1"/>
    </xf>
    <xf numFmtId="0" fontId="102" fillId="4" borderId="3" xfId="0" applyFont="1" applyFill="1" applyBorder="1" applyAlignment="1">
      <alignment vertical="center" wrapText="1" readingOrder="1"/>
    </xf>
    <xf numFmtId="0" fontId="161" fillId="51" borderId="28" xfId="0" applyFont="1" applyFill="1" applyBorder="1" applyAlignment="1">
      <alignment vertical="center" wrapText="1" readingOrder="1"/>
    </xf>
    <xf numFmtId="0" fontId="102" fillId="0" borderId="7" xfId="0" applyFont="1" applyBorder="1" applyAlignment="1">
      <alignment vertical="center" wrapText="1" readingOrder="1"/>
    </xf>
    <xf numFmtId="0" fontId="102" fillId="4" borderId="38" xfId="0" applyFont="1" applyFill="1" applyBorder="1" applyAlignment="1">
      <alignment vertical="center" wrapText="1" readingOrder="1"/>
    </xf>
    <xf numFmtId="0" fontId="102" fillId="4" borderId="7" xfId="0" applyFont="1" applyFill="1" applyBorder="1" applyAlignment="1">
      <alignment vertical="center" wrapText="1" readingOrder="1"/>
    </xf>
    <xf numFmtId="0" fontId="102" fillId="0" borderId="52" xfId="0" applyFont="1" applyBorder="1" applyAlignment="1">
      <alignment vertical="center" wrapText="1" readingOrder="1"/>
    </xf>
    <xf numFmtId="0" fontId="102" fillId="0" borderId="10" xfId="0" applyFont="1" applyBorder="1" applyAlignment="1">
      <alignment vertical="center" wrapText="1" readingOrder="1"/>
    </xf>
    <xf numFmtId="0" fontId="102" fillId="0" borderId="51" xfId="0" applyFont="1" applyBorder="1" applyAlignment="1">
      <alignment vertical="center" wrapText="1" readingOrder="1"/>
    </xf>
    <xf numFmtId="0" fontId="102" fillId="4" borderId="64" xfId="0" applyFont="1" applyFill="1" applyBorder="1" applyAlignment="1">
      <alignment vertical="center" wrapText="1" readingOrder="1"/>
    </xf>
    <xf numFmtId="0" fontId="179" fillId="0" borderId="0" xfId="0" applyFont="1" applyAlignment="1">
      <alignment vertical="center" wrapText="1" readingOrder="1"/>
    </xf>
    <xf numFmtId="0" fontId="102" fillId="0" borderId="5" xfId="0" applyFont="1" applyBorder="1" applyAlignment="1">
      <alignment vertical="center" wrapText="1" readingOrder="1"/>
    </xf>
    <xf numFmtId="0" fontId="102" fillId="0" borderId="3" xfId="3" applyFont="1" applyBorder="1" applyAlignment="1">
      <alignment vertical="center" wrapText="1" readingOrder="1"/>
    </xf>
    <xf numFmtId="0" fontId="102" fillId="4" borderId="30" xfId="0" applyFont="1" applyFill="1" applyBorder="1" applyAlignment="1">
      <alignment vertical="center" wrapText="1" readingOrder="1"/>
    </xf>
    <xf numFmtId="0" fontId="102" fillId="0" borderId="87" xfId="0" applyFont="1" applyBorder="1" applyAlignment="1">
      <alignment vertical="center" wrapText="1" readingOrder="1"/>
    </xf>
    <xf numFmtId="0" fontId="144" fillId="0" borderId="0" xfId="0" applyFont="1" applyAlignment="1">
      <alignment vertical="center" wrapText="1"/>
    </xf>
    <xf numFmtId="0" fontId="102" fillId="4" borderId="0" xfId="0" applyFont="1" applyFill="1" applyAlignment="1">
      <alignment vertical="center" wrapText="1"/>
    </xf>
    <xf numFmtId="0" fontId="137" fillId="0" borderId="0" xfId="0" applyFont="1" applyAlignment="1">
      <alignment horizontal="center" vertical="center" wrapText="1" readingOrder="1"/>
    </xf>
    <xf numFmtId="0" fontId="96" fillId="0" borderId="0" xfId="0" applyFont="1" applyAlignment="1">
      <alignment horizontal="center" vertical="center" wrapText="1" readingOrder="1"/>
    </xf>
    <xf numFmtId="0" fontId="0" fillId="0" borderId="0" xfId="0" applyAlignment="1">
      <alignment horizontal="center" vertical="center" wrapText="1"/>
    </xf>
    <xf numFmtId="15" fontId="120" fillId="0" borderId="0" xfId="0" applyNumberFormat="1" applyFont="1" applyAlignment="1">
      <alignment horizontal="left" vertical="center" wrapText="1" readingOrder="1"/>
    </xf>
    <xf numFmtId="0" fontId="162" fillId="51" borderId="25" xfId="0" applyFont="1" applyFill="1" applyBorder="1" applyAlignment="1">
      <alignment horizontal="left" vertical="center" wrapText="1" readingOrder="1"/>
    </xf>
    <xf numFmtId="0" fontId="137" fillId="0" borderId="0" xfId="0" applyFont="1" applyAlignment="1">
      <alignment horizontal="left" vertical="center" wrapText="1" readingOrder="1"/>
    </xf>
    <xf numFmtId="0" fontId="96" fillId="0" borderId="0" xfId="0" applyFont="1" applyAlignment="1">
      <alignment horizontal="left" vertical="center" wrapText="1" readingOrder="1"/>
    </xf>
    <xf numFmtId="0" fontId="162" fillId="51" borderId="24" xfId="0" applyFont="1" applyFill="1" applyBorder="1" applyAlignment="1">
      <alignment horizontal="left" vertical="center" wrapText="1" readingOrder="1"/>
    </xf>
    <xf numFmtId="0" fontId="163" fillId="51" borderId="24" xfId="0" applyFont="1" applyFill="1" applyBorder="1" applyAlignment="1">
      <alignment horizontal="left" vertical="center" wrapText="1" readingOrder="1"/>
    </xf>
    <xf numFmtId="0" fontId="0" fillId="0" borderId="0" xfId="0" applyAlignment="1">
      <alignment horizontal="left" vertical="center" wrapText="1"/>
    </xf>
    <xf numFmtId="0" fontId="106" fillId="50" borderId="3" xfId="0" applyFont="1" applyFill="1" applyBorder="1" applyAlignment="1">
      <alignment horizontal="left" vertical="center" wrapText="1" readingOrder="1"/>
    </xf>
    <xf numFmtId="43" fontId="0" fillId="0" borderId="0" xfId="0" applyNumberFormat="1"/>
    <xf numFmtId="15" fontId="182" fillId="0" borderId="0" xfId="0" applyNumberFormat="1" applyFont="1" applyAlignment="1">
      <alignment vertical="center" readingOrder="1"/>
    </xf>
    <xf numFmtId="0" fontId="117" fillId="0" borderId="0" xfId="0" applyFont="1" applyAlignment="1">
      <alignment horizontal="left" vertical="top" readingOrder="1"/>
    </xf>
    <xf numFmtId="0" fontId="183" fillId="0" borderId="0" xfId="0" applyFont="1" applyAlignment="1">
      <alignment horizontal="left" vertical="top" readingOrder="1"/>
    </xf>
    <xf numFmtId="178" fontId="1" fillId="0" borderId="0" xfId="0" applyNumberFormat="1" applyFont="1"/>
    <xf numFmtId="0" fontId="1" fillId="0" borderId="0" xfId="0" applyFont="1"/>
    <xf numFmtId="0" fontId="165" fillId="51" borderId="24" xfId="0" applyFont="1" applyFill="1" applyBorder="1" applyAlignment="1">
      <alignment horizontal="center" vertical="center" wrapText="1" readingOrder="1"/>
    </xf>
    <xf numFmtId="0" fontId="166" fillId="51" borderId="25" xfId="0" applyFont="1" applyFill="1" applyBorder="1" applyAlignment="1">
      <alignment horizontal="left" vertical="center" wrapText="1" readingOrder="1"/>
    </xf>
    <xf numFmtId="177" fontId="167" fillId="51" borderId="25" xfId="50" applyNumberFormat="1" applyFont="1" applyFill="1" applyBorder="1" applyAlignment="1">
      <alignment horizontal="right" vertical="center" wrapText="1" readingOrder="1"/>
    </xf>
    <xf numFmtId="9" fontId="167" fillId="51" borderId="25" xfId="2" applyFont="1" applyFill="1" applyBorder="1" applyAlignment="1">
      <alignment horizontal="right" vertical="center" wrapText="1" readingOrder="1"/>
    </xf>
    <xf numFmtId="177" fontId="167" fillId="51" borderId="25" xfId="50" applyNumberFormat="1" applyFont="1" applyFill="1" applyBorder="1" applyAlignment="1">
      <alignment horizontal="center" vertical="center" wrapText="1" readingOrder="1"/>
    </xf>
    <xf numFmtId="9" fontId="167" fillId="51" borderId="25" xfId="0" applyNumberFormat="1" applyFont="1" applyFill="1" applyBorder="1" applyAlignment="1">
      <alignment horizontal="center" vertical="center" wrapText="1" readingOrder="1"/>
    </xf>
    <xf numFmtId="9" fontId="167" fillId="51" borderId="26" xfId="0" applyNumberFormat="1" applyFont="1" applyFill="1" applyBorder="1" applyAlignment="1">
      <alignment horizontal="center" vertical="center" wrapText="1" readingOrder="1"/>
    </xf>
    <xf numFmtId="0" fontId="164" fillId="51" borderId="24" xfId="0" applyFont="1" applyFill="1" applyBorder="1" applyAlignment="1">
      <alignment horizontal="center" vertical="center" wrapText="1" readingOrder="1"/>
    </xf>
    <xf numFmtId="0" fontId="164" fillId="51" borderId="25" xfId="0" applyFont="1" applyFill="1" applyBorder="1" applyAlignment="1">
      <alignment horizontal="center" vertical="center" wrapText="1" readingOrder="1"/>
    </xf>
    <xf numFmtId="0" fontId="164" fillId="51" borderId="26" xfId="0" applyFont="1" applyFill="1" applyBorder="1" applyAlignment="1">
      <alignment horizontal="center" vertical="center" wrapText="1" readingOrder="1"/>
    </xf>
    <xf numFmtId="0" fontId="165" fillId="47" borderId="0" xfId="0" applyFont="1" applyFill="1" applyAlignment="1">
      <alignment horizontal="left" vertical="center" wrapText="1" readingOrder="1"/>
    </xf>
    <xf numFmtId="171" fontId="163" fillId="53" borderId="89" xfId="2" applyNumberFormat="1" applyFont="1" applyFill="1" applyBorder="1" applyAlignment="1">
      <alignment horizontal="center" vertical="center" wrapText="1" readingOrder="1"/>
    </xf>
    <xf numFmtId="171" fontId="99" fillId="0" borderId="38" xfId="2" applyNumberFormat="1" applyFont="1" applyBorder="1" applyAlignment="1">
      <alignment horizontal="center" vertical="center" wrapText="1" readingOrder="1"/>
    </xf>
    <xf numFmtId="171" fontId="99" fillId="0" borderId="3" xfId="2" applyNumberFormat="1" applyFont="1" applyBorder="1" applyAlignment="1">
      <alignment horizontal="center" vertical="center" wrapText="1" readingOrder="1"/>
    </xf>
    <xf numFmtId="171" fontId="112" fillId="2" borderId="4" xfId="2" applyNumberFormat="1" applyFont="1" applyFill="1" applyBorder="1" applyAlignment="1">
      <alignment horizontal="center" vertical="center" wrapText="1" readingOrder="1"/>
    </xf>
    <xf numFmtId="171" fontId="99" fillId="0" borderId="11" xfId="2" applyNumberFormat="1" applyFont="1" applyBorder="1" applyAlignment="1">
      <alignment horizontal="center" vertical="center" wrapText="1" readingOrder="1"/>
    </xf>
    <xf numFmtId="171" fontId="163" fillId="52" borderId="4" xfId="2" applyNumberFormat="1" applyFont="1" applyFill="1" applyBorder="1" applyAlignment="1">
      <alignment horizontal="center" vertical="center" wrapText="1" readingOrder="1"/>
    </xf>
    <xf numFmtId="171" fontId="99" fillId="0" borderId="4" xfId="2" applyNumberFormat="1" applyFont="1" applyBorder="1" applyAlignment="1">
      <alignment horizontal="center" vertical="center" wrapText="1" readingOrder="1"/>
    </xf>
    <xf numFmtId="171" fontId="101" fillId="0" borderId="3" xfId="2" applyNumberFormat="1" applyFont="1" applyFill="1" applyBorder="1" applyAlignment="1">
      <alignment horizontal="center" vertical="center" wrapText="1" readingOrder="1"/>
    </xf>
    <xf numFmtId="171" fontId="101" fillId="0" borderId="3" xfId="2" applyNumberFormat="1" applyFont="1" applyBorder="1" applyAlignment="1">
      <alignment horizontal="center" vertical="center" wrapText="1" readingOrder="1"/>
    </xf>
    <xf numFmtId="171" fontId="101" fillId="4" borderId="3" xfId="7" applyNumberFormat="1" applyFont="1" applyFill="1" applyBorder="1" applyAlignment="1">
      <alignment horizontal="center" vertical="center" wrapText="1"/>
    </xf>
    <xf numFmtId="0" fontId="161" fillId="51" borderId="3" xfId="0" applyFont="1" applyFill="1" applyBorder="1" applyAlignment="1">
      <alignment horizontal="center" vertical="center" wrapText="1" readingOrder="1"/>
    </xf>
    <xf numFmtId="9" fontId="113" fillId="4" borderId="3" xfId="2" applyFont="1" applyFill="1" applyBorder="1" applyAlignment="1">
      <alignment horizontal="center" vertical="center" readingOrder="1"/>
    </xf>
    <xf numFmtId="178" fontId="105" fillId="52" borderId="3" xfId="0" applyNumberFormat="1" applyFont="1" applyFill="1" applyBorder="1" applyAlignment="1">
      <alignment horizontal="center" vertical="center" readingOrder="1"/>
    </xf>
    <xf numFmtId="177" fontId="161" fillId="51" borderId="3" xfId="0" applyNumberFormat="1" applyFont="1" applyFill="1" applyBorder="1" applyAlignment="1">
      <alignment horizontal="center" vertical="center" wrapText="1" readingOrder="1"/>
    </xf>
    <xf numFmtId="9" fontId="161" fillId="51" borderId="3" xfId="2" applyFont="1" applyFill="1" applyBorder="1" applyAlignment="1">
      <alignment horizontal="center" vertical="center" wrapText="1" readingOrder="1"/>
    </xf>
    <xf numFmtId="0" fontId="161" fillId="51" borderId="24" xfId="0" applyFont="1" applyFill="1" applyBorder="1" applyAlignment="1">
      <alignment horizontal="center" vertical="center" readingOrder="1"/>
    </xf>
    <xf numFmtId="0" fontId="161" fillId="51" borderId="25" xfId="0" applyFont="1" applyFill="1" applyBorder="1" applyAlignment="1">
      <alignment horizontal="center" vertical="center" readingOrder="1"/>
    </xf>
    <xf numFmtId="9" fontId="161" fillId="51" borderId="25" xfId="2" applyFont="1" applyFill="1" applyBorder="1" applyAlignment="1">
      <alignment horizontal="center" vertical="center" readingOrder="1"/>
    </xf>
    <xf numFmtId="178" fontId="108" fillId="50" borderId="34" xfId="0" applyNumberFormat="1" applyFont="1" applyFill="1" applyBorder="1" applyAlignment="1">
      <alignment horizontal="right" vertical="center" readingOrder="1"/>
    </xf>
    <xf numFmtId="178" fontId="117" fillId="0" borderId="3" xfId="0" applyNumberFormat="1" applyFont="1" applyBorder="1" applyAlignment="1">
      <alignment horizontal="right" vertical="center" readingOrder="1"/>
    </xf>
    <xf numFmtId="178" fontId="108" fillId="50" borderId="3" xfId="0" applyNumberFormat="1" applyFont="1" applyFill="1" applyBorder="1" applyAlignment="1">
      <alignment horizontal="right" vertical="center" readingOrder="1"/>
    </xf>
    <xf numFmtId="178" fontId="108" fillId="52" borderId="3" xfId="0" applyNumberFormat="1" applyFont="1" applyFill="1" applyBorder="1" applyAlignment="1">
      <alignment horizontal="right" vertical="center" readingOrder="1"/>
    </xf>
    <xf numFmtId="178" fontId="108" fillId="52" borderId="5" xfId="0" applyNumberFormat="1" applyFont="1" applyFill="1" applyBorder="1" applyAlignment="1">
      <alignment horizontal="right" vertical="center" readingOrder="1"/>
    </xf>
    <xf numFmtId="178" fontId="162" fillId="51" borderId="26" xfId="0" applyNumberFormat="1" applyFont="1" applyFill="1" applyBorder="1" applyAlignment="1">
      <alignment horizontal="right" vertical="center" readingOrder="1"/>
    </xf>
    <xf numFmtId="0" fontId="187" fillId="0" borderId="0" xfId="0" applyFont="1"/>
    <xf numFmtId="178" fontId="113" fillId="0" borderId="34" xfId="0" applyNumberFormat="1" applyFont="1" applyBorder="1" applyAlignment="1">
      <alignment horizontal="right" vertical="center" readingOrder="1"/>
    </xf>
    <xf numFmtId="178" fontId="105" fillId="52" borderId="34" xfId="0" applyNumberFormat="1" applyFont="1" applyFill="1" applyBorder="1" applyAlignment="1">
      <alignment horizontal="right" vertical="center" readingOrder="1"/>
    </xf>
    <xf numFmtId="178" fontId="105" fillId="52" borderId="60" xfId="0" applyNumberFormat="1" applyFont="1" applyFill="1" applyBorder="1" applyAlignment="1">
      <alignment horizontal="right" vertical="center" readingOrder="1"/>
    </xf>
    <xf numFmtId="0" fontId="105" fillId="52" borderId="5" xfId="0" applyFont="1" applyFill="1" applyBorder="1" applyAlignment="1">
      <alignment horizontal="left" vertical="center" wrapText="1" readingOrder="1"/>
    </xf>
    <xf numFmtId="177" fontId="162" fillId="51" borderId="24" xfId="0" applyNumberFormat="1" applyFont="1" applyFill="1" applyBorder="1" applyAlignment="1">
      <alignment horizontal="right" vertical="center" readingOrder="1"/>
    </xf>
    <xf numFmtId="177" fontId="162" fillId="51" borderId="26" xfId="0" applyNumberFormat="1" applyFont="1" applyFill="1" applyBorder="1" applyAlignment="1">
      <alignment horizontal="right" vertical="center" readingOrder="1"/>
    </xf>
    <xf numFmtId="0" fontId="161" fillId="51" borderId="39" xfId="0" applyFont="1" applyFill="1" applyBorder="1" applyAlignment="1">
      <alignment horizontal="center" vertical="center" wrapText="1" readingOrder="1"/>
    </xf>
    <xf numFmtId="0" fontId="161" fillId="51" borderId="21" xfId="0" applyFont="1" applyFill="1" applyBorder="1" applyAlignment="1">
      <alignment horizontal="center" vertical="center" wrapText="1" readingOrder="1"/>
    </xf>
    <xf numFmtId="0" fontId="161" fillId="51" borderId="28" xfId="0" applyFont="1" applyFill="1" applyBorder="1" applyAlignment="1">
      <alignment horizontal="center" vertical="center" wrapText="1" readingOrder="1"/>
    </xf>
    <xf numFmtId="177" fontId="161" fillId="51" borderId="25" xfId="0" applyNumberFormat="1" applyFont="1" applyFill="1" applyBorder="1" applyAlignment="1">
      <alignment horizontal="center" vertical="center" wrapText="1" readingOrder="1"/>
    </xf>
    <xf numFmtId="0" fontId="161" fillId="51" borderId="26" xfId="0" applyFont="1" applyFill="1" applyBorder="1" applyAlignment="1">
      <alignment horizontal="center" vertical="center" wrapText="1" readingOrder="1"/>
    </xf>
    <xf numFmtId="178" fontId="113" fillId="0" borderId="52" xfId="0" applyNumberFormat="1" applyFont="1" applyBorder="1" applyAlignment="1">
      <alignment horizontal="right" vertical="center" readingOrder="1"/>
    </xf>
    <xf numFmtId="178" fontId="105" fillId="52" borderId="10" xfId="0" applyNumberFormat="1" applyFont="1" applyFill="1" applyBorder="1" applyAlignment="1">
      <alignment horizontal="right" vertical="center" readingOrder="1"/>
    </xf>
    <xf numFmtId="178" fontId="105" fillId="52" borderId="12" xfId="0" applyNumberFormat="1" applyFont="1" applyFill="1" applyBorder="1" applyAlignment="1">
      <alignment horizontal="right" vertical="center" readingOrder="1"/>
    </xf>
    <xf numFmtId="178" fontId="162" fillId="51" borderId="23" xfId="0" applyNumberFormat="1" applyFont="1" applyFill="1" applyBorder="1" applyAlignment="1">
      <alignment horizontal="right" vertical="center" readingOrder="1"/>
    </xf>
    <xf numFmtId="9" fontId="105" fillId="52" borderId="5" xfId="2" applyFont="1" applyFill="1" applyBorder="1" applyAlignment="1">
      <alignment vertical="center" readingOrder="1"/>
    </xf>
    <xf numFmtId="178" fontId="105" fillId="52" borderId="5" xfId="0" applyNumberFormat="1" applyFont="1" applyFill="1" applyBorder="1" applyAlignment="1">
      <alignment horizontal="left" vertical="center" wrapText="1" readingOrder="1"/>
    </xf>
    <xf numFmtId="178" fontId="105" fillId="52" borderId="5" xfId="2" applyNumberFormat="1" applyFont="1" applyFill="1" applyBorder="1" applyAlignment="1">
      <alignment horizontal="right" vertical="center" readingOrder="1"/>
    </xf>
    <xf numFmtId="9" fontId="105" fillId="52" borderId="8" xfId="2" applyFont="1" applyFill="1" applyBorder="1" applyAlignment="1">
      <alignment horizontal="center" vertical="center" readingOrder="1"/>
    </xf>
    <xf numFmtId="0" fontId="161" fillId="51" borderId="27" xfId="0" applyFont="1" applyFill="1" applyBorder="1" applyAlignment="1">
      <alignment horizontal="center" vertical="center" readingOrder="1"/>
    </xf>
    <xf numFmtId="0" fontId="121" fillId="4" borderId="30" xfId="0" applyFont="1" applyFill="1" applyBorder="1" applyAlignment="1">
      <alignment horizontal="left" vertical="center" wrapText="1" readingOrder="1"/>
    </xf>
    <xf numFmtId="9" fontId="133" fillId="55" borderId="32" xfId="7" applyFont="1" applyFill="1" applyBorder="1" applyAlignment="1">
      <alignment horizontal="center" vertical="center" wrapText="1" readingOrder="1"/>
    </xf>
    <xf numFmtId="9" fontId="125" fillId="55" borderId="3" xfId="7" applyFont="1" applyFill="1" applyBorder="1" applyAlignment="1">
      <alignment horizontal="center" vertical="center" wrapText="1" readingOrder="1"/>
    </xf>
    <xf numFmtId="9" fontId="133" fillId="0" borderId="3" xfId="7" applyFont="1" applyFill="1" applyBorder="1" applyAlignment="1">
      <alignment horizontal="center" vertical="center" wrapText="1" readingOrder="1"/>
    </xf>
    <xf numFmtId="9" fontId="125" fillId="50" borderId="3" xfId="7" applyFont="1" applyFill="1" applyBorder="1" applyAlignment="1">
      <alignment horizontal="center" vertical="center" wrapText="1" readingOrder="1"/>
    </xf>
    <xf numFmtId="9" fontId="133" fillId="55" borderId="3" xfId="7" applyFont="1" applyFill="1" applyBorder="1" applyAlignment="1">
      <alignment horizontal="center" vertical="center" wrapText="1" readingOrder="1"/>
    </xf>
    <xf numFmtId="9" fontId="133" fillId="0" borderId="3" xfId="2" applyFont="1" applyFill="1" applyBorder="1" applyAlignment="1">
      <alignment horizontal="center" vertical="center" wrapText="1" readingOrder="1"/>
    </xf>
    <xf numFmtId="9" fontId="124" fillId="0" borderId="3" xfId="2" applyFont="1" applyFill="1" applyBorder="1" applyAlignment="1">
      <alignment horizontal="center" vertical="center" wrapText="1" readingOrder="1"/>
    </xf>
    <xf numFmtId="9" fontId="124" fillId="52" borderId="3" xfId="7" applyFont="1" applyFill="1" applyBorder="1" applyAlignment="1">
      <alignment horizontal="center" vertical="center" wrapText="1" readingOrder="1"/>
    </xf>
    <xf numFmtId="9" fontId="124" fillId="44" borderId="7" xfId="7" applyFont="1" applyFill="1" applyBorder="1" applyAlignment="1">
      <alignment horizontal="center" vertical="center" wrapText="1" readingOrder="1"/>
    </xf>
    <xf numFmtId="0" fontId="113" fillId="0" borderId="3" xfId="2" applyNumberFormat="1" applyFont="1" applyFill="1" applyBorder="1" applyAlignment="1">
      <alignment horizontal="center" vertical="center" readingOrder="1"/>
    </xf>
    <xf numFmtId="178" fontId="113" fillId="3" borderId="3" xfId="0" applyNumberFormat="1" applyFont="1" applyFill="1" applyBorder="1" applyAlignment="1">
      <alignment horizontal="right" vertical="center" readingOrder="1"/>
    </xf>
    <xf numFmtId="177" fontId="99" fillId="0" borderId="3" xfId="0" applyNumberFormat="1" applyFont="1" applyFill="1" applyBorder="1" applyAlignment="1">
      <alignment vertical="center" wrapText="1" readingOrder="1"/>
    </xf>
    <xf numFmtId="177" fontId="135" fillId="0" borderId="0" xfId="0" applyNumberFormat="1" applyFont="1"/>
    <xf numFmtId="0" fontId="0" fillId="0" borderId="0" xfId="0" applyFill="1" applyAlignment="1">
      <alignment horizontal="left" vertical="center" wrapText="1"/>
    </xf>
    <xf numFmtId="177" fontId="0" fillId="0" borderId="0" xfId="0" applyNumberFormat="1" applyFill="1"/>
    <xf numFmtId="0" fontId="0" fillId="0" borderId="0" xfId="0" applyFill="1"/>
    <xf numFmtId="3" fontId="0" fillId="0" borderId="0" xfId="0" applyNumberFormat="1" applyFill="1"/>
    <xf numFmtId="9" fontId="0" fillId="0" borderId="0" xfId="2" applyFont="1" applyFill="1" applyBorder="1" applyAlignment="1">
      <alignment horizontal="center"/>
    </xf>
    <xf numFmtId="178" fontId="1" fillId="0" borderId="0" xfId="0" applyNumberFormat="1" applyFont="1" applyFill="1"/>
    <xf numFmtId="178" fontId="0" fillId="0" borderId="0" xfId="0" applyNumberFormat="1" applyFill="1"/>
    <xf numFmtId="178" fontId="90" fillId="0" borderId="0" xfId="0" applyNumberFormat="1" applyFont="1" applyFill="1"/>
    <xf numFmtId="0" fontId="0" fillId="0" borderId="0" xfId="0" applyFill="1" applyAlignment="1">
      <alignment horizontal="center"/>
    </xf>
    <xf numFmtId="43" fontId="0" fillId="0" borderId="0" xfId="1" applyFont="1" applyFill="1" applyAlignment="1"/>
    <xf numFmtId="0" fontId="1" fillId="0" borderId="0" xfId="0" applyFont="1" applyFill="1"/>
    <xf numFmtId="0" fontId="90" fillId="0" borderId="0" xfId="0" applyFont="1" applyFill="1"/>
    <xf numFmtId="9" fontId="112" fillId="0" borderId="3" xfId="7" applyFont="1" applyFill="1" applyBorder="1" applyAlignment="1">
      <alignment horizontal="center" vertical="center" wrapText="1" readingOrder="1"/>
    </xf>
    <xf numFmtId="0" fontId="161" fillId="51" borderId="3" xfId="4" applyFont="1" applyFill="1" applyBorder="1" applyAlignment="1">
      <alignment horizontal="center" vertical="center" wrapText="1" readingOrder="1"/>
    </xf>
    <xf numFmtId="0" fontId="162" fillId="51" borderId="25" xfId="2" applyNumberFormat="1" applyFont="1" applyFill="1" applyBorder="1" applyAlignment="1">
      <alignment horizontal="center" vertical="center" readingOrder="1"/>
    </xf>
    <xf numFmtId="177" fontId="113" fillId="57" borderId="3" xfId="0" applyNumberFormat="1" applyFont="1" applyFill="1" applyBorder="1" applyAlignment="1">
      <alignment horizontal="right" vertical="center" readingOrder="1"/>
    </xf>
    <xf numFmtId="184" fontId="127" fillId="57" borderId="1" xfId="0" applyNumberFormat="1" applyFont="1" applyFill="1" applyBorder="1" applyAlignment="1">
      <alignment horizontal="right" vertical="center" wrapText="1" readingOrder="1"/>
    </xf>
    <xf numFmtId="178" fontId="117" fillId="57" borderId="3" xfId="0" applyNumberFormat="1" applyFont="1" applyFill="1" applyBorder="1" applyAlignment="1">
      <alignment horizontal="right" vertical="center" readingOrder="1"/>
    </xf>
    <xf numFmtId="178" fontId="113" fillId="58" borderId="3" xfId="0" applyNumberFormat="1" applyFont="1" applyFill="1" applyBorder="1" applyAlignment="1">
      <alignment horizontal="right" vertical="center" readingOrder="1"/>
    </xf>
    <xf numFmtId="178" fontId="117" fillId="58" borderId="3" xfId="0" applyNumberFormat="1" applyFont="1" applyFill="1" applyBorder="1" applyAlignment="1">
      <alignment horizontal="right" vertical="center" readingOrder="1"/>
    </xf>
    <xf numFmtId="178" fontId="117" fillId="59" borderId="3" xfId="0" applyNumberFormat="1" applyFont="1" applyFill="1" applyBorder="1" applyAlignment="1">
      <alignment horizontal="right" vertical="center" readingOrder="1"/>
    </xf>
    <xf numFmtId="178" fontId="117" fillId="59" borderId="7" xfId="0" applyNumberFormat="1" applyFont="1" applyFill="1" applyBorder="1" applyAlignment="1">
      <alignment horizontal="right" vertical="center" readingOrder="1"/>
    </xf>
    <xf numFmtId="178" fontId="113" fillId="59" borderId="38" xfId="0" applyNumberFormat="1" applyFont="1" applyFill="1" applyBorder="1" applyAlignment="1">
      <alignment horizontal="right" vertical="center" readingOrder="1"/>
    </xf>
    <xf numFmtId="178" fontId="113" fillId="58" borderId="7" xfId="0" applyNumberFormat="1" applyFont="1" applyFill="1" applyBorder="1" applyAlignment="1">
      <alignment horizontal="right" vertical="center" readingOrder="1"/>
    </xf>
    <xf numFmtId="178" fontId="113" fillId="59" borderId="34" xfId="0" applyNumberFormat="1" applyFont="1" applyFill="1" applyBorder="1" applyAlignment="1">
      <alignment horizontal="right" vertical="center" readingOrder="1"/>
    </xf>
    <xf numFmtId="178" fontId="113" fillId="60" borderId="32" xfId="0" applyNumberFormat="1" applyFont="1" applyFill="1" applyBorder="1" applyAlignment="1">
      <alignment horizontal="right" vertical="center" readingOrder="1"/>
    </xf>
    <xf numFmtId="178" fontId="113" fillId="61" borderId="34" xfId="0" applyNumberFormat="1" applyFont="1" applyFill="1" applyBorder="1" applyAlignment="1">
      <alignment horizontal="right" vertical="center" readingOrder="1"/>
    </xf>
    <xf numFmtId="178" fontId="113" fillId="61" borderId="7" xfId="0" applyNumberFormat="1" applyFont="1" applyFill="1" applyBorder="1" applyAlignment="1">
      <alignment horizontal="right" vertical="center" readingOrder="1"/>
    </xf>
    <xf numFmtId="178" fontId="113" fillId="61" borderId="38" xfId="0" applyNumberFormat="1" applyFont="1" applyFill="1" applyBorder="1" applyAlignment="1">
      <alignment horizontal="right" vertical="center" readingOrder="1"/>
    </xf>
    <xf numFmtId="178" fontId="113" fillId="61" borderId="3" xfId="0" applyNumberFormat="1" applyFont="1" applyFill="1" applyBorder="1" applyAlignment="1">
      <alignment horizontal="right" vertical="center" readingOrder="1"/>
    </xf>
    <xf numFmtId="178" fontId="113" fillId="58" borderId="38" xfId="0" applyNumberFormat="1" applyFont="1" applyFill="1" applyBorder="1" applyAlignment="1">
      <alignment horizontal="right" vertical="center" readingOrder="1"/>
    </xf>
    <xf numFmtId="0" fontId="144" fillId="0" borderId="0" xfId="0" applyFont="1" applyFill="1"/>
    <xf numFmtId="178" fontId="113" fillId="0" borderId="3" xfId="0" applyNumberFormat="1" applyFont="1" applyFill="1" applyBorder="1" applyAlignment="1">
      <alignment horizontal="right" vertical="center" readingOrder="1"/>
    </xf>
    <xf numFmtId="178" fontId="113" fillId="0" borderId="38" xfId="0" applyNumberFormat="1" applyFont="1" applyFill="1" applyBorder="1" applyAlignment="1">
      <alignment horizontal="right" vertical="center" readingOrder="1"/>
    </xf>
    <xf numFmtId="177" fontId="113" fillId="0" borderId="3" xfId="0" applyNumberFormat="1" applyFont="1" applyFill="1" applyBorder="1" applyAlignment="1">
      <alignment horizontal="right" vertical="center" readingOrder="1"/>
    </xf>
    <xf numFmtId="177" fontId="113" fillId="0" borderId="7" xfId="0" applyNumberFormat="1" applyFont="1" applyFill="1" applyBorder="1" applyAlignment="1">
      <alignment horizontal="right" vertical="center" readingOrder="1"/>
    </xf>
    <xf numFmtId="9" fontId="124" fillId="55" borderId="3" xfId="7" applyFont="1" applyFill="1" applyBorder="1" applyAlignment="1">
      <alignment horizontal="center" vertical="center" wrapText="1" readingOrder="1"/>
    </xf>
    <xf numFmtId="9" fontId="124" fillId="53" borderId="3" xfId="7" applyFont="1" applyFill="1" applyBorder="1" applyAlignment="1">
      <alignment horizontal="center" vertical="center" wrapText="1" readingOrder="1"/>
    </xf>
    <xf numFmtId="9" fontId="124" fillId="56" borderId="3" xfId="7" applyFont="1" applyFill="1" applyBorder="1" applyAlignment="1">
      <alignment horizontal="center" vertical="center" wrapText="1" readingOrder="1"/>
    </xf>
    <xf numFmtId="9" fontId="133" fillId="3" borderId="35" xfId="7" applyFont="1" applyFill="1" applyBorder="1" applyAlignment="1">
      <alignment horizontal="center" vertical="center" wrapText="1" readingOrder="1"/>
    </xf>
    <xf numFmtId="9" fontId="133" fillId="55" borderId="26" xfId="7" applyFont="1" applyFill="1" applyBorder="1" applyAlignment="1">
      <alignment horizontal="center" vertical="center" wrapText="1" readingOrder="1"/>
    </xf>
    <xf numFmtId="43" fontId="49" fillId="0" borderId="3" xfId="1" applyFont="1" applyBorder="1" applyAlignment="1">
      <alignment horizontal="right" vertical="center" wrapText="1"/>
    </xf>
    <xf numFmtId="43" fontId="54" fillId="0" borderId="3" xfId="1" applyFont="1" applyBorder="1" applyAlignment="1">
      <alignment horizontal="right" vertical="center" wrapText="1"/>
    </xf>
    <xf numFmtId="9" fontId="99" fillId="0" borderId="3" xfId="2" applyFont="1" applyFill="1" applyBorder="1" applyAlignment="1">
      <alignment horizontal="center" vertical="center" wrapText="1" readingOrder="1"/>
    </xf>
    <xf numFmtId="9" fontId="99" fillId="0" borderId="4" xfId="2" applyFont="1" applyFill="1" applyBorder="1" applyAlignment="1">
      <alignment horizontal="center" vertical="center" wrapText="1" readingOrder="1"/>
    </xf>
    <xf numFmtId="0" fontId="68" fillId="3" borderId="0" xfId="0" applyFont="1" applyFill="1" applyAlignment="1">
      <alignment horizontal="center" vertical="center" wrapText="1" readingOrder="1"/>
    </xf>
    <xf numFmtId="0" fontId="77" fillId="0" borderId="57" xfId="4" applyFont="1" applyBorder="1" applyAlignment="1">
      <alignment horizontal="left" vertical="center"/>
    </xf>
    <xf numFmtId="0" fontId="77" fillId="0" borderId="51" xfId="4" applyFont="1" applyBorder="1" applyAlignment="1">
      <alignment horizontal="left" vertical="center"/>
    </xf>
    <xf numFmtId="0" fontId="77" fillId="0" borderId="0" xfId="4" applyFont="1" applyAlignment="1">
      <alignment horizontal="left" vertical="center"/>
    </xf>
    <xf numFmtId="0" fontId="77" fillId="0" borderId="12" xfId="4" applyFont="1" applyBorder="1" applyAlignment="1">
      <alignment horizontal="left" vertical="center"/>
    </xf>
    <xf numFmtId="0" fontId="77" fillId="0" borderId="2" xfId="4" applyFont="1" applyBorder="1" applyAlignment="1">
      <alignment horizontal="left" vertical="center"/>
    </xf>
    <xf numFmtId="0" fontId="77" fillId="0" borderId="52" xfId="4" applyFont="1" applyBorder="1" applyAlignment="1">
      <alignment horizontal="left" vertical="center"/>
    </xf>
    <xf numFmtId="0" fontId="46" fillId="0" borderId="33" xfId="4" applyFont="1" applyBorder="1" applyAlignment="1">
      <alignment horizontal="left" wrapText="1"/>
    </xf>
    <xf numFmtId="0" fontId="46" fillId="0" borderId="10" xfId="4" applyFont="1" applyBorder="1" applyAlignment="1">
      <alignment horizontal="left" wrapText="1"/>
    </xf>
    <xf numFmtId="0" fontId="46" fillId="0" borderId="3" xfId="4" applyFont="1" applyBorder="1" applyAlignment="1">
      <alignment horizontal="left" wrapText="1"/>
    </xf>
    <xf numFmtId="0" fontId="46" fillId="0" borderId="34" xfId="4" applyFont="1" applyBorder="1" applyAlignment="1">
      <alignment horizontal="left" wrapText="1"/>
    </xf>
    <xf numFmtId="0" fontId="46" fillId="0" borderId="40" xfId="4" applyFont="1" applyBorder="1" applyAlignment="1">
      <alignment horizontal="left" wrapText="1"/>
    </xf>
    <xf numFmtId="0" fontId="46" fillId="0" borderId="58" xfId="4" applyFont="1" applyBorder="1" applyAlignment="1">
      <alignment horizontal="left" wrapText="1"/>
    </xf>
    <xf numFmtId="0" fontId="46" fillId="0" borderId="41" xfId="4" applyFont="1" applyBorder="1" applyAlignment="1">
      <alignment horizontal="left" wrapText="1"/>
    </xf>
    <xf numFmtId="0" fontId="46" fillId="0" borderId="42" xfId="4" applyFont="1" applyBorder="1" applyAlignment="1">
      <alignment horizontal="left" wrapText="1"/>
    </xf>
    <xf numFmtId="0" fontId="77" fillId="0" borderId="3" xfId="4" applyFont="1" applyBorder="1" applyAlignment="1">
      <alignment horizontal="left" vertical="center"/>
    </xf>
    <xf numFmtId="0" fontId="77" fillId="0" borderId="40" xfId="4" applyFont="1" applyBorder="1" applyAlignment="1">
      <alignment horizontal="center"/>
    </xf>
    <xf numFmtId="0" fontId="77" fillId="0" borderId="58" xfId="4" applyFont="1" applyBorder="1" applyAlignment="1">
      <alignment horizontal="center"/>
    </xf>
    <xf numFmtId="0" fontId="77" fillId="0" borderId="41" xfId="4" applyFont="1" applyBorder="1" applyAlignment="1">
      <alignment horizontal="center"/>
    </xf>
    <xf numFmtId="0" fontId="77" fillId="0" borderId="44" xfId="4" applyFont="1" applyBorder="1" applyAlignment="1">
      <alignment horizontal="center"/>
    </xf>
    <xf numFmtId="0" fontId="77" fillId="0" borderId="31" xfId="4" applyFont="1" applyBorder="1" applyAlignment="1">
      <alignment horizontal="left" vertical="center" wrapText="1"/>
    </xf>
    <xf numFmtId="0" fontId="77" fillId="0" borderId="52" xfId="4" applyFont="1" applyBorder="1" applyAlignment="1">
      <alignment horizontal="left" vertical="center" wrapText="1"/>
    </xf>
    <xf numFmtId="0" fontId="77" fillId="0" borderId="7" xfId="4" applyFont="1" applyBorder="1" applyAlignment="1">
      <alignment horizontal="left" vertical="center" wrapText="1"/>
    </xf>
    <xf numFmtId="0" fontId="77" fillId="0" borderId="33" xfId="4" applyFont="1" applyBorder="1" applyAlignment="1">
      <alignment horizontal="left" vertical="center" wrapText="1"/>
    </xf>
    <xf numFmtId="0" fontId="77" fillId="0" borderId="10" xfId="4" applyFont="1" applyBorder="1" applyAlignment="1">
      <alignment horizontal="left" vertical="center" wrapText="1"/>
    </xf>
    <xf numFmtId="0" fontId="77" fillId="0" borderId="3" xfId="4" applyFont="1" applyBorder="1" applyAlignment="1">
      <alignment horizontal="left" vertical="center" wrapText="1"/>
    </xf>
    <xf numFmtId="0" fontId="77" fillId="0" borderId="33" xfId="4" applyFont="1" applyBorder="1" applyAlignment="1">
      <alignment horizontal="left" vertical="center"/>
    </xf>
    <xf numFmtId="0" fontId="77" fillId="0" borderId="10" xfId="4" applyFont="1" applyBorder="1" applyAlignment="1">
      <alignment horizontal="left" vertical="center"/>
    </xf>
    <xf numFmtId="0" fontId="58" fillId="0" borderId="0" xfId="4" applyFont="1" applyAlignment="1" applyProtection="1">
      <alignment horizontal="left" vertical="center" wrapText="1" readingOrder="1"/>
      <protection locked="0"/>
    </xf>
    <xf numFmtId="0" fontId="44" fillId="0" borderId="24" xfId="4" applyFont="1" applyBorder="1" applyAlignment="1">
      <alignment horizontal="center" vertical="center" wrapText="1"/>
    </xf>
    <xf numFmtId="0" fontId="44" fillId="0" borderId="28" xfId="4" applyFont="1" applyBorder="1" applyAlignment="1">
      <alignment horizontal="center" vertical="center" wrapText="1"/>
    </xf>
    <xf numFmtId="0" fontId="44" fillId="0" borderId="25" xfId="4" applyFont="1" applyBorder="1" applyAlignment="1">
      <alignment horizontal="center" vertical="center" wrapText="1"/>
    </xf>
    <xf numFmtId="0" fontId="44" fillId="0" borderId="24" xfId="4" applyFont="1" applyBorder="1" applyAlignment="1">
      <alignment horizontal="center" vertical="center"/>
    </xf>
    <xf numFmtId="0" fontId="44" fillId="0" borderId="28" xfId="4" applyFont="1" applyBorder="1" applyAlignment="1">
      <alignment horizontal="center" vertical="center"/>
    </xf>
    <xf numFmtId="0" fontId="44" fillId="0" borderId="25" xfId="4" applyFont="1" applyBorder="1" applyAlignment="1">
      <alignment horizontal="center" vertical="center"/>
    </xf>
    <xf numFmtId="0" fontId="44" fillId="0" borderId="26" xfId="4" applyFont="1" applyBorder="1" applyAlignment="1">
      <alignment horizontal="center" vertical="center"/>
    </xf>
    <xf numFmtId="0" fontId="46" fillId="0" borderId="31" xfId="4" applyFont="1" applyBorder="1" applyAlignment="1">
      <alignment horizontal="left" wrapText="1"/>
    </xf>
    <xf numFmtId="0" fontId="46" fillId="0" borderId="52" xfId="4" applyFont="1" applyBorder="1" applyAlignment="1">
      <alignment horizontal="left" wrapText="1"/>
    </xf>
    <xf numFmtId="0" fontId="46" fillId="0" borderId="7" xfId="4" applyFont="1" applyBorder="1" applyAlignment="1">
      <alignment horizontal="left" wrapText="1"/>
    </xf>
    <xf numFmtId="0" fontId="46" fillId="0" borderId="32" xfId="4" applyFont="1" applyBorder="1" applyAlignment="1">
      <alignment horizontal="left" wrapText="1"/>
    </xf>
    <xf numFmtId="43" fontId="46" fillId="0" borderId="33" xfId="4" applyNumberFormat="1" applyFont="1" applyBorder="1" applyAlignment="1">
      <alignment horizontal="left" wrapText="1"/>
    </xf>
    <xf numFmtId="43" fontId="46" fillId="0" borderId="10" xfId="4" applyNumberFormat="1" applyFont="1" applyBorder="1" applyAlignment="1">
      <alignment horizontal="left" wrapText="1"/>
    </xf>
    <xf numFmtId="43" fontId="46" fillId="0" borderId="3" xfId="4" applyNumberFormat="1" applyFont="1" applyBorder="1" applyAlignment="1">
      <alignment horizontal="left" wrapText="1"/>
    </xf>
    <xf numFmtId="43" fontId="46" fillId="0" borderId="34" xfId="4" applyNumberFormat="1" applyFont="1" applyBorder="1" applyAlignment="1">
      <alignment horizontal="left" wrapText="1"/>
    </xf>
    <xf numFmtId="4" fontId="58" fillId="0" borderId="0" xfId="4" applyNumberFormat="1" applyFont="1" applyAlignment="1" applyProtection="1">
      <alignment horizontal="left" vertical="center" wrapText="1" readingOrder="1"/>
      <protection locked="0"/>
    </xf>
    <xf numFmtId="0" fontId="48" fillId="0" borderId="13" xfId="4" applyBorder="1" applyAlignment="1">
      <alignment horizontal="center"/>
    </xf>
    <xf numFmtId="0" fontId="48" fillId="0" borderId="14" xfId="4" applyBorder="1" applyAlignment="1">
      <alignment horizontal="center"/>
    </xf>
    <xf numFmtId="0" fontId="48" fillId="0" borderId="15" xfId="4" applyBorder="1" applyAlignment="1">
      <alignment horizontal="center"/>
    </xf>
    <xf numFmtId="0" fontId="48" fillId="0" borderId="16" xfId="4" applyBorder="1" applyAlignment="1">
      <alignment horizontal="center"/>
    </xf>
    <xf numFmtId="0" fontId="48" fillId="0" borderId="0" xfId="4" applyAlignment="1">
      <alignment horizontal="center"/>
    </xf>
    <xf numFmtId="0" fontId="48" fillId="0" borderId="17" xfId="4" applyBorder="1" applyAlignment="1">
      <alignment horizontal="center"/>
    </xf>
    <xf numFmtId="0" fontId="54" fillId="0" borderId="13"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5" xfId="4" applyFont="1" applyBorder="1" applyAlignment="1">
      <alignment horizontal="center" vertical="center" wrapText="1"/>
    </xf>
    <xf numFmtId="0" fontId="54" fillId="0" borderId="16" xfId="25" applyFont="1" applyBorder="1" applyAlignment="1">
      <alignment horizontal="center" vertical="center" wrapText="1"/>
    </xf>
    <xf numFmtId="0" fontId="54" fillId="0" borderId="0" xfId="25" applyFont="1" applyAlignment="1">
      <alignment horizontal="center" vertical="center" wrapText="1"/>
    </xf>
    <xf numFmtId="0" fontId="54" fillId="0" borderId="17" xfId="25" applyFont="1" applyBorder="1" applyAlignment="1">
      <alignment horizontal="center" vertical="center" wrapText="1"/>
    </xf>
    <xf numFmtId="0" fontId="54" fillId="0" borderId="16" xfId="4" applyFont="1" applyBorder="1" applyAlignment="1">
      <alignment horizontal="center" vertical="center" wrapText="1"/>
    </xf>
    <xf numFmtId="0" fontId="54" fillId="0" borderId="0" xfId="4" applyFont="1" applyAlignment="1">
      <alignment horizontal="center" vertical="center" wrapText="1"/>
    </xf>
    <xf numFmtId="0" fontId="54" fillId="0" borderId="17" xfId="4" applyFont="1" applyBorder="1" applyAlignment="1">
      <alignment horizontal="center" vertical="center" wrapText="1"/>
    </xf>
    <xf numFmtId="0" fontId="54" fillId="0" borderId="18" xfId="4" applyFont="1" applyBorder="1" applyAlignment="1">
      <alignment horizontal="center" vertical="center" wrapText="1"/>
    </xf>
    <xf numFmtId="0" fontId="54" fillId="0" borderId="19" xfId="4" applyFont="1" applyBorder="1" applyAlignment="1">
      <alignment horizontal="center" vertical="center" wrapText="1"/>
    </xf>
    <xf numFmtId="0" fontId="54" fillId="0" borderId="20" xfId="4" applyFont="1" applyBorder="1" applyAlignment="1">
      <alignment horizontal="center" vertical="center" wrapText="1"/>
    </xf>
    <xf numFmtId="0" fontId="54" fillId="0" borderId="13" xfId="4" applyFont="1" applyBorder="1" applyAlignment="1">
      <alignment horizontal="center" vertical="center"/>
    </xf>
    <xf numFmtId="0" fontId="54" fillId="0" borderId="14" xfId="4" applyFont="1" applyBorder="1" applyAlignment="1">
      <alignment horizontal="center" vertical="center"/>
    </xf>
    <xf numFmtId="0" fontId="54" fillId="0" borderId="15" xfId="4" applyFont="1" applyBorder="1" applyAlignment="1">
      <alignment horizontal="center" vertical="center"/>
    </xf>
    <xf numFmtId="0" fontId="54" fillId="0" borderId="21" xfId="545" applyFont="1" applyBorder="1" applyAlignment="1">
      <alignment horizontal="left" vertical="center" wrapText="1"/>
    </xf>
    <xf numFmtId="0" fontId="54" fillId="0" borderId="22" xfId="545" applyFont="1" applyBorder="1" applyAlignment="1">
      <alignment horizontal="left" vertical="center" wrapText="1"/>
    </xf>
    <xf numFmtId="0" fontId="54" fillId="0" borderId="23" xfId="545" applyFont="1" applyBorder="1" applyAlignment="1">
      <alignment horizontal="left" vertical="center" wrapText="1"/>
    </xf>
    <xf numFmtId="0" fontId="72" fillId="0" borderId="21" xfId="4" applyFont="1" applyBorder="1" applyAlignment="1">
      <alignment horizontal="center" vertical="center"/>
    </xf>
    <xf numFmtId="0" fontId="72" fillId="0" borderId="22" xfId="4" applyFont="1" applyBorder="1" applyAlignment="1">
      <alignment horizontal="center" vertical="center"/>
    </xf>
    <xf numFmtId="0" fontId="72" fillId="0" borderId="23" xfId="4" applyFont="1" applyBorder="1" applyAlignment="1">
      <alignment horizontal="center" vertical="center"/>
    </xf>
    <xf numFmtId="0" fontId="61" fillId="6" borderId="21" xfId="4" applyFont="1" applyFill="1" applyBorder="1" applyAlignment="1" applyProtection="1">
      <alignment horizontal="center" vertical="center" wrapText="1" readingOrder="1"/>
      <protection locked="0"/>
    </xf>
    <xf numFmtId="0" fontId="61" fillId="6" borderId="28" xfId="4" applyFont="1" applyFill="1" applyBorder="1" applyAlignment="1" applyProtection="1">
      <alignment horizontal="center" vertical="center" wrapText="1" readingOrder="1"/>
      <protection locked="0"/>
    </xf>
    <xf numFmtId="0" fontId="60" fillId="0" borderId="75" xfId="4" applyFont="1" applyBorder="1" applyAlignment="1" applyProtection="1">
      <alignment horizontal="center" vertical="center" wrapText="1" readingOrder="1"/>
      <protection locked="0"/>
    </xf>
    <xf numFmtId="0" fontId="60" fillId="0" borderId="16" xfId="4" applyFont="1" applyBorder="1" applyAlignment="1" applyProtection="1">
      <alignment horizontal="center" vertical="center" wrapText="1" readingOrder="1"/>
      <protection locked="0"/>
    </xf>
    <xf numFmtId="0" fontId="60" fillId="0" borderId="49" xfId="4" applyFont="1" applyBorder="1" applyAlignment="1" applyProtection="1">
      <alignment horizontal="center" vertical="center" wrapText="1" readingOrder="1"/>
      <protection locked="0"/>
    </xf>
    <xf numFmtId="0" fontId="168" fillId="47" borderId="21" xfId="0" applyFont="1" applyFill="1" applyBorder="1" applyAlignment="1">
      <alignment horizontal="center" vertical="center" wrapText="1" readingOrder="1"/>
    </xf>
    <xf numFmtId="0" fontId="168" fillId="47" borderId="22" xfId="0" applyFont="1" applyFill="1" applyBorder="1" applyAlignment="1">
      <alignment horizontal="center" vertical="center" wrapText="1" readingOrder="1"/>
    </xf>
    <xf numFmtId="176" fontId="172" fillId="0" borderId="0" xfId="0" applyNumberFormat="1" applyFont="1" applyAlignment="1">
      <alignment horizontal="center"/>
    </xf>
    <xf numFmtId="176" fontId="97" fillId="0" borderId="0" xfId="0" applyNumberFormat="1" applyFont="1" applyAlignment="1">
      <alignment horizontal="center" wrapText="1"/>
    </xf>
    <xf numFmtId="0" fontId="123" fillId="51" borderId="63" xfId="0" applyFont="1" applyFill="1" applyBorder="1" applyAlignment="1">
      <alignment horizontal="center" vertical="center" wrapText="1" readingOrder="1"/>
    </xf>
    <xf numFmtId="0" fontId="123" fillId="51" borderId="0" xfId="0" applyFont="1" applyFill="1" applyAlignment="1">
      <alignment horizontal="center" vertical="center" wrapText="1" readingOrder="1"/>
    </xf>
    <xf numFmtId="0" fontId="171" fillId="0" borderId="18" xfId="0" applyFont="1" applyBorder="1" applyAlignment="1">
      <alignment horizontal="left" vertical="center" wrapText="1" readingOrder="1"/>
    </xf>
    <xf numFmtId="0" fontId="171" fillId="0" borderId="19" xfId="0" applyFont="1" applyBorder="1" applyAlignment="1">
      <alignment horizontal="left" vertical="center" wrapText="1" readingOrder="1"/>
    </xf>
    <xf numFmtId="176" fontId="97" fillId="0" borderId="16" xfId="0" applyNumberFormat="1" applyFont="1" applyBorder="1" applyAlignment="1">
      <alignment horizontal="center" wrapText="1"/>
    </xf>
    <xf numFmtId="0" fontId="96" fillId="0" borderId="14" xfId="0" applyFont="1" applyBorder="1" applyAlignment="1">
      <alignment horizontal="left" vertical="top" readingOrder="1"/>
    </xf>
    <xf numFmtId="0" fontId="105" fillId="4" borderId="36" xfId="0" applyFont="1" applyFill="1" applyBorder="1" applyAlignment="1">
      <alignment horizontal="center" vertical="center" wrapText="1" readingOrder="1"/>
    </xf>
    <xf numFmtId="0" fontId="105" fillId="4" borderId="55" xfId="0" applyFont="1" applyFill="1" applyBorder="1" applyAlignment="1">
      <alignment horizontal="center" vertical="center" wrapText="1" readingOrder="1"/>
    </xf>
    <xf numFmtId="0" fontId="162" fillId="4" borderId="56" xfId="0" applyFont="1" applyFill="1" applyBorder="1" applyAlignment="1">
      <alignment horizontal="center" vertical="center" wrapText="1" readingOrder="1"/>
    </xf>
    <xf numFmtId="0" fontId="105" fillId="0" borderId="36" xfId="0" applyFont="1" applyBorder="1" applyAlignment="1">
      <alignment horizontal="center" vertical="center" wrapText="1" readingOrder="1"/>
    </xf>
    <xf numFmtId="0" fontId="105" fillId="0" borderId="56" xfId="0" applyFont="1" applyBorder="1" applyAlignment="1">
      <alignment horizontal="center" vertical="center" wrapText="1" readingOrder="1"/>
    </xf>
    <xf numFmtId="0" fontId="105" fillId="0" borderId="37" xfId="0" applyFont="1" applyBorder="1" applyAlignment="1">
      <alignment horizontal="center" vertical="center" wrapText="1" readingOrder="1"/>
    </xf>
    <xf numFmtId="0" fontId="105" fillId="0" borderId="46" xfId="0" applyFont="1" applyBorder="1" applyAlignment="1">
      <alignment horizontal="center" vertical="center" wrapText="1" readingOrder="1"/>
    </xf>
    <xf numFmtId="0" fontId="137" fillId="0" borderId="22" xfId="0" applyFont="1" applyBorder="1" applyAlignment="1">
      <alignment horizontal="left" vertical="top" readingOrder="1"/>
    </xf>
    <xf numFmtId="0" fontId="185" fillId="0" borderId="22" xfId="0" applyFont="1" applyBorder="1" applyAlignment="1">
      <alignment horizontal="left" vertical="top" readingOrder="1"/>
    </xf>
    <xf numFmtId="0" fontId="105" fillId="4" borderId="31" xfId="0" applyFont="1" applyFill="1" applyBorder="1" applyAlignment="1">
      <alignment horizontal="center" vertical="center" wrapText="1" readingOrder="1"/>
    </xf>
    <xf numFmtId="0" fontId="105" fillId="4" borderId="33" xfId="0" applyFont="1" applyFill="1" applyBorder="1" applyAlignment="1">
      <alignment horizontal="center" vertical="center" wrapText="1" readingOrder="1"/>
    </xf>
    <xf numFmtId="0" fontId="105" fillId="4" borderId="46" xfId="0" applyFont="1" applyFill="1" applyBorder="1" applyAlignment="1">
      <alignment horizontal="center" vertical="center" wrapText="1" readingOrder="1"/>
    </xf>
    <xf numFmtId="0" fontId="137" fillId="0" borderId="0" xfId="0" applyFont="1" applyAlignment="1">
      <alignment horizontal="left" vertical="top" readingOrder="1"/>
    </xf>
    <xf numFmtId="0" fontId="185" fillId="0" borderId="0" xfId="0" applyFont="1" applyAlignment="1">
      <alignment horizontal="left" vertical="top" readingOrder="1"/>
    </xf>
    <xf numFmtId="0" fontId="137" fillId="0" borderId="14" xfId="0" applyFont="1" applyBorder="1" applyAlignment="1">
      <alignment horizontal="left" vertical="top" readingOrder="1"/>
    </xf>
    <xf numFmtId="0" fontId="185" fillId="0" borderId="14" xfId="0" applyFont="1" applyBorder="1" applyAlignment="1">
      <alignment horizontal="left" vertical="top" readingOrder="1"/>
    </xf>
    <xf numFmtId="0" fontId="105" fillId="0" borderId="33" xfId="0" applyFont="1" applyBorder="1" applyAlignment="1">
      <alignment horizontal="center" vertical="center" wrapText="1" readingOrder="1"/>
    </xf>
    <xf numFmtId="0" fontId="105" fillId="0" borderId="55" xfId="0" applyFont="1" applyBorder="1" applyAlignment="1">
      <alignment horizontal="center" vertical="center" wrapText="1" readingOrder="1"/>
    </xf>
    <xf numFmtId="0" fontId="162" fillId="51" borderId="21" xfId="0" applyFont="1" applyFill="1" applyBorder="1" applyAlignment="1">
      <alignment horizontal="center" vertical="center" readingOrder="1"/>
    </xf>
    <xf numFmtId="0" fontId="162" fillId="51" borderId="28" xfId="0" applyFont="1" applyFill="1" applyBorder="1" applyAlignment="1">
      <alignment horizontal="center" vertical="center" readingOrder="1"/>
    </xf>
    <xf numFmtId="0" fontId="169" fillId="0" borderId="13" xfId="0" applyFont="1" applyBorder="1" applyAlignment="1">
      <alignment horizontal="center" vertical="center" readingOrder="1"/>
    </xf>
    <xf numFmtId="0" fontId="169" fillId="0" borderId="14" xfId="0" applyFont="1" applyBorder="1" applyAlignment="1">
      <alignment horizontal="center" vertical="center" readingOrder="1"/>
    </xf>
    <xf numFmtId="0" fontId="169" fillId="0" borderId="15" xfId="0" applyFont="1" applyBorder="1" applyAlignment="1">
      <alignment horizontal="center" vertical="center" readingOrder="1"/>
    </xf>
    <xf numFmtId="0" fontId="169" fillId="0" borderId="16" xfId="0" applyFont="1" applyBorder="1" applyAlignment="1">
      <alignment horizontal="center" vertical="center" readingOrder="1"/>
    </xf>
    <xf numFmtId="0" fontId="169" fillId="0" borderId="0" xfId="0" applyFont="1" applyAlignment="1">
      <alignment horizontal="center" vertical="center" readingOrder="1"/>
    </xf>
    <xf numFmtId="0" fontId="169" fillId="0" borderId="17" xfId="0" applyFont="1" applyBorder="1" applyAlignment="1">
      <alignment horizontal="center" vertical="center" readingOrder="1"/>
    </xf>
    <xf numFmtId="0" fontId="169" fillId="0" borderId="18" xfId="0" applyFont="1" applyBorder="1" applyAlignment="1">
      <alignment horizontal="center" vertical="center" readingOrder="1"/>
    </xf>
    <xf numFmtId="0" fontId="169" fillId="0" borderId="19" xfId="0" applyFont="1" applyBorder="1" applyAlignment="1">
      <alignment horizontal="center" vertical="center" readingOrder="1"/>
    </xf>
    <xf numFmtId="0" fontId="169" fillId="0" borderId="20" xfId="0" applyFont="1" applyBorder="1" applyAlignment="1">
      <alignment horizontal="center" vertical="center" readingOrder="1"/>
    </xf>
    <xf numFmtId="0" fontId="106" fillId="0" borderId="31" xfId="0" applyFont="1" applyBorder="1" applyAlignment="1">
      <alignment horizontal="center" vertical="center" wrapText="1" readingOrder="1"/>
    </xf>
    <xf numFmtId="0" fontId="106" fillId="0" borderId="46" xfId="0" applyFont="1" applyBorder="1" applyAlignment="1">
      <alignment horizontal="center" vertical="center" wrapText="1" readingOrder="1"/>
    </xf>
    <xf numFmtId="178" fontId="105" fillId="52" borderId="8" xfId="0" applyNumberFormat="1" applyFont="1" applyFill="1" applyBorder="1" applyAlignment="1">
      <alignment horizontal="center" vertical="center" readingOrder="1"/>
    </xf>
    <xf numFmtId="178" fontId="105" fillId="52" borderId="51" xfId="0" applyNumberFormat="1" applyFont="1" applyFill="1" applyBorder="1" applyAlignment="1">
      <alignment horizontal="center" vertical="center" readingOrder="1"/>
    </xf>
    <xf numFmtId="178" fontId="105" fillId="52" borderId="4" xfId="0" applyNumberFormat="1" applyFont="1" applyFill="1" applyBorder="1" applyAlignment="1">
      <alignment horizontal="center" vertical="center" readingOrder="1"/>
    </xf>
    <xf numFmtId="178" fontId="105" fillId="52" borderId="10" xfId="0" applyNumberFormat="1" applyFont="1" applyFill="1" applyBorder="1" applyAlignment="1">
      <alignment horizontal="center" vertical="center" readingOrder="1"/>
    </xf>
    <xf numFmtId="0" fontId="162" fillId="51" borderId="22" xfId="0" applyFont="1" applyFill="1" applyBorder="1" applyAlignment="1">
      <alignment horizontal="center" vertical="center" readingOrder="1"/>
    </xf>
    <xf numFmtId="15" fontId="120" fillId="0" borderId="16" xfId="0" applyNumberFormat="1" applyFont="1" applyBorder="1" applyAlignment="1">
      <alignment horizontal="center" vertical="center" readingOrder="1"/>
    </xf>
    <xf numFmtId="15" fontId="120" fillId="0" borderId="0" xfId="0" applyNumberFormat="1" applyFont="1" applyAlignment="1">
      <alignment horizontal="center" vertical="center" readingOrder="1"/>
    </xf>
    <xf numFmtId="15" fontId="184" fillId="0" borderId="0" xfId="0" applyNumberFormat="1" applyFont="1" applyAlignment="1">
      <alignment horizontal="center" vertical="center" readingOrder="1"/>
    </xf>
    <xf numFmtId="176" fontId="120" fillId="0" borderId="16" xfId="0" applyNumberFormat="1" applyFont="1" applyBorder="1" applyAlignment="1">
      <alignment horizontal="center" vertical="center" readingOrder="1"/>
    </xf>
    <xf numFmtId="176" fontId="120" fillId="0" borderId="0" xfId="0" applyNumberFormat="1" applyFont="1" applyAlignment="1">
      <alignment horizontal="center" vertical="center" readingOrder="1"/>
    </xf>
    <xf numFmtId="176" fontId="184" fillId="0" borderId="0" xfId="0" applyNumberFormat="1" applyFont="1" applyAlignment="1">
      <alignment horizontal="center" vertical="center" readingOrder="1"/>
    </xf>
    <xf numFmtId="176" fontId="119" fillId="0" borderId="16" xfId="0" applyNumberFormat="1" applyFont="1" applyBorder="1" applyAlignment="1">
      <alignment horizontal="center" vertical="center" readingOrder="1"/>
    </xf>
    <xf numFmtId="176" fontId="119" fillId="0" borderId="0" xfId="0" applyNumberFormat="1" applyFont="1" applyAlignment="1">
      <alignment horizontal="center" vertical="center" readingOrder="1"/>
    </xf>
    <xf numFmtId="176" fontId="161" fillId="0" borderId="0" xfId="0" applyNumberFormat="1" applyFont="1" applyAlignment="1">
      <alignment horizontal="center" vertical="center" readingOrder="1"/>
    </xf>
    <xf numFmtId="0" fontId="137" fillId="0" borderId="19" xfId="0" applyFont="1" applyBorder="1" applyAlignment="1">
      <alignment horizontal="left" vertical="top" readingOrder="1"/>
    </xf>
    <xf numFmtId="0" fontId="185" fillId="0" borderId="19" xfId="0" applyFont="1" applyBorder="1" applyAlignment="1">
      <alignment horizontal="left" vertical="top" readingOrder="1"/>
    </xf>
    <xf numFmtId="0" fontId="105" fillId="0" borderId="31" xfId="0" applyFont="1" applyBorder="1" applyAlignment="1">
      <alignment horizontal="center" vertical="center" wrapText="1" readingOrder="1"/>
    </xf>
    <xf numFmtId="0" fontId="105" fillId="0" borderId="88" xfId="0" applyFont="1" applyBorder="1" applyAlignment="1">
      <alignment horizontal="center" vertical="center" wrapText="1" readingOrder="1"/>
    </xf>
    <xf numFmtId="0" fontId="105" fillId="0" borderId="45" xfId="0" applyFont="1" applyBorder="1" applyAlignment="1">
      <alignment horizontal="center" vertical="center" wrapText="1" readingOrder="1"/>
    </xf>
    <xf numFmtId="0" fontId="162" fillId="0" borderId="46" xfId="0" applyFont="1" applyBorder="1" applyAlignment="1">
      <alignment horizontal="center" vertical="center" wrapText="1" readingOrder="1"/>
    </xf>
    <xf numFmtId="0" fontId="105" fillId="0" borderId="0" xfId="0" applyFont="1" applyAlignment="1">
      <alignment horizontal="center" vertical="center" wrapText="1" readingOrder="1"/>
    </xf>
    <xf numFmtId="0" fontId="105" fillId="0" borderId="16" xfId="0" applyFont="1" applyBorder="1" applyAlignment="1">
      <alignment horizontal="center" vertical="center" wrapText="1" readingOrder="1"/>
    </xf>
    <xf numFmtId="0" fontId="105" fillId="0" borderId="49" xfId="0" applyFont="1" applyBorder="1" applyAlignment="1">
      <alignment horizontal="center" vertical="center" wrapText="1" readingOrder="1"/>
    </xf>
    <xf numFmtId="0" fontId="105" fillId="4" borderId="37" xfId="0" applyFont="1" applyFill="1" applyBorder="1" applyAlignment="1">
      <alignment horizontal="center" vertical="center" wrapText="1" readingOrder="1"/>
    </xf>
    <xf numFmtId="0" fontId="162" fillId="4" borderId="46" xfId="0" applyFont="1" applyFill="1" applyBorder="1" applyAlignment="1">
      <alignment horizontal="center" vertical="center" wrapText="1" readingOrder="1"/>
    </xf>
    <xf numFmtId="0" fontId="162" fillId="0" borderId="56" xfId="0" applyFont="1" applyBorder="1" applyAlignment="1">
      <alignment horizontal="center" vertical="center" wrapText="1" readingOrder="1"/>
    </xf>
    <xf numFmtId="0" fontId="105" fillId="4" borderId="56" xfId="0" applyFont="1" applyFill="1" applyBorder="1" applyAlignment="1">
      <alignment horizontal="center" vertical="center" wrapText="1" readingOrder="1"/>
    </xf>
    <xf numFmtId="0" fontId="179" fillId="0" borderId="0" xfId="0" applyFont="1" applyAlignment="1">
      <alignment horizontal="left" vertical="top" readingOrder="1"/>
    </xf>
    <xf numFmtId="178" fontId="105" fillId="52" borderId="75" xfId="0" applyNumberFormat="1" applyFont="1" applyFill="1" applyBorder="1" applyAlignment="1">
      <alignment horizontal="center" vertical="center" readingOrder="1"/>
    </xf>
    <xf numFmtId="178" fontId="105" fillId="52" borderId="45" xfId="0" applyNumberFormat="1" applyFont="1" applyFill="1" applyBorder="1" applyAlignment="1">
      <alignment horizontal="center" vertical="center" readingOrder="1"/>
    </xf>
    <xf numFmtId="177" fontId="105" fillId="52" borderId="46" xfId="0" applyNumberFormat="1" applyFont="1" applyFill="1" applyBorder="1" applyAlignment="1">
      <alignment horizontal="center" vertical="center" readingOrder="1"/>
    </xf>
    <xf numFmtId="177" fontId="105" fillId="52" borderId="58" xfId="0" applyNumberFormat="1" applyFont="1" applyFill="1" applyBorder="1" applyAlignment="1">
      <alignment horizontal="center" vertical="center" readingOrder="1"/>
    </xf>
    <xf numFmtId="0" fontId="105" fillId="0" borderId="13" xfId="0" applyFont="1" applyBorder="1" applyAlignment="1">
      <alignment horizontal="center" vertical="center" wrapText="1" readingOrder="1"/>
    </xf>
    <xf numFmtId="0" fontId="162" fillId="0" borderId="18" xfId="0" applyFont="1" applyBorder="1" applyAlignment="1">
      <alignment horizontal="center" vertical="center" wrapText="1" readingOrder="1"/>
    </xf>
    <xf numFmtId="0" fontId="162" fillId="51" borderId="89" xfId="0" applyFont="1" applyFill="1" applyBorder="1" applyAlignment="1">
      <alignment horizontal="center" vertical="center" readingOrder="1"/>
    </xf>
    <xf numFmtId="0" fontId="162" fillId="51" borderId="91" xfId="0" applyFont="1" applyFill="1" applyBorder="1" applyAlignment="1">
      <alignment horizontal="center" vertical="center" readingOrder="1"/>
    </xf>
    <xf numFmtId="0" fontId="162" fillId="51" borderId="58" xfId="0" applyFont="1" applyFill="1" applyBorder="1" applyAlignment="1">
      <alignment horizontal="center" vertical="center" readingOrder="1"/>
    </xf>
    <xf numFmtId="178" fontId="105" fillId="52" borderId="5" xfId="0" applyNumberFormat="1" applyFont="1" applyFill="1" applyBorder="1" applyAlignment="1">
      <alignment horizontal="center" vertical="center" readingOrder="1"/>
    </xf>
    <xf numFmtId="0" fontId="105" fillId="52" borderId="4" xfId="0" applyFont="1" applyFill="1" applyBorder="1" applyAlignment="1">
      <alignment horizontal="center" vertical="center" wrapText="1" readingOrder="1"/>
    </xf>
    <xf numFmtId="0" fontId="105" fillId="52" borderId="9" xfId="0" applyFont="1" applyFill="1" applyBorder="1" applyAlignment="1">
      <alignment horizontal="center" vertical="center" wrapText="1" readingOrder="1"/>
    </xf>
    <xf numFmtId="0" fontId="105" fillId="52" borderId="10" xfId="0" applyFont="1" applyFill="1" applyBorder="1" applyAlignment="1">
      <alignment horizontal="center" vertical="center" wrapText="1" readingOrder="1"/>
    </xf>
    <xf numFmtId="0" fontId="105" fillId="52" borderId="8" xfId="0" applyFont="1" applyFill="1" applyBorder="1" applyAlignment="1">
      <alignment horizontal="center" vertical="center" wrapText="1" readingOrder="1"/>
    </xf>
    <xf numFmtId="0" fontId="105" fillId="52" borderId="57" xfId="0" applyFont="1" applyFill="1" applyBorder="1" applyAlignment="1">
      <alignment horizontal="center" vertical="center" wrapText="1" readingOrder="1"/>
    </xf>
    <xf numFmtId="0" fontId="105" fillId="52" borderId="51" xfId="0" applyFont="1" applyFill="1" applyBorder="1" applyAlignment="1">
      <alignment horizontal="center" vertical="center" wrapText="1" readingOrder="1"/>
    </xf>
    <xf numFmtId="178" fontId="105" fillId="52" borderId="3" xfId="0" applyNumberFormat="1" applyFont="1" applyFill="1" applyBorder="1" applyAlignment="1">
      <alignment horizontal="center" vertical="center" readingOrder="1"/>
    </xf>
    <xf numFmtId="0" fontId="105" fillId="50" borderId="4" xfId="0" applyFont="1" applyFill="1" applyBorder="1" applyAlignment="1">
      <alignment horizontal="center" vertical="center" wrapText="1" readingOrder="1"/>
    </xf>
    <xf numFmtId="0" fontId="105" fillId="50" borderId="9" xfId="0" applyFont="1" applyFill="1" applyBorder="1" applyAlignment="1">
      <alignment horizontal="center" vertical="center" wrapText="1" readingOrder="1"/>
    </xf>
    <xf numFmtId="0" fontId="105" fillId="50" borderId="10" xfId="0" applyFont="1" applyFill="1" applyBorder="1" applyAlignment="1">
      <alignment horizontal="center" vertical="center" wrapText="1" readingOrder="1"/>
    </xf>
    <xf numFmtId="0" fontId="105" fillId="50" borderId="63" xfId="0" applyFont="1" applyFill="1" applyBorder="1" applyAlignment="1">
      <alignment horizontal="center" vertical="center" wrapText="1" readingOrder="1"/>
    </xf>
    <xf numFmtId="0" fontId="105" fillId="50" borderId="0" xfId="0" applyFont="1" applyFill="1" applyAlignment="1">
      <alignment horizontal="center" vertical="center" wrapText="1" readingOrder="1"/>
    </xf>
    <xf numFmtId="0" fontId="105" fillId="50" borderId="12" xfId="0" applyFont="1" applyFill="1" applyBorder="1" applyAlignment="1">
      <alignment horizontal="center" vertical="center" wrapText="1" readingOrder="1"/>
    </xf>
    <xf numFmtId="0" fontId="105" fillId="50" borderId="8" xfId="0" applyFont="1" applyFill="1" applyBorder="1" applyAlignment="1">
      <alignment horizontal="center" vertical="center" wrapText="1" readingOrder="1"/>
    </xf>
    <xf numFmtId="0" fontId="105" fillId="50" borderId="57" xfId="0" applyFont="1" applyFill="1" applyBorder="1" applyAlignment="1">
      <alignment horizontal="center" vertical="center" wrapText="1" readingOrder="1"/>
    </xf>
    <xf numFmtId="0" fontId="105" fillId="50" borderId="51" xfId="0" applyFont="1" applyFill="1" applyBorder="1" applyAlignment="1">
      <alignment horizontal="center" vertical="center" wrapText="1" readingOrder="1"/>
    </xf>
    <xf numFmtId="0" fontId="105" fillId="50" borderId="11" xfId="0" applyFont="1" applyFill="1" applyBorder="1" applyAlignment="1">
      <alignment horizontal="center" vertical="center" wrapText="1" readingOrder="1"/>
    </xf>
    <xf numFmtId="0" fontId="105" fillId="50" borderId="2" xfId="0" applyFont="1" applyFill="1" applyBorder="1" applyAlignment="1">
      <alignment horizontal="center" vertical="center" wrapText="1" readingOrder="1"/>
    </xf>
    <xf numFmtId="0" fontId="105" fillId="50" borderId="52" xfId="0" applyFont="1" applyFill="1" applyBorder="1" applyAlignment="1">
      <alignment horizontal="center" vertical="center" wrapText="1" readingOrder="1"/>
    </xf>
    <xf numFmtId="0" fontId="105" fillId="0" borderId="18" xfId="0" applyFont="1" applyBorder="1" applyAlignment="1">
      <alignment horizontal="center" vertical="center" wrapText="1" readingOrder="1"/>
    </xf>
    <xf numFmtId="0" fontId="96" fillId="0" borderId="0" xfId="0" applyFont="1" applyAlignment="1">
      <alignment horizontal="left" vertical="top" readingOrder="1"/>
    </xf>
    <xf numFmtId="0" fontId="137" fillId="0" borderId="21" xfId="0" applyFont="1" applyBorder="1" applyAlignment="1">
      <alignment horizontal="left" vertical="top" readingOrder="1"/>
    </xf>
    <xf numFmtId="0" fontId="137" fillId="0" borderId="20" xfId="0" applyFont="1" applyBorder="1" applyAlignment="1">
      <alignment horizontal="left" vertical="top" readingOrder="1"/>
    </xf>
    <xf numFmtId="178" fontId="105" fillId="52" borderId="89" xfId="0" applyNumberFormat="1" applyFont="1" applyFill="1" applyBorder="1" applyAlignment="1">
      <alignment horizontal="center" vertical="center" readingOrder="1"/>
    </xf>
    <xf numFmtId="178" fontId="105" fillId="52" borderId="58" xfId="0" applyNumberFormat="1" applyFont="1" applyFill="1" applyBorder="1" applyAlignment="1">
      <alignment horizontal="center" vertical="center" readingOrder="1"/>
    </xf>
    <xf numFmtId="178" fontId="105" fillId="50" borderId="4" xfId="0" applyNumberFormat="1" applyFont="1" applyFill="1" applyBorder="1" applyAlignment="1">
      <alignment horizontal="center" vertical="center" readingOrder="1"/>
    </xf>
    <xf numFmtId="178" fontId="105" fillId="50" borderId="10" xfId="0" applyNumberFormat="1" applyFont="1" applyFill="1" applyBorder="1" applyAlignment="1">
      <alignment horizontal="center" vertical="center" readingOrder="1"/>
    </xf>
    <xf numFmtId="0" fontId="186" fillId="0" borderId="14" xfId="0" applyFont="1" applyBorder="1" applyAlignment="1">
      <alignment horizontal="left" vertical="top" readingOrder="1"/>
    </xf>
    <xf numFmtId="0" fontId="106" fillId="0" borderId="33" xfId="0" applyFont="1" applyBorder="1" applyAlignment="1">
      <alignment horizontal="center" vertical="center" wrapText="1" readingOrder="1"/>
    </xf>
    <xf numFmtId="0" fontId="96" fillId="0" borderId="22" xfId="0" applyFont="1" applyBorder="1" applyAlignment="1">
      <alignment horizontal="left" vertical="top" readingOrder="1"/>
    </xf>
    <xf numFmtId="0" fontId="186" fillId="0" borderId="22" xfId="0" applyFont="1" applyBorder="1" applyAlignment="1">
      <alignment horizontal="left" vertical="top" readingOrder="1"/>
    </xf>
    <xf numFmtId="0" fontId="162" fillId="51" borderId="4" xfId="0" applyFont="1" applyFill="1" applyBorder="1" applyAlignment="1">
      <alignment horizontal="center" vertical="center" readingOrder="1"/>
    </xf>
    <xf numFmtId="0" fontId="162" fillId="51" borderId="9" xfId="0" applyFont="1" applyFill="1" applyBorder="1" applyAlignment="1">
      <alignment horizontal="center" vertical="center" readingOrder="1"/>
    </xf>
    <xf numFmtId="0" fontId="162" fillId="51" borderId="10" xfId="0" applyFont="1" applyFill="1" applyBorder="1" applyAlignment="1">
      <alignment horizontal="center" vertical="center" readingOrder="1"/>
    </xf>
    <xf numFmtId="0" fontId="162" fillId="51" borderId="18" xfId="0" applyFont="1" applyFill="1" applyBorder="1" applyAlignment="1">
      <alignment horizontal="center" vertical="center" readingOrder="1"/>
    </xf>
    <xf numFmtId="0" fontId="162" fillId="51" borderId="19" xfId="0" applyFont="1" applyFill="1" applyBorder="1" applyAlignment="1">
      <alignment horizontal="center" vertical="center" readingOrder="1"/>
    </xf>
    <xf numFmtId="0" fontId="162" fillId="51" borderId="77" xfId="0" applyFont="1" applyFill="1" applyBorder="1" applyAlignment="1">
      <alignment horizontal="center" vertical="center" readingOrder="1"/>
    </xf>
    <xf numFmtId="0" fontId="162" fillId="51" borderId="23" xfId="0" applyFont="1" applyFill="1" applyBorder="1" applyAlignment="1">
      <alignment horizontal="center" vertical="center" readingOrder="1"/>
    </xf>
    <xf numFmtId="0" fontId="113" fillId="0" borderId="75" xfId="0" applyFont="1" applyBorder="1" applyAlignment="1">
      <alignment horizontal="center" vertical="center" wrapText="1"/>
    </xf>
    <xf numFmtId="0" fontId="113" fillId="0" borderId="51" xfId="0" applyFont="1" applyBorder="1" applyAlignment="1">
      <alignment horizontal="center" vertical="center" wrapText="1"/>
    </xf>
    <xf numFmtId="177" fontId="105" fillId="52" borderId="8" xfId="0" applyNumberFormat="1" applyFont="1" applyFill="1" applyBorder="1" applyAlignment="1">
      <alignment horizontal="center" vertical="center" readingOrder="1"/>
    </xf>
    <xf numFmtId="177" fontId="105" fillId="52" borderId="51" xfId="0" applyNumberFormat="1" applyFont="1" applyFill="1" applyBorder="1" applyAlignment="1">
      <alignment horizontal="center" vertical="center" readingOrder="1"/>
    </xf>
    <xf numFmtId="0" fontId="131" fillId="0" borderId="0" xfId="0" applyFont="1" applyAlignment="1">
      <alignment horizontal="center" vertical="center"/>
    </xf>
    <xf numFmtId="0" fontId="97" fillId="0" borderId="63" xfId="0" applyFont="1" applyBorder="1" applyAlignment="1">
      <alignment horizontal="justify" vertical="justify" wrapText="1"/>
    </xf>
    <xf numFmtId="0" fontId="97" fillId="0" borderId="0" xfId="0" applyFont="1" applyAlignment="1">
      <alignment horizontal="justify" vertical="justify" wrapText="1"/>
    </xf>
    <xf numFmtId="0" fontId="97" fillId="0" borderId="12" xfId="0" applyFont="1" applyBorder="1" applyAlignment="1">
      <alignment horizontal="justify" vertical="justify" wrapText="1"/>
    </xf>
    <xf numFmtId="0" fontId="97" fillId="0" borderId="11" xfId="0" applyFont="1" applyBorder="1" applyAlignment="1">
      <alignment horizontal="justify" vertical="justify" wrapText="1"/>
    </xf>
    <xf numFmtId="0" fontId="97" fillId="0" borderId="2" xfId="0" applyFont="1" applyBorder="1" applyAlignment="1">
      <alignment horizontal="justify" vertical="justify" wrapText="1"/>
    </xf>
    <xf numFmtId="0" fontId="97" fillId="0" borderId="52" xfId="0" applyFont="1" applyBorder="1" applyAlignment="1">
      <alignment horizontal="justify" vertical="justify" wrapText="1"/>
    </xf>
    <xf numFmtId="0" fontId="176" fillId="51" borderId="8" xfId="0" applyFont="1" applyFill="1" applyBorder="1" applyAlignment="1">
      <alignment horizontal="center" vertical="center"/>
    </xf>
    <xf numFmtId="0" fontId="176" fillId="51" borderId="57" xfId="0" applyFont="1" applyFill="1" applyBorder="1" applyAlignment="1">
      <alignment horizontal="center" vertical="center"/>
    </xf>
    <xf numFmtId="0" fontId="176" fillId="51" borderId="51" xfId="0" applyFont="1" applyFill="1" applyBorder="1" applyAlignment="1">
      <alignment horizontal="center" vertical="center"/>
    </xf>
    <xf numFmtId="0" fontId="159" fillId="0" borderId="8" xfId="0" applyFont="1" applyBorder="1" applyAlignment="1">
      <alignment horizontal="center"/>
    </xf>
    <xf numFmtId="0" fontId="159" fillId="0" borderId="57" xfId="0" applyFont="1" applyBorder="1" applyAlignment="1">
      <alignment horizontal="center"/>
    </xf>
    <xf numFmtId="0" fontId="159" fillId="0" borderId="51" xfId="0" applyFont="1" applyBorder="1" applyAlignment="1">
      <alignment horizontal="center"/>
    </xf>
    <xf numFmtId="0" fontId="159" fillId="0" borderId="63" xfId="0" applyFont="1" applyBorder="1" applyAlignment="1">
      <alignment horizontal="center"/>
    </xf>
    <xf numFmtId="0" fontId="159" fillId="0" borderId="0" xfId="0" applyFont="1" applyAlignment="1">
      <alignment horizontal="center"/>
    </xf>
    <xf numFmtId="0" fontId="159" fillId="0" borderId="12" xfId="0" applyFont="1" applyBorder="1" applyAlignment="1">
      <alignment horizontal="center"/>
    </xf>
    <xf numFmtId="0" fontId="166" fillId="47" borderId="3" xfId="0" applyFont="1" applyFill="1" applyBorder="1" applyAlignment="1">
      <alignment horizontal="center" vertical="center" wrapText="1" readingOrder="1"/>
    </xf>
    <xf numFmtId="0" fontId="141" fillId="3" borderId="63" xfId="0" applyFont="1" applyFill="1" applyBorder="1" applyAlignment="1">
      <alignment horizontal="center"/>
    </xf>
    <xf numFmtId="0" fontId="141" fillId="3" borderId="0" xfId="0" applyFont="1" applyFill="1" applyAlignment="1">
      <alignment horizontal="center"/>
    </xf>
    <xf numFmtId="14" fontId="148" fillId="42" borderId="21" xfId="0" applyNumberFormat="1" applyFont="1" applyFill="1" applyBorder="1" applyAlignment="1">
      <alignment horizontal="center" vertical="center" wrapText="1" readingOrder="1"/>
    </xf>
    <xf numFmtId="14" fontId="148" fillId="42" borderId="22" xfId="0" applyNumberFormat="1" applyFont="1" applyFill="1" applyBorder="1" applyAlignment="1">
      <alignment horizontal="center" vertical="center" wrapText="1" readingOrder="1"/>
    </xf>
    <xf numFmtId="14" fontId="148" fillId="42" borderId="23" xfId="0" applyNumberFormat="1" applyFont="1" applyFill="1" applyBorder="1" applyAlignment="1">
      <alignment horizontal="center" vertical="center" wrapText="1" readingOrder="1"/>
    </xf>
    <xf numFmtId="0" fontId="47" fillId="43" borderId="81" xfId="0" applyFont="1" applyFill="1" applyBorder="1" applyAlignment="1">
      <alignment horizontal="left" wrapText="1" readingOrder="1"/>
    </xf>
    <xf numFmtId="0" fontId="153" fillId="43" borderId="81" xfId="0" applyFont="1" applyFill="1" applyBorder="1" applyAlignment="1">
      <alignment horizontal="left" wrapText="1" readingOrder="1"/>
    </xf>
    <xf numFmtId="0" fontId="148" fillId="47" borderId="84"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0" fontId="148" fillId="47" borderId="86" xfId="0" applyFont="1" applyFill="1" applyBorder="1" applyAlignment="1">
      <alignment horizontal="center" vertical="center" wrapText="1" readingOrder="1"/>
    </xf>
    <xf numFmtId="0" fontId="157" fillId="46" borderId="82" xfId="0" applyFont="1" applyFill="1" applyBorder="1" applyAlignment="1">
      <alignment horizontal="center" wrapText="1" readingOrder="1"/>
    </xf>
    <xf numFmtId="0" fontId="157" fillId="46" borderId="83" xfId="0" applyFont="1" applyFill="1" applyBorder="1" applyAlignment="1">
      <alignment horizontal="center" wrapText="1" readingOrder="1"/>
    </xf>
    <xf numFmtId="0" fontId="167" fillId="51" borderId="21" xfId="4" applyFont="1" applyFill="1" applyBorder="1" applyAlignment="1">
      <alignment horizontal="center" vertical="center"/>
    </xf>
    <xf numFmtId="0" fontId="167" fillId="51" borderId="22" xfId="4" applyFont="1" applyFill="1" applyBorder="1" applyAlignment="1">
      <alignment horizontal="center" vertical="center"/>
    </xf>
    <xf numFmtId="0" fontId="167" fillId="51" borderId="23" xfId="4" applyFont="1" applyFill="1" applyBorder="1" applyAlignment="1">
      <alignment horizontal="center" vertical="center"/>
    </xf>
    <xf numFmtId="0" fontId="103" fillId="0" borderId="16" xfId="4" applyFont="1" applyBorder="1" applyAlignment="1">
      <alignment horizontal="center" vertical="center"/>
    </xf>
    <xf numFmtId="0" fontId="103" fillId="0" borderId="0" xfId="4" applyFont="1" applyAlignment="1">
      <alignment horizontal="center" vertical="center"/>
    </xf>
    <xf numFmtId="0" fontId="0" fillId="0" borderId="0" xfId="0" applyAlignment="1">
      <alignment horizontal="center"/>
    </xf>
    <xf numFmtId="0" fontId="102" fillId="0" borderId="49" xfId="5" applyFont="1" applyBorder="1" applyAlignment="1">
      <alignment horizontal="left"/>
    </xf>
    <xf numFmtId="0" fontId="102" fillId="0" borderId="2" xfId="5" applyFont="1" applyBorder="1" applyAlignment="1">
      <alignment horizontal="left"/>
    </xf>
    <xf numFmtId="0" fontId="161" fillId="51" borderId="3" xfId="4" applyFont="1" applyFill="1" applyBorder="1" applyAlignment="1">
      <alignment horizontal="center" vertical="center" wrapText="1" readingOrder="1"/>
    </xf>
    <xf numFmtId="9" fontId="112" fillId="0" borderId="3" xfId="2" applyFont="1" applyBorder="1" applyAlignment="1">
      <alignment horizontal="center" vertical="center" wrapText="1" readingOrder="1"/>
    </xf>
    <xf numFmtId="9" fontId="123" fillId="52" borderId="3" xfId="6" applyFont="1" applyFill="1" applyBorder="1" applyAlignment="1">
      <alignment horizontal="center" vertical="center" wrapText="1" readingOrder="1"/>
    </xf>
    <xf numFmtId="9" fontId="104" fillId="0" borderId="3" xfId="7" applyFont="1" applyBorder="1" applyAlignment="1">
      <alignment horizontal="center" vertical="center" wrapText="1"/>
    </xf>
    <xf numFmtId="9" fontId="104" fillId="0" borderId="4" xfId="7" applyFont="1" applyBorder="1" applyAlignment="1">
      <alignment horizontal="center" vertical="center" wrapText="1"/>
    </xf>
    <xf numFmtId="9" fontId="104" fillId="0" borderId="9" xfId="7" applyFont="1" applyBorder="1" applyAlignment="1">
      <alignment horizontal="center" vertical="center" wrapText="1"/>
    </xf>
    <xf numFmtId="9" fontId="104" fillId="0" borderId="10" xfId="7" applyFont="1" applyBorder="1" applyAlignment="1">
      <alignment horizontal="center" vertical="center" wrapText="1"/>
    </xf>
    <xf numFmtId="3" fontId="110" fillId="50" borderId="4" xfId="4" applyNumberFormat="1" applyFont="1" applyFill="1" applyBorder="1" applyAlignment="1">
      <alignment horizontal="center" vertical="center" wrapText="1" readingOrder="1"/>
    </xf>
    <xf numFmtId="3" fontId="110" fillId="50" borderId="9" xfId="4" applyNumberFormat="1" applyFont="1" applyFill="1" applyBorder="1" applyAlignment="1">
      <alignment horizontal="center" vertical="center" wrapText="1" readingOrder="1"/>
    </xf>
    <xf numFmtId="3" fontId="110" fillId="50" borderId="10" xfId="4" applyNumberFormat="1" applyFont="1" applyFill="1" applyBorder="1" applyAlignment="1">
      <alignment horizontal="center" vertical="center" wrapText="1" readingOrder="1"/>
    </xf>
    <xf numFmtId="0" fontId="96" fillId="0" borderId="0" xfId="0" applyFont="1" applyAlignment="1">
      <alignment horizontal="left" vertical="top" wrapText="1" readingOrder="1"/>
    </xf>
    <xf numFmtId="3" fontId="161" fillId="51" borderId="4" xfId="4" applyNumberFormat="1" applyFont="1" applyFill="1" applyBorder="1" applyAlignment="1">
      <alignment horizontal="center" vertical="center" wrapText="1" readingOrder="1"/>
    </xf>
    <xf numFmtId="3" fontId="161" fillId="51" borderId="10" xfId="4" applyNumberFormat="1" applyFont="1" applyFill="1" applyBorder="1" applyAlignment="1">
      <alignment horizontal="center" vertical="center" wrapText="1" readingOrder="1"/>
    </xf>
    <xf numFmtId="3" fontId="110" fillId="50" borderId="3" xfId="4" applyNumberFormat="1" applyFont="1" applyFill="1" applyBorder="1" applyAlignment="1">
      <alignment horizontal="center" vertical="center" wrapText="1" readingOrder="1"/>
    </xf>
    <xf numFmtId="3" fontId="110" fillId="50" borderId="11" xfId="4" applyNumberFormat="1" applyFont="1" applyFill="1" applyBorder="1" applyAlignment="1">
      <alignment horizontal="center" vertical="center" wrapText="1" readingOrder="1"/>
    </xf>
    <xf numFmtId="3" fontId="110" fillId="50" borderId="2" xfId="4" applyNumberFormat="1" applyFont="1" applyFill="1" applyBorder="1" applyAlignment="1">
      <alignment horizontal="center" vertical="center" wrapText="1" readingOrder="1"/>
    </xf>
    <xf numFmtId="0" fontId="161" fillId="51" borderId="4" xfId="4" applyFont="1" applyFill="1" applyBorder="1" applyAlignment="1">
      <alignment horizontal="center" vertical="center" wrapText="1" readingOrder="1"/>
    </xf>
    <xf numFmtId="0" fontId="161" fillId="51" borderId="10" xfId="4" applyFont="1" applyFill="1" applyBorder="1" applyAlignment="1">
      <alignment horizontal="center" vertical="center" wrapText="1" readingOrder="1"/>
    </xf>
    <xf numFmtId="9" fontId="112" fillId="4" borderId="51" xfId="7" applyFont="1" applyFill="1" applyBorder="1" applyAlignment="1">
      <alignment horizontal="center" vertical="center" wrapText="1"/>
    </xf>
    <xf numFmtId="9" fontId="112" fillId="4" borderId="5" xfId="7" applyFont="1" applyFill="1" applyBorder="1" applyAlignment="1">
      <alignment horizontal="center" vertical="center" wrapText="1"/>
    </xf>
    <xf numFmtId="9" fontId="112" fillId="0" borderId="3" xfId="7" applyFont="1" applyFill="1" applyBorder="1" applyAlignment="1">
      <alignment horizontal="center" vertical="center" wrapText="1" readingOrder="1"/>
    </xf>
    <xf numFmtId="0" fontId="168" fillId="51" borderId="21" xfId="0" applyFont="1" applyFill="1" applyBorder="1" applyAlignment="1">
      <alignment horizontal="center" vertical="center" wrapText="1" readingOrder="1"/>
    </xf>
    <xf numFmtId="0" fontId="168" fillId="51" borderId="22" xfId="0" applyFont="1" applyFill="1" applyBorder="1" applyAlignment="1">
      <alignment horizontal="center" vertical="center" wrapText="1" readingOrder="1"/>
    </xf>
    <xf numFmtId="0" fontId="57" fillId="0" borderId="7" xfId="0" applyFont="1" applyBorder="1" applyAlignment="1">
      <alignment horizontal="center" vertical="center" wrapText="1" readingOrder="1"/>
    </xf>
    <xf numFmtId="0" fontId="57" fillId="0" borderId="3" xfId="0" applyFont="1" applyBorder="1" applyAlignment="1">
      <alignment horizontal="center" vertical="center" wrapText="1" readingOrder="1"/>
    </xf>
    <xf numFmtId="0" fontId="57" fillId="0" borderId="5" xfId="0" applyFont="1" applyBorder="1" applyAlignment="1">
      <alignment horizontal="center" vertical="center" wrapText="1" readingOrder="1"/>
    </xf>
    <xf numFmtId="0" fontId="65" fillId="0" borderId="14" xfId="0" applyFont="1" applyBorder="1" applyAlignment="1">
      <alignment horizontal="left" vertical="center" wrapText="1" readingOrder="1"/>
    </xf>
  </cellXfs>
  <cellStyles count="576">
    <cellStyle name="20% - Énfasis1" xfId="131" builtinId="30" customBuiltin="1"/>
    <cellStyle name="20% - Énfasis1 2" xfId="309" xr:uid="{00000000-0005-0000-0000-000001000000}"/>
    <cellStyle name="20% - Énfasis1 3" xfId="479" xr:uid="{00000000-0005-0000-0000-000002000000}"/>
    <cellStyle name="20% - Énfasis2" xfId="135" builtinId="34" customBuiltin="1"/>
    <cellStyle name="20% - Énfasis2 2" xfId="312" xr:uid="{00000000-0005-0000-0000-000004000000}"/>
    <cellStyle name="20% - Énfasis2 3" xfId="482" xr:uid="{00000000-0005-0000-0000-000005000000}"/>
    <cellStyle name="20% - Énfasis3" xfId="139" builtinId="38" customBuiltin="1"/>
    <cellStyle name="20% - Énfasis3 2" xfId="315" xr:uid="{00000000-0005-0000-0000-000007000000}"/>
    <cellStyle name="20% - Énfasis3 3" xfId="485" xr:uid="{00000000-0005-0000-0000-000008000000}"/>
    <cellStyle name="20% - Énfasis4" xfId="143" builtinId="42" customBuiltin="1"/>
    <cellStyle name="20% - Énfasis4 2" xfId="318" xr:uid="{00000000-0005-0000-0000-00000A000000}"/>
    <cellStyle name="20% - Énfasis4 3" xfId="488" xr:uid="{00000000-0005-0000-0000-00000B000000}"/>
    <cellStyle name="20% - Énfasis5" xfId="147" builtinId="46" customBuiltin="1"/>
    <cellStyle name="20% - Énfasis5 2" xfId="321" xr:uid="{00000000-0005-0000-0000-00000D000000}"/>
    <cellStyle name="20% - Énfasis5 3" xfId="491" xr:uid="{00000000-0005-0000-0000-00000E000000}"/>
    <cellStyle name="20% - Énfasis6" xfId="151" builtinId="50" customBuiltin="1"/>
    <cellStyle name="20% - Énfasis6 2" xfId="324" xr:uid="{00000000-0005-0000-0000-000010000000}"/>
    <cellStyle name="20% - Énfasis6 3" xfId="494" xr:uid="{00000000-0005-0000-0000-000011000000}"/>
    <cellStyle name="40% - Énfasis1" xfId="132" builtinId="31" customBuiltin="1"/>
    <cellStyle name="40% - Énfasis1 2" xfId="310" xr:uid="{00000000-0005-0000-0000-000013000000}"/>
    <cellStyle name="40% - Énfasis1 3" xfId="480" xr:uid="{00000000-0005-0000-0000-000014000000}"/>
    <cellStyle name="40% - Énfasis2" xfId="136" builtinId="35" customBuiltin="1"/>
    <cellStyle name="40% - Énfasis2 2" xfId="313" xr:uid="{00000000-0005-0000-0000-000016000000}"/>
    <cellStyle name="40% - Énfasis2 3" xfId="483" xr:uid="{00000000-0005-0000-0000-000017000000}"/>
    <cellStyle name="40% - Énfasis3" xfId="140" builtinId="39" customBuiltin="1"/>
    <cellStyle name="40% - Énfasis3 2" xfId="316" xr:uid="{00000000-0005-0000-0000-000019000000}"/>
    <cellStyle name="40% - Énfasis3 3" xfId="486" xr:uid="{00000000-0005-0000-0000-00001A000000}"/>
    <cellStyle name="40% - Énfasis4" xfId="144" builtinId="43" customBuiltin="1"/>
    <cellStyle name="40% - Énfasis4 2" xfId="319" xr:uid="{00000000-0005-0000-0000-00001C000000}"/>
    <cellStyle name="40% - Énfasis4 3" xfId="489" xr:uid="{00000000-0005-0000-0000-00001D000000}"/>
    <cellStyle name="40% - Énfasis5" xfId="148" builtinId="47" customBuiltin="1"/>
    <cellStyle name="40% - Énfasis5 2" xfId="322" xr:uid="{00000000-0005-0000-0000-00001F000000}"/>
    <cellStyle name="40% - Énfasis5 3" xfId="492" xr:uid="{00000000-0005-0000-0000-000020000000}"/>
    <cellStyle name="40% - Énfasis6" xfId="152" builtinId="51" customBuiltin="1"/>
    <cellStyle name="40% - Énfasis6 2" xfId="325" xr:uid="{00000000-0005-0000-0000-000022000000}"/>
    <cellStyle name="40% - Énfasis6 3" xfId="495" xr:uid="{00000000-0005-0000-0000-000023000000}"/>
    <cellStyle name="60% - Énfasis1" xfId="133" builtinId="32" customBuiltin="1"/>
    <cellStyle name="60% - Énfasis1 2" xfId="311" xr:uid="{00000000-0005-0000-0000-000025000000}"/>
    <cellStyle name="60% - Énfasis1 3" xfId="481" xr:uid="{00000000-0005-0000-0000-000026000000}"/>
    <cellStyle name="60% - Énfasis2" xfId="137" builtinId="36" customBuiltin="1"/>
    <cellStyle name="60% - Énfasis2 2" xfId="314" xr:uid="{00000000-0005-0000-0000-000028000000}"/>
    <cellStyle name="60% - Énfasis2 3" xfId="484" xr:uid="{00000000-0005-0000-0000-000029000000}"/>
    <cellStyle name="60% - Énfasis3" xfId="141" builtinId="40" customBuiltin="1"/>
    <cellStyle name="60% - Énfasis3 2" xfId="317" xr:uid="{00000000-0005-0000-0000-00002B000000}"/>
    <cellStyle name="60% - Énfasis3 3" xfId="487" xr:uid="{00000000-0005-0000-0000-00002C000000}"/>
    <cellStyle name="60% - Énfasis4" xfId="145" builtinId="44" customBuiltin="1"/>
    <cellStyle name="60% - Énfasis4 2" xfId="320" xr:uid="{00000000-0005-0000-0000-00002E000000}"/>
    <cellStyle name="60% - Énfasis4 3" xfId="490" xr:uid="{00000000-0005-0000-0000-00002F000000}"/>
    <cellStyle name="60% - Énfasis5" xfId="149" builtinId="48" customBuiltin="1"/>
    <cellStyle name="60% - Énfasis5 2" xfId="323" xr:uid="{00000000-0005-0000-0000-000031000000}"/>
    <cellStyle name="60% - Énfasis5 3" xfId="493" xr:uid="{00000000-0005-0000-0000-000032000000}"/>
    <cellStyle name="60% - Énfasis6" xfId="153" builtinId="52" customBuiltin="1"/>
    <cellStyle name="60% - Énfasis6 2" xfId="326" xr:uid="{00000000-0005-0000-0000-000034000000}"/>
    <cellStyle name="60% - Énfasis6 3" xfId="496" xr:uid="{00000000-0005-0000-0000-000035000000}"/>
    <cellStyle name="Bueno" xfId="119" builtinId="26" customBuiltin="1"/>
    <cellStyle name="Cálculo" xfId="124" builtinId="22" customBuiltin="1"/>
    <cellStyle name="Celda de comprobación" xfId="126" builtinId="23" customBuiltin="1"/>
    <cellStyle name="Celda vinculada" xfId="125" builtinId="24" customBuiltin="1"/>
    <cellStyle name="Encabezado 1" xfId="115" builtinId="16" customBuiltin="1"/>
    <cellStyle name="Encabezado 4" xfId="118" builtinId="19" customBuiltin="1"/>
    <cellStyle name="Énfasis1" xfId="130" builtinId="29" customBuiltin="1"/>
    <cellStyle name="Énfasis2" xfId="134" builtinId="33" customBuiltin="1"/>
    <cellStyle name="Énfasis3" xfId="138" builtinId="37" customBuiltin="1"/>
    <cellStyle name="Énfasis4" xfId="142" builtinId="41" customBuiltin="1"/>
    <cellStyle name="Énfasis5" xfId="146" builtinId="45" customBuiltin="1"/>
    <cellStyle name="Énfasis6" xfId="150" builtinId="49" customBuiltin="1"/>
    <cellStyle name="Entrada" xfId="122" builtinId="20" customBuiltin="1"/>
    <cellStyle name="Incorrecto" xfId="120" builtinId="27" customBuiltin="1"/>
    <cellStyle name="Millares" xfId="1" builtinId="3"/>
    <cellStyle name="Millares [0] 2" xfId="59" xr:uid="{00000000-0005-0000-0000-000046000000}"/>
    <cellStyle name="Millares [0] 2 2" xfId="253" xr:uid="{00000000-0005-0000-0000-000047000000}"/>
    <cellStyle name="Millares [0] 2 3" xfId="422" xr:uid="{00000000-0005-0000-0000-000048000000}"/>
    <cellStyle name="Millares [0] 3" xfId="14" xr:uid="{00000000-0005-0000-0000-000049000000}"/>
    <cellStyle name="Millares [0] 3 2" xfId="63" xr:uid="{00000000-0005-0000-0000-00004A000000}"/>
    <cellStyle name="Millares [0] 3 2 2" xfId="257" xr:uid="{00000000-0005-0000-0000-00004B000000}"/>
    <cellStyle name="Millares [0] 3 2 3" xfId="426" xr:uid="{00000000-0005-0000-0000-00004C000000}"/>
    <cellStyle name="Millares [0] 3 3" xfId="211" xr:uid="{00000000-0005-0000-0000-00004D000000}"/>
    <cellStyle name="Millares [0] 3 4" xfId="380" xr:uid="{00000000-0005-0000-0000-00004E000000}"/>
    <cellStyle name="Millares [0] 4" xfId="207" xr:uid="{00000000-0005-0000-0000-00004F000000}"/>
    <cellStyle name="Millares [0] 5" xfId="376" xr:uid="{00000000-0005-0000-0000-000050000000}"/>
    <cellStyle name="Millares 10" xfId="28" xr:uid="{00000000-0005-0000-0000-000051000000}"/>
    <cellStyle name="Millares 10 2" xfId="75" xr:uid="{00000000-0005-0000-0000-000052000000}"/>
    <cellStyle name="Millares 10 2 2" xfId="269" xr:uid="{00000000-0005-0000-0000-000053000000}"/>
    <cellStyle name="Millares 10 2 3" xfId="438" xr:uid="{00000000-0005-0000-0000-000054000000}"/>
    <cellStyle name="Millares 10 3" xfId="223" xr:uid="{00000000-0005-0000-0000-000055000000}"/>
    <cellStyle name="Millares 10 4" xfId="392" xr:uid="{00000000-0005-0000-0000-000056000000}"/>
    <cellStyle name="Millares 11" xfId="32" xr:uid="{00000000-0005-0000-0000-000057000000}"/>
    <cellStyle name="Millares 11 2" xfId="79" xr:uid="{00000000-0005-0000-0000-000058000000}"/>
    <cellStyle name="Millares 11 2 2" xfId="273" xr:uid="{00000000-0005-0000-0000-000059000000}"/>
    <cellStyle name="Millares 11 2 3" xfId="442" xr:uid="{00000000-0005-0000-0000-00005A000000}"/>
    <cellStyle name="Millares 11 3" xfId="227" xr:uid="{00000000-0005-0000-0000-00005B000000}"/>
    <cellStyle name="Millares 11 4" xfId="396" xr:uid="{00000000-0005-0000-0000-00005C000000}"/>
    <cellStyle name="Millares 11 5" xfId="547" xr:uid="{00000000-0005-0000-0000-00005D000000}"/>
    <cellStyle name="Millares 12" xfId="36" xr:uid="{00000000-0005-0000-0000-00005E000000}"/>
    <cellStyle name="Millares 12 2" xfId="83" xr:uid="{00000000-0005-0000-0000-00005F000000}"/>
    <cellStyle name="Millares 12 2 2" xfId="277" xr:uid="{00000000-0005-0000-0000-000060000000}"/>
    <cellStyle name="Millares 12 2 3" xfId="446" xr:uid="{00000000-0005-0000-0000-000061000000}"/>
    <cellStyle name="Millares 12 3" xfId="231" xr:uid="{00000000-0005-0000-0000-000062000000}"/>
    <cellStyle name="Millares 12 4" xfId="400" xr:uid="{00000000-0005-0000-0000-000063000000}"/>
    <cellStyle name="Millares 13" xfId="40" xr:uid="{00000000-0005-0000-0000-000064000000}"/>
    <cellStyle name="Millares 13 2" xfId="235" xr:uid="{00000000-0005-0000-0000-000065000000}"/>
    <cellStyle name="Millares 13 3" xfId="404" xr:uid="{00000000-0005-0000-0000-000066000000}"/>
    <cellStyle name="Millares 14" xfId="44" xr:uid="{00000000-0005-0000-0000-000067000000}"/>
    <cellStyle name="Millares 14 2" xfId="239" xr:uid="{00000000-0005-0000-0000-000068000000}"/>
    <cellStyle name="Millares 14 3" xfId="408" xr:uid="{00000000-0005-0000-0000-000069000000}"/>
    <cellStyle name="Millares 15" xfId="48" xr:uid="{00000000-0005-0000-0000-00006A000000}"/>
    <cellStyle name="Millares 15 2" xfId="243" xr:uid="{00000000-0005-0000-0000-00006B000000}"/>
    <cellStyle name="Millares 15 3" xfId="412" xr:uid="{00000000-0005-0000-0000-00006C000000}"/>
    <cellStyle name="Millares 16" xfId="54" xr:uid="{00000000-0005-0000-0000-00006D000000}"/>
    <cellStyle name="Millares 16 2" xfId="248" xr:uid="{00000000-0005-0000-0000-00006E000000}"/>
    <cellStyle name="Millares 16 3" xfId="417" xr:uid="{00000000-0005-0000-0000-00006F000000}"/>
    <cellStyle name="Millares 17" xfId="56" xr:uid="{00000000-0005-0000-0000-000070000000}"/>
    <cellStyle name="Millares 17 2" xfId="250" xr:uid="{00000000-0005-0000-0000-000071000000}"/>
    <cellStyle name="Millares 17 3" xfId="419" xr:uid="{00000000-0005-0000-0000-000072000000}"/>
    <cellStyle name="Millares 18" xfId="85" xr:uid="{00000000-0005-0000-0000-000073000000}"/>
    <cellStyle name="Millares 18 2" xfId="279" xr:uid="{00000000-0005-0000-0000-000074000000}"/>
    <cellStyle name="Millares 18 3" xfId="448" xr:uid="{00000000-0005-0000-0000-000075000000}"/>
    <cellStyle name="Millares 19" xfId="86" xr:uid="{00000000-0005-0000-0000-000076000000}"/>
    <cellStyle name="Millares 19 2" xfId="280" xr:uid="{00000000-0005-0000-0000-000077000000}"/>
    <cellStyle name="Millares 19 3" xfId="449" xr:uid="{00000000-0005-0000-0000-000078000000}"/>
    <cellStyle name="Millares 2" xfId="9" xr:uid="{00000000-0005-0000-0000-000079000000}"/>
    <cellStyle name="Millares 2 2" xfId="164" xr:uid="{00000000-0005-0000-0000-00007A000000}"/>
    <cellStyle name="Millares 2 2 2" xfId="334" xr:uid="{00000000-0005-0000-0000-00007B000000}"/>
    <cellStyle name="Millares 2 2 3" xfId="504" xr:uid="{00000000-0005-0000-0000-00007C000000}"/>
    <cellStyle name="Millares 2 2 4" xfId="570" xr:uid="{2EC1FBAB-D393-4C66-A9FF-7419E3A9808E}"/>
    <cellStyle name="Millares 2 3" xfId="156" xr:uid="{00000000-0005-0000-0000-00007D000000}"/>
    <cellStyle name="Millares 2 3 2" xfId="329" xr:uid="{00000000-0005-0000-0000-00007E000000}"/>
    <cellStyle name="Millares 2 3 3" xfId="499" xr:uid="{00000000-0005-0000-0000-00007F000000}"/>
    <cellStyle name="Millares 20" xfId="87" xr:uid="{00000000-0005-0000-0000-000080000000}"/>
    <cellStyle name="Millares 20 2" xfId="281" xr:uid="{00000000-0005-0000-0000-000081000000}"/>
    <cellStyle name="Millares 20 3" xfId="450" xr:uid="{00000000-0005-0000-0000-000082000000}"/>
    <cellStyle name="Millares 21" xfId="88" xr:uid="{00000000-0005-0000-0000-000083000000}"/>
    <cellStyle name="Millares 21 2" xfId="282" xr:uid="{00000000-0005-0000-0000-000084000000}"/>
    <cellStyle name="Millares 21 3" xfId="451" xr:uid="{00000000-0005-0000-0000-000085000000}"/>
    <cellStyle name="Millares 22" xfId="89" xr:uid="{00000000-0005-0000-0000-000086000000}"/>
    <cellStyle name="Millares 22 2" xfId="283" xr:uid="{00000000-0005-0000-0000-000087000000}"/>
    <cellStyle name="Millares 22 3" xfId="452" xr:uid="{00000000-0005-0000-0000-000088000000}"/>
    <cellStyle name="Millares 23" xfId="92" xr:uid="{00000000-0005-0000-0000-000089000000}"/>
    <cellStyle name="Millares 23 2" xfId="286" xr:uid="{00000000-0005-0000-0000-00008A000000}"/>
    <cellStyle name="Millares 23 3" xfId="455" xr:uid="{00000000-0005-0000-0000-00008B000000}"/>
    <cellStyle name="Millares 24" xfId="96" xr:uid="{00000000-0005-0000-0000-00008C000000}"/>
    <cellStyle name="Millares 24 2" xfId="290" xr:uid="{00000000-0005-0000-0000-00008D000000}"/>
    <cellStyle name="Millares 24 3" xfId="459" xr:uid="{00000000-0005-0000-0000-00008E000000}"/>
    <cellStyle name="Millares 25" xfId="100" xr:uid="{00000000-0005-0000-0000-00008F000000}"/>
    <cellStyle name="Millares 25 2" xfId="294" xr:uid="{00000000-0005-0000-0000-000090000000}"/>
    <cellStyle name="Millares 25 3" xfId="463" xr:uid="{00000000-0005-0000-0000-000091000000}"/>
    <cellStyle name="Millares 26" xfId="104" xr:uid="{00000000-0005-0000-0000-000092000000}"/>
    <cellStyle name="Millares 26 2" xfId="298" xr:uid="{00000000-0005-0000-0000-000093000000}"/>
    <cellStyle name="Millares 26 3" xfId="467" xr:uid="{00000000-0005-0000-0000-000094000000}"/>
    <cellStyle name="Millares 27" xfId="108" xr:uid="{00000000-0005-0000-0000-000095000000}"/>
    <cellStyle name="Millares 27 2" xfId="302" xr:uid="{00000000-0005-0000-0000-000096000000}"/>
    <cellStyle name="Millares 27 3" xfId="471" xr:uid="{00000000-0005-0000-0000-000097000000}"/>
    <cellStyle name="Millares 28" xfId="112" xr:uid="{00000000-0005-0000-0000-000098000000}"/>
    <cellStyle name="Millares 28 2" xfId="306" xr:uid="{00000000-0005-0000-0000-000099000000}"/>
    <cellStyle name="Millares 28 3" xfId="475" xr:uid="{00000000-0005-0000-0000-00009A000000}"/>
    <cellStyle name="Millares 28 4" xfId="549" xr:uid="{00000000-0005-0000-0000-00009B000000}"/>
    <cellStyle name="Millares 29" xfId="161" xr:uid="{00000000-0005-0000-0000-00009C000000}"/>
    <cellStyle name="Millares 29 2" xfId="332" xr:uid="{00000000-0005-0000-0000-00009D000000}"/>
    <cellStyle name="Millares 29 3" xfId="502" xr:uid="{00000000-0005-0000-0000-00009E000000}"/>
    <cellStyle name="Millares 3" xfId="13" xr:uid="{00000000-0005-0000-0000-00009F000000}"/>
    <cellStyle name="Millares 3 2" xfId="62" xr:uid="{00000000-0005-0000-0000-0000A0000000}"/>
    <cellStyle name="Millares 3 2 2" xfId="256" xr:uid="{00000000-0005-0000-0000-0000A1000000}"/>
    <cellStyle name="Millares 3 2 3" xfId="425" xr:uid="{00000000-0005-0000-0000-0000A2000000}"/>
    <cellStyle name="Millares 3 3" xfId="168" xr:uid="{00000000-0005-0000-0000-0000A3000000}"/>
    <cellStyle name="Millares 3 3 2" xfId="338" xr:uid="{00000000-0005-0000-0000-0000A4000000}"/>
    <cellStyle name="Millares 3 3 3" xfId="508" xr:uid="{00000000-0005-0000-0000-0000A5000000}"/>
    <cellStyle name="Millares 3 4" xfId="210" xr:uid="{00000000-0005-0000-0000-0000A6000000}"/>
    <cellStyle name="Millares 3 5" xfId="379" xr:uid="{00000000-0005-0000-0000-0000A7000000}"/>
    <cellStyle name="Millares 30" xfId="162" xr:uid="{00000000-0005-0000-0000-0000A8000000}"/>
    <cellStyle name="Millares 30 2" xfId="333" xr:uid="{00000000-0005-0000-0000-0000A9000000}"/>
    <cellStyle name="Millares 30 3" xfId="503" xr:uid="{00000000-0005-0000-0000-0000AA000000}"/>
    <cellStyle name="Millares 31" xfId="155" xr:uid="{00000000-0005-0000-0000-0000AB000000}"/>
    <cellStyle name="Millares 31 2" xfId="328" xr:uid="{00000000-0005-0000-0000-0000AC000000}"/>
    <cellStyle name="Millares 31 3" xfId="498" xr:uid="{00000000-0005-0000-0000-0000AD000000}"/>
    <cellStyle name="Millares 32" xfId="157" xr:uid="{00000000-0005-0000-0000-0000AE000000}"/>
    <cellStyle name="Millares 32 2" xfId="330" xr:uid="{00000000-0005-0000-0000-0000AF000000}"/>
    <cellStyle name="Millares 32 3" xfId="500" xr:uid="{00000000-0005-0000-0000-0000B0000000}"/>
    <cellStyle name="Millares 33" xfId="167" xr:uid="{00000000-0005-0000-0000-0000B1000000}"/>
    <cellStyle name="Millares 33 2" xfId="337" xr:uid="{00000000-0005-0000-0000-0000B2000000}"/>
    <cellStyle name="Millares 33 3" xfId="507" xr:uid="{00000000-0005-0000-0000-0000B3000000}"/>
    <cellStyle name="Millares 34" xfId="166" xr:uid="{00000000-0005-0000-0000-0000B4000000}"/>
    <cellStyle name="Millares 34 2" xfId="336" xr:uid="{00000000-0005-0000-0000-0000B5000000}"/>
    <cellStyle name="Millares 34 3" xfId="506" xr:uid="{00000000-0005-0000-0000-0000B6000000}"/>
    <cellStyle name="Millares 35" xfId="171" xr:uid="{00000000-0005-0000-0000-0000B7000000}"/>
    <cellStyle name="Millares 35 2" xfId="341" xr:uid="{00000000-0005-0000-0000-0000B8000000}"/>
    <cellStyle name="Millares 35 3" xfId="511" xr:uid="{00000000-0005-0000-0000-0000B9000000}"/>
    <cellStyle name="Millares 36" xfId="175" xr:uid="{00000000-0005-0000-0000-0000BA000000}"/>
    <cellStyle name="Millares 36 2" xfId="345" xr:uid="{00000000-0005-0000-0000-0000BB000000}"/>
    <cellStyle name="Millares 36 3" xfId="515" xr:uid="{00000000-0005-0000-0000-0000BC000000}"/>
    <cellStyle name="Millares 37" xfId="179" xr:uid="{00000000-0005-0000-0000-0000BD000000}"/>
    <cellStyle name="Millares 37 2" xfId="349" xr:uid="{00000000-0005-0000-0000-0000BE000000}"/>
    <cellStyle name="Millares 37 3" xfId="519" xr:uid="{00000000-0005-0000-0000-0000BF000000}"/>
    <cellStyle name="Millares 38" xfId="183" xr:uid="{00000000-0005-0000-0000-0000C0000000}"/>
    <cellStyle name="Millares 38 2" xfId="353" xr:uid="{00000000-0005-0000-0000-0000C1000000}"/>
    <cellStyle name="Millares 38 3" xfId="523" xr:uid="{00000000-0005-0000-0000-0000C2000000}"/>
    <cellStyle name="Millares 39" xfId="187" xr:uid="{00000000-0005-0000-0000-0000C3000000}"/>
    <cellStyle name="Millares 39 2" xfId="357" xr:uid="{00000000-0005-0000-0000-0000C4000000}"/>
    <cellStyle name="Millares 39 3" xfId="527" xr:uid="{00000000-0005-0000-0000-0000C5000000}"/>
    <cellStyle name="Millares 4" xfId="16" xr:uid="{00000000-0005-0000-0000-0000C6000000}"/>
    <cellStyle name="Millares 4 2" xfId="64" xr:uid="{00000000-0005-0000-0000-0000C7000000}"/>
    <cellStyle name="Millares 4 2 2" xfId="258" xr:uid="{00000000-0005-0000-0000-0000C8000000}"/>
    <cellStyle name="Millares 4 2 3" xfId="427" xr:uid="{00000000-0005-0000-0000-0000C9000000}"/>
    <cellStyle name="Millares 4 3" xfId="212" xr:uid="{00000000-0005-0000-0000-0000CA000000}"/>
    <cellStyle name="Millares 4 4" xfId="381" xr:uid="{00000000-0005-0000-0000-0000CB000000}"/>
    <cellStyle name="Millares 40" xfId="190" xr:uid="{00000000-0005-0000-0000-0000CC000000}"/>
    <cellStyle name="Millares 41" xfId="194" xr:uid="{00000000-0005-0000-0000-0000CD000000}"/>
    <cellStyle name="Millares 41 2" xfId="362" xr:uid="{00000000-0005-0000-0000-0000CE000000}"/>
    <cellStyle name="Millares 41 3" xfId="531" xr:uid="{00000000-0005-0000-0000-0000CF000000}"/>
    <cellStyle name="Millares 42" xfId="198" xr:uid="{00000000-0005-0000-0000-0000D0000000}"/>
    <cellStyle name="Millares 42 2" xfId="366" xr:uid="{00000000-0005-0000-0000-0000D1000000}"/>
    <cellStyle name="Millares 42 3" xfId="535" xr:uid="{00000000-0005-0000-0000-0000D2000000}"/>
    <cellStyle name="Millares 43" xfId="202" xr:uid="{00000000-0005-0000-0000-0000D3000000}"/>
    <cellStyle name="Millares 43 2" xfId="370" xr:uid="{00000000-0005-0000-0000-0000D4000000}"/>
    <cellStyle name="Millares 43 3" xfId="539" xr:uid="{00000000-0005-0000-0000-0000D5000000}"/>
    <cellStyle name="Millares 43 4" xfId="553" xr:uid="{00000000-0005-0000-0000-0000D6000000}"/>
    <cellStyle name="Millares 44" xfId="204" xr:uid="{00000000-0005-0000-0000-0000D7000000}"/>
    <cellStyle name="Millares 45" xfId="308" xr:uid="{00000000-0005-0000-0000-0000D8000000}"/>
    <cellStyle name="Millares 46" xfId="372" xr:uid="{00000000-0005-0000-0000-0000D9000000}"/>
    <cellStyle name="Millares 47" xfId="373" xr:uid="{00000000-0005-0000-0000-0000DA000000}"/>
    <cellStyle name="Millares 48" xfId="477" xr:uid="{00000000-0005-0000-0000-0000DB000000}"/>
    <cellStyle name="Millares 49" xfId="542" xr:uid="{00000000-0005-0000-0000-0000DC000000}"/>
    <cellStyle name="Millares 5" xfId="17" xr:uid="{00000000-0005-0000-0000-0000DD000000}"/>
    <cellStyle name="Millares 5 2" xfId="65" xr:uid="{00000000-0005-0000-0000-0000DE000000}"/>
    <cellStyle name="Millares 5 2 2" xfId="259" xr:uid="{00000000-0005-0000-0000-0000DF000000}"/>
    <cellStyle name="Millares 5 2 3" xfId="428" xr:uid="{00000000-0005-0000-0000-0000E0000000}"/>
    <cellStyle name="Millares 5 3" xfId="213" xr:uid="{00000000-0005-0000-0000-0000E1000000}"/>
    <cellStyle name="Millares 5 4" xfId="382" xr:uid="{00000000-0005-0000-0000-0000E2000000}"/>
    <cellStyle name="Millares 50" xfId="478" xr:uid="{00000000-0005-0000-0000-0000E3000000}"/>
    <cellStyle name="Millares 51" xfId="544" xr:uid="{00000000-0005-0000-0000-0000E4000000}"/>
    <cellStyle name="Millares 52" xfId="543" xr:uid="{00000000-0005-0000-0000-0000E5000000}"/>
    <cellStyle name="Millares 53" xfId="541" xr:uid="{00000000-0005-0000-0000-0000E6000000}"/>
    <cellStyle name="Millares 54" xfId="557" xr:uid="{00000000-0005-0000-0000-0000E7000000}"/>
    <cellStyle name="Millares 55" xfId="561" xr:uid="{00000000-0005-0000-0000-0000E8000000}"/>
    <cellStyle name="Millares 56" xfId="565" xr:uid="{00000000-0005-0000-0000-0000E9000000}"/>
    <cellStyle name="Millares 57" xfId="569" xr:uid="{2F301D31-2663-4870-A4D5-9EA93951B00A}"/>
    <cellStyle name="Millares 58" xfId="571" xr:uid="{85450941-8109-4124-B8D6-8E17FB982CB9}"/>
    <cellStyle name="Millares 6" xfId="18" xr:uid="{00000000-0005-0000-0000-0000EA000000}"/>
    <cellStyle name="Millares 6 2" xfId="66" xr:uid="{00000000-0005-0000-0000-0000EB000000}"/>
    <cellStyle name="Millares 6 2 2" xfId="260" xr:uid="{00000000-0005-0000-0000-0000EC000000}"/>
    <cellStyle name="Millares 6 2 3" xfId="429" xr:uid="{00000000-0005-0000-0000-0000ED000000}"/>
    <cellStyle name="Millares 6 3" xfId="214" xr:uid="{00000000-0005-0000-0000-0000EE000000}"/>
    <cellStyle name="Millares 6 4" xfId="383" xr:uid="{00000000-0005-0000-0000-0000EF000000}"/>
    <cellStyle name="Millares 7" xfId="19" xr:uid="{00000000-0005-0000-0000-0000F0000000}"/>
    <cellStyle name="Millares 7 2" xfId="67" xr:uid="{00000000-0005-0000-0000-0000F1000000}"/>
    <cellStyle name="Millares 7 2 2" xfId="261" xr:uid="{00000000-0005-0000-0000-0000F2000000}"/>
    <cellStyle name="Millares 7 2 3" xfId="430" xr:uid="{00000000-0005-0000-0000-0000F3000000}"/>
    <cellStyle name="Millares 7 3" xfId="215" xr:uid="{00000000-0005-0000-0000-0000F4000000}"/>
    <cellStyle name="Millares 7 4" xfId="384" xr:uid="{00000000-0005-0000-0000-0000F5000000}"/>
    <cellStyle name="Millares 8" xfId="20" xr:uid="{00000000-0005-0000-0000-0000F6000000}"/>
    <cellStyle name="Millares 8 2" xfId="68" xr:uid="{00000000-0005-0000-0000-0000F7000000}"/>
    <cellStyle name="Millares 8 2 2" xfId="262" xr:uid="{00000000-0005-0000-0000-0000F8000000}"/>
    <cellStyle name="Millares 8 2 3" xfId="431" xr:uid="{00000000-0005-0000-0000-0000F9000000}"/>
    <cellStyle name="Millares 8 3" xfId="216" xr:uid="{00000000-0005-0000-0000-0000FA000000}"/>
    <cellStyle name="Millares 8 4" xfId="385" xr:uid="{00000000-0005-0000-0000-0000FB000000}"/>
    <cellStyle name="Millares 9" xfId="21" xr:uid="{00000000-0005-0000-0000-0000FC000000}"/>
    <cellStyle name="Millares 9 2" xfId="69" xr:uid="{00000000-0005-0000-0000-0000FD000000}"/>
    <cellStyle name="Millares 9 2 2" xfId="263" xr:uid="{00000000-0005-0000-0000-0000FE000000}"/>
    <cellStyle name="Millares 9 2 3" xfId="432" xr:uid="{00000000-0005-0000-0000-0000FF000000}"/>
    <cellStyle name="Millares 9 3" xfId="217" xr:uid="{00000000-0005-0000-0000-000000010000}"/>
    <cellStyle name="Millares 9 4" xfId="386" xr:uid="{00000000-0005-0000-0000-000001010000}"/>
    <cellStyle name="Moneda" xfId="50" builtinId="4"/>
    <cellStyle name="Moneda [0] 10" xfId="91" xr:uid="{00000000-0005-0000-0000-000004010000}"/>
    <cellStyle name="Moneda [0] 10 2" xfId="285" xr:uid="{00000000-0005-0000-0000-000005010000}"/>
    <cellStyle name="Moneda [0] 10 3" xfId="454" xr:uid="{00000000-0005-0000-0000-000006010000}"/>
    <cellStyle name="Moneda [0] 11" xfId="95" xr:uid="{00000000-0005-0000-0000-000007010000}"/>
    <cellStyle name="Moneda [0] 11 2" xfId="289" xr:uid="{00000000-0005-0000-0000-000008010000}"/>
    <cellStyle name="Moneda [0] 11 3" xfId="458" xr:uid="{00000000-0005-0000-0000-000009010000}"/>
    <cellStyle name="Moneda [0] 12" xfId="99" xr:uid="{00000000-0005-0000-0000-00000A010000}"/>
    <cellStyle name="Moneda [0] 12 2" xfId="293" xr:uid="{00000000-0005-0000-0000-00000B010000}"/>
    <cellStyle name="Moneda [0] 12 3" xfId="462" xr:uid="{00000000-0005-0000-0000-00000C010000}"/>
    <cellStyle name="Moneda [0] 13" xfId="103" xr:uid="{00000000-0005-0000-0000-00000D010000}"/>
    <cellStyle name="Moneda [0] 13 2" xfId="297" xr:uid="{00000000-0005-0000-0000-00000E010000}"/>
    <cellStyle name="Moneda [0] 13 3" xfId="466" xr:uid="{00000000-0005-0000-0000-00000F010000}"/>
    <cellStyle name="Moneda [0] 14" xfId="107" xr:uid="{00000000-0005-0000-0000-000010010000}"/>
    <cellStyle name="Moneda [0] 14 2" xfId="301" xr:uid="{00000000-0005-0000-0000-000011010000}"/>
    <cellStyle name="Moneda [0] 14 3" xfId="470" xr:uid="{00000000-0005-0000-0000-000012010000}"/>
    <cellStyle name="Moneda [0] 15" xfId="111" xr:uid="{00000000-0005-0000-0000-000013010000}"/>
    <cellStyle name="Moneda [0] 15 2" xfId="305" xr:uid="{00000000-0005-0000-0000-000014010000}"/>
    <cellStyle name="Moneda [0] 15 3" xfId="474" xr:uid="{00000000-0005-0000-0000-000015010000}"/>
    <cellStyle name="Moneda [0] 16" xfId="160" xr:uid="{00000000-0005-0000-0000-000016010000}"/>
    <cellStyle name="Moneda [0] 16 2" xfId="331" xr:uid="{00000000-0005-0000-0000-000017010000}"/>
    <cellStyle name="Moneda [0] 16 3" xfId="501" xr:uid="{00000000-0005-0000-0000-000018010000}"/>
    <cellStyle name="Moneda [0] 17" xfId="170" xr:uid="{00000000-0005-0000-0000-000019010000}"/>
    <cellStyle name="Moneda [0] 17 2" xfId="340" xr:uid="{00000000-0005-0000-0000-00001A010000}"/>
    <cellStyle name="Moneda [0] 17 3" xfId="510" xr:uid="{00000000-0005-0000-0000-00001B010000}"/>
    <cellStyle name="Moneda [0] 18" xfId="174" xr:uid="{00000000-0005-0000-0000-00001C010000}"/>
    <cellStyle name="Moneda [0] 18 2" xfId="344" xr:uid="{00000000-0005-0000-0000-00001D010000}"/>
    <cellStyle name="Moneda [0] 18 3" xfId="514" xr:uid="{00000000-0005-0000-0000-00001E010000}"/>
    <cellStyle name="Moneda [0] 19" xfId="178" xr:uid="{00000000-0005-0000-0000-00001F010000}"/>
    <cellStyle name="Moneda [0] 19 2" xfId="348" xr:uid="{00000000-0005-0000-0000-000020010000}"/>
    <cellStyle name="Moneda [0] 19 3" xfId="518" xr:uid="{00000000-0005-0000-0000-000021010000}"/>
    <cellStyle name="Moneda [0] 2" xfId="23" xr:uid="{00000000-0005-0000-0000-000022010000}"/>
    <cellStyle name="Moneda [0] 2 2" xfId="71" xr:uid="{00000000-0005-0000-0000-000023010000}"/>
    <cellStyle name="Moneda [0] 2 2 2" xfId="265" xr:uid="{00000000-0005-0000-0000-000024010000}"/>
    <cellStyle name="Moneda [0] 2 2 3" xfId="434" xr:uid="{00000000-0005-0000-0000-000025010000}"/>
    <cellStyle name="Moneda [0] 2 3" xfId="219" xr:uid="{00000000-0005-0000-0000-000026010000}"/>
    <cellStyle name="Moneda [0] 2 4" xfId="388" xr:uid="{00000000-0005-0000-0000-000027010000}"/>
    <cellStyle name="Moneda [0] 20" xfId="182" xr:uid="{00000000-0005-0000-0000-000028010000}"/>
    <cellStyle name="Moneda [0] 20 2" xfId="352" xr:uid="{00000000-0005-0000-0000-000029010000}"/>
    <cellStyle name="Moneda [0] 20 3" xfId="522" xr:uid="{00000000-0005-0000-0000-00002A010000}"/>
    <cellStyle name="Moneda [0] 21" xfId="186" xr:uid="{00000000-0005-0000-0000-00002B010000}"/>
    <cellStyle name="Moneda [0] 21 2" xfId="356" xr:uid="{00000000-0005-0000-0000-00002C010000}"/>
    <cellStyle name="Moneda [0] 21 3" xfId="526" xr:uid="{00000000-0005-0000-0000-00002D010000}"/>
    <cellStyle name="Moneda [0] 22" xfId="191" xr:uid="{00000000-0005-0000-0000-00002E010000}"/>
    <cellStyle name="Moneda [0] 23" xfId="193" xr:uid="{00000000-0005-0000-0000-00002F010000}"/>
    <cellStyle name="Moneda [0] 23 2" xfId="361" xr:uid="{00000000-0005-0000-0000-000030010000}"/>
    <cellStyle name="Moneda [0] 23 3" xfId="530" xr:uid="{00000000-0005-0000-0000-000031010000}"/>
    <cellStyle name="Moneda [0] 24" xfId="197" xr:uid="{00000000-0005-0000-0000-000032010000}"/>
    <cellStyle name="Moneda [0] 24 2" xfId="365" xr:uid="{00000000-0005-0000-0000-000033010000}"/>
    <cellStyle name="Moneda [0] 24 3" xfId="534" xr:uid="{00000000-0005-0000-0000-000034010000}"/>
    <cellStyle name="Moneda [0] 25" xfId="201" xr:uid="{00000000-0005-0000-0000-000035010000}"/>
    <cellStyle name="Moneda [0] 25 2" xfId="369" xr:uid="{00000000-0005-0000-0000-000036010000}"/>
    <cellStyle name="Moneda [0] 25 3" xfId="538" xr:uid="{00000000-0005-0000-0000-000037010000}"/>
    <cellStyle name="Moneda [0] 25 4" xfId="552" xr:uid="{00000000-0005-0000-0000-000038010000}"/>
    <cellStyle name="Moneda [0] 26" xfId="556" xr:uid="{00000000-0005-0000-0000-000039010000}"/>
    <cellStyle name="Moneda [0] 27" xfId="560" xr:uid="{00000000-0005-0000-0000-00003A010000}"/>
    <cellStyle name="Moneda [0] 28" xfId="564" xr:uid="{00000000-0005-0000-0000-00003B010000}"/>
    <cellStyle name="Moneda [0] 29" xfId="568" xr:uid="{09CAF182-FC3E-4D28-ACAC-6F91CCC2ED38}"/>
    <cellStyle name="Moneda [0] 3" xfId="27" xr:uid="{00000000-0005-0000-0000-00003C010000}"/>
    <cellStyle name="Moneda [0] 3 2" xfId="74" xr:uid="{00000000-0005-0000-0000-00003D010000}"/>
    <cellStyle name="Moneda [0] 3 2 2" xfId="268" xr:uid="{00000000-0005-0000-0000-00003E010000}"/>
    <cellStyle name="Moneda [0] 3 2 3" xfId="437" xr:uid="{00000000-0005-0000-0000-00003F010000}"/>
    <cellStyle name="Moneda [0] 3 3" xfId="222" xr:uid="{00000000-0005-0000-0000-000040010000}"/>
    <cellStyle name="Moneda [0] 3 4" xfId="391" xr:uid="{00000000-0005-0000-0000-000041010000}"/>
    <cellStyle name="Moneda [0] 4" xfId="31" xr:uid="{00000000-0005-0000-0000-000042010000}"/>
    <cellStyle name="Moneda [0] 4 2" xfId="78" xr:uid="{00000000-0005-0000-0000-000043010000}"/>
    <cellStyle name="Moneda [0] 4 2 2" xfId="272" xr:uid="{00000000-0005-0000-0000-000044010000}"/>
    <cellStyle name="Moneda [0] 4 2 3" xfId="441" xr:uid="{00000000-0005-0000-0000-000045010000}"/>
    <cellStyle name="Moneda [0] 4 3" xfId="226" xr:uid="{00000000-0005-0000-0000-000046010000}"/>
    <cellStyle name="Moneda [0] 4 4" xfId="395" xr:uid="{00000000-0005-0000-0000-000047010000}"/>
    <cellStyle name="Moneda [0] 4 5" xfId="546" xr:uid="{00000000-0005-0000-0000-000048010000}"/>
    <cellStyle name="Moneda [0] 5" xfId="35" xr:uid="{00000000-0005-0000-0000-000049010000}"/>
    <cellStyle name="Moneda [0] 5 2" xfId="82" xr:uid="{00000000-0005-0000-0000-00004A010000}"/>
    <cellStyle name="Moneda [0] 5 2 2" xfId="276" xr:uid="{00000000-0005-0000-0000-00004B010000}"/>
    <cellStyle name="Moneda [0] 5 2 3" xfId="445" xr:uid="{00000000-0005-0000-0000-00004C010000}"/>
    <cellStyle name="Moneda [0] 5 3" xfId="230" xr:uid="{00000000-0005-0000-0000-00004D010000}"/>
    <cellStyle name="Moneda [0] 5 4" xfId="399" xr:uid="{00000000-0005-0000-0000-00004E010000}"/>
    <cellStyle name="Moneda [0] 6" xfId="39" xr:uid="{00000000-0005-0000-0000-00004F010000}"/>
    <cellStyle name="Moneda [0] 6 2" xfId="234" xr:uid="{00000000-0005-0000-0000-000050010000}"/>
    <cellStyle name="Moneda [0] 6 3" xfId="403" xr:uid="{00000000-0005-0000-0000-000051010000}"/>
    <cellStyle name="Moneda [0] 7" xfId="43" xr:uid="{00000000-0005-0000-0000-000052010000}"/>
    <cellStyle name="Moneda [0] 7 2" xfId="238" xr:uid="{00000000-0005-0000-0000-000053010000}"/>
    <cellStyle name="Moneda [0] 7 3" xfId="407" xr:uid="{00000000-0005-0000-0000-000054010000}"/>
    <cellStyle name="Moneda [0] 8" xfId="47" xr:uid="{00000000-0005-0000-0000-000055010000}"/>
    <cellStyle name="Moneda [0] 8 2" xfId="242" xr:uid="{00000000-0005-0000-0000-000056010000}"/>
    <cellStyle name="Moneda [0] 8 3" xfId="411" xr:uid="{00000000-0005-0000-0000-000057010000}"/>
    <cellStyle name="Moneda [0] 9" xfId="53" xr:uid="{00000000-0005-0000-0000-000058010000}"/>
    <cellStyle name="Moneda [0] 9 2" xfId="247" xr:uid="{00000000-0005-0000-0000-000059010000}"/>
    <cellStyle name="Moneda [0] 9 3" xfId="416" xr:uid="{00000000-0005-0000-0000-00005A010000}"/>
    <cellStyle name="Moneda 2" xfId="574" xr:uid="{8012B0AC-9ED9-43C7-A2E4-1203B98104FA}"/>
    <cellStyle name="Neutral" xfId="121" builtinId="28" customBuiltin="1"/>
    <cellStyle name="Nivel 1,2.3,5,6,9" xfId="158" xr:uid="{00000000-0005-0000-0000-00005C010000}"/>
    <cellStyle name="Nivel 4" xfId="159" xr:uid="{00000000-0005-0000-0000-00005D010000}"/>
    <cellStyle name="Normal" xfId="0" builtinId="0"/>
    <cellStyle name="Normal 10" xfId="30" xr:uid="{00000000-0005-0000-0000-00005F010000}"/>
    <cellStyle name="Normal 10 2" xfId="77" xr:uid="{00000000-0005-0000-0000-000060010000}"/>
    <cellStyle name="Normal 10 2 2" xfId="271" xr:uid="{00000000-0005-0000-0000-000061010000}"/>
    <cellStyle name="Normal 10 2 3" xfId="440" xr:uid="{00000000-0005-0000-0000-000062010000}"/>
    <cellStyle name="Normal 10 3" xfId="225" xr:uid="{00000000-0005-0000-0000-000063010000}"/>
    <cellStyle name="Normal 10 4" xfId="394" xr:uid="{00000000-0005-0000-0000-000064010000}"/>
    <cellStyle name="Normal 10 5" xfId="545" xr:uid="{00000000-0005-0000-0000-000065010000}"/>
    <cellStyle name="Normal 11" xfId="34" xr:uid="{00000000-0005-0000-0000-000066010000}"/>
    <cellStyle name="Normal 11 2" xfId="81" xr:uid="{00000000-0005-0000-0000-000067010000}"/>
    <cellStyle name="Normal 11 2 2" xfId="275" xr:uid="{00000000-0005-0000-0000-000068010000}"/>
    <cellStyle name="Normal 11 2 3" xfId="444" xr:uid="{00000000-0005-0000-0000-000069010000}"/>
    <cellStyle name="Normal 11 3" xfId="229" xr:uid="{00000000-0005-0000-0000-00006A010000}"/>
    <cellStyle name="Normal 11 4" xfId="398" xr:uid="{00000000-0005-0000-0000-00006B010000}"/>
    <cellStyle name="Normal 12" xfId="38" xr:uid="{00000000-0005-0000-0000-00006C010000}"/>
    <cellStyle name="Normal 12 2" xfId="233" xr:uid="{00000000-0005-0000-0000-00006D010000}"/>
    <cellStyle name="Normal 12 3" xfId="402" xr:uid="{00000000-0005-0000-0000-00006E010000}"/>
    <cellStyle name="Normal 13" xfId="42" xr:uid="{00000000-0005-0000-0000-00006F010000}"/>
    <cellStyle name="Normal 13 2" xfId="237" xr:uid="{00000000-0005-0000-0000-000070010000}"/>
    <cellStyle name="Normal 13 3" xfId="406" xr:uid="{00000000-0005-0000-0000-000071010000}"/>
    <cellStyle name="Normal 14" xfId="46" xr:uid="{00000000-0005-0000-0000-000072010000}"/>
    <cellStyle name="Normal 14 2" xfId="241" xr:uid="{00000000-0005-0000-0000-000073010000}"/>
    <cellStyle name="Normal 14 3" xfId="410" xr:uid="{00000000-0005-0000-0000-000074010000}"/>
    <cellStyle name="Normal 15" xfId="51" xr:uid="{00000000-0005-0000-0000-000075010000}"/>
    <cellStyle name="Normal 15 2" xfId="245" xr:uid="{00000000-0005-0000-0000-000076010000}"/>
    <cellStyle name="Normal 15 3" xfId="414" xr:uid="{00000000-0005-0000-0000-000077010000}"/>
    <cellStyle name="Normal 16" xfId="52" xr:uid="{00000000-0005-0000-0000-000078010000}"/>
    <cellStyle name="Normal 16 2" xfId="246" xr:uid="{00000000-0005-0000-0000-000079010000}"/>
    <cellStyle name="Normal 16 3" xfId="415" xr:uid="{00000000-0005-0000-0000-00007A010000}"/>
    <cellStyle name="Normal 17" xfId="90" xr:uid="{00000000-0005-0000-0000-00007B010000}"/>
    <cellStyle name="Normal 17 2" xfId="284" xr:uid="{00000000-0005-0000-0000-00007C010000}"/>
    <cellStyle name="Normal 17 3" xfId="453" xr:uid="{00000000-0005-0000-0000-00007D010000}"/>
    <cellStyle name="Normal 18" xfId="94" xr:uid="{00000000-0005-0000-0000-00007E010000}"/>
    <cellStyle name="Normal 18 2" xfId="288" xr:uid="{00000000-0005-0000-0000-00007F010000}"/>
    <cellStyle name="Normal 18 3" xfId="457" xr:uid="{00000000-0005-0000-0000-000080010000}"/>
    <cellStyle name="Normal 19" xfId="98" xr:uid="{00000000-0005-0000-0000-000081010000}"/>
    <cellStyle name="Normal 19 2" xfId="292" xr:uid="{00000000-0005-0000-0000-000082010000}"/>
    <cellStyle name="Normal 19 3" xfId="461" xr:uid="{00000000-0005-0000-0000-000083010000}"/>
    <cellStyle name="Normal 2" xfId="4" xr:uid="{00000000-0005-0000-0000-000084010000}"/>
    <cellStyle name="Normal 2 2" xfId="5" xr:uid="{00000000-0005-0000-0000-000085010000}"/>
    <cellStyle name="Normal 20" xfId="102" xr:uid="{00000000-0005-0000-0000-000086010000}"/>
    <cellStyle name="Normal 20 2" xfId="296" xr:uid="{00000000-0005-0000-0000-000087010000}"/>
    <cellStyle name="Normal 20 3" xfId="465" xr:uid="{00000000-0005-0000-0000-000088010000}"/>
    <cellStyle name="Normal 21" xfId="106" xr:uid="{00000000-0005-0000-0000-000089010000}"/>
    <cellStyle name="Normal 21 2" xfId="300" xr:uid="{00000000-0005-0000-0000-00008A010000}"/>
    <cellStyle name="Normal 21 3" xfId="469" xr:uid="{00000000-0005-0000-0000-00008B010000}"/>
    <cellStyle name="Normal 22" xfId="110" xr:uid="{00000000-0005-0000-0000-00008C010000}"/>
    <cellStyle name="Normal 22 2" xfId="304" xr:uid="{00000000-0005-0000-0000-00008D010000}"/>
    <cellStyle name="Normal 22 3" xfId="473" xr:uid="{00000000-0005-0000-0000-00008E010000}"/>
    <cellStyle name="Normal 23" xfId="154" xr:uid="{00000000-0005-0000-0000-00008F010000}"/>
    <cellStyle name="Normal 23 2" xfId="327" xr:uid="{00000000-0005-0000-0000-000090010000}"/>
    <cellStyle name="Normal 23 3" xfId="497" xr:uid="{00000000-0005-0000-0000-000091010000}"/>
    <cellStyle name="Normal 24" xfId="169" xr:uid="{00000000-0005-0000-0000-000092010000}"/>
    <cellStyle name="Normal 24 2" xfId="339" xr:uid="{00000000-0005-0000-0000-000093010000}"/>
    <cellStyle name="Normal 24 3" xfId="509" xr:uid="{00000000-0005-0000-0000-000094010000}"/>
    <cellStyle name="Normal 25" xfId="173" xr:uid="{00000000-0005-0000-0000-000095010000}"/>
    <cellStyle name="Normal 25 2" xfId="343" xr:uid="{00000000-0005-0000-0000-000096010000}"/>
    <cellStyle name="Normal 25 3" xfId="513" xr:uid="{00000000-0005-0000-0000-000097010000}"/>
    <cellStyle name="Normal 26" xfId="177" xr:uid="{00000000-0005-0000-0000-000098010000}"/>
    <cellStyle name="Normal 26 2" xfId="347" xr:uid="{00000000-0005-0000-0000-000099010000}"/>
    <cellStyle name="Normal 26 3" xfId="517" xr:uid="{00000000-0005-0000-0000-00009A010000}"/>
    <cellStyle name="Normal 27" xfId="181" xr:uid="{00000000-0005-0000-0000-00009B010000}"/>
    <cellStyle name="Normal 27 2" xfId="351" xr:uid="{00000000-0005-0000-0000-00009C010000}"/>
    <cellStyle name="Normal 27 3" xfId="521" xr:uid="{00000000-0005-0000-0000-00009D010000}"/>
    <cellStyle name="Normal 28" xfId="185" xr:uid="{00000000-0005-0000-0000-00009E010000}"/>
    <cellStyle name="Normal 28 2" xfId="355" xr:uid="{00000000-0005-0000-0000-00009F010000}"/>
    <cellStyle name="Normal 28 3" xfId="525" xr:uid="{00000000-0005-0000-0000-0000A0010000}"/>
    <cellStyle name="Normal 29" xfId="189" xr:uid="{00000000-0005-0000-0000-0000A1010000}"/>
    <cellStyle name="Normal 29 2" xfId="359" xr:uid="{00000000-0005-0000-0000-0000A2010000}"/>
    <cellStyle name="Normal 3" xfId="3" xr:uid="{00000000-0005-0000-0000-0000A3010000}"/>
    <cellStyle name="Normal 30" xfId="192" xr:uid="{00000000-0005-0000-0000-0000A4010000}"/>
    <cellStyle name="Normal 30 2" xfId="360" xr:uid="{00000000-0005-0000-0000-0000A5010000}"/>
    <cellStyle name="Normal 30 3" xfId="529" xr:uid="{00000000-0005-0000-0000-0000A6010000}"/>
    <cellStyle name="Normal 31" xfId="196" xr:uid="{00000000-0005-0000-0000-0000A7010000}"/>
    <cellStyle name="Normal 31 2" xfId="364" xr:uid="{00000000-0005-0000-0000-0000A8010000}"/>
    <cellStyle name="Normal 31 3" xfId="533" xr:uid="{00000000-0005-0000-0000-0000A9010000}"/>
    <cellStyle name="Normal 32" xfId="200" xr:uid="{00000000-0005-0000-0000-0000AA010000}"/>
    <cellStyle name="Normal 32 2" xfId="368" xr:uid="{00000000-0005-0000-0000-0000AB010000}"/>
    <cellStyle name="Normal 32 3" xfId="537" xr:uid="{00000000-0005-0000-0000-0000AC010000}"/>
    <cellStyle name="Normal 32 4" xfId="551" xr:uid="{00000000-0005-0000-0000-0000AD010000}"/>
    <cellStyle name="Normal 33" xfId="555" xr:uid="{00000000-0005-0000-0000-0000AE010000}"/>
    <cellStyle name="Normal 34" xfId="559" xr:uid="{00000000-0005-0000-0000-0000AF010000}"/>
    <cellStyle name="Normal 35" xfId="563" xr:uid="{00000000-0005-0000-0000-0000B0010000}"/>
    <cellStyle name="Normal 36" xfId="567" xr:uid="{F9AB1D9F-8D56-4910-882A-05EA33E09718}"/>
    <cellStyle name="Normal 37" xfId="572" xr:uid="{A2C38DB8-27A0-4D8D-8949-1D0F92DA96A2}"/>
    <cellStyle name="Normal 4" xfId="10" xr:uid="{00000000-0005-0000-0000-0000B1010000}"/>
    <cellStyle name="Normal 4 2" xfId="25" xr:uid="{00000000-0005-0000-0000-0000B2010000}"/>
    <cellStyle name="Normal 4 3" xfId="58" xr:uid="{00000000-0005-0000-0000-0000B3010000}"/>
    <cellStyle name="Normal 4 3 2" xfId="252" xr:uid="{00000000-0005-0000-0000-0000B4010000}"/>
    <cellStyle name="Normal 4 3 3" xfId="421" xr:uid="{00000000-0005-0000-0000-0000B5010000}"/>
    <cellStyle name="Normal 4 4" xfId="206" xr:uid="{00000000-0005-0000-0000-0000B6010000}"/>
    <cellStyle name="Normal 4 5" xfId="375" xr:uid="{00000000-0005-0000-0000-0000B7010000}"/>
    <cellStyle name="Normal 5" xfId="11" xr:uid="{00000000-0005-0000-0000-0000B8010000}"/>
    <cellStyle name="Normal 5 2" xfId="60" xr:uid="{00000000-0005-0000-0000-0000B9010000}"/>
    <cellStyle name="Normal 5 2 2" xfId="254" xr:uid="{00000000-0005-0000-0000-0000BA010000}"/>
    <cellStyle name="Normal 5 2 3" xfId="423" xr:uid="{00000000-0005-0000-0000-0000BB010000}"/>
    <cellStyle name="Normal 5 3" xfId="208" xr:uid="{00000000-0005-0000-0000-0000BC010000}"/>
    <cellStyle name="Normal 5 4" xfId="377" xr:uid="{00000000-0005-0000-0000-0000BD010000}"/>
    <cellStyle name="Normal 6" xfId="15" xr:uid="{00000000-0005-0000-0000-0000BE010000}"/>
    <cellStyle name="Normal 7" xfId="22" xr:uid="{00000000-0005-0000-0000-0000BF010000}"/>
    <cellStyle name="Normal 7 2" xfId="70" xr:uid="{00000000-0005-0000-0000-0000C0010000}"/>
    <cellStyle name="Normal 7 2 2" xfId="264" xr:uid="{00000000-0005-0000-0000-0000C1010000}"/>
    <cellStyle name="Normal 7 2 3" xfId="433" xr:uid="{00000000-0005-0000-0000-0000C2010000}"/>
    <cellStyle name="Normal 7 3" xfId="218" xr:uid="{00000000-0005-0000-0000-0000C3010000}"/>
    <cellStyle name="Normal 7 4" xfId="387" xr:uid="{00000000-0005-0000-0000-0000C4010000}"/>
    <cellStyle name="Normal 8" xfId="24" xr:uid="{00000000-0005-0000-0000-0000C5010000}"/>
    <cellStyle name="Normal 8 2" xfId="72" xr:uid="{00000000-0005-0000-0000-0000C6010000}"/>
    <cellStyle name="Normal 8 2 2" xfId="266" xr:uid="{00000000-0005-0000-0000-0000C7010000}"/>
    <cellStyle name="Normal 8 2 3" xfId="435" xr:uid="{00000000-0005-0000-0000-0000C8010000}"/>
    <cellStyle name="Normal 8 3" xfId="220" xr:uid="{00000000-0005-0000-0000-0000C9010000}"/>
    <cellStyle name="Normal 8 4" xfId="389" xr:uid="{00000000-0005-0000-0000-0000CA010000}"/>
    <cellStyle name="Normal 9" xfId="26" xr:uid="{00000000-0005-0000-0000-0000CB010000}"/>
    <cellStyle name="Normal 9 2" xfId="73" xr:uid="{00000000-0005-0000-0000-0000CC010000}"/>
    <cellStyle name="Normal 9 2 2" xfId="267" xr:uid="{00000000-0005-0000-0000-0000CD010000}"/>
    <cellStyle name="Normal 9 2 3" xfId="436" xr:uid="{00000000-0005-0000-0000-0000CE010000}"/>
    <cellStyle name="Normal 9 3" xfId="221" xr:uid="{00000000-0005-0000-0000-0000CF010000}"/>
    <cellStyle name="Normal 9 4" xfId="390" xr:uid="{00000000-0005-0000-0000-0000D0010000}"/>
    <cellStyle name="Notas 2" xfId="165" xr:uid="{00000000-0005-0000-0000-0000D1010000}"/>
    <cellStyle name="Notas 2 2" xfId="335" xr:uid="{00000000-0005-0000-0000-0000D2010000}"/>
    <cellStyle name="Notas 2 3" xfId="505" xr:uid="{00000000-0005-0000-0000-0000D3010000}"/>
    <cellStyle name="Porcentaje" xfId="2" builtinId="5"/>
    <cellStyle name="Porcentaje 10" xfId="49" xr:uid="{00000000-0005-0000-0000-0000D5010000}"/>
    <cellStyle name="Porcentaje 10 2" xfId="244" xr:uid="{00000000-0005-0000-0000-0000D6010000}"/>
    <cellStyle name="Porcentaje 10 3" xfId="413" xr:uid="{00000000-0005-0000-0000-0000D7010000}"/>
    <cellStyle name="Porcentaje 11" xfId="55" xr:uid="{00000000-0005-0000-0000-0000D8010000}"/>
    <cellStyle name="Porcentaje 11 2" xfId="249" xr:uid="{00000000-0005-0000-0000-0000D9010000}"/>
    <cellStyle name="Porcentaje 11 3" xfId="418" xr:uid="{00000000-0005-0000-0000-0000DA010000}"/>
    <cellStyle name="Porcentaje 12" xfId="93" xr:uid="{00000000-0005-0000-0000-0000DB010000}"/>
    <cellStyle name="Porcentaje 12 2" xfId="287" xr:uid="{00000000-0005-0000-0000-0000DC010000}"/>
    <cellStyle name="Porcentaje 12 3" xfId="456" xr:uid="{00000000-0005-0000-0000-0000DD010000}"/>
    <cellStyle name="Porcentaje 13" xfId="97" xr:uid="{00000000-0005-0000-0000-0000DE010000}"/>
    <cellStyle name="Porcentaje 13 2" xfId="291" xr:uid="{00000000-0005-0000-0000-0000DF010000}"/>
    <cellStyle name="Porcentaje 13 3" xfId="460" xr:uid="{00000000-0005-0000-0000-0000E0010000}"/>
    <cellStyle name="Porcentaje 14" xfId="101" xr:uid="{00000000-0005-0000-0000-0000E1010000}"/>
    <cellStyle name="Porcentaje 14 2" xfId="295" xr:uid="{00000000-0005-0000-0000-0000E2010000}"/>
    <cellStyle name="Porcentaje 14 3" xfId="464" xr:uid="{00000000-0005-0000-0000-0000E3010000}"/>
    <cellStyle name="Porcentaje 15" xfId="105" xr:uid="{00000000-0005-0000-0000-0000E4010000}"/>
    <cellStyle name="Porcentaje 15 2" xfId="299" xr:uid="{00000000-0005-0000-0000-0000E5010000}"/>
    <cellStyle name="Porcentaje 15 3" xfId="468" xr:uid="{00000000-0005-0000-0000-0000E6010000}"/>
    <cellStyle name="Porcentaje 16" xfId="109" xr:uid="{00000000-0005-0000-0000-0000E7010000}"/>
    <cellStyle name="Porcentaje 16 2" xfId="303" xr:uid="{00000000-0005-0000-0000-0000E8010000}"/>
    <cellStyle name="Porcentaje 16 3" xfId="472" xr:uid="{00000000-0005-0000-0000-0000E9010000}"/>
    <cellStyle name="Porcentaje 17" xfId="113" xr:uid="{00000000-0005-0000-0000-0000EA010000}"/>
    <cellStyle name="Porcentaje 17 2" xfId="307" xr:uid="{00000000-0005-0000-0000-0000EB010000}"/>
    <cellStyle name="Porcentaje 17 3" xfId="476" xr:uid="{00000000-0005-0000-0000-0000EC010000}"/>
    <cellStyle name="Porcentaje 17 4" xfId="550" xr:uid="{00000000-0005-0000-0000-0000ED010000}"/>
    <cellStyle name="Porcentaje 18" xfId="172" xr:uid="{00000000-0005-0000-0000-0000EE010000}"/>
    <cellStyle name="Porcentaje 18 2" xfId="342" xr:uid="{00000000-0005-0000-0000-0000EF010000}"/>
    <cellStyle name="Porcentaje 18 3" xfId="512" xr:uid="{00000000-0005-0000-0000-0000F0010000}"/>
    <cellStyle name="Porcentaje 19" xfId="176" xr:uid="{00000000-0005-0000-0000-0000F1010000}"/>
    <cellStyle name="Porcentaje 19 2" xfId="346" xr:uid="{00000000-0005-0000-0000-0000F2010000}"/>
    <cellStyle name="Porcentaje 19 3" xfId="516" xr:uid="{00000000-0005-0000-0000-0000F3010000}"/>
    <cellStyle name="Porcentaje 2" xfId="6" xr:uid="{00000000-0005-0000-0000-0000F4010000}"/>
    <cellStyle name="Porcentaje 2 2" xfId="57" xr:uid="{00000000-0005-0000-0000-0000F5010000}"/>
    <cellStyle name="Porcentaje 2 2 2" xfId="251" xr:uid="{00000000-0005-0000-0000-0000F6010000}"/>
    <cellStyle name="Porcentaje 2 2 3" xfId="420" xr:uid="{00000000-0005-0000-0000-0000F7010000}"/>
    <cellStyle name="Porcentaje 2 3" xfId="163" xr:uid="{00000000-0005-0000-0000-0000F8010000}"/>
    <cellStyle name="Porcentaje 2 4" xfId="205" xr:uid="{00000000-0005-0000-0000-0000F9010000}"/>
    <cellStyle name="Porcentaje 2 5" xfId="374" xr:uid="{00000000-0005-0000-0000-0000FA010000}"/>
    <cellStyle name="Porcentaje 2 6" xfId="575" xr:uid="{611D56AF-1908-42F9-AAD9-A85739C916C9}"/>
    <cellStyle name="Porcentaje 20" xfId="180" xr:uid="{00000000-0005-0000-0000-0000FB010000}"/>
    <cellStyle name="Porcentaje 20 2" xfId="350" xr:uid="{00000000-0005-0000-0000-0000FC010000}"/>
    <cellStyle name="Porcentaje 20 3" xfId="520" xr:uid="{00000000-0005-0000-0000-0000FD010000}"/>
    <cellStyle name="Porcentaje 21" xfId="184" xr:uid="{00000000-0005-0000-0000-0000FE010000}"/>
    <cellStyle name="Porcentaje 21 2" xfId="354" xr:uid="{00000000-0005-0000-0000-0000FF010000}"/>
    <cellStyle name="Porcentaje 21 3" xfId="524" xr:uid="{00000000-0005-0000-0000-000000020000}"/>
    <cellStyle name="Porcentaje 22" xfId="188" xr:uid="{00000000-0005-0000-0000-000001020000}"/>
    <cellStyle name="Porcentaje 22 2" xfId="358" xr:uid="{00000000-0005-0000-0000-000002020000}"/>
    <cellStyle name="Porcentaje 22 3" xfId="528" xr:uid="{00000000-0005-0000-0000-000003020000}"/>
    <cellStyle name="Porcentaje 23" xfId="195" xr:uid="{00000000-0005-0000-0000-000004020000}"/>
    <cellStyle name="Porcentaje 23 2" xfId="363" xr:uid="{00000000-0005-0000-0000-000005020000}"/>
    <cellStyle name="Porcentaje 23 3" xfId="532" xr:uid="{00000000-0005-0000-0000-000006020000}"/>
    <cellStyle name="Porcentaje 24" xfId="199" xr:uid="{00000000-0005-0000-0000-000007020000}"/>
    <cellStyle name="Porcentaje 24 2" xfId="367" xr:uid="{00000000-0005-0000-0000-000008020000}"/>
    <cellStyle name="Porcentaje 24 3" xfId="536" xr:uid="{00000000-0005-0000-0000-000009020000}"/>
    <cellStyle name="Porcentaje 25" xfId="203" xr:uid="{00000000-0005-0000-0000-00000A020000}"/>
    <cellStyle name="Porcentaje 25 2" xfId="371" xr:uid="{00000000-0005-0000-0000-00000B020000}"/>
    <cellStyle name="Porcentaje 25 3" xfId="540" xr:uid="{00000000-0005-0000-0000-00000C020000}"/>
    <cellStyle name="Porcentaje 25 4" xfId="554" xr:uid="{00000000-0005-0000-0000-00000D020000}"/>
    <cellStyle name="Porcentaje 26" xfId="558" xr:uid="{00000000-0005-0000-0000-00000E020000}"/>
    <cellStyle name="Porcentaje 27" xfId="562" xr:uid="{00000000-0005-0000-0000-00000F020000}"/>
    <cellStyle name="Porcentaje 28" xfId="566" xr:uid="{00000000-0005-0000-0000-000010020000}"/>
    <cellStyle name="Porcentaje 29" xfId="573" xr:uid="{A64D9156-FF52-43E9-8A58-688D49EDDB64}"/>
    <cellStyle name="Porcentaje 3" xfId="8" xr:uid="{00000000-0005-0000-0000-000011020000}"/>
    <cellStyle name="Porcentaje 4" xfId="12" xr:uid="{00000000-0005-0000-0000-000012020000}"/>
    <cellStyle name="Porcentaje 4 2" xfId="61" xr:uid="{00000000-0005-0000-0000-000013020000}"/>
    <cellStyle name="Porcentaje 4 2 2" xfId="255" xr:uid="{00000000-0005-0000-0000-000014020000}"/>
    <cellStyle name="Porcentaje 4 2 3" xfId="424" xr:uid="{00000000-0005-0000-0000-000015020000}"/>
    <cellStyle name="Porcentaje 4 3" xfId="209" xr:uid="{00000000-0005-0000-0000-000016020000}"/>
    <cellStyle name="Porcentaje 4 4" xfId="378" xr:uid="{00000000-0005-0000-0000-000017020000}"/>
    <cellStyle name="Porcentaje 5" xfId="29" xr:uid="{00000000-0005-0000-0000-000018020000}"/>
    <cellStyle name="Porcentaje 5 2" xfId="76" xr:uid="{00000000-0005-0000-0000-000019020000}"/>
    <cellStyle name="Porcentaje 5 2 2" xfId="270" xr:uid="{00000000-0005-0000-0000-00001A020000}"/>
    <cellStyle name="Porcentaje 5 2 3" xfId="439" xr:uid="{00000000-0005-0000-0000-00001B020000}"/>
    <cellStyle name="Porcentaje 5 3" xfId="224" xr:uid="{00000000-0005-0000-0000-00001C020000}"/>
    <cellStyle name="Porcentaje 5 4" xfId="393" xr:uid="{00000000-0005-0000-0000-00001D020000}"/>
    <cellStyle name="Porcentaje 6" xfId="33" xr:uid="{00000000-0005-0000-0000-00001E020000}"/>
    <cellStyle name="Porcentaje 6 2" xfId="80" xr:uid="{00000000-0005-0000-0000-00001F020000}"/>
    <cellStyle name="Porcentaje 6 2 2" xfId="274" xr:uid="{00000000-0005-0000-0000-000020020000}"/>
    <cellStyle name="Porcentaje 6 2 3" xfId="443" xr:uid="{00000000-0005-0000-0000-000021020000}"/>
    <cellStyle name="Porcentaje 6 3" xfId="228" xr:uid="{00000000-0005-0000-0000-000022020000}"/>
    <cellStyle name="Porcentaje 6 4" xfId="397" xr:uid="{00000000-0005-0000-0000-000023020000}"/>
    <cellStyle name="Porcentaje 6 5" xfId="548" xr:uid="{00000000-0005-0000-0000-000024020000}"/>
    <cellStyle name="Porcentaje 7" xfId="37" xr:uid="{00000000-0005-0000-0000-000025020000}"/>
    <cellStyle name="Porcentaje 7 2" xfId="84" xr:uid="{00000000-0005-0000-0000-000026020000}"/>
    <cellStyle name="Porcentaje 7 2 2" xfId="278" xr:uid="{00000000-0005-0000-0000-000027020000}"/>
    <cellStyle name="Porcentaje 7 2 3" xfId="447" xr:uid="{00000000-0005-0000-0000-000028020000}"/>
    <cellStyle name="Porcentaje 7 3" xfId="232" xr:uid="{00000000-0005-0000-0000-000029020000}"/>
    <cellStyle name="Porcentaje 7 4" xfId="401" xr:uid="{00000000-0005-0000-0000-00002A020000}"/>
    <cellStyle name="Porcentaje 8" xfId="41" xr:uid="{00000000-0005-0000-0000-00002B020000}"/>
    <cellStyle name="Porcentaje 8 2" xfId="236" xr:uid="{00000000-0005-0000-0000-00002C020000}"/>
    <cellStyle name="Porcentaje 8 3" xfId="405" xr:uid="{00000000-0005-0000-0000-00002D020000}"/>
    <cellStyle name="Porcentaje 9" xfId="45" xr:uid="{00000000-0005-0000-0000-00002E020000}"/>
    <cellStyle name="Porcentaje 9 2" xfId="240" xr:uid="{00000000-0005-0000-0000-00002F020000}"/>
    <cellStyle name="Porcentaje 9 3" xfId="409" xr:uid="{00000000-0005-0000-0000-000030020000}"/>
    <cellStyle name="Porcentual 2" xfId="7" xr:uid="{00000000-0005-0000-0000-000031020000}"/>
    <cellStyle name="Salida" xfId="123" builtinId="21" customBuiltin="1"/>
    <cellStyle name="Texto de advertencia" xfId="127" builtinId="11" customBuiltin="1"/>
    <cellStyle name="Texto explicativo" xfId="128" builtinId="53" customBuiltin="1"/>
    <cellStyle name="Título" xfId="114" builtinId="15" customBuiltin="1"/>
    <cellStyle name="Título 2" xfId="116" builtinId="17" customBuiltin="1"/>
    <cellStyle name="Título 3" xfId="117" builtinId="18" customBuiltin="1"/>
    <cellStyle name="Total" xfId="129" builtinId="25" customBuiltin="1"/>
  </cellStyles>
  <dxfs count="35">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704850</xdr:colOff>
      <xdr:row>0</xdr:row>
      <xdr:rowOff>47625</xdr:rowOff>
    </xdr:from>
    <xdr:to>
      <xdr:col>5</xdr:col>
      <xdr:colOff>400050</xdr:colOff>
      <xdr:row>6</xdr:row>
      <xdr:rowOff>57150</xdr:rowOff>
    </xdr:to>
    <xdr:pic>
      <xdr:nvPicPr>
        <xdr:cNvPr id="4" name="Imagen 3">
          <a:extLst>
            <a:ext uri="{FF2B5EF4-FFF2-40B4-BE49-F238E27FC236}">
              <a16:creationId xmlns:a16="http://schemas.microsoft.com/office/drawing/2014/main" id="{D3A73714-2C4F-4D8A-8451-B04655373ECE}"/>
            </a:ext>
          </a:extLst>
        </xdr:cNvPr>
        <xdr:cNvPicPr/>
      </xdr:nvPicPr>
      <xdr:blipFill rotWithShape="1">
        <a:blip xmlns:r="http://schemas.openxmlformats.org/officeDocument/2006/relationships" r:embed="rId1"/>
        <a:srcRect l="11227" t="20346" r="60761" b="574"/>
        <a:stretch/>
      </xdr:blipFill>
      <xdr:spPr bwMode="auto">
        <a:xfrm>
          <a:off x="1371600" y="47625"/>
          <a:ext cx="3962400" cy="14097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945885</xdr:colOff>
      <xdr:row>0</xdr:row>
      <xdr:rowOff>138112</xdr:rowOff>
    </xdr:from>
    <xdr:to>
      <xdr:col>13</xdr:col>
      <xdr:colOff>653825</xdr:colOff>
      <xdr:row>3</xdr:row>
      <xdr:rowOff>207168</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1387666" y="138112"/>
          <a:ext cx="2017753"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693208</xdr:colOff>
      <xdr:row>0</xdr:row>
      <xdr:rowOff>10585</xdr:rowOff>
    </xdr:from>
    <xdr:to>
      <xdr:col>14</xdr:col>
      <xdr:colOff>904875</xdr:colOff>
      <xdr:row>3</xdr:row>
      <xdr:rowOff>301625</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5139458" y="10585"/>
          <a:ext cx="2751667" cy="108479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353786</xdr:colOff>
      <xdr:row>0</xdr:row>
      <xdr:rowOff>0</xdr:rowOff>
    </xdr:from>
    <xdr:to>
      <xdr:col>0</xdr:col>
      <xdr:colOff>2990850</xdr:colOff>
      <xdr:row>4</xdr:row>
      <xdr:rowOff>152400</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353786" y="0"/>
          <a:ext cx="2637064" cy="131445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topLeftCell="Q1" zoomScale="140" zoomScaleNormal="140" workbookViewId="0">
      <selection activeCell="AA46" sqref="AA46"/>
    </sheetView>
  </sheetViews>
  <sheetFormatPr baseColWidth="10" defaultColWidth="9.140625" defaultRowHeight="63.75" customHeight="1" x14ac:dyDescent="0.25"/>
  <cols>
    <col min="1" max="1" width="12" customWidth="1"/>
    <col min="2" max="2" width="19.42578125" customWidth="1"/>
    <col min="3" max="3" width="11" customWidth="1"/>
    <col min="4" max="15" width="0" hidden="1" customWidth="1"/>
    <col min="16" max="16" width="4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6" t="s">
        <v>0</v>
      </c>
      <c r="B1" s="86">
        <v>2024</v>
      </c>
      <c r="C1" s="87" t="s">
        <v>1</v>
      </c>
      <c r="D1" s="87" t="s">
        <v>1</v>
      </c>
      <c r="E1" s="87" t="s">
        <v>1</v>
      </c>
      <c r="F1" s="87" t="s">
        <v>1</v>
      </c>
      <c r="G1" s="87" t="s">
        <v>1</v>
      </c>
      <c r="H1" s="87" t="s">
        <v>1</v>
      </c>
      <c r="I1" s="87" t="s">
        <v>1</v>
      </c>
      <c r="J1" s="87" t="s">
        <v>1</v>
      </c>
      <c r="K1" s="87" t="s">
        <v>1</v>
      </c>
      <c r="L1" s="87" t="s">
        <v>1</v>
      </c>
      <c r="M1" s="87" t="s">
        <v>1</v>
      </c>
      <c r="N1" s="87" t="s">
        <v>1</v>
      </c>
      <c r="O1" s="87" t="s">
        <v>1</v>
      </c>
      <c r="P1" s="87" t="s">
        <v>1</v>
      </c>
      <c r="Q1" s="798" t="s">
        <v>363</v>
      </c>
      <c r="R1" s="798"/>
      <c r="S1" s="798"/>
      <c r="T1" s="87" t="s">
        <v>1</v>
      </c>
      <c r="U1" s="87" t="s">
        <v>1</v>
      </c>
      <c r="V1" s="87" t="s">
        <v>1</v>
      </c>
      <c r="W1" s="87" t="s">
        <v>1</v>
      </c>
      <c r="X1" s="87" t="s">
        <v>1</v>
      </c>
      <c r="Y1" s="87" t="s">
        <v>1</v>
      </c>
      <c r="Z1" s="87" t="s">
        <v>1</v>
      </c>
      <c r="AA1" s="87" t="s">
        <v>1</v>
      </c>
    </row>
    <row r="2" spans="1:27" ht="14.25" customHeight="1" x14ac:dyDescent="0.25">
      <c r="A2" s="86" t="s">
        <v>2</v>
      </c>
      <c r="B2" s="86" t="s">
        <v>3</v>
      </c>
      <c r="C2" s="87" t="s">
        <v>1</v>
      </c>
      <c r="D2" s="87" t="s">
        <v>1</v>
      </c>
      <c r="E2" s="87" t="s">
        <v>1</v>
      </c>
      <c r="F2" s="87" t="s">
        <v>1</v>
      </c>
      <c r="G2" s="87" t="s">
        <v>1</v>
      </c>
      <c r="H2" s="87" t="s">
        <v>1</v>
      </c>
      <c r="I2" s="87" t="s">
        <v>1</v>
      </c>
      <c r="J2" s="87" t="s">
        <v>1</v>
      </c>
      <c r="K2" s="87" t="s">
        <v>1</v>
      </c>
      <c r="L2" s="87" t="s">
        <v>1</v>
      </c>
      <c r="M2" s="87" t="s">
        <v>1</v>
      </c>
      <c r="N2" s="87" t="s">
        <v>1</v>
      </c>
      <c r="O2" s="87" t="s">
        <v>1</v>
      </c>
      <c r="P2" s="87" t="s">
        <v>1</v>
      </c>
      <c r="Q2" s="87" t="s">
        <v>1</v>
      </c>
      <c r="R2" s="87" t="s">
        <v>1</v>
      </c>
      <c r="S2" s="87" t="s">
        <v>1</v>
      </c>
      <c r="T2" s="87" t="s">
        <v>1</v>
      </c>
      <c r="U2" s="87" t="s">
        <v>1</v>
      </c>
      <c r="V2" s="87" t="s">
        <v>1</v>
      </c>
      <c r="W2" s="87" t="s">
        <v>1</v>
      </c>
      <c r="X2" s="87" t="s">
        <v>1</v>
      </c>
      <c r="Y2" s="87" t="s">
        <v>1</v>
      </c>
      <c r="Z2" s="87" t="s">
        <v>1</v>
      </c>
      <c r="AA2" s="87" t="s">
        <v>1</v>
      </c>
    </row>
    <row r="3" spans="1:27" ht="20.25" customHeight="1" x14ac:dyDescent="0.25">
      <c r="A3" s="86" t="s">
        <v>4</v>
      </c>
      <c r="B3" s="257" t="e">
        <f>+#REF!</f>
        <v>#REF!</v>
      </c>
      <c r="C3" s="87" t="s">
        <v>1</v>
      </c>
      <c r="D3" s="87" t="s">
        <v>1</v>
      </c>
      <c r="E3" s="87" t="s">
        <v>1</v>
      </c>
      <c r="F3" s="87" t="s">
        <v>1</v>
      </c>
      <c r="G3" s="87" t="s">
        <v>1</v>
      </c>
      <c r="H3" s="87" t="s">
        <v>1</v>
      </c>
      <c r="I3" s="87" t="s">
        <v>1</v>
      </c>
      <c r="J3" s="87" t="s">
        <v>1</v>
      </c>
      <c r="K3" s="87" t="s">
        <v>1</v>
      </c>
      <c r="L3" s="87" t="s">
        <v>1</v>
      </c>
      <c r="M3" s="87" t="s">
        <v>1</v>
      </c>
      <c r="N3" s="87" t="s">
        <v>1</v>
      </c>
      <c r="O3" s="87" t="s">
        <v>1</v>
      </c>
      <c r="P3" s="87" t="s">
        <v>1</v>
      </c>
      <c r="Q3" s="131">
        <v>1000000</v>
      </c>
      <c r="R3" s="87" t="s">
        <v>1</v>
      </c>
      <c r="S3" s="87" t="s">
        <v>1</v>
      </c>
      <c r="T3" s="87" t="s">
        <v>1</v>
      </c>
      <c r="U3" s="87" t="s">
        <v>1</v>
      </c>
      <c r="V3" s="87" t="s">
        <v>1</v>
      </c>
      <c r="W3" s="87" t="s">
        <v>1</v>
      </c>
      <c r="X3" s="87" t="s">
        <v>1</v>
      </c>
      <c r="Y3" s="87" t="s">
        <v>1</v>
      </c>
      <c r="Z3" s="87" t="s">
        <v>1</v>
      </c>
      <c r="AA3" s="87" t="s">
        <v>1</v>
      </c>
    </row>
    <row r="4" spans="1:27" ht="37.5" customHeight="1" x14ac:dyDescent="0.25">
      <c r="A4" s="86" t="s">
        <v>5</v>
      </c>
      <c r="B4" s="86" t="s">
        <v>6</v>
      </c>
      <c r="C4" s="86" t="s">
        <v>7</v>
      </c>
      <c r="D4" s="86" t="s">
        <v>8</v>
      </c>
      <c r="E4" s="86" t="s">
        <v>9</v>
      </c>
      <c r="F4" s="86" t="s">
        <v>10</v>
      </c>
      <c r="G4" s="86" t="s">
        <v>11</v>
      </c>
      <c r="H4" s="86" t="s">
        <v>12</v>
      </c>
      <c r="I4" s="86" t="s">
        <v>13</v>
      </c>
      <c r="J4" s="86" t="s">
        <v>14</v>
      </c>
      <c r="K4" s="86" t="s">
        <v>15</v>
      </c>
      <c r="L4" s="86" t="s">
        <v>182</v>
      </c>
      <c r="M4" s="86" t="s">
        <v>16</v>
      </c>
      <c r="N4" s="86" t="s">
        <v>17</v>
      </c>
      <c r="O4" s="86" t="s">
        <v>18</v>
      </c>
      <c r="P4" s="86" t="s">
        <v>19</v>
      </c>
      <c r="Q4" s="86" t="s">
        <v>20</v>
      </c>
      <c r="R4" s="86" t="s">
        <v>21</v>
      </c>
      <c r="S4" s="86" t="s">
        <v>22</v>
      </c>
      <c r="T4" s="86" t="s">
        <v>94</v>
      </c>
      <c r="U4" s="86" t="s">
        <v>23</v>
      </c>
      <c r="V4" s="86" t="s">
        <v>24</v>
      </c>
      <c r="W4" s="86" t="s">
        <v>183</v>
      </c>
      <c r="X4" s="86" t="s">
        <v>25</v>
      </c>
      <c r="Y4" s="86" t="s">
        <v>26</v>
      </c>
      <c r="Z4" s="86" t="s">
        <v>27</v>
      </c>
      <c r="AA4" s="86" t="s">
        <v>28</v>
      </c>
    </row>
    <row r="5" spans="1:27" ht="63.75" hidden="1" customHeight="1" x14ac:dyDescent="0.25">
      <c r="A5" s="88" t="s">
        <v>57</v>
      </c>
      <c r="B5" s="89" t="s">
        <v>58</v>
      </c>
      <c r="C5" s="90" t="s">
        <v>98</v>
      </c>
      <c r="D5" s="88" t="s">
        <v>29</v>
      </c>
      <c r="E5" s="88" t="s">
        <v>184</v>
      </c>
      <c r="F5" s="88" t="s">
        <v>184</v>
      </c>
      <c r="G5" s="88" t="s">
        <v>184</v>
      </c>
      <c r="H5" s="88"/>
      <c r="I5" s="88"/>
      <c r="J5" s="88"/>
      <c r="K5" s="88"/>
      <c r="L5" s="88"/>
      <c r="M5" s="88" t="s">
        <v>30</v>
      </c>
      <c r="N5" s="88" t="s">
        <v>31</v>
      </c>
      <c r="O5" s="88" t="s">
        <v>32</v>
      </c>
      <c r="P5" s="89" t="s">
        <v>99</v>
      </c>
      <c r="Q5" s="91">
        <v>23550.499999</v>
      </c>
      <c r="R5" s="91">
        <v>9.9999999999999995E-7</v>
      </c>
      <c r="S5" s="91">
        <v>0</v>
      </c>
      <c r="T5" s="91">
        <v>23550.5</v>
      </c>
      <c r="U5" s="91">
        <v>0</v>
      </c>
      <c r="V5" s="91">
        <v>13079.841163499999</v>
      </c>
      <c r="W5" s="91">
        <v>10470.658836500001</v>
      </c>
      <c r="X5" s="91">
        <v>1484.369794</v>
      </c>
      <c r="Y5" s="91">
        <v>1444.5872139999999</v>
      </c>
      <c r="Z5" s="91">
        <v>1444.5872139999999</v>
      </c>
      <c r="AA5" s="91">
        <v>1444.5872139999999</v>
      </c>
    </row>
    <row r="6" spans="1:27" ht="63.75" hidden="1" customHeight="1" x14ac:dyDescent="0.25">
      <c r="A6" s="88" t="s">
        <v>57</v>
      </c>
      <c r="B6" s="89" t="s">
        <v>58</v>
      </c>
      <c r="C6" s="90" t="s">
        <v>100</v>
      </c>
      <c r="D6" s="88" t="s">
        <v>29</v>
      </c>
      <c r="E6" s="88" t="s">
        <v>184</v>
      </c>
      <c r="F6" s="88" t="s">
        <v>184</v>
      </c>
      <c r="G6" s="88" t="s">
        <v>185</v>
      </c>
      <c r="H6" s="88"/>
      <c r="I6" s="88"/>
      <c r="J6" s="88"/>
      <c r="K6" s="88"/>
      <c r="L6" s="88"/>
      <c r="M6" s="88" t="s">
        <v>30</v>
      </c>
      <c r="N6" s="88" t="s">
        <v>31</v>
      </c>
      <c r="O6" s="88" t="s">
        <v>32</v>
      </c>
      <c r="P6" s="89" t="s">
        <v>101</v>
      </c>
      <c r="Q6" s="91">
        <v>7317.1</v>
      </c>
      <c r="R6" s="91">
        <v>0</v>
      </c>
      <c r="S6" s="91">
        <v>0</v>
      </c>
      <c r="T6" s="91">
        <v>7317.1</v>
      </c>
      <c r="U6" s="91">
        <v>0</v>
      </c>
      <c r="V6" s="91">
        <v>760.72953199999995</v>
      </c>
      <c r="W6" s="91">
        <v>6556.3704680000001</v>
      </c>
      <c r="X6" s="91">
        <v>0</v>
      </c>
      <c r="Y6" s="91">
        <v>0</v>
      </c>
      <c r="Z6" s="91">
        <v>0</v>
      </c>
      <c r="AA6" s="91">
        <v>0</v>
      </c>
    </row>
    <row r="7" spans="1:27" ht="63.75" hidden="1" customHeight="1" x14ac:dyDescent="0.25">
      <c r="A7" s="88" t="s">
        <v>57</v>
      </c>
      <c r="B7" s="89" t="s">
        <v>58</v>
      </c>
      <c r="C7" s="90" t="s">
        <v>102</v>
      </c>
      <c r="D7" s="88" t="s">
        <v>29</v>
      </c>
      <c r="E7" s="88" t="s">
        <v>184</v>
      </c>
      <c r="F7" s="88" t="s">
        <v>184</v>
      </c>
      <c r="G7" s="88" t="s">
        <v>186</v>
      </c>
      <c r="H7" s="88"/>
      <c r="I7" s="88"/>
      <c r="J7" s="88"/>
      <c r="K7" s="88"/>
      <c r="L7" s="88"/>
      <c r="M7" s="88" t="s">
        <v>30</v>
      </c>
      <c r="N7" s="88" t="s">
        <v>31</v>
      </c>
      <c r="O7" s="88" t="s">
        <v>32</v>
      </c>
      <c r="P7" s="89" t="s">
        <v>103</v>
      </c>
      <c r="Q7" s="91">
        <v>3836.2</v>
      </c>
      <c r="R7" s="91">
        <v>0</v>
      </c>
      <c r="S7" s="91">
        <v>0</v>
      </c>
      <c r="T7" s="91">
        <v>3836.2</v>
      </c>
      <c r="U7" s="91">
        <v>0</v>
      </c>
      <c r="V7" s="91">
        <v>1963.1513445000001</v>
      </c>
      <c r="W7" s="91">
        <v>1873.0486555</v>
      </c>
      <c r="X7" s="91">
        <v>214.901128</v>
      </c>
      <c r="Y7" s="91">
        <v>162.82080999999999</v>
      </c>
      <c r="Z7" s="91">
        <v>162.82080999999999</v>
      </c>
      <c r="AA7" s="91">
        <v>162.82080999999999</v>
      </c>
    </row>
    <row r="8" spans="1:27" ht="63.75" hidden="1" customHeight="1" x14ac:dyDescent="0.25">
      <c r="A8" s="88" t="s">
        <v>57</v>
      </c>
      <c r="B8" s="89" t="s">
        <v>58</v>
      </c>
      <c r="C8" s="90" t="s">
        <v>104</v>
      </c>
      <c r="D8" s="88" t="s">
        <v>29</v>
      </c>
      <c r="E8" s="88" t="s">
        <v>185</v>
      </c>
      <c r="F8" s="88" t="s">
        <v>184</v>
      </c>
      <c r="G8" s="88"/>
      <c r="H8" s="88"/>
      <c r="I8" s="88"/>
      <c r="J8" s="88"/>
      <c r="K8" s="88"/>
      <c r="L8" s="88"/>
      <c r="M8" s="88" t="s">
        <v>30</v>
      </c>
      <c r="N8" s="88" t="s">
        <v>31</v>
      </c>
      <c r="O8" s="88" t="s">
        <v>32</v>
      </c>
      <c r="P8" s="89" t="s">
        <v>105</v>
      </c>
      <c r="Q8" s="91">
        <v>20.2</v>
      </c>
      <c r="R8" s="91">
        <v>7</v>
      </c>
      <c r="S8" s="91">
        <v>7</v>
      </c>
      <c r="T8" s="91">
        <v>20.2</v>
      </c>
      <c r="U8" s="91">
        <v>0</v>
      </c>
      <c r="V8" s="91">
        <v>20.2</v>
      </c>
      <c r="W8" s="91">
        <v>0</v>
      </c>
      <c r="X8" s="91">
        <v>0</v>
      </c>
      <c r="Y8" s="91">
        <v>0</v>
      </c>
      <c r="Z8" s="91">
        <v>0</v>
      </c>
      <c r="AA8" s="91">
        <v>0</v>
      </c>
    </row>
    <row r="9" spans="1:27" ht="63.75" hidden="1" customHeight="1" x14ac:dyDescent="0.25">
      <c r="A9" s="88" t="s">
        <v>57</v>
      </c>
      <c r="B9" s="89" t="s">
        <v>58</v>
      </c>
      <c r="C9" s="90" t="s">
        <v>106</v>
      </c>
      <c r="D9" s="88" t="s">
        <v>29</v>
      </c>
      <c r="E9" s="88" t="s">
        <v>185</v>
      </c>
      <c r="F9" s="88" t="s">
        <v>185</v>
      </c>
      <c r="G9" s="88"/>
      <c r="H9" s="88"/>
      <c r="I9" s="88"/>
      <c r="J9" s="88"/>
      <c r="K9" s="88"/>
      <c r="L9" s="88"/>
      <c r="M9" s="88" t="s">
        <v>30</v>
      </c>
      <c r="N9" s="88" t="s">
        <v>31</v>
      </c>
      <c r="O9" s="88" t="s">
        <v>32</v>
      </c>
      <c r="P9" s="89" t="s">
        <v>107</v>
      </c>
      <c r="Q9" s="91">
        <v>7599.3999990000002</v>
      </c>
      <c r="R9" s="91">
        <v>19.000001000000001</v>
      </c>
      <c r="S9" s="91">
        <v>19</v>
      </c>
      <c r="T9" s="91">
        <v>7599.4</v>
      </c>
      <c r="U9" s="91">
        <v>0</v>
      </c>
      <c r="V9" s="91">
        <v>5966.0640716300004</v>
      </c>
      <c r="W9" s="91">
        <v>1633.3359283699999</v>
      </c>
      <c r="X9" s="91">
        <v>3019.15741063</v>
      </c>
      <c r="Y9" s="91">
        <v>449.402264</v>
      </c>
      <c r="Z9" s="91">
        <v>449.402264</v>
      </c>
      <c r="AA9" s="91">
        <v>432</v>
      </c>
    </row>
    <row r="10" spans="1:27" ht="63.75" hidden="1" customHeight="1" x14ac:dyDescent="0.25">
      <c r="A10" s="88" t="s">
        <v>57</v>
      </c>
      <c r="B10" s="89" t="s">
        <v>58</v>
      </c>
      <c r="C10" s="90" t="s">
        <v>109</v>
      </c>
      <c r="D10" s="88" t="s">
        <v>29</v>
      </c>
      <c r="E10" s="88" t="s">
        <v>186</v>
      </c>
      <c r="F10" s="88" t="s">
        <v>186</v>
      </c>
      <c r="G10" s="88" t="s">
        <v>184</v>
      </c>
      <c r="H10" s="88" t="s">
        <v>187</v>
      </c>
      <c r="I10" s="88"/>
      <c r="J10" s="88"/>
      <c r="K10" s="88"/>
      <c r="L10" s="88"/>
      <c r="M10" s="88" t="s">
        <v>30</v>
      </c>
      <c r="N10" s="88" t="s">
        <v>31</v>
      </c>
      <c r="O10" s="88" t="s">
        <v>32</v>
      </c>
      <c r="P10" s="89" t="s">
        <v>33</v>
      </c>
      <c r="Q10" s="91">
        <v>554.1</v>
      </c>
      <c r="R10" s="91">
        <v>0</v>
      </c>
      <c r="S10" s="91">
        <v>0</v>
      </c>
      <c r="T10" s="91">
        <v>554.1</v>
      </c>
      <c r="U10" s="91">
        <v>0</v>
      </c>
      <c r="V10" s="91">
        <v>373.097734</v>
      </c>
      <c r="W10" s="91">
        <v>181.00226599999999</v>
      </c>
      <c r="X10" s="91">
        <v>190.7534</v>
      </c>
      <c r="Y10" s="91">
        <v>0</v>
      </c>
      <c r="Z10" s="91">
        <v>0</v>
      </c>
      <c r="AA10" s="91">
        <v>0</v>
      </c>
    </row>
    <row r="11" spans="1:27" ht="63.75" hidden="1" customHeight="1" x14ac:dyDescent="0.25">
      <c r="A11" s="88" t="s">
        <v>57</v>
      </c>
      <c r="B11" s="89" t="s">
        <v>58</v>
      </c>
      <c r="C11" s="90" t="s">
        <v>113</v>
      </c>
      <c r="D11" s="88" t="s">
        <v>29</v>
      </c>
      <c r="E11" s="88" t="s">
        <v>186</v>
      </c>
      <c r="F11" s="88" t="s">
        <v>186</v>
      </c>
      <c r="G11" s="88" t="s">
        <v>184</v>
      </c>
      <c r="H11" s="88" t="s">
        <v>189</v>
      </c>
      <c r="I11" s="88"/>
      <c r="J11" s="88"/>
      <c r="K11" s="88"/>
      <c r="L11" s="88"/>
      <c r="M11" s="88" t="s">
        <v>30</v>
      </c>
      <c r="N11" s="88" t="s">
        <v>31</v>
      </c>
      <c r="O11" s="88" t="s">
        <v>32</v>
      </c>
      <c r="P11" s="89" t="s">
        <v>36</v>
      </c>
      <c r="Q11" s="91">
        <v>6604.4</v>
      </c>
      <c r="R11" s="91">
        <v>0</v>
      </c>
      <c r="S11" s="91">
        <v>0</v>
      </c>
      <c r="T11" s="91">
        <v>6604.4</v>
      </c>
      <c r="U11" s="91">
        <v>0</v>
      </c>
      <c r="V11" s="91">
        <v>2165.4143779999999</v>
      </c>
      <c r="W11" s="91">
        <v>4438.9856220000001</v>
      </c>
      <c r="X11" s="91">
        <v>802.63182600000005</v>
      </c>
      <c r="Y11" s="91">
        <v>0</v>
      </c>
      <c r="Z11" s="91">
        <v>0</v>
      </c>
      <c r="AA11" s="91">
        <v>0</v>
      </c>
    </row>
    <row r="12" spans="1:27" ht="63.75" hidden="1" customHeight="1" x14ac:dyDescent="0.25">
      <c r="A12" s="88" t="s">
        <v>57</v>
      </c>
      <c r="B12" s="89" t="s">
        <v>58</v>
      </c>
      <c r="C12" s="90" t="s">
        <v>298</v>
      </c>
      <c r="D12" s="88" t="s">
        <v>29</v>
      </c>
      <c r="E12" s="88" t="s">
        <v>186</v>
      </c>
      <c r="F12" s="88" t="s">
        <v>186</v>
      </c>
      <c r="G12" s="88" t="s">
        <v>184</v>
      </c>
      <c r="H12" s="88" t="s">
        <v>299</v>
      </c>
      <c r="I12" s="88"/>
      <c r="J12" s="88"/>
      <c r="K12" s="88"/>
      <c r="L12" s="88"/>
      <c r="M12" s="88" t="s">
        <v>30</v>
      </c>
      <c r="N12" s="88" t="s">
        <v>31</v>
      </c>
      <c r="O12" s="88" t="s">
        <v>32</v>
      </c>
      <c r="P12" s="89" t="s">
        <v>300</v>
      </c>
      <c r="Q12" s="91">
        <v>1400</v>
      </c>
      <c r="R12" s="91">
        <v>0</v>
      </c>
      <c r="S12" s="91">
        <v>0</v>
      </c>
      <c r="T12" s="91">
        <v>1400</v>
      </c>
      <c r="U12" s="91">
        <v>0</v>
      </c>
      <c r="V12" s="91">
        <v>1167.040197</v>
      </c>
      <c r="W12" s="91">
        <v>232.95980299999999</v>
      </c>
      <c r="X12" s="91">
        <v>277.34826299999997</v>
      </c>
      <c r="Y12" s="91">
        <v>0</v>
      </c>
      <c r="Z12" s="91">
        <v>0</v>
      </c>
      <c r="AA12" s="91">
        <v>0</v>
      </c>
    </row>
    <row r="13" spans="1:27" ht="63.75" hidden="1" customHeight="1" x14ac:dyDescent="0.25">
      <c r="A13" s="88" t="s">
        <v>57</v>
      </c>
      <c r="B13" s="89" t="s">
        <v>58</v>
      </c>
      <c r="C13" s="90" t="s">
        <v>117</v>
      </c>
      <c r="D13" s="88" t="s">
        <v>29</v>
      </c>
      <c r="E13" s="88" t="s">
        <v>186</v>
      </c>
      <c r="F13" s="88" t="s">
        <v>186</v>
      </c>
      <c r="G13" s="88" t="s">
        <v>185</v>
      </c>
      <c r="H13" s="88" t="s">
        <v>191</v>
      </c>
      <c r="I13" s="88"/>
      <c r="J13" s="88"/>
      <c r="K13" s="88"/>
      <c r="L13" s="88"/>
      <c r="M13" s="88" t="s">
        <v>30</v>
      </c>
      <c r="N13" s="88" t="s">
        <v>31</v>
      </c>
      <c r="O13" s="88" t="s">
        <v>32</v>
      </c>
      <c r="P13" s="89" t="s">
        <v>118</v>
      </c>
      <c r="Q13" s="91">
        <v>5735.9</v>
      </c>
      <c r="R13" s="91">
        <v>0</v>
      </c>
      <c r="S13" s="91">
        <v>0</v>
      </c>
      <c r="T13" s="91">
        <v>5735.9</v>
      </c>
      <c r="U13" s="91">
        <v>0</v>
      </c>
      <c r="V13" s="91">
        <v>0</v>
      </c>
      <c r="W13" s="91">
        <v>5735.9</v>
      </c>
      <c r="X13" s="91">
        <v>0</v>
      </c>
      <c r="Y13" s="91">
        <v>0</v>
      </c>
      <c r="Z13" s="91">
        <v>0</v>
      </c>
      <c r="AA13" s="91">
        <v>0</v>
      </c>
    </row>
    <row r="14" spans="1:27" ht="63.75" hidden="1" customHeight="1" x14ac:dyDescent="0.25">
      <c r="A14" s="88" t="s">
        <v>57</v>
      </c>
      <c r="B14" s="89" t="s">
        <v>58</v>
      </c>
      <c r="C14" s="90" t="s">
        <v>119</v>
      </c>
      <c r="D14" s="88" t="s">
        <v>29</v>
      </c>
      <c r="E14" s="88" t="s">
        <v>186</v>
      </c>
      <c r="F14" s="88" t="s">
        <v>186</v>
      </c>
      <c r="G14" s="88" t="s">
        <v>185</v>
      </c>
      <c r="H14" s="88" t="s">
        <v>192</v>
      </c>
      <c r="I14" s="88"/>
      <c r="J14" s="88"/>
      <c r="K14" s="88"/>
      <c r="L14" s="88"/>
      <c r="M14" s="88" t="s">
        <v>30</v>
      </c>
      <c r="N14" s="88" t="s">
        <v>31</v>
      </c>
      <c r="O14" s="88" t="s">
        <v>32</v>
      </c>
      <c r="P14" s="89" t="s">
        <v>120</v>
      </c>
      <c r="Q14" s="91">
        <v>4082.1</v>
      </c>
      <c r="R14" s="91">
        <v>0</v>
      </c>
      <c r="S14" s="91">
        <v>0</v>
      </c>
      <c r="T14" s="91">
        <v>4082.1</v>
      </c>
      <c r="U14" s="91">
        <v>0</v>
      </c>
      <c r="V14" s="91">
        <v>4082.1</v>
      </c>
      <c r="W14" s="91">
        <v>0</v>
      </c>
      <c r="X14" s="91">
        <v>4082.1</v>
      </c>
      <c r="Y14" s="91">
        <v>340.17500000000001</v>
      </c>
      <c r="Z14" s="91">
        <v>340.17500000000001</v>
      </c>
      <c r="AA14" s="91">
        <v>336.88463100000001</v>
      </c>
    </row>
    <row r="15" spans="1:27" ht="63.75" hidden="1" customHeight="1" x14ac:dyDescent="0.25">
      <c r="A15" s="88" t="s">
        <v>57</v>
      </c>
      <c r="B15" s="89" t="s">
        <v>58</v>
      </c>
      <c r="C15" s="90" t="s">
        <v>121</v>
      </c>
      <c r="D15" s="88" t="s">
        <v>29</v>
      </c>
      <c r="E15" s="88" t="s">
        <v>186</v>
      </c>
      <c r="F15" s="88" t="s">
        <v>186</v>
      </c>
      <c r="G15" s="88" t="s">
        <v>185</v>
      </c>
      <c r="H15" s="88" t="s">
        <v>193</v>
      </c>
      <c r="I15" s="88"/>
      <c r="J15" s="88"/>
      <c r="K15" s="88"/>
      <c r="L15" s="88"/>
      <c r="M15" s="88" t="s">
        <v>30</v>
      </c>
      <c r="N15" s="88" t="s">
        <v>31</v>
      </c>
      <c r="O15" s="88" t="s">
        <v>32</v>
      </c>
      <c r="P15" s="89" t="s">
        <v>122</v>
      </c>
      <c r="Q15" s="91">
        <v>2900.4</v>
      </c>
      <c r="R15" s="91">
        <v>0</v>
      </c>
      <c r="S15" s="91">
        <v>0</v>
      </c>
      <c r="T15" s="91">
        <v>2900.4</v>
      </c>
      <c r="U15" s="91">
        <v>0</v>
      </c>
      <c r="V15" s="91">
        <v>0</v>
      </c>
      <c r="W15" s="91">
        <v>2900.4</v>
      </c>
      <c r="X15" s="91">
        <v>0</v>
      </c>
      <c r="Y15" s="91">
        <v>0</v>
      </c>
      <c r="Z15" s="91">
        <v>0</v>
      </c>
      <c r="AA15" s="91">
        <v>0</v>
      </c>
    </row>
    <row r="16" spans="1:27" ht="63.75" hidden="1" customHeight="1" x14ac:dyDescent="0.25">
      <c r="A16" s="88" t="s">
        <v>57</v>
      </c>
      <c r="B16" s="89" t="s">
        <v>58</v>
      </c>
      <c r="C16" s="90" t="s">
        <v>123</v>
      </c>
      <c r="D16" s="88" t="s">
        <v>29</v>
      </c>
      <c r="E16" s="88" t="s">
        <v>186</v>
      </c>
      <c r="F16" s="88" t="s">
        <v>186</v>
      </c>
      <c r="G16" s="88" t="s">
        <v>185</v>
      </c>
      <c r="H16" s="88" t="s">
        <v>194</v>
      </c>
      <c r="I16" s="88"/>
      <c r="J16" s="88"/>
      <c r="K16" s="88"/>
      <c r="L16" s="88"/>
      <c r="M16" s="88" t="s">
        <v>30</v>
      </c>
      <c r="N16" s="88" t="s">
        <v>31</v>
      </c>
      <c r="O16" s="88" t="s">
        <v>32</v>
      </c>
      <c r="P16" s="89" t="s">
        <v>124</v>
      </c>
      <c r="Q16" s="91">
        <v>2257.8000000000002</v>
      </c>
      <c r="R16" s="91">
        <v>0</v>
      </c>
      <c r="S16" s="91">
        <v>0</v>
      </c>
      <c r="T16" s="91">
        <v>2257.8000000000002</v>
      </c>
      <c r="U16" s="91">
        <v>0</v>
      </c>
      <c r="V16" s="91">
        <v>0</v>
      </c>
      <c r="W16" s="91">
        <v>2257.8000000000002</v>
      </c>
      <c r="X16" s="91">
        <v>0</v>
      </c>
      <c r="Y16" s="91">
        <v>0</v>
      </c>
      <c r="Z16" s="91">
        <v>0</v>
      </c>
      <c r="AA16" s="91">
        <v>0</v>
      </c>
    </row>
    <row r="17" spans="1:27" ht="63.75" hidden="1" customHeight="1" x14ac:dyDescent="0.25">
      <c r="A17" s="88" t="s">
        <v>57</v>
      </c>
      <c r="B17" s="89" t="s">
        <v>58</v>
      </c>
      <c r="C17" s="90" t="s">
        <v>125</v>
      </c>
      <c r="D17" s="88" t="s">
        <v>29</v>
      </c>
      <c r="E17" s="88" t="s">
        <v>186</v>
      </c>
      <c r="F17" s="88" t="s">
        <v>186</v>
      </c>
      <c r="G17" s="88" t="s">
        <v>185</v>
      </c>
      <c r="H17" s="88" t="s">
        <v>195</v>
      </c>
      <c r="I17" s="88"/>
      <c r="J17" s="88"/>
      <c r="K17" s="88"/>
      <c r="L17" s="88"/>
      <c r="M17" s="88" t="s">
        <v>30</v>
      </c>
      <c r="N17" s="88" t="s">
        <v>31</v>
      </c>
      <c r="O17" s="88" t="s">
        <v>32</v>
      </c>
      <c r="P17" s="89" t="s">
        <v>126</v>
      </c>
      <c r="Q17" s="91">
        <v>2897</v>
      </c>
      <c r="R17" s="91">
        <v>0</v>
      </c>
      <c r="S17" s="91">
        <v>0</v>
      </c>
      <c r="T17" s="91">
        <v>2897</v>
      </c>
      <c r="U17" s="91">
        <v>0</v>
      </c>
      <c r="V17" s="91">
        <v>0</v>
      </c>
      <c r="W17" s="91">
        <v>2897</v>
      </c>
      <c r="X17" s="91">
        <v>0</v>
      </c>
      <c r="Y17" s="91">
        <v>0</v>
      </c>
      <c r="Z17" s="91">
        <v>0</v>
      </c>
      <c r="AA17" s="91">
        <v>0</v>
      </c>
    </row>
    <row r="18" spans="1:27" ht="63.75" hidden="1" customHeight="1" x14ac:dyDescent="0.25">
      <c r="A18" s="88" t="s">
        <v>57</v>
      </c>
      <c r="B18" s="89" t="s">
        <v>58</v>
      </c>
      <c r="C18" s="90" t="s">
        <v>127</v>
      </c>
      <c r="D18" s="88" t="s">
        <v>29</v>
      </c>
      <c r="E18" s="88" t="s">
        <v>186</v>
      </c>
      <c r="F18" s="88" t="s">
        <v>186</v>
      </c>
      <c r="G18" s="88" t="s">
        <v>185</v>
      </c>
      <c r="H18" s="88" t="s">
        <v>196</v>
      </c>
      <c r="I18" s="88"/>
      <c r="J18" s="88"/>
      <c r="K18" s="88"/>
      <c r="L18" s="88"/>
      <c r="M18" s="88" t="s">
        <v>30</v>
      </c>
      <c r="N18" s="88" t="s">
        <v>31</v>
      </c>
      <c r="O18" s="88" t="s">
        <v>32</v>
      </c>
      <c r="P18" s="89" t="s">
        <v>128</v>
      </c>
      <c r="Q18" s="91">
        <v>4585.3</v>
      </c>
      <c r="R18" s="91">
        <v>0</v>
      </c>
      <c r="S18" s="91">
        <v>0</v>
      </c>
      <c r="T18" s="91">
        <v>4585.3</v>
      </c>
      <c r="U18" s="91">
        <v>0</v>
      </c>
      <c r="V18" s="91">
        <v>0</v>
      </c>
      <c r="W18" s="91">
        <v>4585.3</v>
      </c>
      <c r="X18" s="91">
        <v>0</v>
      </c>
      <c r="Y18" s="91">
        <v>0</v>
      </c>
      <c r="Z18" s="91">
        <v>0</v>
      </c>
      <c r="AA18" s="91">
        <v>0</v>
      </c>
    </row>
    <row r="19" spans="1:27" s="121" customFormat="1" ht="33.75" x14ac:dyDescent="0.25">
      <c r="A19" s="138" t="s">
        <v>57</v>
      </c>
      <c r="B19" s="139" t="s">
        <v>58</v>
      </c>
      <c r="C19" s="140" t="s">
        <v>130</v>
      </c>
      <c r="D19" s="138" t="s">
        <v>29</v>
      </c>
      <c r="E19" s="138" t="s">
        <v>186</v>
      </c>
      <c r="F19" s="138" t="s">
        <v>197</v>
      </c>
      <c r="G19" s="138" t="s">
        <v>184</v>
      </c>
      <c r="H19" s="138" t="s">
        <v>198</v>
      </c>
      <c r="I19" s="138"/>
      <c r="J19" s="138"/>
      <c r="K19" s="138"/>
      <c r="L19" s="138"/>
      <c r="M19" s="138" t="s">
        <v>30</v>
      </c>
      <c r="N19" s="138" t="s">
        <v>31</v>
      </c>
      <c r="O19" s="138" t="s">
        <v>32</v>
      </c>
      <c r="P19" s="258" t="s">
        <v>315</v>
      </c>
      <c r="Q19" s="131" t="e">
        <f>+#REF!/$Q$3</f>
        <v>#REF!</v>
      </c>
      <c r="R19" s="131" t="e">
        <f>+#REF!/$Q$3</f>
        <v>#REF!</v>
      </c>
      <c r="S19" s="131" t="e">
        <f>+#REF!/$Q$3</f>
        <v>#REF!</v>
      </c>
      <c r="T19" s="131" t="e">
        <f>+#REF!/$Q$3</f>
        <v>#REF!</v>
      </c>
      <c r="U19" s="131" t="e">
        <f>+#REF!/$Q$3</f>
        <v>#REF!</v>
      </c>
      <c r="V19" s="131" t="e">
        <f>+#REF!/$Q$3</f>
        <v>#REF!</v>
      </c>
      <c r="W19" s="131" t="e">
        <f>+#REF!/$Q$3</f>
        <v>#REF!</v>
      </c>
      <c r="X19" s="131" t="e">
        <f>+#REF!/$Q$3</f>
        <v>#REF!</v>
      </c>
      <c r="Y19" s="131" t="e">
        <f>+#REF!/$Q$3</f>
        <v>#REF!</v>
      </c>
      <c r="Z19" s="131" t="e">
        <f>+#REF!/$Q$3</f>
        <v>#REF!</v>
      </c>
      <c r="AA19" s="131" t="e">
        <f>+#REF!/$Q$3</f>
        <v>#REF!</v>
      </c>
    </row>
    <row r="20" spans="1:27" ht="63.75" hidden="1" customHeight="1" x14ac:dyDescent="0.25">
      <c r="A20" s="88" t="s">
        <v>57</v>
      </c>
      <c r="B20" s="89" t="s">
        <v>58</v>
      </c>
      <c r="C20" s="90" t="s">
        <v>131</v>
      </c>
      <c r="D20" s="88" t="s">
        <v>29</v>
      </c>
      <c r="E20" s="88" t="s">
        <v>186</v>
      </c>
      <c r="F20" s="88" t="s">
        <v>199</v>
      </c>
      <c r="G20" s="88" t="s">
        <v>184</v>
      </c>
      <c r="H20" s="88" t="s">
        <v>200</v>
      </c>
      <c r="I20" s="88"/>
      <c r="J20" s="88"/>
      <c r="K20" s="88"/>
      <c r="L20" s="88"/>
      <c r="M20" s="88" t="s">
        <v>30</v>
      </c>
      <c r="N20" s="88" t="s">
        <v>31</v>
      </c>
      <c r="O20" s="88" t="s">
        <v>32</v>
      </c>
      <c r="P20" s="89" t="s">
        <v>132</v>
      </c>
      <c r="Q20" s="131">
        <v>9.9999999999999989E-277</v>
      </c>
      <c r="R20" s="131">
        <v>9.9999999999999989E-277</v>
      </c>
      <c r="S20" s="131">
        <v>9.9999999999999989E-277</v>
      </c>
      <c r="T20" s="131">
        <v>9.9999999999999989E-277</v>
      </c>
      <c r="U20" s="131">
        <v>9.9999999999999989E-277</v>
      </c>
      <c r="V20" s="131">
        <v>9.9999999999999989E-277</v>
      </c>
      <c r="W20" s="131">
        <v>9.9999999999999989E-277</v>
      </c>
      <c r="X20" s="131">
        <v>9.9999999999999989E-277</v>
      </c>
      <c r="Y20" s="131">
        <v>9.9999999999999989E-277</v>
      </c>
      <c r="Z20" s="131">
        <v>9.9999999999999989E-277</v>
      </c>
      <c r="AA20" s="131">
        <v>9.9999999999999989E-277</v>
      </c>
    </row>
    <row r="21" spans="1:27" ht="63.75" hidden="1" customHeight="1" x14ac:dyDescent="0.25">
      <c r="A21" s="88" t="s">
        <v>57</v>
      </c>
      <c r="B21" s="89" t="s">
        <v>58</v>
      </c>
      <c r="C21" s="90" t="s">
        <v>133</v>
      </c>
      <c r="D21" s="88" t="s">
        <v>29</v>
      </c>
      <c r="E21" s="88" t="s">
        <v>186</v>
      </c>
      <c r="F21" s="88" t="s">
        <v>199</v>
      </c>
      <c r="G21" s="88" t="s">
        <v>184</v>
      </c>
      <c r="H21" s="88" t="s">
        <v>198</v>
      </c>
      <c r="I21" s="88"/>
      <c r="J21" s="88"/>
      <c r="K21" s="88"/>
      <c r="L21" s="88"/>
      <c r="M21" s="88" t="s">
        <v>30</v>
      </c>
      <c r="N21" s="88" t="s">
        <v>31</v>
      </c>
      <c r="O21" s="88" t="s">
        <v>32</v>
      </c>
      <c r="P21" s="89" t="s">
        <v>134</v>
      </c>
      <c r="Q21" s="131">
        <v>9.9999999999999989E-277</v>
      </c>
      <c r="R21" s="131">
        <v>9.9999999999999989E-277</v>
      </c>
      <c r="S21" s="131">
        <v>9.9999999999999989E-277</v>
      </c>
      <c r="T21" s="131">
        <v>9.9999999999999989E-277</v>
      </c>
      <c r="U21" s="131">
        <v>9.9999999999999989E-277</v>
      </c>
      <c r="V21" s="131">
        <v>9.9999999999999989E-277</v>
      </c>
      <c r="W21" s="131">
        <v>9.9999999999999989E-277</v>
      </c>
      <c r="X21" s="131">
        <v>9.9999999999999989E-277</v>
      </c>
      <c r="Y21" s="131">
        <v>9.9999999999999989E-277</v>
      </c>
      <c r="Z21" s="131">
        <v>9.9999999999999989E-277</v>
      </c>
      <c r="AA21" s="131">
        <v>9.9999999999999989E-277</v>
      </c>
    </row>
    <row r="22" spans="1:27" ht="63.75" hidden="1" customHeight="1" x14ac:dyDescent="0.25">
      <c r="A22" s="88" t="s">
        <v>57</v>
      </c>
      <c r="B22" s="89" t="s">
        <v>58</v>
      </c>
      <c r="C22" s="90" t="s">
        <v>135</v>
      </c>
      <c r="D22" s="88" t="s">
        <v>29</v>
      </c>
      <c r="E22" s="88" t="s">
        <v>186</v>
      </c>
      <c r="F22" s="88" t="s">
        <v>199</v>
      </c>
      <c r="G22" s="88" t="s">
        <v>184</v>
      </c>
      <c r="H22" s="88" t="s">
        <v>201</v>
      </c>
      <c r="I22" s="88"/>
      <c r="J22" s="88"/>
      <c r="K22" s="88"/>
      <c r="L22" s="88"/>
      <c r="M22" s="88" t="s">
        <v>30</v>
      </c>
      <c r="N22" s="88" t="s">
        <v>31</v>
      </c>
      <c r="O22" s="88" t="s">
        <v>32</v>
      </c>
      <c r="P22" s="89" t="s">
        <v>34</v>
      </c>
      <c r="Q22" s="131">
        <v>9.9999999999999989E-277</v>
      </c>
      <c r="R22" s="131">
        <v>9.9999999999999989E-277</v>
      </c>
      <c r="S22" s="131">
        <v>9.9999999999999989E-277</v>
      </c>
      <c r="T22" s="131">
        <v>9.9999999999999989E-277</v>
      </c>
      <c r="U22" s="131">
        <v>9.9999999999999989E-277</v>
      </c>
      <c r="V22" s="131">
        <v>9.9999999999999989E-277</v>
      </c>
      <c r="W22" s="131">
        <v>9.9999999999999989E-277</v>
      </c>
      <c r="X22" s="131">
        <v>9.9999999999999989E-277</v>
      </c>
      <c r="Y22" s="131">
        <v>9.9999999999999989E-277</v>
      </c>
      <c r="Z22" s="131">
        <v>9.9999999999999989E-277</v>
      </c>
      <c r="AA22" s="131">
        <v>9.9999999999999989E-277</v>
      </c>
    </row>
    <row r="23" spans="1:27" ht="63.75" hidden="1" customHeight="1" x14ac:dyDescent="0.25">
      <c r="A23" s="88" t="s">
        <v>57</v>
      </c>
      <c r="B23" s="89" t="s">
        <v>58</v>
      </c>
      <c r="C23" s="90" t="s">
        <v>136</v>
      </c>
      <c r="D23" s="88" t="s">
        <v>29</v>
      </c>
      <c r="E23" s="88" t="s">
        <v>186</v>
      </c>
      <c r="F23" s="88" t="s">
        <v>199</v>
      </c>
      <c r="G23" s="88" t="s">
        <v>184</v>
      </c>
      <c r="H23" s="88" t="s">
        <v>191</v>
      </c>
      <c r="I23" s="88"/>
      <c r="J23" s="88"/>
      <c r="K23" s="88"/>
      <c r="L23" s="88"/>
      <c r="M23" s="88" t="s">
        <v>30</v>
      </c>
      <c r="N23" s="88" t="s">
        <v>31</v>
      </c>
      <c r="O23" s="88" t="s">
        <v>32</v>
      </c>
      <c r="P23" s="89" t="s">
        <v>37</v>
      </c>
      <c r="Q23" s="131">
        <v>9.9999999999999989E-277</v>
      </c>
      <c r="R23" s="131">
        <v>9.9999999999999989E-277</v>
      </c>
      <c r="S23" s="131">
        <v>9.9999999999999989E-277</v>
      </c>
      <c r="T23" s="131">
        <v>9.9999999999999989E-277</v>
      </c>
      <c r="U23" s="131">
        <v>9.9999999999999989E-277</v>
      </c>
      <c r="V23" s="131">
        <v>9.9999999999999989E-277</v>
      </c>
      <c r="W23" s="131">
        <v>9.9999999999999989E-277</v>
      </c>
      <c r="X23" s="131">
        <v>9.9999999999999989E-277</v>
      </c>
      <c r="Y23" s="131">
        <v>9.9999999999999989E-277</v>
      </c>
      <c r="Z23" s="131">
        <v>9.9999999999999989E-277</v>
      </c>
      <c r="AA23" s="131">
        <v>9.9999999999999989E-277</v>
      </c>
    </row>
    <row r="24" spans="1:27" ht="63.75" hidden="1" customHeight="1" x14ac:dyDescent="0.25">
      <c r="A24" s="88" t="s">
        <v>57</v>
      </c>
      <c r="B24" s="89" t="s">
        <v>58</v>
      </c>
      <c r="C24" s="90" t="s">
        <v>137</v>
      </c>
      <c r="D24" s="88" t="s">
        <v>29</v>
      </c>
      <c r="E24" s="88" t="s">
        <v>186</v>
      </c>
      <c r="F24" s="88" t="s">
        <v>31</v>
      </c>
      <c r="G24" s="88" t="s">
        <v>184</v>
      </c>
      <c r="H24" s="88" t="s">
        <v>200</v>
      </c>
      <c r="I24" s="88"/>
      <c r="J24" s="88"/>
      <c r="K24" s="88"/>
      <c r="L24" s="88"/>
      <c r="M24" s="88" t="s">
        <v>30</v>
      </c>
      <c r="N24" s="88" t="s">
        <v>31</v>
      </c>
      <c r="O24" s="88" t="s">
        <v>32</v>
      </c>
      <c r="P24" s="89" t="s">
        <v>138</v>
      </c>
      <c r="Q24" s="131">
        <v>9.9999999999999989E-277</v>
      </c>
      <c r="R24" s="131">
        <v>9.9999999999999989E-277</v>
      </c>
      <c r="S24" s="131">
        <v>9.9999999999999989E-277</v>
      </c>
      <c r="T24" s="131">
        <v>9.9999999999999989E-277</v>
      </c>
      <c r="U24" s="131">
        <v>9.9999999999999989E-277</v>
      </c>
      <c r="V24" s="131">
        <v>9.9999999999999989E-277</v>
      </c>
      <c r="W24" s="131">
        <v>9.9999999999999989E-277</v>
      </c>
      <c r="X24" s="131">
        <v>9.9999999999999989E-277</v>
      </c>
      <c r="Y24" s="131">
        <v>9.9999999999999989E-277</v>
      </c>
      <c r="Z24" s="131">
        <v>9.9999999999999989E-277</v>
      </c>
      <c r="AA24" s="131">
        <v>9.9999999999999989E-277</v>
      </c>
    </row>
    <row r="25" spans="1:27" ht="63.75" hidden="1" customHeight="1" x14ac:dyDescent="0.25">
      <c r="A25" s="88" t="s">
        <v>57</v>
      </c>
      <c r="B25" s="89" t="s">
        <v>58</v>
      </c>
      <c r="C25" s="90" t="s">
        <v>139</v>
      </c>
      <c r="D25" s="88" t="s">
        <v>29</v>
      </c>
      <c r="E25" s="88" t="s">
        <v>186</v>
      </c>
      <c r="F25" s="88" t="s">
        <v>31</v>
      </c>
      <c r="G25" s="88" t="s">
        <v>184</v>
      </c>
      <c r="H25" s="88" t="s">
        <v>203</v>
      </c>
      <c r="I25" s="88"/>
      <c r="J25" s="88"/>
      <c r="K25" s="88"/>
      <c r="L25" s="88"/>
      <c r="M25" s="88" t="s">
        <v>30</v>
      </c>
      <c r="N25" s="88" t="s">
        <v>31</v>
      </c>
      <c r="O25" s="88" t="s">
        <v>32</v>
      </c>
      <c r="P25" s="89" t="s">
        <v>140</v>
      </c>
      <c r="Q25" s="131">
        <v>9.9999999999999989E-277</v>
      </c>
      <c r="R25" s="131">
        <v>9.9999999999999989E-277</v>
      </c>
      <c r="S25" s="131">
        <v>9.9999999999999989E-277</v>
      </c>
      <c r="T25" s="131">
        <v>9.9999999999999989E-277</v>
      </c>
      <c r="U25" s="131">
        <v>9.9999999999999989E-277</v>
      </c>
      <c r="V25" s="131">
        <v>9.9999999999999989E-277</v>
      </c>
      <c r="W25" s="131">
        <v>9.9999999999999989E-277</v>
      </c>
      <c r="X25" s="131">
        <v>9.9999999999999989E-277</v>
      </c>
      <c r="Y25" s="131">
        <v>9.9999999999999989E-277</v>
      </c>
      <c r="Z25" s="131">
        <v>9.9999999999999989E-277</v>
      </c>
      <c r="AA25" s="131">
        <v>9.9999999999999989E-277</v>
      </c>
    </row>
    <row r="26" spans="1:27" ht="63.75" hidden="1" customHeight="1" x14ac:dyDescent="0.25">
      <c r="A26" s="88" t="s">
        <v>57</v>
      </c>
      <c r="B26" s="89" t="s">
        <v>58</v>
      </c>
      <c r="C26" s="90" t="s">
        <v>141</v>
      </c>
      <c r="D26" s="88" t="s">
        <v>29</v>
      </c>
      <c r="E26" s="88" t="s">
        <v>186</v>
      </c>
      <c r="F26" s="88" t="s">
        <v>202</v>
      </c>
      <c r="G26" s="88" t="s">
        <v>204</v>
      </c>
      <c r="H26" s="88" t="s">
        <v>200</v>
      </c>
      <c r="I26" s="88"/>
      <c r="J26" s="88"/>
      <c r="K26" s="88"/>
      <c r="L26" s="88"/>
      <c r="M26" s="88" t="s">
        <v>30</v>
      </c>
      <c r="N26" s="88" t="s">
        <v>31</v>
      </c>
      <c r="O26" s="88" t="s">
        <v>32</v>
      </c>
      <c r="P26" s="89" t="s">
        <v>83</v>
      </c>
      <c r="Q26" s="131">
        <v>9.9999999999999989E-277</v>
      </c>
      <c r="R26" s="131">
        <v>9.9999999999999989E-277</v>
      </c>
      <c r="S26" s="131">
        <v>9.9999999999999989E-277</v>
      </c>
      <c r="T26" s="131">
        <v>9.9999999999999989E-277</v>
      </c>
      <c r="U26" s="131">
        <v>9.9999999999999989E-277</v>
      </c>
      <c r="V26" s="131">
        <v>9.9999999999999989E-277</v>
      </c>
      <c r="W26" s="131">
        <v>9.9999999999999989E-277</v>
      </c>
      <c r="X26" s="131">
        <v>9.9999999999999989E-277</v>
      </c>
      <c r="Y26" s="131">
        <v>9.9999999999999989E-277</v>
      </c>
      <c r="Z26" s="131">
        <v>9.9999999999999989E-277</v>
      </c>
      <c r="AA26" s="131">
        <v>9.9999999999999989E-277</v>
      </c>
    </row>
    <row r="27" spans="1:27" ht="63.75" hidden="1" customHeight="1" x14ac:dyDescent="0.25">
      <c r="A27" s="88" t="s">
        <v>57</v>
      </c>
      <c r="B27" s="89" t="s">
        <v>58</v>
      </c>
      <c r="C27" s="90" t="s">
        <v>142</v>
      </c>
      <c r="D27" s="88" t="s">
        <v>29</v>
      </c>
      <c r="E27" s="88" t="s">
        <v>204</v>
      </c>
      <c r="F27" s="88" t="s">
        <v>184</v>
      </c>
      <c r="G27" s="88"/>
      <c r="H27" s="88"/>
      <c r="I27" s="88"/>
      <c r="J27" s="88"/>
      <c r="K27" s="88"/>
      <c r="L27" s="88"/>
      <c r="M27" s="88" t="s">
        <v>30</v>
      </c>
      <c r="N27" s="88" t="s">
        <v>31</v>
      </c>
      <c r="O27" s="88" t="s">
        <v>32</v>
      </c>
      <c r="P27" s="89" t="s">
        <v>143</v>
      </c>
      <c r="Q27" s="131">
        <v>9.9999999999999989E-277</v>
      </c>
      <c r="R27" s="131">
        <v>9.9999999999999989E-277</v>
      </c>
      <c r="S27" s="131">
        <v>9.9999999999999989E-277</v>
      </c>
      <c r="T27" s="131">
        <v>9.9999999999999989E-277</v>
      </c>
      <c r="U27" s="131">
        <v>9.9999999999999989E-277</v>
      </c>
      <c r="V27" s="131">
        <v>9.9999999999999989E-277</v>
      </c>
      <c r="W27" s="131">
        <v>9.9999999999999989E-277</v>
      </c>
      <c r="X27" s="131">
        <v>9.9999999999999989E-277</v>
      </c>
      <c r="Y27" s="131">
        <v>9.9999999999999989E-277</v>
      </c>
      <c r="Z27" s="131">
        <v>9.9999999999999989E-277</v>
      </c>
      <c r="AA27" s="131">
        <v>9.9999999999999989E-277</v>
      </c>
    </row>
    <row r="28" spans="1:27" ht="63.75" hidden="1" customHeight="1" x14ac:dyDescent="0.25">
      <c r="A28" s="88" t="s">
        <v>57</v>
      </c>
      <c r="B28" s="89" t="s">
        <v>58</v>
      </c>
      <c r="C28" s="90" t="s">
        <v>144</v>
      </c>
      <c r="D28" s="88" t="s">
        <v>29</v>
      </c>
      <c r="E28" s="88" t="s">
        <v>204</v>
      </c>
      <c r="F28" s="88" t="s">
        <v>197</v>
      </c>
      <c r="G28" s="88" t="s">
        <v>184</v>
      </c>
      <c r="H28" s="88"/>
      <c r="I28" s="88"/>
      <c r="J28" s="88"/>
      <c r="K28" s="88"/>
      <c r="L28" s="88"/>
      <c r="M28" s="88" t="s">
        <v>30</v>
      </c>
      <c r="N28" s="88" t="s">
        <v>202</v>
      </c>
      <c r="O28" s="88" t="s">
        <v>205</v>
      </c>
      <c r="P28" s="89" t="s">
        <v>145</v>
      </c>
      <c r="Q28" s="131">
        <v>9.9999999999999989E-277</v>
      </c>
      <c r="R28" s="131">
        <v>9.9999999999999989E-277</v>
      </c>
      <c r="S28" s="131">
        <v>9.9999999999999989E-277</v>
      </c>
      <c r="T28" s="131">
        <v>9.9999999999999989E-277</v>
      </c>
      <c r="U28" s="131">
        <v>9.9999999999999989E-277</v>
      </c>
      <c r="V28" s="131">
        <v>9.9999999999999989E-277</v>
      </c>
      <c r="W28" s="131">
        <v>9.9999999999999989E-277</v>
      </c>
      <c r="X28" s="131">
        <v>9.9999999999999989E-277</v>
      </c>
      <c r="Y28" s="131">
        <v>9.9999999999999989E-277</v>
      </c>
      <c r="Z28" s="131">
        <v>9.9999999999999989E-277</v>
      </c>
      <c r="AA28" s="131">
        <v>9.9999999999999989E-277</v>
      </c>
    </row>
    <row r="29" spans="1:27" ht="63.75" hidden="1" customHeight="1" x14ac:dyDescent="0.25">
      <c r="A29" s="88" t="s">
        <v>57</v>
      </c>
      <c r="B29" s="89" t="s">
        <v>58</v>
      </c>
      <c r="C29" s="90" t="s">
        <v>147</v>
      </c>
      <c r="D29" s="88" t="s">
        <v>206</v>
      </c>
      <c r="E29" s="88" t="s">
        <v>207</v>
      </c>
      <c r="F29" s="88" t="s">
        <v>208</v>
      </c>
      <c r="G29" s="88" t="s">
        <v>209</v>
      </c>
      <c r="H29" s="88"/>
      <c r="I29" s="88"/>
      <c r="J29" s="88"/>
      <c r="K29" s="88"/>
      <c r="L29" s="88"/>
      <c r="M29" s="88" t="s">
        <v>30</v>
      </c>
      <c r="N29" s="88" t="s">
        <v>202</v>
      </c>
      <c r="O29" s="88" t="s">
        <v>32</v>
      </c>
      <c r="P29" s="89" t="s">
        <v>148</v>
      </c>
      <c r="Q29" s="131">
        <v>9.9999999999999989E-277</v>
      </c>
      <c r="R29" s="131">
        <v>9.9999999999999989E-277</v>
      </c>
      <c r="S29" s="131">
        <v>9.9999999999999989E-277</v>
      </c>
      <c r="T29" s="131">
        <v>9.9999999999999989E-277</v>
      </c>
      <c r="U29" s="131">
        <v>9.9999999999999989E-277</v>
      </c>
      <c r="V29" s="131">
        <v>9.9999999999999989E-277</v>
      </c>
      <c r="W29" s="131">
        <v>9.9999999999999989E-277</v>
      </c>
      <c r="X29" s="131">
        <v>9.9999999999999989E-277</v>
      </c>
      <c r="Y29" s="131">
        <v>9.9999999999999989E-277</v>
      </c>
      <c r="Z29" s="131">
        <v>9.9999999999999989E-277</v>
      </c>
      <c r="AA29" s="131">
        <v>9.9999999999999989E-277</v>
      </c>
    </row>
    <row r="30" spans="1:27" ht="63.75" hidden="1" customHeight="1" x14ac:dyDescent="0.25">
      <c r="A30" s="88" t="s">
        <v>57</v>
      </c>
      <c r="B30" s="89" t="s">
        <v>58</v>
      </c>
      <c r="C30" s="90" t="s">
        <v>222</v>
      </c>
      <c r="D30" s="88" t="s">
        <v>206</v>
      </c>
      <c r="E30" s="88" t="s">
        <v>207</v>
      </c>
      <c r="F30" s="88" t="s">
        <v>208</v>
      </c>
      <c r="G30" s="88" t="s">
        <v>223</v>
      </c>
      <c r="H30" s="88"/>
      <c r="I30" s="88"/>
      <c r="J30" s="88"/>
      <c r="K30" s="88"/>
      <c r="L30" s="88"/>
      <c r="M30" s="88" t="s">
        <v>30</v>
      </c>
      <c r="N30" s="88" t="s">
        <v>202</v>
      </c>
      <c r="O30" s="88" t="s">
        <v>32</v>
      </c>
      <c r="P30" s="89" t="s">
        <v>294</v>
      </c>
      <c r="Q30" s="131">
        <v>9.9999999999999989E-277</v>
      </c>
      <c r="R30" s="131">
        <v>9.9999999999999989E-277</v>
      </c>
      <c r="S30" s="131">
        <v>9.9999999999999989E-277</v>
      </c>
      <c r="T30" s="131">
        <v>9.9999999999999989E-277</v>
      </c>
      <c r="U30" s="131">
        <v>9.9999999999999989E-277</v>
      </c>
      <c r="V30" s="131">
        <v>9.9999999999999989E-277</v>
      </c>
      <c r="W30" s="131">
        <v>9.9999999999999989E-277</v>
      </c>
      <c r="X30" s="131">
        <v>9.9999999999999989E-277</v>
      </c>
      <c r="Y30" s="131">
        <v>9.9999999999999989E-277</v>
      </c>
      <c r="Z30" s="131">
        <v>9.9999999999999989E-277</v>
      </c>
      <c r="AA30" s="131">
        <v>9.9999999999999989E-277</v>
      </c>
    </row>
    <row r="31" spans="1:27" ht="63.75" hidden="1" customHeight="1" x14ac:dyDescent="0.25">
      <c r="A31" s="88" t="s">
        <v>57</v>
      </c>
      <c r="B31" s="89" t="s">
        <v>58</v>
      </c>
      <c r="C31" s="90" t="s">
        <v>224</v>
      </c>
      <c r="D31" s="88" t="s">
        <v>206</v>
      </c>
      <c r="E31" s="88" t="s">
        <v>207</v>
      </c>
      <c r="F31" s="88" t="s">
        <v>208</v>
      </c>
      <c r="G31" s="88" t="s">
        <v>225</v>
      </c>
      <c r="H31" s="88"/>
      <c r="I31" s="88"/>
      <c r="J31" s="88"/>
      <c r="K31" s="88"/>
      <c r="L31" s="88"/>
      <c r="M31" s="88" t="s">
        <v>30</v>
      </c>
      <c r="N31" s="88" t="s">
        <v>202</v>
      </c>
      <c r="O31" s="88" t="s">
        <v>32</v>
      </c>
      <c r="P31" s="89" t="s">
        <v>226</v>
      </c>
      <c r="Q31" s="131">
        <v>9.9999999999999989E-277</v>
      </c>
      <c r="R31" s="131">
        <v>9.9999999999999989E-277</v>
      </c>
      <c r="S31" s="131">
        <v>9.9999999999999989E-277</v>
      </c>
      <c r="T31" s="131">
        <v>9.9999999999999989E-277</v>
      </c>
      <c r="U31" s="131">
        <v>9.9999999999999989E-277</v>
      </c>
      <c r="V31" s="131">
        <v>9.9999999999999989E-277</v>
      </c>
      <c r="W31" s="131">
        <v>9.9999999999999989E-277</v>
      </c>
      <c r="X31" s="131">
        <v>9.9999999999999989E-277</v>
      </c>
      <c r="Y31" s="131">
        <v>9.9999999999999989E-277</v>
      </c>
      <c r="Z31" s="131">
        <v>9.9999999999999989E-277</v>
      </c>
      <c r="AA31" s="131">
        <v>9.9999999999999989E-277</v>
      </c>
    </row>
    <row r="32" spans="1:27" ht="63.75" hidden="1" customHeight="1" x14ac:dyDescent="0.25">
      <c r="A32" s="88" t="s">
        <v>57</v>
      </c>
      <c r="B32" s="89" t="s">
        <v>58</v>
      </c>
      <c r="C32" s="90" t="s">
        <v>152</v>
      </c>
      <c r="D32" s="88" t="s">
        <v>206</v>
      </c>
      <c r="E32" s="88" t="s">
        <v>210</v>
      </c>
      <c r="F32" s="88" t="s">
        <v>208</v>
      </c>
      <c r="G32" s="88" t="s">
        <v>31</v>
      </c>
      <c r="H32" s="88"/>
      <c r="I32" s="88"/>
      <c r="J32" s="88"/>
      <c r="K32" s="88"/>
      <c r="L32" s="88"/>
      <c r="M32" s="88" t="s">
        <v>30</v>
      </c>
      <c r="N32" s="88" t="s">
        <v>188</v>
      </c>
      <c r="O32" s="88" t="s">
        <v>32</v>
      </c>
      <c r="P32" s="89" t="s">
        <v>153</v>
      </c>
      <c r="Q32" s="131">
        <v>9.9999999999999989E-277</v>
      </c>
      <c r="R32" s="131">
        <v>9.9999999999999989E-277</v>
      </c>
      <c r="S32" s="131">
        <v>9.9999999999999989E-277</v>
      </c>
      <c r="T32" s="131">
        <v>9.9999999999999989E-277</v>
      </c>
      <c r="U32" s="131">
        <v>9.9999999999999989E-277</v>
      </c>
      <c r="V32" s="131">
        <v>9.9999999999999989E-277</v>
      </c>
      <c r="W32" s="131">
        <v>9.9999999999999989E-277</v>
      </c>
      <c r="X32" s="131">
        <v>9.9999999999999989E-277</v>
      </c>
      <c r="Y32" s="131">
        <v>9.9999999999999989E-277</v>
      </c>
      <c r="Z32" s="131">
        <v>9.9999999999999989E-277</v>
      </c>
      <c r="AA32" s="131">
        <v>9.9999999999999989E-277</v>
      </c>
    </row>
    <row r="33" spans="1:27" ht="63.75" hidden="1" customHeight="1" x14ac:dyDescent="0.25">
      <c r="A33" s="88" t="s">
        <v>57</v>
      </c>
      <c r="B33" s="89" t="s">
        <v>58</v>
      </c>
      <c r="C33" s="90" t="s">
        <v>154</v>
      </c>
      <c r="D33" s="88" t="s">
        <v>206</v>
      </c>
      <c r="E33" s="88" t="s">
        <v>210</v>
      </c>
      <c r="F33" s="88" t="s">
        <v>208</v>
      </c>
      <c r="G33" s="88" t="s">
        <v>202</v>
      </c>
      <c r="H33" s="88"/>
      <c r="I33" s="88"/>
      <c r="J33" s="88"/>
      <c r="K33" s="88"/>
      <c r="L33" s="88"/>
      <c r="M33" s="88" t="s">
        <v>30</v>
      </c>
      <c r="N33" s="88" t="s">
        <v>202</v>
      </c>
      <c r="O33" s="88" t="s">
        <v>32</v>
      </c>
      <c r="P33" s="89" t="s">
        <v>155</v>
      </c>
      <c r="Q33" s="131">
        <v>9.9999999999999989E-277</v>
      </c>
      <c r="R33" s="131">
        <v>9.9999999999999989E-277</v>
      </c>
      <c r="S33" s="131">
        <v>9.9999999999999989E-277</v>
      </c>
      <c r="T33" s="131">
        <v>9.9999999999999989E-277</v>
      </c>
      <c r="U33" s="131">
        <v>9.9999999999999989E-277</v>
      </c>
      <c r="V33" s="131">
        <v>9.9999999999999989E-277</v>
      </c>
      <c r="W33" s="131">
        <v>9.9999999999999989E-277</v>
      </c>
      <c r="X33" s="131">
        <v>9.9999999999999989E-277</v>
      </c>
      <c r="Y33" s="131">
        <v>9.9999999999999989E-277</v>
      </c>
      <c r="Z33" s="131">
        <v>9.9999999999999989E-277</v>
      </c>
      <c r="AA33" s="131">
        <v>9.9999999999999989E-277</v>
      </c>
    </row>
    <row r="34" spans="1:27" ht="63.75" hidden="1" customHeight="1" x14ac:dyDescent="0.25">
      <c r="A34" s="88" t="s">
        <v>57</v>
      </c>
      <c r="B34" s="89" t="s">
        <v>58</v>
      </c>
      <c r="C34" s="90" t="s">
        <v>156</v>
      </c>
      <c r="D34" s="88" t="s">
        <v>206</v>
      </c>
      <c r="E34" s="88" t="s">
        <v>210</v>
      </c>
      <c r="F34" s="88" t="s">
        <v>208</v>
      </c>
      <c r="G34" s="88" t="s">
        <v>213</v>
      </c>
      <c r="H34" s="88"/>
      <c r="I34" s="88"/>
      <c r="J34" s="88"/>
      <c r="K34" s="88"/>
      <c r="L34" s="88"/>
      <c r="M34" s="88" t="s">
        <v>30</v>
      </c>
      <c r="N34" s="88" t="s">
        <v>188</v>
      </c>
      <c r="O34" s="88" t="s">
        <v>32</v>
      </c>
      <c r="P34" s="89" t="s">
        <v>157</v>
      </c>
      <c r="Q34" s="131">
        <v>9.9999999999999989E-277</v>
      </c>
      <c r="R34" s="131">
        <v>9.9999999999999989E-277</v>
      </c>
      <c r="S34" s="131">
        <v>9.9999999999999989E-277</v>
      </c>
      <c r="T34" s="131">
        <v>9.9999999999999989E-277</v>
      </c>
      <c r="U34" s="131">
        <v>9.9999999999999989E-277</v>
      </c>
      <c r="V34" s="131">
        <v>9.9999999999999989E-277</v>
      </c>
      <c r="W34" s="131">
        <v>9.9999999999999989E-277</v>
      </c>
      <c r="X34" s="131">
        <v>9.9999999999999989E-277</v>
      </c>
      <c r="Y34" s="131">
        <v>9.9999999999999989E-277</v>
      </c>
      <c r="Z34" s="131">
        <v>9.9999999999999989E-277</v>
      </c>
      <c r="AA34" s="131">
        <v>9.9999999999999989E-277</v>
      </c>
    </row>
    <row r="35" spans="1:27" ht="63.75" hidden="1" customHeight="1" x14ac:dyDescent="0.25">
      <c r="A35" s="88" t="s">
        <v>57</v>
      </c>
      <c r="B35" s="89" t="s">
        <v>58</v>
      </c>
      <c r="C35" s="90" t="s">
        <v>158</v>
      </c>
      <c r="D35" s="88" t="s">
        <v>206</v>
      </c>
      <c r="E35" s="88" t="s">
        <v>214</v>
      </c>
      <c r="F35" s="88" t="s">
        <v>208</v>
      </c>
      <c r="G35" s="88" t="s">
        <v>215</v>
      </c>
      <c r="H35" s="88"/>
      <c r="I35" s="88"/>
      <c r="J35" s="88"/>
      <c r="K35" s="88"/>
      <c r="L35" s="88"/>
      <c r="M35" s="88" t="s">
        <v>30</v>
      </c>
      <c r="N35" s="88" t="s">
        <v>202</v>
      </c>
      <c r="O35" s="88" t="s">
        <v>32</v>
      </c>
      <c r="P35" s="89" t="s">
        <v>159</v>
      </c>
      <c r="Q35" s="131">
        <v>9.9999999999999989E-277</v>
      </c>
      <c r="R35" s="131">
        <v>9.9999999999999989E-277</v>
      </c>
      <c r="S35" s="131">
        <v>9.9999999999999989E-277</v>
      </c>
      <c r="T35" s="131">
        <v>9.9999999999999989E-277</v>
      </c>
      <c r="U35" s="131">
        <v>9.9999999999999989E-277</v>
      </c>
      <c r="V35" s="131">
        <v>9.9999999999999989E-277</v>
      </c>
      <c r="W35" s="131">
        <v>9.9999999999999989E-277</v>
      </c>
      <c r="X35" s="131">
        <v>9.9999999999999989E-277</v>
      </c>
      <c r="Y35" s="131">
        <v>9.9999999999999989E-277</v>
      </c>
      <c r="Z35" s="131">
        <v>9.9999999999999989E-277</v>
      </c>
      <c r="AA35" s="131">
        <v>9.9999999999999989E-277</v>
      </c>
    </row>
    <row r="36" spans="1:27" ht="63.75" hidden="1" customHeight="1" x14ac:dyDescent="0.25">
      <c r="A36" s="88" t="s">
        <v>57</v>
      </c>
      <c r="B36" s="89" t="s">
        <v>58</v>
      </c>
      <c r="C36" s="90" t="s">
        <v>160</v>
      </c>
      <c r="D36" s="88" t="s">
        <v>206</v>
      </c>
      <c r="E36" s="88" t="s">
        <v>216</v>
      </c>
      <c r="F36" s="88" t="s">
        <v>208</v>
      </c>
      <c r="G36" s="88" t="s">
        <v>217</v>
      </c>
      <c r="H36" s="88"/>
      <c r="I36" s="88"/>
      <c r="J36" s="88"/>
      <c r="K36" s="88"/>
      <c r="L36" s="88"/>
      <c r="M36" s="88" t="s">
        <v>30</v>
      </c>
      <c r="N36" s="88" t="s">
        <v>202</v>
      </c>
      <c r="O36" s="88" t="s">
        <v>32</v>
      </c>
      <c r="P36" s="89" t="s">
        <v>161</v>
      </c>
      <c r="Q36" s="131">
        <v>9.9999999999999989E-277</v>
      </c>
      <c r="R36" s="131">
        <v>9.9999999999999989E-277</v>
      </c>
      <c r="S36" s="131">
        <v>9.9999999999999989E-277</v>
      </c>
      <c r="T36" s="131">
        <v>9.9999999999999989E-277</v>
      </c>
      <c r="U36" s="131">
        <v>9.9999999999999989E-277</v>
      </c>
      <c r="V36" s="131">
        <v>9.9999999999999989E-277</v>
      </c>
      <c r="W36" s="131">
        <v>9.9999999999999989E-277</v>
      </c>
      <c r="X36" s="131">
        <v>9.9999999999999989E-277</v>
      </c>
      <c r="Y36" s="131">
        <v>9.9999999999999989E-277</v>
      </c>
      <c r="Z36" s="131">
        <v>9.9999999999999989E-277</v>
      </c>
      <c r="AA36" s="131">
        <v>9.9999999999999989E-277</v>
      </c>
    </row>
    <row r="37" spans="1:27" ht="63.75" hidden="1" customHeight="1" x14ac:dyDescent="0.25">
      <c r="A37" s="88" t="s">
        <v>57</v>
      </c>
      <c r="B37" s="89" t="s">
        <v>58</v>
      </c>
      <c r="C37" s="90" t="s">
        <v>227</v>
      </c>
      <c r="D37" s="88" t="s">
        <v>206</v>
      </c>
      <c r="E37" s="88" t="s">
        <v>216</v>
      </c>
      <c r="F37" s="88" t="s">
        <v>208</v>
      </c>
      <c r="G37" s="88" t="s">
        <v>220</v>
      </c>
      <c r="H37" s="88"/>
      <c r="I37" s="88"/>
      <c r="J37" s="88"/>
      <c r="K37" s="88"/>
      <c r="L37" s="88"/>
      <c r="M37" s="88" t="s">
        <v>30</v>
      </c>
      <c r="N37" s="88" t="s">
        <v>202</v>
      </c>
      <c r="O37" s="88" t="s">
        <v>32</v>
      </c>
      <c r="P37" s="89" t="s">
        <v>228</v>
      </c>
      <c r="Q37" s="131">
        <v>9.9999999999999989E-277</v>
      </c>
      <c r="R37" s="131">
        <v>9.9999999999999989E-277</v>
      </c>
      <c r="S37" s="131">
        <v>9.9999999999999989E-277</v>
      </c>
      <c r="T37" s="131">
        <v>9.9999999999999989E-277</v>
      </c>
      <c r="U37" s="131">
        <v>9.9999999999999989E-277</v>
      </c>
      <c r="V37" s="131">
        <v>9.9999999999999989E-277</v>
      </c>
      <c r="W37" s="131">
        <v>9.9999999999999989E-277</v>
      </c>
      <c r="X37" s="131">
        <v>9.9999999999999989E-277</v>
      </c>
      <c r="Y37" s="131">
        <v>9.9999999999999989E-277</v>
      </c>
      <c r="Z37" s="131">
        <v>9.9999999999999989E-277</v>
      </c>
      <c r="AA37" s="131">
        <v>9.9999999999999989E-277</v>
      </c>
    </row>
    <row r="38" spans="1:27" ht="63.75" hidden="1" customHeight="1" x14ac:dyDescent="0.25">
      <c r="A38" s="88" t="s">
        <v>57</v>
      </c>
      <c r="B38" s="89" t="s">
        <v>58</v>
      </c>
      <c r="C38" s="90" t="s">
        <v>227</v>
      </c>
      <c r="D38" s="88" t="s">
        <v>206</v>
      </c>
      <c r="E38" s="88" t="s">
        <v>216</v>
      </c>
      <c r="F38" s="88" t="s">
        <v>208</v>
      </c>
      <c r="G38" s="88" t="s">
        <v>220</v>
      </c>
      <c r="H38" s="88"/>
      <c r="I38" s="88"/>
      <c r="J38" s="88"/>
      <c r="K38" s="88"/>
      <c r="L38" s="88"/>
      <c r="M38" s="88" t="s">
        <v>30</v>
      </c>
      <c r="N38" s="88" t="s">
        <v>188</v>
      </c>
      <c r="O38" s="88" t="s">
        <v>32</v>
      </c>
      <c r="P38" s="89" t="s">
        <v>228</v>
      </c>
      <c r="Q38" s="131">
        <v>9.9999999999999989E-277</v>
      </c>
      <c r="R38" s="131">
        <v>9.9999999999999989E-277</v>
      </c>
      <c r="S38" s="131">
        <v>9.9999999999999989E-277</v>
      </c>
      <c r="T38" s="131">
        <v>9.9999999999999989E-277</v>
      </c>
      <c r="U38" s="131">
        <v>9.9999999999999989E-277</v>
      </c>
      <c r="V38" s="131">
        <v>9.9999999999999989E-277</v>
      </c>
      <c r="W38" s="131">
        <v>9.9999999999999989E-277</v>
      </c>
      <c r="X38" s="131">
        <v>9.9999999999999989E-277</v>
      </c>
      <c r="Y38" s="131">
        <v>9.9999999999999989E-277</v>
      </c>
      <c r="Z38" s="131">
        <v>9.9999999999999989E-277</v>
      </c>
      <c r="AA38" s="131">
        <v>9.9999999999999989E-277</v>
      </c>
    </row>
    <row r="39" spans="1:27" ht="63.75" hidden="1" customHeight="1" x14ac:dyDescent="0.25">
      <c r="A39" s="88" t="s">
        <v>57</v>
      </c>
      <c r="B39" s="89" t="s">
        <v>58</v>
      </c>
      <c r="C39" s="90" t="s">
        <v>162</v>
      </c>
      <c r="D39" s="88" t="s">
        <v>206</v>
      </c>
      <c r="E39" s="88" t="s">
        <v>218</v>
      </c>
      <c r="F39" s="88" t="s">
        <v>208</v>
      </c>
      <c r="G39" s="88" t="s">
        <v>219</v>
      </c>
      <c r="H39" s="88"/>
      <c r="I39" s="88"/>
      <c r="J39" s="88"/>
      <c r="K39" s="88"/>
      <c r="L39" s="88"/>
      <c r="M39" s="88" t="s">
        <v>30</v>
      </c>
      <c r="N39" s="88" t="s">
        <v>202</v>
      </c>
      <c r="O39" s="88" t="s">
        <v>32</v>
      </c>
      <c r="P39" s="89" t="s">
        <v>163</v>
      </c>
      <c r="Q39" s="131">
        <v>9.9999999999999989E-277</v>
      </c>
      <c r="R39" s="131">
        <v>9.9999999999999989E-277</v>
      </c>
      <c r="S39" s="131">
        <v>9.9999999999999989E-277</v>
      </c>
      <c r="T39" s="131">
        <v>9.9999999999999989E-277</v>
      </c>
      <c r="U39" s="131">
        <v>9.9999999999999989E-277</v>
      </c>
      <c r="V39" s="131">
        <v>9.9999999999999989E-277</v>
      </c>
      <c r="W39" s="131">
        <v>9.9999999999999989E-277</v>
      </c>
      <c r="X39" s="131">
        <v>9.9999999999999989E-277</v>
      </c>
      <c r="Y39" s="131">
        <v>9.9999999999999989E-277</v>
      </c>
      <c r="Z39" s="131">
        <v>9.9999999999999989E-277</v>
      </c>
      <c r="AA39" s="131">
        <v>9.9999999999999989E-277</v>
      </c>
    </row>
    <row r="40" spans="1:27" ht="63.75" hidden="1" customHeight="1" x14ac:dyDescent="0.25">
      <c r="A40" s="88" t="s">
        <v>57</v>
      </c>
      <c r="B40" s="89" t="s">
        <v>58</v>
      </c>
      <c r="C40" s="90" t="s">
        <v>164</v>
      </c>
      <c r="D40" s="88" t="s">
        <v>206</v>
      </c>
      <c r="E40" s="88" t="s">
        <v>218</v>
      </c>
      <c r="F40" s="88" t="s">
        <v>208</v>
      </c>
      <c r="G40" s="88" t="s">
        <v>211</v>
      </c>
      <c r="H40" s="88"/>
      <c r="I40" s="88"/>
      <c r="J40" s="88"/>
      <c r="K40" s="88"/>
      <c r="L40" s="88"/>
      <c r="M40" s="88" t="s">
        <v>30</v>
      </c>
      <c r="N40" s="88" t="s">
        <v>202</v>
      </c>
      <c r="O40" s="88" t="s">
        <v>32</v>
      </c>
      <c r="P40" s="89" t="s">
        <v>165</v>
      </c>
      <c r="Q40" s="131">
        <v>9.9999999999999989E-277</v>
      </c>
      <c r="R40" s="131">
        <v>9.9999999999999989E-277</v>
      </c>
      <c r="S40" s="131">
        <v>9.9999999999999989E-277</v>
      </c>
      <c r="T40" s="131">
        <v>9.9999999999999989E-277</v>
      </c>
      <c r="U40" s="131">
        <v>9.9999999999999989E-277</v>
      </c>
      <c r="V40" s="131">
        <v>9.9999999999999989E-277</v>
      </c>
      <c r="W40" s="131">
        <v>9.9999999999999989E-277</v>
      </c>
      <c r="X40" s="131">
        <v>9.9999999999999989E-277</v>
      </c>
      <c r="Y40" s="131">
        <v>9.9999999999999989E-277</v>
      </c>
      <c r="Z40" s="131">
        <v>9.9999999999999989E-277</v>
      </c>
      <c r="AA40" s="131">
        <v>9.9999999999999989E-277</v>
      </c>
    </row>
    <row r="41" spans="1:27" ht="63.75" hidden="1" customHeight="1" x14ac:dyDescent="0.25">
      <c r="A41" s="88" t="s">
        <v>57</v>
      </c>
      <c r="B41" s="89" t="s">
        <v>58</v>
      </c>
      <c r="C41" s="90" t="s">
        <v>166</v>
      </c>
      <c r="D41" s="88" t="s">
        <v>206</v>
      </c>
      <c r="E41" s="88" t="s">
        <v>218</v>
      </c>
      <c r="F41" s="88" t="s">
        <v>208</v>
      </c>
      <c r="G41" s="88" t="s">
        <v>212</v>
      </c>
      <c r="H41" s="88"/>
      <c r="I41" s="88"/>
      <c r="J41" s="88"/>
      <c r="K41" s="88"/>
      <c r="L41" s="88"/>
      <c r="M41" s="88" t="s">
        <v>30</v>
      </c>
      <c r="N41" s="88" t="s">
        <v>202</v>
      </c>
      <c r="O41" s="88" t="s">
        <v>32</v>
      </c>
      <c r="P41" s="89" t="s">
        <v>167</v>
      </c>
      <c r="Q41" s="131">
        <v>9.9999999999999989E-277</v>
      </c>
      <c r="R41" s="131">
        <v>9.9999999999999989E-277</v>
      </c>
      <c r="S41" s="131">
        <v>9.9999999999999989E-277</v>
      </c>
      <c r="T41" s="131">
        <v>9.9999999999999989E-277</v>
      </c>
      <c r="U41" s="131">
        <v>9.9999999999999989E-277</v>
      </c>
      <c r="V41" s="131">
        <v>9.9999999999999989E-277</v>
      </c>
      <c r="W41" s="131">
        <v>9.9999999999999989E-277</v>
      </c>
      <c r="X41" s="131">
        <v>9.9999999999999989E-277</v>
      </c>
      <c r="Y41" s="131">
        <v>9.9999999999999989E-277</v>
      </c>
      <c r="Z41" s="131">
        <v>9.9999999999999989E-277</v>
      </c>
      <c r="AA41" s="131">
        <v>9.9999999999999989E-277</v>
      </c>
    </row>
    <row r="42" spans="1:27" ht="63.75" hidden="1" customHeight="1" x14ac:dyDescent="0.25">
      <c r="A42" s="88" t="s">
        <v>57</v>
      </c>
      <c r="B42" s="89" t="s">
        <v>58</v>
      </c>
      <c r="C42" s="90" t="s">
        <v>229</v>
      </c>
      <c r="D42" s="88" t="s">
        <v>206</v>
      </c>
      <c r="E42" s="88" t="s">
        <v>218</v>
      </c>
      <c r="F42" s="88" t="s">
        <v>208</v>
      </c>
      <c r="G42" s="88" t="s">
        <v>202</v>
      </c>
      <c r="H42" s="88"/>
      <c r="I42" s="88"/>
      <c r="J42" s="88"/>
      <c r="K42" s="88"/>
      <c r="L42" s="88"/>
      <c r="M42" s="88" t="s">
        <v>30</v>
      </c>
      <c r="N42" s="88" t="s">
        <v>202</v>
      </c>
      <c r="O42" s="88" t="s">
        <v>32</v>
      </c>
      <c r="P42" s="89" t="s">
        <v>230</v>
      </c>
      <c r="Q42" s="131">
        <v>9.9999999999999989E-277</v>
      </c>
      <c r="R42" s="131">
        <v>9.9999999999999989E-277</v>
      </c>
      <c r="S42" s="131">
        <v>9.9999999999999989E-277</v>
      </c>
      <c r="T42" s="131">
        <v>9.9999999999999989E-277</v>
      </c>
      <c r="U42" s="131">
        <v>9.9999999999999989E-277</v>
      </c>
      <c r="V42" s="131">
        <v>9.9999999999999989E-277</v>
      </c>
      <c r="W42" s="131">
        <v>9.9999999999999989E-277</v>
      </c>
      <c r="X42" s="131">
        <v>9.9999999999999989E-277</v>
      </c>
      <c r="Y42" s="131">
        <v>9.9999999999999989E-277</v>
      </c>
      <c r="Z42" s="131">
        <v>9.9999999999999989E-277</v>
      </c>
      <c r="AA42" s="131">
        <v>9.9999999999999989E-277</v>
      </c>
    </row>
    <row r="43" spans="1:27" ht="63.75" hidden="1" customHeight="1" x14ac:dyDescent="0.25">
      <c r="A43" s="88" t="s">
        <v>57</v>
      </c>
      <c r="B43" s="89" t="s">
        <v>58</v>
      </c>
      <c r="C43" s="90" t="s">
        <v>301</v>
      </c>
      <c r="D43" s="88" t="s">
        <v>206</v>
      </c>
      <c r="E43" s="88" t="s">
        <v>218</v>
      </c>
      <c r="F43" s="88" t="s">
        <v>208</v>
      </c>
      <c r="G43" s="88" t="s">
        <v>213</v>
      </c>
      <c r="H43" s="88" t="s">
        <v>1</v>
      </c>
      <c r="I43" s="88" t="s">
        <v>1</v>
      </c>
      <c r="J43" s="88" t="s">
        <v>1</v>
      </c>
      <c r="K43" s="88" t="s">
        <v>1</v>
      </c>
      <c r="L43" s="88" t="s">
        <v>1</v>
      </c>
      <c r="M43" s="88" t="s">
        <v>30</v>
      </c>
      <c r="N43" s="88" t="s">
        <v>202</v>
      </c>
      <c r="O43" s="88" t="s">
        <v>32</v>
      </c>
      <c r="P43" s="89" t="s">
        <v>302</v>
      </c>
      <c r="Q43" s="131">
        <v>9.9999999999999989E-277</v>
      </c>
      <c r="R43" s="131">
        <v>9.9999999999999989E-277</v>
      </c>
      <c r="S43" s="131">
        <v>9.9999999999999989E-277</v>
      </c>
      <c r="T43" s="131">
        <v>9.9999999999999989E-277</v>
      </c>
      <c r="U43" s="131">
        <v>9.9999999999999989E-277</v>
      </c>
      <c r="V43" s="131">
        <v>9.9999999999999989E-277</v>
      </c>
      <c r="W43" s="131">
        <v>9.9999999999999989E-277</v>
      </c>
      <c r="X43" s="131">
        <v>9.9999999999999989E-277</v>
      </c>
      <c r="Y43" s="131">
        <v>9.9999999999999989E-277</v>
      </c>
      <c r="Z43" s="131">
        <v>9.9999999999999989E-277</v>
      </c>
      <c r="AA43" s="131">
        <v>9.9999999999999989E-277</v>
      </c>
    </row>
    <row r="44" spans="1:27" s="121" customFormat="1" ht="33.75" x14ac:dyDescent="0.25">
      <c r="A44" s="138" t="s">
        <v>55</v>
      </c>
      <c r="B44" s="139" t="s">
        <v>56</v>
      </c>
      <c r="C44" s="140" t="s">
        <v>130</v>
      </c>
      <c r="D44" s="138" t="s">
        <v>29</v>
      </c>
      <c r="E44" s="138" t="s">
        <v>186</v>
      </c>
      <c r="F44" s="138" t="s">
        <v>197</v>
      </c>
      <c r="G44" s="138" t="s">
        <v>184</v>
      </c>
      <c r="H44" s="138" t="s">
        <v>198</v>
      </c>
      <c r="I44" s="138"/>
      <c r="J44" s="138"/>
      <c r="K44" s="138"/>
      <c r="L44" s="138"/>
      <c r="M44" s="138" t="s">
        <v>30</v>
      </c>
      <c r="N44" s="138" t="s">
        <v>31</v>
      </c>
      <c r="O44" s="138" t="s">
        <v>32</v>
      </c>
      <c r="P44" s="258" t="s">
        <v>315</v>
      </c>
      <c r="Q44" s="131" t="e">
        <f>+#REF!/$Q$3</f>
        <v>#REF!</v>
      </c>
      <c r="R44" s="131" t="e">
        <f>+#REF!/$Q$3</f>
        <v>#REF!</v>
      </c>
      <c r="S44" s="131" t="e">
        <f>+#REF!/$Q$3</f>
        <v>#REF!</v>
      </c>
      <c r="T44" s="131" t="e">
        <f>+#REF!/$Q$3</f>
        <v>#REF!</v>
      </c>
      <c r="U44" s="131" t="e">
        <f>+#REF!/$Q$3</f>
        <v>#REF!</v>
      </c>
      <c r="V44" s="131" t="e">
        <f>+#REF!/$Q$3</f>
        <v>#REF!</v>
      </c>
      <c r="W44" s="131" t="e">
        <f>+#REF!/$Q$3</f>
        <v>#REF!</v>
      </c>
      <c r="X44" s="131" t="e">
        <f>+#REF!/$Q$3</f>
        <v>#REF!</v>
      </c>
      <c r="Y44" s="131" t="e">
        <f>+#REF!/$Q$3</f>
        <v>#REF!</v>
      </c>
      <c r="Z44" s="131" t="e">
        <f>+#REF!/$Q$3</f>
        <v>#REF!</v>
      </c>
      <c r="AA44" s="131" t="e">
        <f>+#REF!/$Q$3</f>
        <v>#REF!</v>
      </c>
    </row>
    <row r="45" spans="1:27" s="121" customFormat="1" ht="33.75" x14ac:dyDescent="0.25">
      <c r="A45" s="135" t="s">
        <v>53</v>
      </c>
      <c r="B45" s="139" t="s">
        <v>54</v>
      </c>
      <c r="C45" s="140" t="s">
        <v>130</v>
      </c>
      <c r="D45" s="138" t="s">
        <v>29</v>
      </c>
      <c r="E45" s="138" t="s">
        <v>186</v>
      </c>
      <c r="F45" s="138" t="s">
        <v>197</v>
      </c>
      <c r="G45" s="138" t="s">
        <v>184</v>
      </c>
      <c r="H45" s="138" t="s">
        <v>198</v>
      </c>
      <c r="I45" s="138"/>
      <c r="J45" s="138"/>
      <c r="K45" s="138"/>
      <c r="L45" s="138"/>
      <c r="M45" s="138" t="s">
        <v>30</v>
      </c>
      <c r="N45" s="138" t="s">
        <v>31</v>
      </c>
      <c r="O45" s="138" t="s">
        <v>32</v>
      </c>
      <c r="P45" s="258" t="s">
        <v>315</v>
      </c>
      <c r="Q45" s="131" t="e">
        <f>+#REF!/$Q$3</f>
        <v>#REF!</v>
      </c>
      <c r="R45" s="131" t="e">
        <f>+#REF!/$Q$3</f>
        <v>#REF!</v>
      </c>
      <c r="S45" s="131" t="e">
        <f>+#REF!/$Q$3</f>
        <v>#REF!</v>
      </c>
      <c r="T45" s="131" t="e">
        <f>+#REF!/$Q$3</f>
        <v>#REF!</v>
      </c>
      <c r="U45" s="131" t="e">
        <f>+#REF!/$Q$3</f>
        <v>#REF!</v>
      </c>
      <c r="V45" s="131" t="e">
        <f>+#REF!/$Q$3</f>
        <v>#REF!</v>
      </c>
      <c r="W45" s="131" t="e">
        <f>+#REF!/$Q$3</f>
        <v>#REF!</v>
      </c>
      <c r="X45" s="131" t="e">
        <f>+#REF!/$Q$3</f>
        <v>#REF!</v>
      </c>
      <c r="Y45" s="131" t="e">
        <f>+#REF!/$Q$3</f>
        <v>#REF!</v>
      </c>
      <c r="Z45" s="131" t="e">
        <f>+#REF!/$Q$3</f>
        <v>#REF!</v>
      </c>
      <c r="AA45" s="769" t="e">
        <f>+#REF!/$Q$3</f>
        <v>#REF!</v>
      </c>
    </row>
    <row r="46" spans="1:27" s="121" customFormat="1" ht="33.75" x14ac:dyDescent="0.25">
      <c r="A46" s="138" t="s">
        <v>51</v>
      </c>
      <c r="B46" s="139" t="s">
        <v>52</v>
      </c>
      <c r="C46" s="140" t="s">
        <v>130</v>
      </c>
      <c r="D46" s="138" t="s">
        <v>29</v>
      </c>
      <c r="E46" s="138" t="s">
        <v>186</v>
      </c>
      <c r="F46" s="138" t="s">
        <v>197</v>
      </c>
      <c r="G46" s="138" t="s">
        <v>184</v>
      </c>
      <c r="H46" s="138" t="s">
        <v>198</v>
      </c>
      <c r="I46" s="138"/>
      <c r="J46" s="138"/>
      <c r="K46" s="138"/>
      <c r="L46" s="138"/>
      <c r="M46" s="138" t="s">
        <v>30</v>
      </c>
      <c r="N46" s="138" t="s">
        <v>31</v>
      </c>
      <c r="O46" s="138" t="s">
        <v>32</v>
      </c>
      <c r="P46" s="258" t="s">
        <v>315</v>
      </c>
      <c r="Q46" s="131" t="e">
        <f>+#REF!/$Q$3</f>
        <v>#REF!</v>
      </c>
      <c r="R46" s="131" t="e">
        <f>+#REF!/$Q$3</f>
        <v>#REF!</v>
      </c>
      <c r="S46" s="131" t="e">
        <f>+#REF!/$Q$3</f>
        <v>#REF!</v>
      </c>
      <c r="T46" s="131" t="e">
        <f>+#REF!/$Q$3</f>
        <v>#REF!</v>
      </c>
      <c r="U46" s="131" t="e">
        <f>+#REF!/$Q$3</f>
        <v>#REF!</v>
      </c>
      <c r="V46" s="131" t="e">
        <f>+#REF!/$Q$3</f>
        <v>#REF!</v>
      </c>
      <c r="W46" s="131" t="e">
        <f>+#REF!/$Q$3</f>
        <v>#REF!</v>
      </c>
      <c r="X46" s="131" t="e">
        <f>+#REF!/$Q$3</f>
        <v>#REF!</v>
      </c>
      <c r="Y46" s="131" t="e">
        <f>+#REF!/$Q$3</f>
        <v>#REF!</v>
      </c>
      <c r="Z46" s="131" t="e">
        <f>+#REF!/$Q$3</f>
        <v>#REF!</v>
      </c>
      <c r="AA46" s="769" t="e">
        <f>+#REF!/$Q$3</f>
        <v>#REF!</v>
      </c>
    </row>
    <row r="47" spans="1:27" ht="15" x14ac:dyDescent="0.25">
      <c r="A47" s="93" t="s">
        <v>1</v>
      </c>
      <c r="B47" s="94" t="s">
        <v>1</v>
      </c>
      <c r="C47" s="95" t="s">
        <v>1</v>
      </c>
      <c r="D47" s="93" t="s">
        <v>1</v>
      </c>
      <c r="E47" s="93" t="s">
        <v>1</v>
      </c>
      <c r="F47" s="93" t="s">
        <v>1</v>
      </c>
      <c r="G47" s="93" t="s">
        <v>1</v>
      </c>
      <c r="H47" s="93" t="s">
        <v>1</v>
      </c>
      <c r="I47" s="93" t="s">
        <v>1</v>
      </c>
      <c r="J47" s="93" t="s">
        <v>1</v>
      </c>
      <c r="K47" s="93" t="s">
        <v>1</v>
      </c>
      <c r="L47" s="93" t="s">
        <v>1</v>
      </c>
      <c r="M47" s="93" t="s">
        <v>1</v>
      </c>
      <c r="N47" s="93" t="s">
        <v>1</v>
      </c>
      <c r="O47" s="93" t="s">
        <v>1</v>
      </c>
      <c r="P47" s="94" t="s">
        <v>1</v>
      </c>
      <c r="Q47" s="131" t="e">
        <f>(((((SUM(Q5:Q46))/1000000)/1000000)/1000000)/1000000)/1000000</f>
        <v>#REF!</v>
      </c>
      <c r="R47" s="131" t="e">
        <f t="shared" ref="R47:AA47" si="0">((((((SUM(R5:R46))/1000000)/1000000)/1000000)/1000000)/1000000)/1000000</f>
        <v>#REF!</v>
      </c>
      <c r="S47" s="131" t="e">
        <f t="shared" si="0"/>
        <v>#REF!</v>
      </c>
      <c r="T47" s="131" t="e">
        <f t="shared" si="0"/>
        <v>#REF!</v>
      </c>
      <c r="U47" s="131" t="e">
        <f t="shared" si="0"/>
        <v>#REF!</v>
      </c>
      <c r="V47" s="131" t="e">
        <f t="shared" si="0"/>
        <v>#REF!</v>
      </c>
      <c r="W47" s="131" t="e">
        <f t="shared" si="0"/>
        <v>#REF!</v>
      </c>
      <c r="X47" s="131" t="e">
        <f t="shared" si="0"/>
        <v>#REF!</v>
      </c>
      <c r="Y47" s="131" t="e">
        <f t="shared" si="0"/>
        <v>#REF!</v>
      </c>
      <c r="Z47" s="131" t="e">
        <f t="shared" si="0"/>
        <v>#REF!</v>
      </c>
      <c r="AA47" s="131" t="e">
        <f t="shared" si="0"/>
        <v>#REF!</v>
      </c>
    </row>
    <row r="48" spans="1:27" ht="15" x14ac:dyDescent="0.25">
      <c r="A48" s="88" t="s">
        <v>1</v>
      </c>
      <c r="B48" s="92" t="s">
        <v>1</v>
      </c>
      <c r="C48" s="90" t="s">
        <v>1</v>
      </c>
      <c r="D48" s="88" t="s">
        <v>1</v>
      </c>
      <c r="E48" s="88" t="s">
        <v>1</v>
      </c>
      <c r="F48" s="88" t="s">
        <v>1</v>
      </c>
      <c r="G48" s="88" t="s">
        <v>1</v>
      </c>
      <c r="H48" s="88" t="s">
        <v>1</v>
      </c>
      <c r="I48" s="88" t="s">
        <v>1</v>
      </c>
      <c r="J48" s="88" t="s">
        <v>1</v>
      </c>
      <c r="K48" s="88" t="s">
        <v>1</v>
      </c>
      <c r="L48" s="88" t="s">
        <v>1</v>
      </c>
      <c r="M48" s="88" t="s">
        <v>1</v>
      </c>
      <c r="N48" s="88" t="s">
        <v>1</v>
      </c>
      <c r="O48" s="88" t="s">
        <v>1</v>
      </c>
      <c r="P48" s="89" t="s">
        <v>1</v>
      </c>
      <c r="Q48" s="131" t="s">
        <v>1</v>
      </c>
      <c r="R48" s="131" t="s">
        <v>1</v>
      </c>
      <c r="S48" s="131" t="s">
        <v>1</v>
      </c>
      <c r="T48" s="131" t="s">
        <v>1</v>
      </c>
      <c r="U48" s="131" t="s">
        <v>1</v>
      </c>
      <c r="V48" s="131" t="s">
        <v>1</v>
      </c>
      <c r="W48" s="131" t="s">
        <v>1</v>
      </c>
      <c r="X48" s="131" t="s">
        <v>1</v>
      </c>
      <c r="Y48" s="131" t="s">
        <v>1</v>
      </c>
      <c r="Z48" s="131" t="s">
        <v>1</v>
      </c>
      <c r="AA48" s="131" t="s">
        <v>1</v>
      </c>
    </row>
    <row r="49" spans="16:27" ht="20.25" hidden="1" customHeight="1" x14ac:dyDescent="0.25">
      <c r="P49" s="265" t="s">
        <v>69</v>
      </c>
      <c r="Q49" s="217" t="e">
        <f>SUBTOTAL(9,Q5:Q48)</f>
        <v>#REF!</v>
      </c>
      <c r="R49" s="217" t="e">
        <f t="shared" ref="R49:AA49" si="1">SUBTOTAL(9,R5:R48)</f>
        <v>#REF!</v>
      </c>
      <c r="S49" s="217" t="e">
        <f t="shared" si="1"/>
        <v>#REF!</v>
      </c>
      <c r="T49" s="217" t="e">
        <f>SUBTOTAL(9,T5:T48)</f>
        <v>#REF!</v>
      </c>
      <c r="U49" s="217" t="e">
        <f t="shared" si="1"/>
        <v>#REF!</v>
      </c>
      <c r="V49" s="217" t="e">
        <f>SUBTOTAL(9,V5:V48)</f>
        <v>#REF!</v>
      </c>
      <c r="W49" s="217" t="e">
        <f t="shared" si="1"/>
        <v>#REF!</v>
      </c>
      <c r="X49" s="217" t="e">
        <f t="shared" si="1"/>
        <v>#REF!</v>
      </c>
      <c r="Y49" s="217" t="e">
        <f t="shared" si="1"/>
        <v>#REF!</v>
      </c>
      <c r="Z49" s="217" t="e">
        <f t="shared" si="1"/>
        <v>#REF!</v>
      </c>
      <c r="AA49" s="217" t="e">
        <f t="shared" si="1"/>
        <v>#REF!</v>
      </c>
    </row>
    <row r="50" spans="16:27" ht="15" hidden="1" x14ac:dyDescent="0.25">
      <c r="P50" s="265" t="s">
        <v>346</v>
      </c>
      <c r="Q50" s="131" t="e">
        <f>(+#REF!)/1000000</f>
        <v>#REF!</v>
      </c>
      <c r="R50" s="131" t="e">
        <f>(+#REF!)/1000000</f>
        <v>#REF!</v>
      </c>
      <c r="S50" s="131" t="e">
        <f>(+#REF!)/1000000</f>
        <v>#REF!</v>
      </c>
      <c r="T50" s="131" t="e">
        <f>(+#REF!)/1000000</f>
        <v>#REF!</v>
      </c>
      <c r="U50" s="131" t="e">
        <f>(+#REF!)/1000000</f>
        <v>#REF!</v>
      </c>
      <c r="V50" s="131" t="e">
        <f>(+#REF!)/1000000</f>
        <v>#REF!</v>
      </c>
      <c r="W50" s="131" t="e">
        <f>(+#REF!)/1000000</f>
        <v>#REF!</v>
      </c>
      <c r="X50" s="131" t="e">
        <f>(+#REF!)/1000000</f>
        <v>#REF!</v>
      </c>
      <c r="Y50" s="131" t="e">
        <f>(+#REF!)/1000000</f>
        <v>#REF!</v>
      </c>
      <c r="Z50" s="131" t="e">
        <f>(+#REF!)/1000000</f>
        <v>#REF!</v>
      </c>
      <c r="AA50" s="131" t="e">
        <f>(+#REF!)/1000000</f>
        <v>#REF!</v>
      </c>
    </row>
    <row r="51" spans="16:27" ht="15" hidden="1" x14ac:dyDescent="0.25">
      <c r="P51" s="265" t="s">
        <v>345</v>
      </c>
      <c r="Q51" s="132" t="e">
        <f>+Q49-Q50</f>
        <v>#REF!</v>
      </c>
      <c r="R51" s="132" t="e">
        <f t="shared" ref="R51:Z51" si="2">+R49-R50</f>
        <v>#REF!</v>
      </c>
      <c r="S51" s="132" t="e">
        <f t="shared" si="2"/>
        <v>#REF!</v>
      </c>
      <c r="T51" s="132" t="e">
        <f t="shared" si="2"/>
        <v>#REF!</v>
      </c>
      <c r="U51" s="132" t="e">
        <f t="shared" si="2"/>
        <v>#REF!</v>
      </c>
      <c r="V51" s="132" t="e">
        <f t="shared" si="2"/>
        <v>#REF!</v>
      </c>
      <c r="W51" s="132" t="e">
        <f t="shared" si="2"/>
        <v>#REF!</v>
      </c>
      <c r="X51" s="132" t="e">
        <f t="shared" si="2"/>
        <v>#REF!</v>
      </c>
      <c r="Y51" s="132" t="e">
        <f t="shared" si="2"/>
        <v>#REF!</v>
      </c>
      <c r="Z51" s="132" t="e">
        <f t="shared" si="2"/>
        <v>#REF!</v>
      </c>
      <c r="AA51" s="132" t="e">
        <f>+AA49-AA50</f>
        <v>#REF!</v>
      </c>
    </row>
    <row r="52" spans="16:27" ht="63.75" customHeight="1" x14ac:dyDescent="0.25">
      <c r="Q52" s="133"/>
      <c r="R52" s="133"/>
      <c r="S52" s="133"/>
      <c r="T52" s="133"/>
      <c r="U52" s="133"/>
      <c r="V52" s="133"/>
      <c r="W52" s="133"/>
      <c r="X52" s="133"/>
      <c r="Y52" s="133"/>
      <c r="Z52" s="133"/>
      <c r="AA52" s="133"/>
    </row>
  </sheetData>
  <autoFilter ref="A4:AA48" xr:uid="{00000000-0009-0000-0000-000004000000}">
    <filterColumn colId="15">
      <colorFilter dxfId="34"/>
    </filterColumn>
  </autoFilter>
  <mergeCells count="1">
    <mergeCell ref="Q1:S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K26" sqref="K26"/>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5" t="s">
        <v>87</v>
      </c>
    </row>
    <row r="3" spans="1:13" ht="24" thickBot="1" x14ac:dyDescent="0.3">
      <c r="A3" s="1025" t="s">
        <v>82</v>
      </c>
      <c r="B3" s="1026"/>
      <c r="C3" s="1026"/>
      <c r="D3" s="1026"/>
      <c r="E3" s="1026"/>
      <c r="F3" s="1026"/>
      <c r="G3" s="1026"/>
      <c r="H3" s="1026"/>
      <c r="I3" s="1026"/>
      <c r="J3" s="1026"/>
      <c r="K3" s="1026"/>
      <c r="L3" s="1027"/>
    </row>
    <row r="4" spans="1:13" ht="43.5" customHeight="1" thickBot="1" x14ac:dyDescent="0.3">
      <c r="A4" s="431" t="s">
        <v>63</v>
      </c>
      <c r="B4" s="432" t="s">
        <v>92</v>
      </c>
      <c r="C4" s="432" t="s">
        <v>41</v>
      </c>
      <c r="D4" s="432" t="s">
        <v>95</v>
      </c>
      <c r="E4" s="432" t="s">
        <v>96</v>
      </c>
      <c r="F4" s="432" t="s">
        <v>24</v>
      </c>
      <c r="G4" s="432" t="s">
        <v>366</v>
      </c>
      <c r="H4" s="433" t="s">
        <v>42</v>
      </c>
      <c r="I4" s="434" t="s">
        <v>25</v>
      </c>
      <c r="J4" s="435" t="s">
        <v>78</v>
      </c>
      <c r="K4" s="433" t="s">
        <v>79</v>
      </c>
      <c r="L4" s="436" t="s">
        <v>44</v>
      </c>
    </row>
    <row r="5" spans="1:13" ht="23.25" customHeight="1" x14ac:dyDescent="0.25">
      <c r="A5" s="159" t="s">
        <v>46</v>
      </c>
      <c r="B5" s="160" t="e">
        <f>+#REF!</f>
        <v>#REF!</v>
      </c>
      <c r="C5" s="160" t="e">
        <f>+#REF!</f>
        <v>#REF!</v>
      </c>
      <c r="D5" s="160" t="e">
        <f>+#REF!</f>
        <v>#REF!</v>
      </c>
      <c r="E5" s="160" t="e">
        <f>+#REF!</f>
        <v>#REF!</v>
      </c>
      <c r="F5" s="161" t="e">
        <f>+#REF!</f>
        <v>#REF!</v>
      </c>
      <c r="G5" s="160" t="e">
        <f>+F5/E5</f>
        <v>#REF!</v>
      </c>
      <c r="H5" s="160" t="e">
        <f t="shared" ref="H5:H14" si="0">+E5-F5</f>
        <v>#REF!</v>
      </c>
      <c r="I5" s="160" t="e">
        <f>+#REF!</f>
        <v>#REF!</v>
      </c>
      <c r="J5" s="162" t="e">
        <f t="shared" ref="J5:J11" si="1">+I5/E5</f>
        <v>#REF!</v>
      </c>
      <c r="K5" s="160" t="e">
        <f>+#REF!</f>
        <v>#REF!</v>
      </c>
      <c r="L5" s="164" t="e">
        <f t="shared" ref="L5:L14" si="2">+K5/E5</f>
        <v>#REF!</v>
      </c>
      <c r="M5" s="1"/>
    </row>
    <row r="6" spans="1:13" ht="28.5" customHeight="1" x14ac:dyDescent="0.25">
      <c r="A6" s="158" t="s">
        <v>168</v>
      </c>
      <c r="B6" s="153" t="e">
        <f>+#REF!</f>
        <v>#REF!</v>
      </c>
      <c r="C6" s="153" t="e">
        <f>+#REF!</f>
        <v>#REF!</v>
      </c>
      <c r="D6" s="153" t="e">
        <f>+#REF!</f>
        <v>#REF!</v>
      </c>
      <c r="E6" s="153" t="e">
        <f>+#REF!</f>
        <v>#REF!</v>
      </c>
      <c r="F6" s="154" t="e">
        <f>+#REF!</f>
        <v>#REF!</v>
      </c>
      <c r="G6" s="268" t="e">
        <f t="shared" ref="G6:G14" si="3">+F6/E6</f>
        <v>#REF!</v>
      </c>
      <c r="H6" s="153" t="e">
        <f t="shared" si="0"/>
        <v>#REF!</v>
      </c>
      <c r="I6" s="153" t="e">
        <f>+#REF!</f>
        <v>#REF!</v>
      </c>
      <c r="J6" s="163" t="e">
        <f t="shared" si="1"/>
        <v>#REF!</v>
      </c>
      <c r="K6" s="153" t="e">
        <f>+#REF!</f>
        <v>#REF!</v>
      </c>
      <c r="L6" s="165" t="e">
        <f t="shared" si="2"/>
        <v>#REF!</v>
      </c>
    </row>
    <row r="7" spans="1:13" ht="22.5" customHeight="1" x14ac:dyDescent="0.25">
      <c r="A7" s="158" t="s">
        <v>67</v>
      </c>
      <c r="B7" s="153" t="e">
        <f>+#REF!</f>
        <v>#REF!</v>
      </c>
      <c r="C7" s="153" t="e">
        <f>+#REF!</f>
        <v>#REF!</v>
      </c>
      <c r="D7" s="153" t="e">
        <f>+#REF!</f>
        <v>#REF!</v>
      </c>
      <c r="E7" s="153" t="e">
        <f>+#REF!</f>
        <v>#REF!</v>
      </c>
      <c r="F7" s="154" t="e">
        <f>+#REF!</f>
        <v>#REF!</v>
      </c>
      <c r="G7" s="268" t="e">
        <f t="shared" si="3"/>
        <v>#REF!</v>
      </c>
      <c r="H7" s="153" t="e">
        <f t="shared" si="0"/>
        <v>#REF!</v>
      </c>
      <c r="I7" s="153" t="e">
        <f>+#REF!</f>
        <v>#REF!</v>
      </c>
      <c r="J7" s="163" t="e">
        <f t="shared" si="1"/>
        <v>#REF!</v>
      </c>
      <c r="K7" s="153" t="e">
        <f>+#REF!</f>
        <v>#REF!</v>
      </c>
      <c r="L7" s="165" t="e">
        <f t="shared" si="2"/>
        <v>#REF!</v>
      </c>
    </row>
    <row r="8" spans="1:13" ht="30.75" customHeight="1" x14ac:dyDescent="0.25">
      <c r="A8" s="158" t="s">
        <v>170</v>
      </c>
      <c r="B8" s="153" t="e">
        <f>+#REF!</f>
        <v>#REF!</v>
      </c>
      <c r="C8" s="153" t="e">
        <f>+#REF!</f>
        <v>#REF!</v>
      </c>
      <c r="D8" s="153" t="e">
        <f>+#REF!</f>
        <v>#REF!</v>
      </c>
      <c r="E8" s="153" t="e">
        <f>+#REF!</f>
        <v>#REF!</v>
      </c>
      <c r="F8" s="154" t="e">
        <f>+#REF!</f>
        <v>#REF!</v>
      </c>
      <c r="G8" s="268" t="e">
        <f t="shared" si="3"/>
        <v>#REF!</v>
      </c>
      <c r="H8" s="153" t="e">
        <f t="shared" si="0"/>
        <v>#REF!</v>
      </c>
      <c r="I8" s="153" t="e">
        <f>+#REF!</f>
        <v>#REF!</v>
      </c>
      <c r="J8" s="163" t="e">
        <f t="shared" si="1"/>
        <v>#REF!</v>
      </c>
      <c r="K8" s="153" t="e">
        <f>+#REF!</f>
        <v>#REF!</v>
      </c>
      <c r="L8" s="165" t="e">
        <f t="shared" si="2"/>
        <v>#REF!</v>
      </c>
    </row>
    <row r="9" spans="1:13" ht="43.5" customHeight="1" x14ac:dyDescent="0.25">
      <c r="A9" s="158" t="s">
        <v>169</v>
      </c>
      <c r="B9" s="153" t="e">
        <f>+#REF!</f>
        <v>#REF!</v>
      </c>
      <c r="C9" s="153" t="e">
        <f>+#REF!</f>
        <v>#REF!</v>
      </c>
      <c r="D9" s="153" t="e">
        <f>+#REF!</f>
        <v>#REF!</v>
      </c>
      <c r="E9" s="153" t="e">
        <f>+#REF!</f>
        <v>#REF!</v>
      </c>
      <c r="F9" s="154" t="e">
        <f>+#REF!</f>
        <v>#REF!</v>
      </c>
      <c r="G9" s="268" t="e">
        <f t="shared" si="3"/>
        <v>#REF!</v>
      </c>
      <c r="H9" s="153" t="e">
        <f t="shared" si="0"/>
        <v>#REF!</v>
      </c>
      <c r="I9" s="153" t="e">
        <f>+#REF!</f>
        <v>#REF!</v>
      </c>
      <c r="J9" s="163" t="e">
        <f t="shared" si="1"/>
        <v>#REF!</v>
      </c>
      <c r="K9" s="153" t="e">
        <f>+#REF!</f>
        <v>#REF!</v>
      </c>
      <c r="L9" s="165" t="e">
        <f t="shared" si="2"/>
        <v>#REF!</v>
      </c>
    </row>
    <row r="10" spans="1:13" ht="31.5" customHeight="1" x14ac:dyDescent="0.25">
      <c r="A10" s="158" t="s">
        <v>382</v>
      </c>
      <c r="B10" s="153" t="e">
        <f>+#REF!</f>
        <v>#REF!</v>
      </c>
      <c r="C10" s="153" t="e">
        <f>+#REF!</f>
        <v>#REF!</v>
      </c>
      <c r="D10" s="153" t="e">
        <f>+#REF!</f>
        <v>#REF!</v>
      </c>
      <c r="E10" s="153" t="e">
        <f>+#REF!</f>
        <v>#REF!</v>
      </c>
      <c r="F10" s="154" t="e">
        <f>+#REF!</f>
        <v>#REF!</v>
      </c>
      <c r="G10" s="268" t="e">
        <f t="shared" si="3"/>
        <v>#REF!</v>
      </c>
      <c r="H10" s="153" t="e">
        <f t="shared" si="0"/>
        <v>#REF!</v>
      </c>
      <c r="I10" s="153" t="e">
        <f>+#REF!</f>
        <v>#REF!</v>
      </c>
      <c r="J10" s="163" t="e">
        <f t="shared" si="1"/>
        <v>#REF!</v>
      </c>
      <c r="K10" s="153" t="e">
        <f>+#REF!</f>
        <v>#REF!</v>
      </c>
      <c r="L10" s="165" t="e">
        <f t="shared" si="2"/>
        <v>#REF!</v>
      </c>
    </row>
    <row r="11" spans="1:13" ht="23.25" customHeight="1" x14ac:dyDescent="0.25">
      <c r="A11" s="437" t="s">
        <v>49</v>
      </c>
      <c r="B11" s="438" t="e">
        <f>+#REF!</f>
        <v>#REF!</v>
      </c>
      <c r="C11" s="438" t="e">
        <f>+#REF!</f>
        <v>#REF!</v>
      </c>
      <c r="D11" s="438" t="e">
        <f>+#REF!</f>
        <v>#REF!</v>
      </c>
      <c r="E11" s="438" t="e">
        <f>+#REF!</f>
        <v>#REF!</v>
      </c>
      <c r="F11" s="439" t="e">
        <f>SUM(F5:F9)</f>
        <v>#REF!</v>
      </c>
      <c r="G11" s="440" t="e">
        <f t="shared" si="3"/>
        <v>#REF!</v>
      </c>
      <c r="H11" s="439" t="e">
        <f t="shared" si="0"/>
        <v>#REF!</v>
      </c>
      <c r="I11" s="438" t="e">
        <f>+#REF!</f>
        <v>#REF!</v>
      </c>
      <c r="J11" s="441" t="e">
        <f t="shared" si="1"/>
        <v>#REF!</v>
      </c>
      <c r="K11" s="438" t="e">
        <f>+#REF!</f>
        <v>#REF!</v>
      </c>
      <c r="L11" s="442" t="e">
        <f t="shared" si="2"/>
        <v>#REF!</v>
      </c>
    </row>
    <row r="12" spans="1:13" ht="19.5" customHeight="1" x14ac:dyDescent="0.25">
      <c r="A12" s="158" t="s">
        <v>81</v>
      </c>
      <c r="B12" s="153" t="e">
        <f>+#REF!</f>
        <v>#REF!</v>
      </c>
      <c r="C12" s="153" t="e">
        <f>+#REF!</f>
        <v>#REF!</v>
      </c>
      <c r="D12" s="153" t="e">
        <f>+#REF!</f>
        <v>#REF!</v>
      </c>
      <c r="E12" s="155" t="e">
        <f>+#REF!</f>
        <v>#REF!</v>
      </c>
      <c r="F12" s="154" t="e">
        <f>+#REF!</f>
        <v>#REF!</v>
      </c>
      <c r="G12" s="269">
        <v>0</v>
      </c>
      <c r="H12" s="154" t="e">
        <f t="shared" si="0"/>
        <v>#REF!</v>
      </c>
      <c r="I12" s="153" t="e">
        <f>+#REF!</f>
        <v>#REF!</v>
      </c>
      <c r="J12" s="163">
        <v>0</v>
      </c>
      <c r="K12" s="153" t="e">
        <f>+#REF!</f>
        <v>#REF!</v>
      </c>
      <c r="L12" s="165">
        <v>0</v>
      </c>
    </row>
    <row r="13" spans="1:13" ht="21" customHeight="1" thickBot="1" x14ac:dyDescent="0.3">
      <c r="A13" s="443" t="s">
        <v>68</v>
      </c>
      <c r="B13" s="444" t="e">
        <f t="shared" ref="B13:K13" si="4">+B12</f>
        <v>#REF!</v>
      </c>
      <c r="C13" s="444" t="e">
        <f t="shared" si="4"/>
        <v>#REF!</v>
      </c>
      <c r="D13" s="444" t="e">
        <f t="shared" si="4"/>
        <v>#REF!</v>
      </c>
      <c r="E13" s="444" t="e">
        <f t="shared" si="4"/>
        <v>#REF!</v>
      </c>
      <c r="F13" s="445" t="e">
        <f>+F12</f>
        <v>#REF!</v>
      </c>
      <c r="G13" s="446">
        <v>0</v>
      </c>
      <c r="H13" s="445" t="e">
        <f t="shared" si="0"/>
        <v>#REF!</v>
      </c>
      <c r="I13" s="444" t="e">
        <f t="shared" si="4"/>
        <v>#REF!</v>
      </c>
      <c r="J13" s="163">
        <v>0</v>
      </c>
      <c r="K13" s="444" t="e">
        <f t="shared" si="4"/>
        <v>#REF!</v>
      </c>
      <c r="L13" s="165">
        <v>0</v>
      </c>
    </row>
    <row r="14" spans="1:13" ht="21.75" customHeight="1" thickBot="1" x14ac:dyDescent="0.3">
      <c r="A14" s="431" t="s">
        <v>69</v>
      </c>
      <c r="B14" s="447" t="e">
        <f>+B11+B13</f>
        <v>#REF!</v>
      </c>
      <c r="C14" s="447" t="e">
        <f>+C11+C13</f>
        <v>#REF!</v>
      </c>
      <c r="D14" s="447" t="e">
        <f>+D11+D13</f>
        <v>#REF!</v>
      </c>
      <c r="E14" s="447" t="e">
        <f>+E11+E13</f>
        <v>#REF!</v>
      </c>
      <c r="F14" s="447" t="e">
        <f>+F11+F13</f>
        <v>#REF!</v>
      </c>
      <c r="G14" s="448" t="e">
        <f t="shared" si="3"/>
        <v>#REF!</v>
      </c>
      <c r="H14" s="447" t="e">
        <f t="shared" si="0"/>
        <v>#REF!</v>
      </c>
      <c r="I14" s="447" t="e">
        <f>+I11+I13</f>
        <v>#REF!</v>
      </c>
      <c r="J14" s="449" t="e">
        <f>+I14/E14</f>
        <v>#REF!</v>
      </c>
      <c r="K14" s="447" t="e">
        <f>+K11+K13</f>
        <v>#REF!</v>
      </c>
      <c r="L14" s="450" t="e">
        <f t="shared" si="2"/>
        <v>#REF!</v>
      </c>
    </row>
    <row r="15" spans="1:13" ht="15.75" x14ac:dyDescent="0.25">
      <c r="A15" s="2"/>
      <c r="B15" s="3"/>
      <c r="C15" s="3"/>
      <c r="D15" s="3"/>
      <c r="E15" s="3"/>
      <c r="F15" s="3"/>
      <c r="G15" s="3"/>
      <c r="H15" s="3"/>
      <c r="I15" s="3"/>
      <c r="J15" s="4"/>
      <c r="K15" s="5"/>
      <c r="L15" s="6"/>
    </row>
    <row r="16" spans="1:13" x14ac:dyDescent="0.25">
      <c r="B16" s="239"/>
      <c r="C16" s="239"/>
      <c r="D16" s="239"/>
      <c r="E16" s="239"/>
      <c r="F16" s="239"/>
      <c r="G16" s="239"/>
      <c r="H16" s="239"/>
      <c r="I16" s="239"/>
      <c r="J16" s="8"/>
      <c r="K16" s="239"/>
      <c r="L16" s="8"/>
    </row>
    <row r="17" spans="2:12" x14ac:dyDescent="0.25">
      <c r="B17" s="239"/>
      <c r="C17" s="239"/>
      <c r="D17" s="239"/>
      <c r="E17" s="239"/>
      <c r="F17" s="239"/>
      <c r="G17" s="239"/>
      <c r="H17" s="239"/>
      <c r="I17" s="239"/>
      <c r="J17" s="8"/>
      <c r="K17" s="239"/>
      <c r="L17" s="8"/>
    </row>
    <row r="18" spans="2:12" x14ac:dyDescent="0.25">
      <c r="B18" s="239"/>
      <c r="C18" s="239"/>
      <c r="D18" s="239"/>
      <c r="E18" s="239"/>
      <c r="F18" s="239"/>
      <c r="G18" s="239"/>
      <c r="H18" s="239"/>
      <c r="I18" s="239"/>
      <c r="J18" s="8"/>
      <c r="K18" s="239"/>
      <c r="L18" s="8"/>
    </row>
    <row r="19" spans="2:12" x14ac:dyDescent="0.25">
      <c r="J19" s="8"/>
      <c r="L19" s="8"/>
    </row>
  </sheetData>
  <mergeCells count="1">
    <mergeCell ref="A3:L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77"/>
  <sheetViews>
    <sheetView zoomScale="50" zoomScaleNormal="50" workbookViewId="0">
      <selection activeCell="Y10" sqref="Y10"/>
    </sheetView>
  </sheetViews>
  <sheetFormatPr baseColWidth="10" defaultColWidth="9.140625" defaultRowHeight="15" x14ac:dyDescent="0.25"/>
  <cols>
    <col min="1" max="1" width="46.42578125" customWidth="1"/>
    <col min="2" max="2" width="24.5703125" customWidth="1"/>
    <col min="3" max="3" width="22.28515625" customWidth="1"/>
    <col min="4" max="4" width="19.85546875" customWidth="1"/>
    <col min="5" max="5" width="21.140625" customWidth="1"/>
    <col min="6" max="6" width="21.5703125" hidden="1" customWidth="1"/>
    <col min="7" max="7" width="16.85546875" style="228" hidden="1" customWidth="1"/>
    <col min="8" max="8" width="20.28515625" style="228" hidden="1" customWidth="1"/>
    <col min="9" max="9" width="19.85546875" customWidth="1"/>
    <col min="10" max="10" width="15.140625" customWidth="1"/>
    <col min="11" max="11" width="20.140625" customWidth="1"/>
    <col min="12" max="12" width="11" customWidth="1"/>
    <col min="13" max="13" width="11.42578125" customWidth="1"/>
    <col min="14" max="14" width="16.85546875" hidden="1" customWidth="1"/>
    <col min="15" max="15" width="19.7109375" customWidth="1"/>
    <col min="16" max="16" width="12.85546875" customWidth="1"/>
    <col min="17" max="17" width="18.42578125" customWidth="1"/>
    <col min="18" max="18" width="12.28515625" customWidth="1"/>
    <col min="19" max="19" width="12.140625" customWidth="1"/>
    <col min="20" max="20" width="22" hidden="1" customWidth="1"/>
    <col min="21" max="21" width="15.85546875" customWidth="1"/>
    <col min="22" max="22" width="9.140625" customWidth="1"/>
  </cols>
  <sheetData>
    <row r="1" spans="1:20" ht="30.75" x14ac:dyDescent="0.25">
      <c r="A1" s="1028" t="s">
        <v>367</v>
      </c>
      <c r="B1" s="1029"/>
      <c r="C1" s="1029"/>
      <c r="D1" s="1029"/>
      <c r="E1" s="1029"/>
      <c r="F1" s="1029"/>
      <c r="G1" s="1029"/>
      <c r="H1" s="1029"/>
      <c r="I1" s="1029"/>
      <c r="J1" s="1029"/>
      <c r="K1" s="1029"/>
      <c r="L1" s="1029"/>
      <c r="M1" s="1029"/>
      <c r="N1" s="1029"/>
      <c r="O1" s="1029"/>
      <c r="P1" s="1029"/>
      <c r="Q1" s="1029"/>
      <c r="R1" s="1029"/>
      <c r="S1" s="1029"/>
      <c r="T1" s="1029"/>
    </row>
    <row r="2" spans="1:20" ht="10.5" customHeight="1" x14ac:dyDescent="0.25">
      <c r="A2" s="1030"/>
      <c r="B2" s="1030"/>
      <c r="C2" s="1030"/>
      <c r="D2" s="1030"/>
      <c r="E2" s="1030"/>
      <c r="F2" s="1030"/>
      <c r="G2" s="1030"/>
      <c r="H2" s="1030"/>
      <c r="I2" s="1030"/>
      <c r="J2" s="1030"/>
      <c r="K2" s="1030"/>
      <c r="L2" s="1030"/>
      <c r="M2" s="1030"/>
      <c r="N2" s="1030"/>
      <c r="O2" s="1030"/>
      <c r="P2" s="1030"/>
      <c r="Q2" s="1030"/>
      <c r="R2" s="1030"/>
      <c r="S2" s="1030"/>
      <c r="T2" s="1030"/>
    </row>
    <row r="3" spans="1:20" ht="17.25" customHeight="1" x14ac:dyDescent="0.25">
      <c r="A3" s="1030"/>
      <c r="B3" s="1030"/>
      <c r="C3" s="1030"/>
      <c r="D3" s="1030"/>
      <c r="E3" s="1030"/>
      <c r="F3" s="1030"/>
      <c r="G3" s="1030"/>
      <c r="H3" s="1030"/>
      <c r="I3" s="1030"/>
      <c r="J3" s="1030"/>
      <c r="K3" s="1030"/>
      <c r="L3" s="1030"/>
      <c r="M3" s="1030"/>
      <c r="N3" s="1030"/>
      <c r="O3" s="1030"/>
      <c r="P3" s="1030"/>
      <c r="Q3" s="1030"/>
      <c r="R3" s="1030"/>
      <c r="S3" s="1030"/>
      <c r="T3" s="1030"/>
    </row>
    <row r="4" spans="1:20" ht="30.75" x14ac:dyDescent="0.25">
      <c r="A4" s="1028" t="s">
        <v>525</v>
      </c>
      <c r="B4" s="1029"/>
      <c r="C4" s="1029"/>
      <c r="D4" s="1029"/>
      <c r="E4" s="1029"/>
      <c r="F4" s="1029"/>
      <c r="G4" s="1029"/>
      <c r="H4" s="1029"/>
      <c r="I4" s="1029"/>
      <c r="J4" s="1029"/>
      <c r="K4" s="1029"/>
      <c r="L4" s="1029"/>
      <c r="M4" s="1029"/>
      <c r="N4" s="1029"/>
      <c r="O4" s="1029"/>
      <c r="P4" s="1029"/>
      <c r="Q4" s="1029"/>
      <c r="R4" s="1029"/>
      <c r="S4" s="1029"/>
      <c r="T4" s="1029"/>
    </row>
    <row r="5" spans="1:20" ht="17.25" customHeight="1" x14ac:dyDescent="0.3">
      <c r="A5" s="1031" t="s">
        <v>391</v>
      </c>
      <c r="B5" s="1032"/>
      <c r="C5" s="1032"/>
      <c r="D5" s="1032"/>
      <c r="E5" s="1032"/>
      <c r="F5" s="1032"/>
      <c r="G5" s="1032"/>
      <c r="H5" s="1032"/>
      <c r="I5" s="1032"/>
      <c r="J5" s="1032"/>
      <c r="K5" s="1032"/>
      <c r="L5" s="1032"/>
      <c r="M5" s="1032"/>
      <c r="N5" s="1032"/>
      <c r="O5" s="1032"/>
      <c r="P5" s="1032"/>
      <c r="Q5" s="1032"/>
      <c r="R5" s="1032"/>
      <c r="S5" s="1032"/>
      <c r="T5" s="1032"/>
    </row>
    <row r="6" spans="1:20" ht="46.5" customHeight="1" x14ac:dyDescent="0.25">
      <c r="A6" s="1046" t="s">
        <v>396</v>
      </c>
      <c r="B6" s="1046"/>
      <c r="C6" s="1046"/>
      <c r="D6" s="1046"/>
      <c r="E6" s="1046"/>
      <c r="F6" s="1046"/>
      <c r="G6" s="1046"/>
      <c r="H6" s="1046"/>
      <c r="I6" s="1046"/>
      <c r="J6" s="1046"/>
      <c r="K6" s="1046"/>
      <c r="L6" s="1046"/>
      <c r="M6" s="1046"/>
      <c r="N6" s="1046"/>
      <c r="O6" s="1046"/>
      <c r="P6" s="1046"/>
      <c r="Q6" s="1046"/>
      <c r="R6" s="1046"/>
      <c r="S6" s="1046"/>
      <c r="T6" s="1046"/>
    </row>
    <row r="7" spans="1:20" ht="42" customHeight="1" x14ac:dyDescent="0.25">
      <c r="A7" s="375" t="s">
        <v>63</v>
      </c>
      <c r="B7" s="375" t="s">
        <v>93</v>
      </c>
      <c r="C7" s="375" t="s">
        <v>171</v>
      </c>
      <c r="D7" s="375" t="s">
        <v>524</v>
      </c>
      <c r="E7" s="375" t="s">
        <v>523</v>
      </c>
      <c r="F7" s="375" t="s">
        <v>24</v>
      </c>
      <c r="G7" s="375" t="s">
        <v>366</v>
      </c>
      <c r="H7" s="375" t="s">
        <v>42</v>
      </c>
      <c r="I7" s="375" t="s">
        <v>25</v>
      </c>
      <c r="J7" s="375" t="s">
        <v>234</v>
      </c>
      <c r="K7" s="376" t="s">
        <v>389</v>
      </c>
      <c r="L7" s="1033" t="s">
        <v>177</v>
      </c>
      <c r="M7" s="1033"/>
      <c r="N7" s="375" t="s">
        <v>176</v>
      </c>
      <c r="O7" s="375" t="s">
        <v>79</v>
      </c>
      <c r="P7" s="375" t="s">
        <v>235</v>
      </c>
      <c r="Q7" s="376" t="s">
        <v>178</v>
      </c>
      <c r="R7" s="1044" t="s">
        <v>179</v>
      </c>
      <c r="S7" s="1045"/>
      <c r="T7" s="375" t="s">
        <v>28</v>
      </c>
    </row>
    <row r="8" spans="1:20" s="126" customFormat="1" ht="63.75" customHeight="1" x14ac:dyDescent="0.3">
      <c r="A8" s="373" t="s">
        <v>333</v>
      </c>
      <c r="B8" s="305">
        <v>79753.796608999997</v>
      </c>
      <c r="C8" s="305">
        <v>79754</v>
      </c>
      <c r="D8" s="305">
        <v>4550</v>
      </c>
      <c r="E8" s="305">
        <v>75204</v>
      </c>
      <c r="F8" s="305">
        <v>66392.490911700006</v>
      </c>
      <c r="G8" s="83">
        <v>0.88283190936253397</v>
      </c>
      <c r="H8" s="305">
        <v>8811.5090882999939</v>
      </c>
      <c r="I8" s="305">
        <v>16236.444915</v>
      </c>
      <c r="J8" s="79">
        <v>0.2158986877692676</v>
      </c>
      <c r="K8" s="80">
        <v>0.82</v>
      </c>
      <c r="L8" s="80" t="s">
        <v>88</v>
      </c>
      <c r="M8" s="742">
        <v>0.26329108264544832</v>
      </c>
      <c r="N8" s="78">
        <v>50156.045996700006</v>
      </c>
      <c r="O8" s="78">
        <v>3160.8123570000002</v>
      </c>
      <c r="P8" s="701">
        <v>4.2029843585447584E-2</v>
      </c>
      <c r="Q8" s="85">
        <v>0.27</v>
      </c>
      <c r="R8" s="82" t="s">
        <v>88</v>
      </c>
      <c r="S8" s="374">
        <v>0.15566608735350956</v>
      </c>
      <c r="T8" s="305">
        <v>3108.6125149999998</v>
      </c>
    </row>
    <row r="9" spans="1:20" s="126" customFormat="1" ht="54.75" customHeight="1" x14ac:dyDescent="0.3">
      <c r="A9" s="373" t="s">
        <v>334</v>
      </c>
      <c r="B9" s="305">
        <v>234877.55766200001</v>
      </c>
      <c r="C9" s="305">
        <v>234877.55766200001</v>
      </c>
      <c r="D9" s="305">
        <v>22050</v>
      </c>
      <c r="E9" s="305">
        <v>212827.55766200001</v>
      </c>
      <c r="F9" s="305">
        <v>79884.145997</v>
      </c>
      <c r="G9" s="83">
        <v>0.37534681539628068</v>
      </c>
      <c r="H9" s="305">
        <v>132943.41166500002</v>
      </c>
      <c r="I9" s="305">
        <v>63924.091647419998</v>
      </c>
      <c r="J9" s="79">
        <v>0.30035627129142933</v>
      </c>
      <c r="K9" s="80">
        <v>0.82</v>
      </c>
      <c r="L9" s="80" t="s">
        <v>88</v>
      </c>
      <c r="M9" s="742">
        <v>0.36628813572125529</v>
      </c>
      <c r="N9" s="78">
        <v>15960.054349580001</v>
      </c>
      <c r="O9" s="78">
        <v>6556.0686406699997</v>
      </c>
      <c r="P9" s="701">
        <v>3.0804604031034157E-2</v>
      </c>
      <c r="Q9" s="85">
        <v>0.27</v>
      </c>
      <c r="R9" s="82" t="s">
        <v>88</v>
      </c>
      <c r="S9" s="374">
        <v>0.11409112604086724</v>
      </c>
      <c r="T9" s="305">
        <v>6447.9607076700004</v>
      </c>
    </row>
    <row r="10" spans="1:20" s="126" customFormat="1" ht="34.5" customHeight="1" x14ac:dyDescent="0.3">
      <c r="A10" s="373" t="s">
        <v>335</v>
      </c>
      <c r="B10" s="305">
        <v>92408.660040000002</v>
      </c>
      <c r="C10" s="305">
        <v>92408.660040000002</v>
      </c>
      <c r="D10" s="305">
        <v>8733</v>
      </c>
      <c r="E10" s="305">
        <v>83675.660040000002</v>
      </c>
      <c r="F10" s="305">
        <v>78070.819261339988</v>
      </c>
      <c r="G10" s="83">
        <v>0.93301707120110322</v>
      </c>
      <c r="H10" s="305">
        <v>5604.8407786600146</v>
      </c>
      <c r="I10" s="305">
        <v>36558.30304893</v>
      </c>
      <c r="J10" s="79">
        <v>0.43690486613973289</v>
      </c>
      <c r="K10" s="80">
        <v>0.82</v>
      </c>
      <c r="L10" s="80" t="s">
        <v>88</v>
      </c>
      <c r="M10" s="742">
        <v>0.53281081236552796</v>
      </c>
      <c r="N10" s="78">
        <v>41512.516212409988</v>
      </c>
      <c r="O10" s="78">
        <v>6634.0271709999997</v>
      </c>
      <c r="P10" s="701">
        <v>7.9282639274416172E-2</v>
      </c>
      <c r="Q10" s="85">
        <v>0.27</v>
      </c>
      <c r="R10" s="82" t="s">
        <v>88</v>
      </c>
      <c r="S10" s="374">
        <v>0.29363940472005989</v>
      </c>
      <c r="T10" s="305">
        <v>6450.6429039999994</v>
      </c>
    </row>
    <row r="11" spans="1:20" s="126" customFormat="1" ht="42" customHeight="1" x14ac:dyDescent="0.3">
      <c r="A11" s="373" t="s">
        <v>307</v>
      </c>
      <c r="B11" s="305">
        <v>72451.799999999988</v>
      </c>
      <c r="C11" s="305">
        <v>89451.8</v>
      </c>
      <c r="D11" s="305">
        <v>13417.479388</v>
      </c>
      <c r="E11" s="305">
        <v>76034.320611999996</v>
      </c>
      <c r="F11" s="305">
        <v>51774.51494986</v>
      </c>
      <c r="G11" s="83">
        <v>0.6809361158635614</v>
      </c>
      <c r="H11" s="305">
        <v>24259.805662139996</v>
      </c>
      <c r="I11" s="305">
        <v>33884.229575810001</v>
      </c>
      <c r="J11" s="83">
        <v>0.44564387901510721</v>
      </c>
      <c r="K11" s="80">
        <v>0.82</v>
      </c>
      <c r="L11" s="84" t="s">
        <v>88</v>
      </c>
      <c r="M11" s="742">
        <v>0.54346814514037467</v>
      </c>
      <c r="N11" s="78">
        <v>17890.28537405</v>
      </c>
      <c r="O11" s="78">
        <v>14642.634109510002</v>
      </c>
      <c r="P11" s="702">
        <v>0.19257927198732741</v>
      </c>
      <c r="Q11" s="85">
        <v>0.27</v>
      </c>
      <c r="R11" s="82" t="s">
        <v>29</v>
      </c>
      <c r="S11" s="791">
        <v>0.71325656291602735</v>
      </c>
      <c r="T11" s="305">
        <v>13742.876263520002</v>
      </c>
    </row>
    <row r="12" spans="1:20" s="126" customFormat="1" ht="42" customHeight="1" x14ac:dyDescent="0.3">
      <c r="A12" s="373" t="s">
        <v>337</v>
      </c>
      <c r="B12" s="305">
        <v>4532.0460000000003</v>
      </c>
      <c r="C12" s="305">
        <v>4532.0460000000003</v>
      </c>
      <c r="D12" s="305">
        <v>200</v>
      </c>
      <c r="E12" s="305">
        <v>4332.0460000000003</v>
      </c>
      <c r="F12" s="305">
        <v>4158.98711</v>
      </c>
      <c r="G12" s="83">
        <v>0.96005146528914964</v>
      </c>
      <c r="H12" s="305">
        <v>173.05889000000025</v>
      </c>
      <c r="I12" s="305">
        <v>1867.1850629999999</v>
      </c>
      <c r="J12" s="83">
        <v>0.43101690586849717</v>
      </c>
      <c r="K12" s="80">
        <v>0.82</v>
      </c>
      <c r="L12" s="765" t="s">
        <v>88</v>
      </c>
      <c r="M12" s="374">
        <v>0.52563037301036242</v>
      </c>
      <c r="N12" s="78">
        <v>2291.8020470000001</v>
      </c>
      <c r="O12" s="78">
        <v>860.35446999999999</v>
      </c>
      <c r="P12" s="702">
        <v>0.19860233940267485</v>
      </c>
      <c r="Q12" s="85">
        <v>0.27</v>
      </c>
      <c r="R12" s="82" t="s">
        <v>29</v>
      </c>
      <c r="S12" s="791">
        <v>0.73556422000990684</v>
      </c>
      <c r="T12" s="305">
        <v>860.35446999999999</v>
      </c>
    </row>
    <row r="13" spans="1:20" s="126" customFormat="1" ht="54" customHeight="1" x14ac:dyDescent="0.3">
      <c r="A13" s="373" t="s">
        <v>488</v>
      </c>
      <c r="B13" s="305">
        <v>74000</v>
      </c>
      <c r="C13" s="305">
        <v>74000</v>
      </c>
      <c r="D13" s="305">
        <v>17000</v>
      </c>
      <c r="E13" s="305">
        <v>57000</v>
      </c>
      <c r="F13" s="305">
        <v>16926.769436999999</v>
      </c>
      <c r="G13" s="83">
        <v>0.29696086731578947</v>
      </c>
      <c r="H13" s="305">
        <v>40073.230563000005</v>
      </c>
      <c r="I13" s="305">
        <v>15423.444298</v>
      </c>
      <c r="J13" s="83">
        <v>0.27058674207017547</v>
      </c>
      <c r="K13" s="80">
        <v>0.82</v>
      </c>
      <c r="L13" s="84" t="s">
        <v>88</v>
      </c>
      <c r="M13" s="742">
        <v>0.32998383179289692</v>
      </c>
      <c r="N13" s="78">
        <v>1503.3251389999987</v>
      </c>
      <c r="O13" s="78">
        <v>1638.153986</v>
      </c>
      <c r="P13" s="702">
        <v>2.8739543614035089E-2</v>
      </c>
      <c r="Q13" s="85">
        <v>0.27</v>
      </c>
      <c r="R13" s="82" t="s">
        <v>88</v>
      </c>
      <c r="S13" s="374">
        <v>0.10644275412605587</v>
      </c>
      <c r="T13" s="305">
        <v>1473.3179399999999</v>
      </c>
    </row>
    <row r="14" spans="1:20" s="126" customFormat="1" ht="42" customHeight="1" x14ac:dyDescent="0.3">
      <c r="A14" s="358" t="s">
        <v>277</v>
      </c>
      <c r="B14" s="360">
        <v>558023.86031099991</v>
      </c>
      <c r="C14" s="360">
        <v>575024.06370199996</v>
      </c>
      <c r="D14" s="362">
        <v>65950.479388000007</v>
      </c>
      <c r="E14" s="360">
        <v>509073.58431399998</v>
      </c>
      <c r="F14" s="360">
        <v>297207.72766689997</v>
      </c>
      <c r="G14" s="363">
        <v>0.58382076152586271</v>
      </c>
      <c r="H14" s="360">
        <v>211865.85664710001</v>
      </c>
      <c r="I14" s="360">
        <v>167893.69854816</v>
      </c>
      <c r="J14" s="367">
        <v>0.32980241702072299</v>
      </c>
      <c r="K14" s="367">
        <v>0.82</v>
      </c>
      <c r="L14" s="377" t="s">
        <v>88</v>
      </c>
      <c r="M14" s="742">
        <v>0.40219806953746706</v>
      </c>
      <c r="N14" s="360">
        <v>129314.02911873997</v>
      </c>
      <c r="O14" s="361">
        <v>33492.050734179997</v>
      </c>
      <c r="P14" s="377">
        <v>6.5790195693049114E-2</v>
      </c>
      <c r="Q14" s="367">
        <v>0.27</v>
      </c>
      <c r="R14" s="367" t="s">
        <v>88</v>
      </c>
      <c r="S14" s="374">
        <v>0.24366739145573743</v>
      </c>
      <c r="T14" s="408">
        <v>32083.764800190002</v>
      </c>
    </row>
    <row r="15" spans="1:20" s="126" customFormat="1" ht="87" x14ac:dyDescent="0.3">
      <c r="A15" s="356" t="s">
        <v>333</v>
      </c>
      <c r="B15" s="305">
        <v>25.854268019999999</v>
      </c>
      <c r="C15" s="305">
        <v>25.854268019999999</v>
      </c>
      <c r="D15" s="306">
        <v>0</v>
      </c>
      <c r="E15" s="306">
        <v>25.854268019999999</v>
      </c>
      <c r="F15" s="306">
        <v>25.854268019999999</v>
      </c>
      <c r="G15" s="83">
        <v>1</v>
      </c>
      <c r="H15" s="306">
        <v>0</v>
      </c>
      <c r="I15" s="305">
        <v>25.854268019999999</v>
      </c>
      <c r="J15" s="83">
        <v>1</v>
      </c>
      <c r="K15" s="80">
        <v>0.82</v>
      </c>
      <c r="L15" s="84" t="s">
        <v>86</v>
      </c>
      <c r="M15" s="343">
        <v>1.2195121951219512</v>
      </c>
      <c r="N15" s="78">
        <v>25.854268019999999</v>
      </c>
      <c r="O15" s="78">
        <v>0</v>
      </c>
      <c r="P15" s="702">
        <v>0</v>
      </c>
      <c r="Q15" s="371">
        <v>0.27</v>
      </c>
      <c r="R15" s="372" t="s">
        <v>88</v>
      </c>
      <c r="S15" s="740">
        <v>0</v>
      </c>
      <c r="T15" s="305">
        <v>0</v>
      </c>
    </row>
    <row r="16" spans="1:20" s="126" customFormat="1" ht="40.5" customHeight="1" thickBot="1" x14ac:dyDescent="0.35">
      <c r="A16" s="356" t="s">
        <v>334</v>
      </c>
      <c r="B16" s="305">
        <v>1283.0473948900001</v>
      </c>
      <c r="C16" s="305">
        <v>1283.0473948900001</v>
      </c>
      <c r="D16" s="306">
        <v>0</v>
      </c>
      <c r="E16" s="305">
        <v>1283.0473948900001</v>
      </c>
      <c r="F16" s="305">
        <v>1203.0473948900001</v>
      </c>
      <c r="G16" s="83">
        <v>0.93764844516374346</v>
      </c>
      <c r="H16" s="305">
        <v>80</v>
      </c>
      <c r="I16" s="305">
        <v>1177.5473298900001</v>
      </c>
      <c r="J16" s="83">
        <v>0.91777383639904841</v>
      </c>
      <c r="K16" s="80">
        <v>0.82</v>
      </c>
      <c r="L16" s="84" t="s">
        <v>86</v>
      </c>
      <c r="M16" s="343">
        <v>1.1192363858524981</v>
      </c>
      <c r="N16" s="78">
        <v>1177.5473298900001</v>
      </c>
      <c r="O16" s="78">
        <v>20.683333000000001</v>
      </c>
      <c r="P16" s="702">
        <v>1.6120474646825693E-2</v>
      </c>
      <c r="Q16" s="332">
        <v>0.27</v>
      </c>
      <c r="R16" s="300" t="s">
        <v>88</v>
      </c>
      <c r="S16" s="792">
        <v>5.9705461654909968E-2</v>
      </c>
      <c r="T16" s="305">
        <v>0</v>
      </c>
    </row>
    <row r="17" spans="1:20" s="127" customFormat="1" ht="45.75" customHeight="1" thickBot="1" x14ac:dyDescent="0.4">
      <c r="A17" s="378" t="s">
        <v>369</v>
      </c>
      <c r="B17" s="379">
        <v>1308.9016629100001</v>
      </c>
      <c r="C17" s="379">
        <v>1308.9016629100001</v>
      </c>
      <c r="D17" s="379">
        <v>0</v>
      </c>
      <c r="E17" s="379">
        <v>1308.9016629100001</v>
      </c>
      <c r="F17" s="379">
        <v>1228.9016629100001</v>
      </c>
      <c r="G17" s="380">
        <v>0.93888005320266688</v>
      </c>
      <c r="H17" s="379">
        <v>80</v>
      </c>
      <c r="I17" s="379">
        <v>1203.4015979100002</v>
      </c>
      <c r="J17" s="381">
        <v>0.91939802050106023</v>
      </c>
      <c r="K17" s="382">
        <v>0.82</v>
      </c>
      <c r="L17" s="383" t="s">
        <v>86</v>
      </c>
      <c r="M17" s="743">
        <v>1.1212170981720246</v>
      </c>
      <c r="N17" s="384">
        <v>1203.4015979100002</v>
      </c>
      <c r="O17" s="384">
        <v>20.683333000000001</v>
      </c>
      <c r="P17" s="383">
        <v>1.5802052656894043E-2</v>
      </c>
      <c r="Q17" s="382">
        <v>0.27</v>
      </c>
      <c r="R17" s="382" t="s">
        <v>88</v>
      </c>
      <c r="S17" s="793">
        <v>5.8526120951459412E-2</v>
      </c>
      <c r="T17" s="408">
        <v>0</v>
      </c>
    </row>
    <row r="18" spans="1:20" s="127" customFormat="1" ht="34.5" customHeight="1" thickBot="1" x14ac:dyDescent="0.4">
      <c r="A18" s="370" t="s">
        <v>69</v>
      </c>
      <c r="B18" s="385">
        <v>559332.76197390992</v>
      </c>
      <c r="C18" s="386">
        <v>576332.96536490996</v>
      </c>
      <c r="D18" s="385">
        <v>65950.479388000007</v>
      </c>
      <c r="E18" s="387">
        <v>510382.48597690999</v>
      </c>
      <c r="F18" s="386">
        <v>298436.62932980998</v>
      </c>
      <c r="G18" s="388">
        <v>0.58473132901216252</v>
      </c>
      <c r="H18" s="387">
        <v>211945.85664710001</v>
      </c>
      <c r="I18" s="387">
        <v>169097.10014607001</v>
      </c>
      <c r="J18" s="389">
        <v>0.33131446472424614</v>
      </c>
      <c r="K18" s="389">
        <v>0.82</v>
      </c>
      <c r="L18" s="390" t="s">
        <v>88</v>
      </c>
      <c r="M18" s="478">
        <v>0.40404203015151968</v>
      </c>
      <c r="N18" s="387">
        <v>129314.02911873997</v>
      </c>
      <c r="O18" s="391">
        <v>33512.734067179998</v>
      </c>
      <c r="P18" s="390">
        <v>6.5661998575507807E-2</v>
      </c>
      <c r="Q18" s="389">
        <v>0.27</v>
      </c>
      <c r="R18" s="389" t="s">
        <v>88</v>
      </c>
      <c r="S18" s="349">
        <v>0.24319258731669557</v>
      </c>
      <c r="T18" s="409">
        <v>32083.764800190002</v>
      </c>
    </row>
    <row r="19" spans="1:20" ht="25.5" customHeight="1" x14ac:dyDescent="0.35">
      <c r="A19" s="77" t="s">
        <v>526</v>
      </c>
      <c r="B19" s="77"/>
      <c r="C19" s="344"/>
      <c r="D19" s="344"/>
      <c r="E19" s="233"/>
      <c r="F19" s="233"/>
      <c r="G19" s="224"/>
      <c r="H19" s="224"/>
      <c r="I19" s="77"/>
      <c r="J19" s="77"/>
      <c r="K19" s="77"/>
      <c r="L19" s="77"/>
      <c r="M19" s="77"/>
      <c r="N19" s="77"/>
      <c r="O19" s="77"/>
      <c r="P19" s="77"/>
      <c r="Q19" s="77"/>
      <c r="R19" s="77"/>
      <c r="S19" s="77"/>
      <c r="T19" s="77"/>
    </row>
    <row r="20" spans="1:20" ht="21" customHeight="1" x14ac:dyDescent="0.35">
      <c r="A20" s="302" t="s">
        <v>391</v>
      </c>
      <c r="B20" s="77"/>
      <c r="C20" s="77"/>
      <c r="D20" s="77"/>
      <c r="E20" s="233"/>
      <c r="F20" s="77"/>
      <c r="G20" s="224"/>
      <c r="H20" s="224"/>
      <c r="I20" s="77"/>
      <c r="J20" s="77"/>
      <c r="K20" s="77"/>
      <c r="L20" s="77"/>
      <c r="M20" s="77"/>
      <c r="N20" s="77"/>
      <c r="O20" s="77"/>
      <c r="P20" s="77"/>
      <c r="Q20" s="77"/>
      <c r="R20" s="77"/>
      <c r="S20" s="77"/>
      <c r="T20" s="77"/>
    </row>
    <row r="21" spans="1:20" ht="30.75" customHeight="1" x14ac:dyDescent="0.25">
      <c r="A21" s="1047" t="s">
        <v>397</v>
      </c>
      <c r="B21" s="1048"/>
      <c r="C21" s="1048"/>
      <c r="D21" s="1048"/>
      <c r="E21" s="1048"/>
      <c r="F21" s="1048"/>
      <c r="G21" s="1048"/>
      <c r="H21" s="1048"/>
      <c r="I21" s="1048"/>
      <c r="J21" s="1048"/>
      <c r="K21" s="1048"/>
      <c r="L21" s="1048"/>
      <c r="M21" s="1048"/>
      <c r="N21" s="1048"/>
      <c r="O21" s="1048"/>
      <c r="P21" s="1048"/>
      <c r="Q21" s="1048"/>
      <c r="R21" s="1048"/>
      <c r="S21" s="1048"/>
      <c r="T21" s="1048"/>
    </row>
    <row r="22" spans="1:20" ht="42.75" customHeight="1" x14ac:dyDescent="0.25">
      <c r="A22" s="375" t="s">
        <v>63</v>
      </c>
      <c r="B22" s="375" t="s">
        <v>93</v>
      </c>
      <c r="C22" s="375" t="s">
        <v>171</v>
      </c>
      <c r="D22" s="766" t="s">
        <v>524</v>
      </c>
      <c r="E22" s="766" t="s">
        <v>523</v>
      </c>
      <c r="F22" s="375" t="s">
        <v>24</v>
      </c>
      <c r="G22" s="375" t="s">
        <v>366</v>
      </c>
      <c r="H22" s="375" t="s">
        <v>42</v>
      </c>
      <c r="I22" s="375" t="s">
        <v>25</v>
      </c>
      <c r="J22" s="375" t="s">
        <v>234</v>
      </c>
      <c r="K22" s="376" t="s">
        <v>389</v>
      </c>
      <c r="L22" s="1033" t="s">
        <v>177</v>
      </c>
      <c r="M22" s="1033"/>
      <c r="N22" s="375" t="s">
        <v>176</v>
      </c>
      <c r="O22" s="375" t="s">
        <v>79</v>
      </c>
      <c r="P22" s="375" t="s">
        <v>235</v>
      </c>
      <c r="Q22" s="375" t="s">
        <v>178</v>
      </c>
      <c r="R22" s="1049" t="s">
        <v>179</v>
      </c>
      <c r="S22" s="1050"/>
      <c r="T22" s="375" t="s">
        <v>28</v>
      </c>
    </row>
    <row r="23" spans="1:20" ht="42.75" customHeight="1" x14ac:dyDescent="0.25">
      <c r="A23" s="356" t="s">
        <v>409</v>
      </c>
      <c r="B23" s="78">
        <v>527031.22673600004</v>
      </c>
      <c r="C23" s="78">
        <v>527031.22673600004</v>
      </c>
      <c r="D23" s="78">
        <v>0</v>
      </c>
      <c r="E23" s="78">
        <v>527031.22673600004</v>
      </c>
      <c r="F23" s="78">
        <v>520609.17356612004</v>
      </c>
      <c r="G23" s="83">
        <v>0.98781466288126241</v>
      </c>
      <c r="H23" s="78">
        <v>6422.0531698800041</v>
      </c>
      <c r="I23" s="78">
        <v>428471.73027830006</v>
      </c>
      <c r="J23" s="83">
        <v>0.81299116360125978</v>
      </c>
      <c r="K23" s="80">
        <v>0.82</v>
      </c>
      <c r="L23" s="84" t="s">
        <v>86</v>
      </c>
      <c r="M23" s="741">
        <v>0.99145263853812171</v>
      </c>
      <c r="N23" s="78">
        <v>92137.443287819973</v>
      </c>
      <c r="O23" s="78">
        <v>50126.399206480004</v>
      </c>
      <c r="P23" s="703">
        <v>9.5110871355615648E-2</v>
      </c>
      <c r="Q23" s="85">
        <v>0.27</v>
      </c>
      <c r="R23" s="85" t="s">
        <v>88</v>
      </c>
      <c r="S23" s="374">
        <v>0.35226248650228015</v>
      </c>
      <c r="T23" s="305">
        <v>50088.517041480001</v>
      </c>
    </row>
    <row r="24" spans="1:20" ht="59.25" customHeight="1" x14ac:dyDescent="0.25">
      <c r="A24" s="356" t="s">
        <v>336</v>
      </c>
      <c r="B24" s="78">
        <v>134274.9</v>
      </c>
      <c r="C24" s="78">
        <v>134274.9</v>
      </c>
      <c r="D24" s="78">
        <v>5500</v>
      </c>
      <c r="E24" s="78">
        <v>128774.9</v>
      </c>
      <c r="F24" s="78">
        <v>102469.67458599999</v>
      </c>
      <c r="G24" s="83">
        <v>0.79572707558693501</v>
      </c>
      <c r="H24" s="78">
        <v>26305.225414</v>
      </c>
      <c r="I24" s="78">
        <v>100081.16419326</v>
      </c>
      <c r="J24" s="83">
        <v>0.77717912569343872</v>
      </c>
      <c r="K24" s="80">
        <v>0.82</v>
      </c>
      <c r="L24" s="84" t="s">
        <v>29</v>
      </c>
      <c r="M24" s="789">
        <v>0.94777942157736439</v>
      </c>
      <c r="N24" s="78">
        <v>2388.5103927399905</v>
      </c>
      <c r="O24" s="78">
        <v>72793.025072260003</v>
      </c>
      <c r="P24" s="703">
        <v>0.565273396230632</v>
      </c>
      <c r="Q24" s="85">
        <v>0.27</v>
      </c>
      <c r="R24" s="85" t="s">
        <v>86</v>
      </c>
      <c r="S24" s="480">
        <v>2.0936051712245627</v>
      </c>
      <c r="T24" s="305">
        <v>72774.737439260003</v>
      </c>
    </row>
    <row r="25" spans="1:20" s="126" customFormat="1" ht="63.75" customHeight="1" x14ac:dyDescent="0.3">
      <c r="A25" s="356" t="s">
        <v>407</v>
      </c>
      <c r="B25" s="78">
        <v>42800</v>
      </c>
      <c r="C25" s="78">
        <v>42800</v>
      </c>
      <c r="D25" s="78">
        <v>0</v>
      </c>
      <c r="E25" s="78">
        <v>42800</v>
      </c>
      <c r="F25" s="78">
        <v>39992.520718</v>
      </c>
      <c r="G25" s="83">
        <v>0.93440468967289714</v>
      </c>
      <c r="H25" s="78">
        <v>2807.4792820000002</v>
      </c>
      <c r="I25" s="78">
        <v>38544.105731999996</v>
      </c>
      <c r="J25" s="83">
        <v>0.90056321803738304</v>
      </c>
      <c r="K25" s="80">
        <v>0.82</v>
      </c>
      <c r="L25" s="84" t="s">
        <v>86</v>
      </c>
      <c r="M25" s="741">
        <v>1.0982478268748574</v>
      </c>
      <c r="N25" s="78">
        <v>1448.4149860000034</v>
      </c>
      <c r="O25" s="78">
        <v>3285.9414339999998</v>
      </c>
      <c r="P25" s="702">
        <v>7.6774332570093459E-2</v>
      </c>
      <c r="Q25" s="85">
        <v>0.27</v>
      </c>
      <c r="R25" s="85" t="s">
        <v>88</v>
      </c>
      <c r="S25" s="374">
        <v>0.28434937988923503</v>
      </c>
      <c r="T25" s="305">
        <v>3170.9191679999999</v>
      </c>
    </row>
    <row r="26" spans="1:20" s="126" customFormat="1" ht="99.75" customHeight="1" x14ac:dyDescent="0.3">
      <c r="A26" s="356" t="s">
        <v>408</v>
      </c>
      <c r="B26" s="78">
        <v>38785.800000000003</v>
      </c>
      <c r="C26" s="78">
        <v>45785.8</v>
      </c>
      <c r="D26" s="78">
        <v>4078.3053789999999</v>
      </c>
      <c r="E26" s="78">
        <v>41707.494621000005</v>
      </c>
      <c r="F26" s="78">
        <v>19237.864274</v>
      </c>
      <c r="G26" s="83">
        <v>0.46125677048732638</v>
      </c>
      <c r="H26" s="78">
        <v>22469.630347000006</v>
      </c>
      <c r="I26" s="78">
        <v>12964.931702000002</v>
      </c>
      <c r="J26" s="83">
        <v>0.31085376428897438</v>
      </c>
      <c r="K26" s="80">
        <v>0.82</v>
      </c>
      <c r="L26" s="84" t="s">
        <v>88</v>
      </c>
      <c r="M26" s="744">
        <v>0.37908995644996879</v>
      </c>
      <c r="N26" s="78">
        <v>6272.9325719999979</v>
      </c>
      <c r="O26" s="78">
        <v>4175.7230260000006</v>
      </c>
      <c r="P26" s="702">
        <v>0.10011924868528295</v>
      </c>
      <c r="Q26" s="85">
        <v>0.27</v>
      </c>
      <c r="R26" s="85" t="s">
        <v>88</v>
      </c>
      <c r="S26" s="374">
        <v>0.37081203216771458</v>
      </c>
      <c r="T26" s="305">
        <v>4156.9615979999999</v>
      </c>
    </row>
    <row r="27" spans="1:20" s="126" customFormat="1" ht="42" customHeight="1" x14ac:dyDescent="0.3">
      <c r="A27" s="356" t="s">
        <v>373</v>
      </c>
      <c r="B27" s="78">
        <v>4500</v>
      </c>
      <c r="C27" s="78">
        <v>4500</v>
      </c>
      <c r="D27" s="78">
        <v>100</v>
      </c>
      <c r="E27" s="78">
        <v>4400</v>
      </c>
      <c r="F27" s="78">
        <v>3359.1080593299998</v>
      </c>
      <c r="G27" s="83">
        <v>0.76343364984772721</v>
      </c>
      <c r="H27" s="78">
        <v>1040.8919406700002</v>
      </c>
      <c r="I27" s="78">
        <v>2588.3816924299999</v>
      </c>
      <c r="J27" s="83">
        <v>0.58826856646136361</v>
      </c>
      <c r="K27" s="80">
        <v>0.82</v>
      </c>
      <c r="L27" s="84" t="s">
        <v>29</v>
      </c>
      <c r="M27" s="789">
        <v>0.71740069080654101</v>
      </c>
      <c r="N27" s="78">
        <v>770.7263668999999</v>
      </c>
      <c r="O27" s="78">
        <v>1465.78909881</v>
      </c>
      <c r="P27" s="702">
        <v>0.33313388609318184</v>
      </c>
      <c r="Q27" s="85">
        <v>0.27</v>
      </c>
      <c r="R27" s="82" t="s">
        <v>86</v>
      </c>
      <c r="S27" s="480">
        <v>1.2338292077525252</v>
      </c>
      <c r="T27" s="305">
        <v>1286.2437888099998</v>
      </c>
    </row>
    <row r="28" spans="1:20" s="126" customFormat="1" ht="42" customHeight="1" x14ac:dyDescent="0.3">
      <c r="A28" s="370" t="s">
        <v>69</v>
      </c>
      <c r="B28" s="387">
        <v>747391.92673600011</v>
      </c>
      <c r="C28" s="387">
        <v>754391.92673600011</v>
      </c>
      <c r="D28" s="387">
        <v>9678.3053789999994</v>
      </c>
      <c r="E28" s="387">
        <v>744713.62135700008</v>
      </c>
      <c r="F28" s="387">
        <v>685668.34120345011</v>
      </c>
      <c r="G28" s="388">
        <v>0.92071411283446247</v>
      </c>
      <c r="H28" s="387">
        <v>59045.280153549975</v>
      </c>
      <c r="I28" s="387">
        <v>582650.31359798997</v>
      </c>
      <c r="J28" s="389">
        <v>0.78238170605272117</v>
      </c>
      <c r="K28" s="389">
        <v>0.82</v>
      </c>
      <c r="L28" s="390" t="s">
        <v>29</v>
      </c>
      <c r="M28" s="790">
        <v>0.9541240317716112</v>
      </c>
      <c r="N28" s="387">
        <v>103018.02760545997</v>
      </c>
      <c r="O28" s="391">
        <v>131846.87783755001</v>
      </c>
      <c r="P28" s="390">
        <v>0.17704373071262167</v>
      </c>
      <c r="Q28" s="389">
        <v>0.27</v>
      </c>
      <c r="R28" s="389" t="s">
        <v>88</v>
      </c>
      <c r="S28" s="374">
        <v>0.65571752115785797</v>
      </c>
      <c r="T28" s="409">
        <v>131477.37903555</v>
      </c>
    </row>
    <row r="29" spans="1:20" ht="30.75" customHeight="1" x14ac:dyDescent="0.25">
      <c r="A29" s="1043" t="s">
        <v>526</v>
      </c>
      <c r="B29" s="1043"/>
      <c r="C29" s="1043"/>
      <c r="D29" s="1043"/>
      <c r="E29" s="1043"/>
      <c r="F29" s="1043"/>
      <c r="G29" s="1043"/>
      <c r="H29" s="1043"/>
      <c r="I29" s="1043"/>
      <c r="J29" s="1043"/>
      <c r="K29" s="1043"/>
      <c r="L29" s="1043"/>
      <c r="M29" s="1043"/>
      <c r="N29" s="1043"/>
      <c r="O29" s="1043"/>
      <c r="P29" s="1043"/>
      <c r="Q29" s="301"/>
      <c r="R29" s="301"/>
      <c r="S29" s="301"/>
    </row>
    <row r="30" spans="1:20" ht="27" customHeight="1" x14ac:dyDescent="0.35">
      <c r="A30" s="302" t="s">
        <v>391</v>
      </c>
      <c r="B30" s="77"/>
      <c r="C30" s="77"/>
      <c r="D30" s="77"/>
      <c r="E30" s="303"/>
      <c r="F30" s="77"/>
      <c r="G30" s="224"/>
      <c r="H30" s="224"/>
      <c r="I30" s="344"/>
      <c r="J30" s="77"/>
      <c r="K30" s="77"/>
      <c r="L30" s="77"/>
      <c r="M30" s="77"/>
      <c r="N30" s="77"/>
      <c r="O30" s="344"/>
      <c r="P30" s="77"/>
      <c r="Q30" s="77"/>
      <c r="R30" s="77"/>
      <c r="S30" s="77"/>
      <c r="T30" s="77"/>
    </row>
    <row r="31" spans="1:20" ht="30" customHeight="1" x14ac:dyDescent="0.25">
      <c r="A31" s="1040" t="s">
        <v>410</v>
      </c>
      <c r="B31" s="1041"/>
      <c r="C31" s="1041"/>
      <c r="D31" s="1041"/>
      <c r="E31" s="1041"/>
      <c r="F31" s="1041"/>
      <c r="G31" s="1041"/>
      <c r="H31" s="1041"/>
      <c r="I31" s="1041"/>
      <c r="J31" s="1041"/>
      <c r="K31" s="1041"/>
      <c r="L31" s="1041"/>
      <c r="M31" s="1041"/>
      <c r="N31" s="1041"/>
      <c r="O31" s="1041"/>
      <c r="P31" s="1041"/>
      <c r="Q31" s="1041"/>
      <c r="R31" s="1041"/>
      <c r="S31" s="1041"/>
      <c r="T31" s="1042"/>
    </row>
    <row r="32" spans="1:20" ht="66.75" customHeight="1" x14ac:dyDescent="0.25">
      <c r="A32" s="375" t="s">
        <v>63</v>
      </c>
      <c r="B32" s="375" t="s">
        <v>93</v>
      </c>
      <c r="C32" s="375" t="s">
        <v>171</v>
      </c>
      <c r="D32" s="766" t="s">
        <v>524</v>
      </c>
      <c r="E32" s="766" t="s">
        <v>523</v>
      </c>
      <c r="F32" s="375" t="s">
        <v>24</v>
      </c>
      <c r="G32" s="375" t="s">
        <v>366</v>
      </c>
      <c r="H32" s="375" t="s">
        <v>42</v>
      </c>
      <c r="I32" s="375" t="s">
        <v>25</v>
      </c>
      <c r="J32" s="375" t="s">
        <v>234</v>
      </c>
      <c r="K32" s="376" t="s">
        <v>389</v>
      </c>
      <c r="L32" s="1033" t="s">
        <v>177</v>
      </c>
      <c r="M32" s="1033"/>
      <c r="N32" s="375" t="s">
        <v>176</v>
      </c>
      <c r="O32" s="375" t="s">
        <v>79</v>
      </c>
      <c r="P32" s="375" t="s">
        <v>235</v>
      </c>
      <c r="Q32" s="375" t="s">
        <v>178</v>
      </c>
      <c r="R32" s="1049" t="s">
        <v>179</v>
      </c>
      <c r="S32" s="1050"/>
      <c r="T32" s="375" t="s">
        <v>28</v>
      </c>
    </row>
    <row r="33" spans="1:21" s="126" customFormat="1" ht="39.75" customHeight="1" x14ac:dyDescent="0.3">
      <c r="A33" s="356" t="s">
        <v>340</v>
      </c>
      <c r="B33" s="78">
        <v>13845.493998</v>
      </c>
      <c r="C33" s="78">
        <v>13845.493998</v>
      </c>
      <c r="D33" s="78">
        <v>1200</v>
      </c>
      <c r="E33" s="78">
        <v>12645.493998</v>
      </c>
      <c r="F33" s="78">
        <v>11633.139992999999</v>
      </c>
      <c r="G33" s="83">
        <v>0.91994349883364668</v>
      </c>
      <c r="H33" s="78">
        <v>1012.3540050000011</v>
      </c>
      <c r="I33" s="78">
        <v>6071.1644287300005</v>
      </c>
      <c r="J33" s="83">
        <v>0.48010496305563155</v>
      </c>
      <c r="K33" s="80">
        <v>0.82</v>
      </c>
      <c r="L33" s="84" t="s">
        <v>88</v>
      </c>
      <c r="M33" s="745">
        <v>0.58549385738491655</v>
      </c>
      <c r="N33" s="81">
        <v>5561.9755642699984</v>
      </c>
      <c r="O33" s="78">
        <v>3282.1468456400003</v>
      </c>
      <c r="P33" s="702">
        <v>0.25955070210456799</v>
      </c>
      <c r="Q33" s="498">
        <v>0.27</v>
      </c>
      <c r="R33" s="372" t="s">
        <v>29</v>
      </c>
      <c r="S33" s="748">
        <v>0.96129889668358504</v>
      </c>
      <c r="T33" s="305">
        <v>3072.1740631399998</v>
      </c>
    </row>
    <row r="34" spans="1:21" s="126" customFormat="1" ht="39.75" customHeight="1" x14ac:dyDescent="0.3">
      <c r="A34" s="356" t="s">
        <v>489</v>
      </c>
      <c r="B34" s="78">
        <v>10010.239439000001</v>
      </c>
      <c r="C34" s="78">
        <v>10010.239439000001</v>
      </c>
      <c r="D34" s="78">
        <v>400</v>
      </c>
      <c r="E34" s="78">
        <v>9610.2394390000009</v>
      </c>
      <c r="F34" s="78">
        <v>6634.6091419999993</v>
      </c>
      <c r="G34" s="83">
        <v>0.69036876595140984</v>
      </c>
      <c r="H34" s="78">
        <v>2975.6302970000015</v>
      </c>
      <c r="I34" s="78">
        <v>6296.2619390000009</v>
      </c>
      <c r="J34" s="83">
        <v>0.65516181765968173</v>
      </c>
      <c r="K34" s="80">
        <v>0.82</v>
      </c>
      <c r="L34" s="84" t="s">
        <v>29</v>
      </c>
      <c r="M34" s="746">
        <v>0.79897782641424608</v>
      </c>
      <c r="N34" s="81">
        <v>338.34720299999844</v>
      </c>
      <c r="O34" s="78">
        <v>2275.2768801699999</v>
      </c>
      <c r="P34" s="702">
        <v>0.23675548300456864</v>
      </c>
      <c r="Q34" s="498">
        <v>0.27</v>
      </c>
      <c r="R34" s="372" t="s">
        <v>29</v>
      </c>
      <c r="S34" s="748">
        <v>0.87687215927618012</v>
      </c>
      <c r="T34" s="305">
        <v>2275.2768801699999</v>
      </c>
    </row>
    <row r="35" spans="1:21" s="126" customFormat="1" ht="21.75" x14ac:dyDescent="0.3">
      <c r="A35" s="356" t="s">
        <v>62</v>
      </c>
      <c r="B35" s="78">
        <v>6152.953305</v>
      </c>
      <c r="C35" s="78">
        <v>6152.953305</v>
      </c>
      <c r="D35" s="78">
        <v>100</v>
      </c>
      <c r="E35" s="78">
        <v>6052.953305</v>
      </c>
      <c r="F35" s="78">
        <v>5165.087371210001</v>
      </c>
      <c r="G35" s="83">
        <v>0.8533169034929472</v>
      </c>
      <c r="H35" s="78">
        <v>887.86593378999896</v>
      </c>
      <c r="I35" s="78">
        <v>5071.5015562000008</v>
      </c>
      <c r="J35" s="83">
        <v>0.83785572110901996</v>
      </c>
      <c r="K35" s="134">
        <v>0.82</v>
      </c>
      <c r="L35" s="134" t="s">
        <v>86</v>
      </c>
      <c r="M35" s="343">
        <v>1.0217752696451463</v>
      </c>
      <c r="N35" s="81">
        <v>93.58581501000026</v>
      </c>
      <c r="O35" s="78">
        <v>2145.7274283300003</v>
      </c>
      <c r="P35" s="702">
        <v>0.35449264519479062</v>
      </c>
      <c r="Q35" s="392">
        <v>0.27</v>
      </c>
      <c r="R35" s="85" t="s">
        <v>86</v>
      </c>
      <c r="S35" s="499">
        <v>1.3129357229436689</v>
      </c>
      <c r="T35" s="305">
        <v>2081.3274293300001</v>
      </c>
    </row>
    <row r="36" spans="1:21" s="126" customFormat="1" ht="43.5" x14ac:dyDescent="0.3">
      <c r="A36" s="356" t="s">
        <v>402</v>
      </c>
      <c r="B36" s="78">
        <v>10674.472636999999</v>
      </c>
      <c r="C36" s="78">
        <v>10674.472636999999</v>
      </c>
      <c r="D36" s="78">
        <v>50</v>
      </c>
      <c r="E36" s="78">
        <v>10624.472636999999</v>
      </c>
      <c r="F36" s="78">
        <v>10616.226368</v>
      </c>
      <c r="G36" s="83">
        <v>0.99922384204075398</v>
      </c>
      <c r="H36" s="78">
        <v>8.2462689999993017</v>
      </c>
      <c r="I36" s="78">
        <v>10145.039175</v>
      </c>
      <c r="J36" s="83">
        <v>0.95487461087429792</v>
      </c>
      <c r="K36" s="80">
        <v>0.82</v>
      </c>
      <c r="L36" s="84" t="s">
        <v>86</v>
      </c>
      <c r="M36" s="343">
        <v>1.1644812327735341</v>
      </c>
      <c r="N36" s="81">
        <v>471.18719299999975</v>
      </c>
      <c r="O36" s="78">
        <v>4122.4250724800004</v>
      </c>
      <c r="P36" s="702">
        <v>0.38801220665989095</v>
      </c>
      <c r="Q36" s="392">
        <v>0.27</v>
      </c>
      <c r="R36" s="84" t="s">
        <v>86</v>
      </c>
      <c r="S36" s="480">
        <v>1.437082246888485</v>
      </c>
      <c r="T36" s="305">
        <v>4121.9018584799996</v>
      </c>
    </row>
    <row r="37" spans="1:21" s="126" customFormat="1" ht="21.75" x14ac:dyDescent="0.3">
      <c r="A37" s="356" t="s">
        <v>527</v>
      </c>
      <c r="B37" s="78">
        <v>4500</v>
      </c>
      <c r="C37" s="78">
        <v>4500</v>
      </c>
      <c r="D37" s="78">
        <v>2500</v>
      </c>
      <c r="E37" s="78">
        <v>2000</v>
      </c>
      <c r="F37" s="78">
        <v>1099.8628886600002</v>
      </c>
      <c r="G37" s="83">
        <v>0.54993144433000007</v>
      </c>
      <c r="H37" s="78">
        <v>900.13711133999982</v>
      </c>
      <c r="I37" s="78">
        <v>865.54163200000005</v>
      </c>
      <c r="J37" s="83">
        <v>0.432770816</v>
      </c>
      <c r="K37" s="1034" t="s">
        <v>66</v>
      </c>
      <c r="L37" s="1034" t="s">
        <v>384</v>
      </c>
      <c r="M37" s="1034"/>
      <c r="N37" s="81">
        <v>234.32125666000013</v>
      </c>
      <c r="O37" s="78">
        <v>865.54163200000005</v>
      </c>
      <c r="P37" s="702">
        <v>0.432770816</v>
      </c>
      <c r="Q37" s="1051" t="s">
        <v>66</v>
      </c>
      <c r="R37" s="1052">
        <v>2.8627749123745497E-2</v>
      </c>
      <c r="S37" s="1052">
        <v>2.8627749123745497E-2</v>
      </c>
      <c r="T37" s="305">
        <v>0</v>
      </c>
    </row>
    <row r="38" spans="1:21" s="127" customFormat="1" ht="24.75" x14ac:dyDescent="0.35">
      <c r="A38" s="358" t="s">
        <v>60</v>
      </c>
      <c r="B38" s="359">
        <v>45183.159379000004</v>
      </c>
      <c r="C38" s="360">
        <v>45183.159379000004</v>
      </c>
      <c r="D38" s="361">
        <v>4250</v>
      </c>
      <c r="E38" s="360">
        <v>40933.159379000004</v>
      </c>
      <c r="F38" s="360">
        <v>35148.925762869992</v>
      </c>
      <c r="G38" s="363">
        <v>0.85869076064777194</v>
      </c>
      <c r="H38" s="360">
        <v>5784.2336161300118</v>
      </c>
      <c r="I38" s="360">
        <v>28449.50873093</v>
      </c>
      <c r="J38" s="367">
        <v>0.69502352524309396</v>
      </c>
      <c r="K38" s="367">
        <v>0.82</v>
      </c>
      <c r="L38" s="357" t="s">
        <v>29</v>
      </c>
      <c r="M38" s="747">
        <v>0.84758966493060239</v>
      </c>
      <c r="N38" s="393">
        <v>6699.4170319399973</v>
      </c>
      <c r="O38" s="361">
        <v>12691.11785862</v>
      </c>
      <c r="P38" s="377">
        <v>0.31004491349209029</v>
      </c>
      <c r="Q38" s="367">
        <v>0.27</v>
      </c>
      <c r="R38" s="84" t="s">
        <v>86</v>
      </c>
      <c r="S38" s="480">
        <v>1.1483144944151491</v>
      </c>
      <c r="T38" s="408">
        <v>11550.680231119999</v>
      </c>
    </row>
    <row r="39" spans="1:21" ht="15" customHeight="1" x14ac:dyDescent="0.25">
      <c r="A39" s="1043" t="s">
        <v>526</v>
      </c>
      <c r="B39" s="1043"/>
      <c r="C39" s="1043"/>
      <c r="D39" s="1043"/>
      <c r="E39" s="1043"/>
      <c r="F39" s="1043"/>
      <c r="G39" s="1043"/>
      <c r="H39" s="1043"/>
      <c r="I39" s="1043"/>
      <c r="J39" s="1043"/>
      <c r="K39" s="1043"/>
      <c r="L39" s="1043"/>
      <c r="M39" s="1043"/>
      <c r="N39" s="1043"/>
      <c r="O39" s="1043"/>
      <c r="P39" s="1043"/>
      <c r="Q39" s="312"/>
      <c r="R39" s="312"/>
      <c r="S39" s="312"/>
    </row>
    <row r="40" spans="1:21" ht="27" customHeight="1" x14ac:dyDescent="0.35">
      <c r="A40" s="302" t="s">
        <v>391</v>
      </c>
      <c r="B40" s="77"/>
      <c r="C40" s="77"/>
      <c r="D40" s="77"/>
      <c r="E40" s="303"/>
      <c r="F40" s="77"/>
      <c r="G40" s="224"/>
      <c r="H40" s="224"/>
      <c r="I40" s="77"/>
      <c r="J40" s="77"/>
      <c r="K40" s="77"/>
      <c r="L40" s="77"/>
      <c r="M40" s="77"/>
      <c r="N40" s="77"/>
      <c r="O40" s="77"/>
      <c r="P40" s="77"/>
      <c r="Q40" s="77"/>
      <c r="R40" s="77"/>
      <c r="S40" s="77"/>
      <c r="T40" s="77"/>
    </row>
    <row r="41" spans="1:21" ht="25.5" customHeight="1" x14ac:dyDescent="0.25">
      <c r="A41" s="1040" t="s">
        <v>297</v>
      </c>
      <c r="B41" s="1041"/>
      <c r="C41" s="1041"/>
      <c r="D41" s="1041"/>
      <c r="E41" s="1041"/>
      <c r="F41" s="1041"/>
      <c r="G41" s="1041"/>
      <c r="H41" s="1041"/>
      <c r="I41" s="1041"/>
      <c r="J41" s="1041"/>
      <c r="K41" s="1041"/>
      <c r="L41" s="1041"/>
      <c r="M41" s="1041"/>
      <c r="N41" s="1041"/>
      <c r="O41" s="1041"/>
      <c r="P41" s="1041"/>
      <c r="Q41" s="1041"/>
      <c r="R41" s="1041"/>
      <c r="S41" s="1041"/>
      <c r="T41" s="1042"/>
    </row>
    <row r="42" spans="1:21" ht="42.75" customHeight="1" x14ac:dyDescent="0.25">
      <c r="A42" s="375" t="s">
        <v>63</v>
      </c>
      <c r="B42" s="375" t="s">
        <v>93</v>
      </c>
      <c r="C42" s="375" t="s">
        <v>171</v>
      </c>
      <c r="D42" s="766" t="s">
        <v>524</v>
      </c>
      <c r="E42" s="766" t="s">
        <v>523</v>
      </c>
      <c r="F42" s="375" t="s">
        <v>24</v>
      </c>
      <c r="G42" s="375" t="s">
        <v>366</v>
      </c>
      <c r="H42" s="375" t="s">
        <v>42</v>
      </c>
      <c r="I42" s="375" t="s">
        <v>25</v>
      </c>
      <c r="J42" s="375" t="s">
        <v>234</v>
      </c>
      <c r="K42" s="376" t="s">
        <v>389</v>
      </c>
      <c r="L42" s="1033" t="s">
        <v>177</v>
      </c>
      <c r="M42" s="1033"/>
      <c r="N42" s="375" t="s">
        <v>176</v>
      </c>
      <c r="O42" s="375" t="s">
        <v>79</v>
      </c>
      <c r="P42" s="375" t="s">
        <v>235</v>
      </c>
      <c r="Q42" s="375" t="s">
        <v>178</v>
      </c>
      <c r="R42" s="1033" t="s">
        <v>179</v>
      </c>
      <c r="S42" s="1033"/>
      <c r="T42" s="375" t="s">
        <v>28</v>
      </c>
    </row>
    <row r="43" spans="1:21" s="126" customFormat="1" ht="28.5" customHeight="1" x14ac:dyDescent="0.3">
      <c r="A43" s="356" t="s">
        <v>61</v>
      </c>
      <c r="B43" s="78">
        <v>451</v>
      </c>
      <c r="C43" s="78">
        <v>451</v>
      </c>
      <c r="D43" s="78">
        <v>0</v>
      </c>
      <c r="E43" s="78">
        <v>451</v>
      </c>
      <c r="F43" s="78">
        <v>397.68438600000002</v>
      </c>
      <c r="G43" s="83">
        <v>0.88178356097560984</v>
      </c>
      <c r="H43" s="78">
        <v>53.315613999999982</v>
      </c>
      <c r="I43" s="78">
        <v>385.39938599999999</v>
      </c>
      <c r="J43" s="83">
        <v>0.8545440931263858</v>
      </c>
      <c r="K43" s="1034" t="s">
        <v>66</v>
      </c>
      <c r="L43" s="1034"/>
      <c r="M43" s="1034"/>
      <c r="N43" s="78">
        <v>12.285000000000025</v>
      </c>
      <c r="O43" s="394">
        <v>208.503883</v>
      </c>
      <c r="P43" s="702">
        <v>0.46231459645232814</v>
      </c>
      <c r="Q43" s="1034" t="s">
        <v>66</v>
      </c>
      <c r="R43" s="1034"/>
      <c r="S43" s="1034"/>
      <c r="T43" s="305">
        <v>0</v>
      </c>
    </row>
    <row r="44" spans="1:21" s="126" customFormat="1" ht="43.5" x14ac:dyDescent="0.3">
      <c r="A44" s="356" t="s">
        <v>339</v>
      </c>
      <c r="B44" s="78">
        <v>36439.515568999996</v>
      </c>
      <c r="C44" s="78">
        <v>36466.554979</v>
      </c>
      <c r="D44" s="78">
        <v>500</v>
      </c>
      <c r="E44" s="78">
        <v>35966.554979</v>
      </c>
      <c r="F44" s="78">
        <v>30533.99297458</v>
      </c>
      <c r="G44" s="83">
        <v>0.84895517495095263</v>
      </c>
      <c r="H44" s="78">
        <v>5432.5620044200004</v>
      </c>
      <c r="I44" s="78">
        <v>29685.78633997</v>
      </c>
      <c r="J44" s="83">
        <v>0.82537197007894725</v>
      </c>
      <c r="K44" s="1034" t="s">
        <v>66</v>
      </c>
      <c r="L44" s="1034" t="s">
        <v>66</v>
      </c>
      <c r="M44" s="1034" t="s">
        <v>66</v>
      </c>
      <c r="N44" s="78">
        <v>848.20663461000004</v>
      </c>
      <c r="O44" s="394">
        <v>14619.310430799998</v>
      </c>
      <c r="P44" s="702">
        <v>0.4064695781771665</v>
      </c>
      <c r="Q44" s="1036" t="s">
        <v>66</v>
      </c>
      <c r="R44" s="1036"/>
      <c r="S44" s="1036"/>
      <c r="T44" s="305">
        <v>12272.700426719999</v>
      </c>
    </row>
    <row r="45" spans="1:21" s="126" customFormat="1" ht="40.5" customHeight="1" x14ac:dyDescent="0.3">
      <c r="A45" s="356" t="s">
        <v>296</v>
      </c>
      <c r="B45" s="78">
        <v>47157.641624000004</v>
      </c>
      <c r="C45" s="78">
        <v>47157.641624000004</v>
      </c>
      <c r="D45" s="78">
        <v>0</v>
      </c>
      <c r="E45" s="78">
        <v>47157.641624000004</v>
      </c>
      <c r="F45" s="78">
        <v>46347.872596989997</v>
      </c>
      <c r="G45" s="83">
        <v>0.9828284664134288</v>
      </c>
      <c r="H45" s="78">
        <v>809.76902701000654</v>
      </c>
      <c r="I45" s="78">
        <v>23835.295328139997</v>
      </c>
      <c r="J45" s="83">
        <v>0.50543866290398765</v>
      </c>
      <c r="K45" s="1034" t="s">
        <v>66</v>
      </c>
      <c r="L45" s="1034" t="s">
        <v>66</v>
      </c>
      <c r="M45" s="1034" t="s">
        <v>66</v>
      </c>
      <c r="N45" s="78">
        <v>22512.57726885</v>
      </c>
      <c r="O45" s="394">
        <v>22857.221226999998</v>
      </c>
      <c r="P45" s="702">
        <v>0.4846981409555316</v>
      </c>
      <c r="Q45" s="1037" t="s">
        <v>66</v>
      </c>
      <c r="R45" s="1038"/>
      <c r="S45" s="1039"/>
      <c r="T45" s="305">
        <v>22063.082071999997</v>
      </c>
      <c r="U45" s="752">
        <v>37407.956561860003</v>
      </c>
    </row>
    <row r="46" spans="1:21" s="127" customFormat="1" ht="24.75" x14ac:dyDescent="0.35">
      <c r="A46" s="358" t="s">
        <v>60</v>
      </c>
      <c r="B46" s="359">
        <v>84048.157192999992</v>
      </c>
      <c r="C46" s="360">
        <v>84075.196603000004</v>
      </c>
      <c r="D46" s="361">
        <v>500</v>
      </c>
      <c r="E46" s="360">
        <v>83575.196603000004</v>
      </c>
      <c r="F46" s="360">
        <v>77279.549957569994</v>
      </c>
      <c r="G46" s="363">
        <v>0.92467087244394208</v>
      </c>
      <c r="H46" s="360">
        <v>6295.6466454300098</v>
      </c>
      <c r="I46" s="360">
        <v>53906.481054110001</v>
      </c>
      <c r="J46" s="367">
        <v>0.64500573429910402</v>
      </c>
      <c r="K46" s="1035" t="s">
        <v>66</v>
      </c>
      <c r="L46" s="1035"/>
      <c r="M46" s="1035"/>
      <c r="N46" s="360">
        <v>23373.06890346</v>
      </c>
      <c r="O46" s="395">
        <v>37685.035540799996</v>
      </c>
      <c r="P46" s="377">
        <v>0.45091171869821556</v>
      </c>
      <c r="Q46" s="1035" t="s">
        <v>66</v>
      </c>
      <c r="R46" s="1035"/>
      <c r="S46" s="1035"/>
      <c r="T46" s="408">
        <v>34335.78249872</v>
      </c>
    </row>
    <row r="47" spans="1:21" ht="21" customHeight="1" x14ac:dyDescent="0.25">
      <c r="A47" s="1043" t="s">
        <v>526</v>
      </c>
      <c r="B47" s="1043"/>
      <c r="C47" s="1043"/>
      <c r="D47" s="1043"/>
      <c r="E47" s="1043"/>
      <c r="F47" s="1043"/>
      <c r="G47" s="1043"/>
      <c r="H47" s="1043"/>
      <c r="I47" s="1043"/>
      <c r="J47" s="1043"/>
      <c r="K47" s="1043"/>
      <c r="L47" s="1043"/>
      <c r="M47" s="1043"/>
      <c r="N47" s="1043"/>
      <c r="O47" s="1043"/>
      <c r="P47" s="1043"/>
      <c r="Q47" s="301"/>
      <c r="R47" s="301"/>
      <c r="S47" s="301"/>
    </row>
    <row r="48" spans="1:21" ht="18" customHeight="1" x14ac:dyDescent="0.35">
      <c r="B48" s="98"/>
      <c r="C48" s="98"/>
      <c r="D48" s="98"/>
      <c r="E48" s="304"/>
      <c r="F48" s="98"/>
      <c r="G48" s="225"/>
      <c r="H48" s="225"/>
      <c r="I48" s="98"/>
      <c r="J48" s="98"/>
      <c r="K48" s="98"/>
      <c r="L48" s="98"/>
      <c r="M48" s="98"/>
      <c r="N48" s="98"/>
      <c r="O48" s="98"/>
      <c r="P48" s="98"/>
      <c r="Q48" s="98"/>
      <c r="R48" s="98"/>
      <c r="S48" s="98"/>
      <c r="T48" s="98"/>
    </row>
    <row r="49" spans="1:20" ht="17.25" x14ac:dyDescent="0.35">
      <c r="A49" s="333" t="s">
        <v>391</v>
      </c>
      <c r="B49" s="98"/>
      <c r="C49" s="98"/>
      <c r="D49" s="98"/>
      <c r="E49" s="98"/>
      <c r="F49" s="53"/>
      <c r="G49" s="225"/>
      <c r="H49" s="225"/>
      <c r="I49" s="53"/>
      <c r="J49" s="53"/>
      <c r="K49" s="53"/>
      <c r="L49" s="53"/>
      <c r="M49" s="53"/>
      <c r="N49" s="53"/>
      <c r="O49" s="53"/>
      <c r="P49" s="53"/>
      <c r="Q49" s="53"/>
      <c r="R49" s="53"/>
      <c r="S49" s="53"/>
      <c r="T49" s="53"/>
    </row>
    <row r="50" spans="1:20" ht="25.5" customHeight="1" x14ac:dyDescent="0.25">
      <c r="A50" s="1040" t="s">
        <v>376</v>
      </c>
      <c r="B50" s="1041"/>
      <c r="C50" s="1041"/>
      <c r="D50" s="1041"/>
      <c r="E50" s="1041"/>
      <c r="F50" s="1041"/>
      <c r="G50" s="1041"/>
      <c r="H50" s="1041"/>
      <c r="I50" s="1041"/>
      <c r="J50" s="1041"/>
      <c r="K50" s="1041"/>
      <c r="L50" s="1041"/>
      <c r="M50" s="1041"/>
      <c r="N50" s="1041"/>
      <c r="O50" s="1041"/>
      <c r="P50" s="1041"/>
      <c r="Q50" s="1041"/>
      <c r="R50" s="1041"/>
      <c r="S50" s="1041"/>
      <c r="T50" s="1042"/>
    </row>
    <row r="51" spans="1:20" ht="28.5" customHeight="1" x14ac:dyDescent="0.25">
      <c r="A51" s="375" t="s">
        <v>63</v>
      </c>
      <c r="B51" s="375" t="s">
        <v>93</v>
      </c>
      <c r="C51" s="375" t="s">
        <v>171</v>
      </c>
      <c r="D51" s="766" t="s">
        <v>524</v>
      </c>
      <c r="E51" s="766" t="s">
        <v>523</v>
      </c>
      <c r="F51" s="375" t="s">
        <v>24</v>
      </c>
      <c r="G51" s="375" t="s">
        <v>366</v>
      </c>
      <c r="H51" s="375" t="s">
        <v>42</v>
      </c>
      <c r="I51" s="375" t="s">
        <v>25</v>
      </c>
      <c r="J51" s="375" t="s">
        <v>234</v>
      </c>
      <c r="K51" s="376" t="s">
        <v>389</v>
      </c>
      <c r="L51" s="1033" t="s">
        <v>177</v>
      </c>
      <c r="M51" s="1033"/>
      <c r="N51" s="375" t="s">
        <v>176</v>
      </c>
      <c r="O51" s="375" t="s">
        <v>79</v>
      </c>
      <c r="P51" s="375" t="s">
        <v>235</v>
      </c>
      <c r="Q51" s="376" t="s">
        <v>178</v>
      </c>
      <c r="R51" s="1033" t="s">
        <v>179</v>
      </c>
      <c r="S51" s="1033"/>
      <c r="T51" s="375" t="s">
        <v>28</v>
      </c>
    </row>
    <row r="52" spans="1:20" s="125" customFormat="1" ht="84" customHeight="1" x14ac:dyDescent="0.25">
      <c r="A52" s="356" t="s">
        <v>385</v>
      </c>
      <c r="B52" s="313">
        <v>8629.4</v>
      </c>
      <c r="C52" s="313">
        <v>8629.4</v>
      </c>
      <c r="D52" s="345">
        <v>0</v>
      </c>
      <c r="E52" s="78">
        <v>8629.4</v>
      </c>
      <c r="F52" s="78">
        <v>8629.4</v>
      </c>
      <c r="G52" s="83">
        <v>1</v>
      </c>
      <c r="H52" s="314">
        <v>0</v>
      </c>
      <c r="I52" s="78">
        <v>8629.4</v>
      </c>
      <c r="J52" s="83">
        <v>1</v>
      </c>
      <c r="K52" s="1053" t="s">
        <v>66</v>
      </c>
      <c r="L52" s="1053"/>
      <c r="M52" s="1053"/>
      <c r="N52" s="78">
        <v>0</v>
      </c>
      <c r="O52" s="78">
        <v>8629.4</v>
      </c>
      <c r="P52" s="83">
        <v>1</v>
      </c>
      <c r="Q52" s="1053" t="s">
        <v>66</v>
      </c>
      <c r="R52" s="1053"/>
      <c r="S52" s="1053"/>
      <c r="T52" s="305">
        <v>8629.4</v>
      </c>
    </row>
    <row r="53" spans="1:20" s="125" customFormat="1" ht="60" customHeight="1" x14ac:dyDescent="0.25">
      <c r="A53" s="356" t="s">
        <v>40</v>
      </c>
      <c r="B53" s="313">
        <v>8802.9</v>
      </c>
      <c r="C53" s="313">
        <v>8775.8605900000002</v>
      </c>
      <c r="D53" s="313">
        <v>8775.8605900000002</v>
      </c>
      <c r="E53" s="78">
        <v>0</v>
      </c>
      <c r="F53" s="78">
        <v>0</v>
      </c>
      <c r="G53" s="83">
        <v>0</v>
      </c>
      <c r="H53" s="314">
        <v>0</v>
      </c>
      <c r="I53" s="78">
        <v>0</v>
      </c>
      <c r="J53" s="83">
        <v>0</v>
      </c>
      <c r="K53" s="1053" t="s">
        <v>66</v>
      </c>
      <c r="L53" s="1053"/>
      <c r="M53" s="1053"/>
      <c r="N53" s="78">
        <v>0</v>
      </c>
      <c r="O53" s="78">
        <v>0</v>
      </c>
      <c r="P53" s="83">
        <v>0</v>
      </c>
      <c r="Q53" s="1053" t="s">
        <v>66</v>
      </c>
      <c r="R53" s="1053"/>
      <c r="S53" s="1053"/>
      <c r="T53" s="305">
        <v>0</v>
      </c>
    </row>
    <row r="54" spans="1:20" ht="24.75" x14ac:dyDescent="0.25">
      <c r="A54" s="358" t="s">
        <v>60</v>
      </c>
      <c r="B54" s="359">
        <v>17432.3</v>
      </c>
      <c r="C54" s="360">
        <v>17405.260589999998</v>
      </c>
      <c r="D54" s="360">
        <v>8775.8605900000002</v>
      </c>
      <c r="E54" s="361">
        <v>8629.3999999999978</v>
      </c>
      <c r="F54" s="362">
        <v>8629.4</v>
      </c>
      <c r="G54" s="363">
        <v>1.0000000000000002</v>
      </c>
      <c r="H54" s="362">
        <v>0</v>
      </c>
      <c r="I54" s="362">
        <v>8629.4</v>
      </c>
      <c r="J54" s="367">
        <v>1.0000000000000002</v>
      </c>
      <c r="K54" s="1035" t="s">
        <v>66</v>
      </c>
      <c r="L54" s="1035"/>
      <c r="M54" s="1035"/>
      <c r="N54" s="362">
        <v>0</v>
      </c>
      <c r="O54" s="361">
        <v>8629.4</v>
      </c>
      <c r="P54" s="367">
        <v>1.0000000000000002</v>
      </c>
      <c r="Q54" s="1035" t="s">
        <v>66</v>
      </c>
      <c r="R54" s="1035"/>
      <c r="S54" s="1035"/>
      <c r="T54" s="408">
        <v>8629.4</v>
      </c>
    </row>
    <row r="55" spans="1:20" ht="17.25" x14ac:dyDescent="0.35">
      <c r="A55" s="77" t="s">
        <v>526</v>
      </c>
      <c r="B55" s="77"/>
      <c r="C55" s="77"/>
      <c r="D55" s="77"/>
      <c r="E55" s="77"/>
      <c r="F55" s="77"/>
      <c r="G55" s="224"/>
      <c r="H55" s="224"/>
      <c r="I55" s="77"/>
      <c r="J55" s="77"/>
      <c r="K55" s="77"/>
      <c r="L55" s="77"/>
      <c r="M55" s="77"/>
      <c r="N55" s="77"/>
      <c r="O55" s="77"/>
      <c r="P55" s="77"/>
      <c r="Q55" s="77"/>
      <c r="R55" s="77"/>
      <c r="S55" s="77"/>
      <c r="T55" s="77"/>
    </row>
    <row r="56" spans="1:20" ht="64.5" customHeight="1" x14ac:dyDescent="0.25">
      <c r="A56" s="55"/>
      <c r="B56" s="56"/>
      <c r="C56" s="56"/>
      <c r="D56" s="56"/>
      <c r="E56" s="56"/>
      <c r="F56" s="56"/>
      <c r="G56" s="227"/>
      <c r="H56" s="227"/>
      <c r="I56" s="56"/>
      <c r="J56" s="59"/>
      <c r="K56" s="60"/>
      <c r="L56" s="57"/>
      <c r="M56" s="57"/>
      <c r="N56" s="56"/>
      <c r="O56" s="56"/>
      <c r="P56" s="61"/>
      <c r="Q56" s="57"/>
      <c r="R56" s="57"/>
      <c r="S56" s="57"/>
      <c r="T56" s="61"/>
    </row>
    <row r="57" spans="1:20" ht="64.5" customHeight="1" x14ac:dyDescent="0.25">
      <c r="A57" s="58"/>
      <c r="B57" s="62"/>
      <c r="C57" s="62"/>
      <c r="D57" s="62"/>
      <c r="E57" s="45"/>
      <c r="F57" s="45"/>
      <c r="G57" s="342"/>
      <c r="H57" s="62"/>
      <c r="I57" s="62"/>
      <c r="J57" s="63"/>
      <c r="K57" s="97"/>
      <c r="L57" s="97"/>
      <c r="M57" s="97"/>
      <c r="N57" s="62"/>
      <c r="O57" s="62"/>
      <c r="P57" s="61"/>
      <c r="Q57" s="97"/>
      <c r="R57" s="97"/>
      <c r="S57" s="97"/>
      <c r="T57" s="61"/>
    </row>
    <row r="58" spans="1:20" ht="64.5" customHeight="1" x14ac:dyDescent="0.3">
      <c r="B58" s="47"/>
      <c r="F58" s="141"/>
      <c r="K58" s="46"/>
    </row>
    <row r="59" spans="1:20" ht="64.5" customHeight="1" x14ac:dyDescent="0.3">
      <c r="B59" s="48"/>
      <c r="C59" s="48"/>
      <c r="E59" s="48"/>
    </row>
    <row r="60" spans="1:20" ht="64.5" customHeight="1" x14ac:dyDescent="0.25"/>
    <row r="63" spans="1:20" ht="17.25" x14ac:dyDescent="0.35">
      <c r="A63" s="98"/>
      <c r="B63" s="98"/>
      <c r="C63" s="98"/>
      <c r="D63" s="98"/>
      <c r="E63" s="98"/>
      <c r="F63" s="98"/>
      <c r="G63" s="225"/>
      <c r="H63" s="225"/>
      <c r="I63" s="98"/>
      <c r="J63" s="98"/>
      <c r="K63" s="98"/>
      <c r="L63" s="98"/>
      <c r="M63" s="98"/>
      <c r="N63" s="98"/>
      <c r="O63" s="98"/>
      <c r="P63" s="98"/>
      <c r="Q63" s="64"/>
      <c r="R63" s="65"/>
      <c r="S63" s="65"/>
      <c r="T63" s="98"/>
    </row>
    <row r="64" spans="1:20" ht="24.75" x14ac:dyDescent="0.3">
      <c r="A64" s="66"/>
      <c r="B64" s="65"/>
      <c r="C64" s="65"/>
      <c r="D64" s="66"/>
      <c r="E64" s="67"/>
      <c r="F64" s="67"/>
      <c r="G64" s="226"/>
      <c r="H64" s="226"/>
      <c r="I64" s="67"/>
      <c r="J64" s="68"/>
      <c r="K64" s="68"/>
      <c r="L64" s="68"/>
      <c r="M64" s="68"/>
      <c r="N64" s="68"/>
      <c r="O64" s="68"/>
      <c r="P64" s="69"/>
      <c r="Q64" s="64"/>
      <c r="R64" s="65"/>
      <c r="S64" s="65"/>
      <c r="T64" s="69"/>
    </row>
    <row r="65" spans="1:20" ht="24.75" x14ac:dyDescent="0.3">
      <c r="A65" s="66"/>
      <c r="B65" s="65"/>
      <c r="C65" s="65"/>
      <c r="D65" s="66"/>
      <c r="E65" s="70"/>
      <c r="F65" s="70"/>
      <c r="G65" s="227"/>
      <c r="H65" s="227"/>
      <c r="I65" s="70"/>
      <c r="J65" s="71"/>
      <c r="K65" s="71"/>
      <c r="L65" s="71"/>
      <c r="M65" s="71"/>
      <c r="N65" s="71"/>
      <c r="O65" s="71"/>
      <c r="P65" s="59"/>
      <c r="Q65" s="64"/>
      <c r="R65" s="65"/>
      <c r="S65" s="65"/>
      <c r="T65" s="59"/>
    </row>
    <row r="66" spans="1:20" ht="24.75" x14ac:dyDescent="0.3">
      <c r="A66" s="66"/>
      <c r="B66" s="65"/>
      <c r="C66" s="65"/>
      <c r="D66" s="66"/>
      <c r="E66" s="72"/>
      <c r="F66" s="72"/>
      <c r="G66" s="229"/>
      <c r="H66" s="229"/>
      <c r="I66" s="72"/>
      <c r="J66" s="73"/>
      <c r="K66" s="73"/>
      <c r="L66" s="73"/>
      <c r="M66" s="73"/>
      <c r="N66" s="73"/>
      <c r="O66" s="73"/>
      <c r="P66" s="61"/>
      <c r="Q66" s="64"/>
      <c r="R66" s="65"/>
      <c r="S66" s="65"/>
      <c r="T66" s="61"/>
    </row>
    <row r="67" spans="1:20" ht="24.75" x14ac:dyDescent="0.3">
      <c r="A67" s="66"/>
      <c r="B67" s="65"/>
      <c r="C67" s="65"/>
      <c r="D67" s="66"/>
      <c r="E67" s="67"/>
      <c r="F67" s="67"/>
      <c r="G67" s="226"/>
      <c r="H67" s="226"/>
      <c r="I67" s="67"/>
      <c r="J67" s="68"/>
      <c r="K67" s="68"/>
      <c r="L67" s="68"/>
      <c r="M67" s="68"/>
      <c r="N67" s="68"/>
      <c r="O67" s="68"/>
      <c r="P67" s="69"/>
      <c r="Q67" s="64"/>
      <c r="R67" s="65"/>
      <c r="S67" s="65"/>
      <c r="T67" s="69"/>
    </row>
    <row r="68" spans="1:20" ht="24.75" x14ac:dyDescent="0.3">
      <c r="A68" s="66"/>
      <c r="B68" s="65"/>
      <c r="C68" s="65"/>
      <c r="D68" s="66"/>
      <c r="E68" s="70"/>
      <c r="F68" s="70"/>
      <c r="G68" s="227"/>
      <c r="H68" s="227"/>
      <c r="I68" s="70"/>
      <c r="J68" s="71"/>
      <c r="K68" s="71"/>
      <c r="L68" s="71"/>
      <c r="M68" s="71"/>
      <c r="N68" s="71"/>
      <c r="O68" s="71"/>
      <c r="P68" s="59"/>
      <c r="Q68" s="64"/>
      <c r="R68" s="65"/>
      <c r="S68" s="65"/>
      <c r="T68" s="59"/>
    </row>
    <row r="69" spans="1:20" ht="24.75" x14ac:dyDescent="0.3">
      <c r="A69" s="66"/>
      <c r="B69" s="65"/>
      <c r="C69" s="65"/>
      <c r="D69" s="66"/>
      <c r="E69" s="70"/>
      <c r="F69" s="70"/>
      <c r="G69" s="227"/>
      <c r="H69" s="227"/>
      <c r="I69" s="70"/>
      <c r="J69" s="71"/>
      <c r="K69" s="71"/>
      <c r="L69" s="71"/>
      <c r="M69" s="71"/>
      <c r="N69" s="71"/>
      <c r="O69" s="71"/>
      <c r="P69" s="59"/>
      <c r="Q69" s="64"/>
      <c r="R69" s="65"/>
      <c r="S69" s="65"/>
      <c r="T69" s="59"/>
    </row>
    <row r="70" spans="1:20" ht="24.75" x14ac:dyDescent="0.3">
      <c r="A70" s="66"/>
      <c r="B70" s="65"/>
      <c r="C70" s="65"/>
      <c r="D70" s="66"/>
      <c r="E70" s="70"/>
      <c r="F70" s="70"/>
      <c r="G70" s="227"/>
      <c r="H70" s="227"/>
      <c r="I70" s="70"/>
      <c r="J70" s="71"/>
      <c r="K70" s="71"/>
      <c r="L70" s="71"/>
      <c r="M70" s="71"/>
      <c r="N70" s="71"/>
      <c r="O70" s="71"/>
      <c r="P70" s="59"/>
      <c r="Q70" s="64"/>
      <c r="R70" s="65"/>
      <c r="S70" s="65"/>
      <c r="T70" s="59"/>
    </row>
    <row r="71" spans="1:20" ht="24.75" x14ac:dyDescent="0.3">
      <c r="A71" s="66"/>
      <c r="B71" s="65"/>
      <c r="C71" s="65"/>
      <c r="D71" s="66"/>
      <c r="E71" s="70"/>
      <c r="F71" s="70"/>
      <c r="G71" s="227"/>
      <c r="H71" s="227"/>
      <c r="I71" s="70"/>
      <c r="J71" s="71"/>
      <c r="K71" s="71"/>
      <c r="L71" s="71"/>
      <c r="M71" s="71"/>
      <c r="N71" s="71"/>
      <c r="O71" s="71"/>
      <c r="P71" s="59"/>
      <c r="Q71" s="64"/>
      <c r="R71" s="65"/>
      <c r="S71" s="65"/>
      <c r="T71" s="59"/>
    </row>
    <row r="72" spans="1:20" ht="24.75" x14ac:dyDescent="0.3">
      <c r="A72" s="66"/>
      <c r="B72" s="65"/>
      <c r="C72" s="65"/>
      <c r="D72" s="66"/>
      <c r="E72" s="70"/>
      <c r="F72" s="70"/>
      <c r="G72" s="227"/>
      <c r="H72" s="227"/>
      <c r="I72" s="70"/>
      <c r="J72" s="71"/>
      <c r="K72" s="71"/>
      <c r="L72" s="71"/>
      <c r="M72" s="71"/>
      <c r="N72" s="71"/>
      <c r="O72" s="71"/>
      <c r="P72" s="59"/>
      <c r="Q72" s="64"/>
      <c r="R72" s="65"/>
      <c r="S72" s="65"/>
      <c r="T72" s="59"/>
    </row>
    <row r="73" spans="1:20" ht="24.75" x14ac:dyDescent="0.3">
      <c r="A73" s="66"/>
      <c r="B73" s="65"/>
      <c r="C73" s="65"/>
      <c r="D73" s="66"/>
      <c r="E73" s="72"/>
      <c r="F73" s="72"/>
      <c r="G73" s="229"/>
      <c r="H73" s="229"/>
      <c r="I73" s="72"/>
      <c r="J73" s="73"/>
      <c r="K73" s="73"/>
      <c r="L73" s="73"/>
      <c r="M73" s="73"/>
      <c r="N73" s="73"/>
      <c r="O73" s="73"/>
      <c r="P73" s="61"/>
      <c r="Q73" s="64"/>
      <c r="R73" s="65"/>
      <c r="S73" s="65"/>
      <c r="T73" s="61"/>
    </row>
    <row r="74" spans="1:20" ht="24.75" x14ac:dyDescent="0.3">
      <c r="A74" s="66"/>
      <c r="B74" s="65"/>
      <c r="C74" s="65"/>
      <c r="D74" s="66"/>
      <c r="E74" s="70"/>
      <c r="F74" s="70"/>
      <c r="G74" s="227"/>
      <c r="H74" s="227"/>
      <c r="I74" s="70"/>
      <c r="J74" s="71"/>
      <c r="K74" s="71"/>
      <c r="L74" s="71"/>
      <c r="M74" s="71"/>
      <c r="N74" s="71"/>
      <c r="O74" s="71"/>
      <c r="P74" s="59"/>
      <c r="Q74" s="64"/>
      <c r="R74" s="65"/>
      <c r="S74" s="65"/>
      <c r="T74" s="59"/>
    </row>
    <row r="75" spans="1:20" ht="24.75" x14ac:dyDescent="0.3">
      <c r="A75" s="66"/>
      <c r="B75" s="65"/>
      <c r="C75" s="65"/>
      <c r="D75" s="66"/>
      <c r="E75" s="70"/>
      <c r="F75" s="70"/>
      <c r="G75" s="227"/>
      <c r="H75" s="227"/>
      <c r="I75" s="70"/>
      <c r="J75" s="71"/>
      <c r="K75" s="71"/>
      <c r="L75" s="71"/>
      <c r="M75" s="71"/>
      <c r="N75" s="71"/>
      <c r="O75" s="71"/>
      <c r="P75" s="59"/>
      <c r="Q75" s="64"/>
      <c r="R75" s="65"/>
      <c r="S75" s="65"/>
      <c r="T75" s="59"/>
    </row>
    <row r="76" spans="1:20" ht="24.75" x14ac:dyDescent="0.3">
      <c r="A76" s="66"/>
      <c r="B76" s="65"/>
      <c r="C76" s="65"/>
      <c r="D76" s="66"/>
      <c r="E76" s="67"/>
      <c r="F76" s="67"/>
      <c r="G76" s="226"/>
      <c r="H76" s="226"/>
      <c r="I76" s="67"/>
      <c r="J76" s="68"/>
      <c r="K76" s="68"/>
      <c r="L76" s="68"/>
      <c r="M76" s="68"/>
      <c r="N76" s="68"/>
      <c r="O76" s="68"/>
      <c r="P76" s="69"/>
      <c r="Q76" s="64"/>
      <c r="R76" s="65"/>
      <c r="S76" s="65"/>
      <c r="T76" s="69"/>
    </row>
    <row r="77" spans="1:20" ht="24.75" x14ac:dyDescent="0.3">
      <c r="A77" s="66"/>
      <c r="B77" s="65"/>
      <c r="C77" s="65"/>
      <c r="D77" s="66"/>
      <c r="E77" s="70"/>
      <c r="F77" s="70"/>
      <c r="G77" s="227"/>
      <c r="H77" s="227"/>
      <c r="I77" s="70"/>
      <c r="J77" s="71"/>
      <c r="K77" s="71"/>
      <c r="L77" s="71"/>
      <c r="M77" s="71"/>
      <c r="N77" s="71"/>
      <c r="O77" s="71"/>
      <c r="P77" s="59"/>
      <c r="Q77" s="64"/>
      <c r="R77" s="65"/>
      <c r="S77" s="65"/>
      <c r="T77" s="59"/>
    </row>
  </sheetData>
  <mergeCells count="38">
    <mergeCell ref="L51:M51"/>
    <mergeCell ref="A1:T1"/>
    <mergeCell ref="K54:M54"/>
    <mergeCell ref="Q54:S54"/>
    <mergeCell ref="K37:M37"/>
    <mergeCell ref="Q37:S37"/>
    <mergeCell ref="K52:M52"/>
    <mergeCell ref="K53:M53"/>
    <mergeCell ref="Q52:S52"/>
    <mergeCell ref="Q53:S53"/>
    <mergeCell ref="K44:M44"/>
    <mergeCell ref="K45:M45"/>
    <mergeCell ref="K46:M46"/>
    <mergeCell ref="Q43:S43"/>
    <mergeCell ref="L42:M42"/>
    <mergeCell ref="A47:P47"/>
    <mergeCell ref="R42:S42"/>
    <mergeCell ref="L22:M22"/>
    <mergeCell ref="L32:M32"/>
    <mergeCell ref="R22:S22"/>
    <mergeCell ref="R32:S32"/>
    <mergeCell ref="A39:P39"/>
    <mergeCell ref="A4:T4"/>
    <mergeCell ref="A2:T3"/>
    <mergeCell ref="A5:T5"/>
    <mergeCell ref="R51:S51"/>
    <mergeCell ref="K43:M43"/>
    <mergeCell ref="Q46:S46"/>
    <mergeCell ref="Q44:S44"/>
    <mergeCell ref="Q45:S45"/>
    <mergeCell ref="A50:T50"/>
    <mergeCell ref="A31:T31"/>
    <mergeCell ref="A41:T41"/>
    <mergeCell ref="L7:M7"/>
    <mergeCell ref="A29:P29"/>
    <mergeCell ref="R7:S7"/>
    <mergeCell ref="A6:T6"/>
    <mergeCell ref="A21:T21"/>
  </mergeCells>
  <conditionalFormatting sqref="M8:M18">
    <cfRule type="cellIs" dxfId="29" priority="34" operator="greaterThan">
      <formula>0.99</formula>
    </cfRule>
    <cfRule type="cellIs" dxfId="28" priority="35" operator="lessThan">
      <formula>0.7</formula>
    </cfRule>
    <cfRule type="cellIs" dxfId="27" priority="36" operator="between">
      <formula>0.7</formula>
      <formula>0.99</formula>
    </cfRule>
  </conditionalFormatting>
  <conditionalFormatting sqref="M23:M28">
    <cfRule type="cellIs" dxfId="26" priority="76" operator="greaterThan">
      <formula>0.99</formula>
    </cfRule>
    <cfRule type="cellIs" dxfId="25" priority="77" operator="lessThan">
      <formula>0.7</formula>
    </cfRule>
    <cfRule type="cellIs" dxfId="24" priority="78" operator="between">
      <formula>0.7</formula>
      <formula>0.99</formula>
    </cfRule>
  </conditionalFormatting>
  <conditionalFormatting sqref="M33:M36">
    <cfRule type="cellIs" dxfId="23" priority="16" operator="greaterThan">
      <formula>0.99</formula>
    </cfRule>
    <cfRule type="cellIs" dxfId="22" priority="17" operator="lessThan">
      <formula>0.7</formula>
    </cfRule>
    <cfRule type="cellIs" dxfId="21" priority="18" operator="between">
      <formula>0.7</formula>
      <formula>0.99</formula>
    </cfRule>
  </conditionalFormatting>
  <conditionalFormatting sqref="M38">
    <cfRule type="cellIs" dxfId="20" priority="7" operator="greaterThan">
      <formula>0.99</formula>
    </cfRule>
    <cfRule type="cellIs" dxfId="19" priority="8" operator="lessThan">
      <formula>0.7</formula>
    </cfRule>
    <cfRule type="cellIs" dxfId="18" priority="9" operator="between">
      <formula>0.7</formula>
      <formula>0.99</formula>
    </cfRule>
  </conditionalFormatting>
  <conditionalFormatting sqref="S8:S10 S12:S14">
    <cfRule type="cellIs" dxfId="17" priority="25" stopIfTrue="1" operator="greaterThan">
      <formula>0.99</formula>
    </cfRule>
    <cfRule type="cellIs" dxfId="16" priority="26" stopIfTrue="1" operator="lessThan">
      <formula>0.7</formula>
    </cfRule>
    <cfRule type="cellIs" dxfId="15" priority="27" stopIfTrue="1" operator="between">
      <formula>0.7</formula>
      <formula>0.99</formula>
    </cfRule>
  </conditionalFormatting>
  <conditionalFormatting sqref="S15:S18">
    <cfRule type="cellIs" dxfId="14" priority="37" operator="greaterThan">
      <formula>0.99</formula>
    </cfRule>
    <cfRule type="cellIs" dxfId="13" priority="38" operator="lessThan">
      <formula>0.7</formula>
    </cfRule>
    <cfRule type="cellIs" dxfId="12" priority="39" operator="between">
      <formula>0.7</formula>
      <formula>0.99</formula>
    </cfRule>
  </conditionalFormatting>
  <conditionalFormatting sqref="S23:S28">
    <cfRule type="cellIs" dxfId="11" priority="13" operator="greaterThan">
      <formula>0.99</formula>
    </cfRule>
    <cfRule type="cellIs" dxfId="10" priority="14" operator="lessThan">
      <formula>0.7</formula>
    </cfRule>
    <cfRule type="cellIs" dxfId="9" priority="15" operator="between">
      <formula>0.7</formula>
      <formula>0.99</formula>
    </cfRule>
  </conditionalFormatting>
  <conditionalFormatting sqref="S33:S36">
    <cfRule type="cellIs" dxfId="8" priority="100" operator="greaterThan">
      <formula>0.99</formula>
    </cfRule>
    <cfRule type="cellIs" dxfId="7" priority="101" operator="lessThan">
      <formula>0.7</formula>
    </cfRule>
    <cfRule type="cellIs" dxfId="6" priority="102" operator="between">
      <formula>0.7</formula>
      <formula>0.99</formula>
    </cfRule>
  </conditionalFormatting>
  <conditionalFormatting sqref="S38">
    <cfRule type="cellIs" dxfId="5" priority="10" operator="greaterThan">
      <formula>0.99</formula>
    </cfRule>
    <cfRule type="cellIs" dxfId="4" priority="11" operator="lessThan">
      <formula>0.7</formula>
    </cfRule>
    <cfRule type="cellIs" dxfId="3" priority="12" operator="between">
      <formula>0.7</formula>
      <formula>0.99</formula>
    </cfRule>
  </conditionalFormatting>
  <conditionalFormatting sqref="S11">
    <cfRule type="cellIs" dxfId="2" priority="1" operator="greaterThan">
      <formula>0.99</formula>
    </cfRule>
    <cfRule type="cellIs" dxfId="1" priority="2" operator="lessThan">
      <formula>0.7</formula>
    </cfRule>
    <cfRule type="cellIs" dxfId="0"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abSelected="1" topLeftCell="B1" zoomScale="60" zoomScaleNormal="60" workbookViewId="0">
      <selection activeCell="G7" sqref="G7"/>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9"/>
      <c r="B3" s="99"/>
      <c r="C3" s="99"/>
      <c r="D3" s="99"/>
      <c r="E3" s="99"/>
      <c r="F3" s="99"/>
      <c r="G3" s="99"/>
      <c r="H3" s="99"/>
      <c r="I3" s="99"/>
      <c r="J3" s="99"/>
      <c r="K3" s="99"/>
      <c r="L3" s="99"/>
    </row>
    <row r="4" spans="1:12" ht="42" customHeight="1" thickBot="1" x14ac:dyDescent="0.3">
      <c r="A4" s="1054" t="s">
        <v>70</v>
      </c>
      <c r="B4" s="1055"/>
      <c r="C4" s="1055"/>
      <c r="D4" s="1055"/>
      <c r="E4" s="1055"/>
      <c r="F4" s="1055"/>
      <c r="G4" s="1055"/>
      <c r="H4" s="1055"/>
      <c r="I4" s="1055"/>
      <c r="J4" s="1055"/>
      <c r="K4" s="1055"/>
      <c r="L4" s="1055"/>
    </row>
    <row r="5" spans="1:12" ht="24.75" customHeight="1" thickBot="1" x14ac:dyDescent="0.3">
      <c r="A5" s="1059" t="s">
        <v>59</v>
      </c>
      <c r="B5" s="1059"/>
      <c r="C5" s="74"/>
      <c r="D5" s="74"/>
      <c r="E5" s="74"/>
      <c r="F5" s="74"/>
      <c r="G5" s="74"/>
      <c r="H5" s="74"/>
      <c r="I5" s="74"/>
      <c r="J5" s="74"/>
      <c r="K5" s="74"/>
      <c r="L5" s="74"/>
    </row>
    <row r="6" spans="1:12" ht="48" customHeight="1" thickBot="1" x14ac:dyDescent="0.3">
      <c r="A6" s="690" t="s">
        <v>71</v>
      </c>
      <c r="B6" s="691" t="s">
        <v>19</v>
      </c>
      <c r="C6" s="691" t="s">
        <v>92</v>
      </c>
      <c r="D6" s="691" t="s">
        <v>41</v>
      </c>
      <c r="E6" s="691" t="s">
        <v>24</v>
      </c>
      <c r="F6" s="691" t="s">
        <v>366</v>
      </c>
      <c r="G6" s="691" t="s">
        <v>173</v>
      </c>
      <c r="H6" s="691" t="s">
        <v>72</v>
      </c>
      <c r="I6" s="691" t="s">
        <v>73</v>
      </c>
      <c r="J6" s="691" t="s">
        <v>74</v>
      </c>
      <c r="K6" s="691" t="s">
        <v>26</v>
      </c>
      <c r="L6" s="692" t="s">
        <v>44</v>
      </c>
    </row>
    <row r="7" spans="1:12" ht="87" customHeight="1" x14ac:dyDescent="0.25">
      <c r="A7" s="322" t="s">
        <v>75</v>
      </c>
      <c r="B7" s="1056" t="s">
        <v>70</v>
      </c>
      <c r="C7" s="325">
        <v>8061.6993309999998</v>
      </c>
      <c r="D7" s="325">
        <v>8011.6993309999998</v>
      </c>
      <c r="E7" s="325">
        <v>8003.4530619999996</v>
      </c>
      <c r="F7" s="339">
        <v>0.99897072160857403</v>
      </c>
      <c r="G7" s="329">
        <v>8.2462690000002112</v>
      </c>
      <c r="H7" s="325">
        <v>7532.2658689999998</v>
      </c>
      <c r="I7" s="323">
        <v>0.94015833068711052</v>
      </c>
      <c r="J7" s="325">
        <v>479.43346199999996</v>
      </c>
      <c r="K7" s="325">
        <v>4122.4250724800004</v>
      </c>
      <c r="L7" s="324">
        <v>0.51455064676839912</v>
      </c>
    </row>
    <row r="8" spans="1:12" ht="107.25" customHeight="1" x14ac:dyDescent="0.25">
      <c r="A8" s="316" t="s">
        <v>76</v>
      </c>
      <c r="B8" s="1057"/>
      <c r="C8" s="326">
        <v>7094.796609</v>
      </c>
      <c r="D8" s="326">
        <v>7044.796609</v>
      </c>
      <c r="E8" s="327">
        <v>6868.046609</v>
      </c>
      <c r="F8" s="340">
        <v>0.97491056026029266</v>
      </c>
      <c r="G8" s="330">
        <v>176.75</v>
      </c>
      <c r="H8" s="326">
        <v>637.12502800000004</v>
      </c>
      <c r="I8" s="122">
        <v>9.0439094747752996E-2</v>
      </c>
      <c r="J8" s="326">
        <v>6407.6715809999996</v>
      </c>
      <c r="K8" s="326">
        <v>52.961247</v>
      </c>
      <c r="L8" s="317">
        <v>7.5177822639109215E-3</v>
      </c>
    </row>
    <row r="9" spans="1:12" ht="48" customHeight="1" x14ac:dyDescent="0.25">
      <c r="A9" s="316" t="s">
        <v>85</v>
      </c>
      <c r="B9" s="1057"/>
      <c r="C9" s="326">
        <v>10263.157662</v>
      </c>
      <c r="D9" s="326">
        <v>10213.157662</v>
      </c>
      <c r="E9" s="326">
        <v>7000</v>
      </c>
      <c r="F9" s="340">
        <v>0.68539037892706134</v>
      </c>
      <c r="G9" s="330">
        <v>3213.1576619999996</v>
      </c>
      <c r="H9" s="326">
        <v>1799.99999432</v>
      </c>
      <c r="I9" s="122">
        <v>0.17624323973938474</v>
      </c>
      <c r="J9" s="326">
        <v>8413.1576676799996</v>
      </c>
      <c r="K9" s="326">
        <v>0</v>
      </c>
      <c r="L9" s="317">
        <v>0</v>
      </c>
    </row>
    <row r="10" spans="1:12" ht="45" customHeight="1" thickBot="1" x14ac:dyDescent="0.3">
      <c r="A10" s="319" t="s">
        <v>77</v>
      </c>
      <c r="B10" s="1058"/>
      <c r="C10" s="328">
        <v>6544.5463980000004</v>
      </c>
      <c r="D10" s="328">
        <v>6494.5463980000004</v>
      </c>
      <c r="E10" s="328">
        <v>5950.1881960000001</v>
      </c>
      <c r="F10" s="341">
        <v>0.91618225990846169</v>
      </c>
      <c r="G10" s="331">
        <v>544.35820200000035</v>
      </c>
      <c r="H10" s="328">
        <v>2547.1717116</v>
      </c>
      <c r="I10" s="320">
        <v>0.39220163434114552</v>
      </c>
      <c r="J10" s="328">
        <v>3947.3746864000004</v>
      </c>
      <c r="K10" s="328">
        <v>708.21089700000005</v>
      </c>
      <c r="L10" s="321">
        <v>0.10904701477197762</v>
      </c>
    </row>
    <row r="11" spans="1:12" ht="31.5" customHeight="1" thickBot="1" x14ac:dyDescent="0.3">
      <c r="A11" s="683" t="s">
        <v>60</v>
      </c>
      <c r="B11" s="684"/>
      <c r="C11" s="685">
        <v>31964.199999999997</v>
      </c>
      <c r="D11" s="685">
        <v>31764.199999999997</v>
      </c>
      <c r="E11" s="685">
        <v>27821.687866999997</v>
      </c>
      <c r="F11" s="686">
        <v>0.87588190059878734</v>
      </c>
      <c r="G11" s="687">
        <v>3942.5121330000002</v>
      </c>
      <c r="H11" s="685">
        <v>12516.562602919999</v>
      </c>
      <c r="I11" s="688">
        <v>0.39404620934637108</v>
      </c>
      <c r="J11" s="685">
        <v>19247.637397079998</v>
      </c>
      <c r="K11" s="685">
        <v>4883.5972164800005</v>
      </c>
      <c r="L11" s="689">
        <v>0.15374532387026907</v>
      </c>
    </row>
    <row r="12" spans="1:12" x14ac:dyDescent="0.25">
      <c r="A12" t="s">
        <v>526</v>
      </c>
    </row>
    <row r="13" spans="1:12" x14ac:dyDescent="0.25">
      <c r="H13" s="1"/>
    </row>
    <row r="15" spans="1:12" x14ac:dyDescent="0.25">
      <c r="H15" s="1"/>
      <c r="J15" s="141"/>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9" t="s">
        <v>87</v>
      </c>
    </row>
    <row r="4" spans="1:12" ht="24" thickBot="1" x14ac:dyDescent="0.3">
      <c r="A4" s="1025" t="s">
        <v>91</v>
      </c>
      <c r="B4" s="1026"/>
      <c r="C4" s="1026"/>
      <c r="D4" s="1026"/>
      <c r="E4" s="1026"/>
      <c r="F4" s="1026"/>
      <c r="G4" s="1026"/>
      <c r="H4" s="1026"/>
      <c r="I4" s="1026"/>
      <c r="J4" s="1026"/>
      <c r="K4" s="1026"/>
      <c r="L4" s="1027"/>
    </row>
    <row r="5" spans="1:12" ht="45.75" customHeight="1" thickBot="1" x14ac:dyDescent="0.3">
      <c r="A5" s="454" t="s">
        <v>63</v>
      </c>
      <c r="B5" s="455" t="s">
        <v>92</v>
      </c>
      <c r="C5" s="455" t="s">
        <v>41</v>
      </c>
      <c r="D5" s="455" t="s">
        <v>95</v>
      </c>
      <c r="E5" s="455" t="s">
        <v>96</v>
      </c>
      <c r="F5" s="456" t="s">
        <v>24</v>
      </c>
      <c r="G5" s="455" t="s">
        <v>366</v>
      </c>
      <c r="H5" s="455" t="s">
        <v>173</v>
      </c>
      <c r="I5" s="457" t="s">
        <v>25</v>
      </c>
      <c r="J5" s="458" t="s">
        <v>43</v>
      </c>
      <c r="K5" s="456" t="s">
        <v>79</v>
      </c>
      <c r="L5" s="459" t="s">
        <v>44</v>
      </c>
    </row>
    <row r="6" spans="1:12" ht="39.75" customHeight="1" x14ac:dyDescent="0.25">
      <c r="A6" s="171" t="s">
        <v>46</v>
      </c>
      <c r="B6" s="172" t="e">
        <f>+#REF!</f>
        <v>#REF!</v>
      </c>
      <c r="C6" s="173" t="e">
        <f>+#REF!</f>
        <v>#REF!</v>
      </c>
      <c r="D6" s="173" t="e">
        <f>+#REF!</f>
        <v>#REF!</v>
      </c>
      <c r="E6" s="173" t="e">
        <f>+#REF!</f>
        <v>#REF!</v>
      </c>
      <c r="F6" s="175" t="e">
        <f>+#REF!</f>
        <v>#REF!</v>
      </c>
      <c r="G6" s="255" t="e">
        <f>+F6/E6</f>
        <v>#REF!</v>
      </c>
      <c r="H6" s="176" t="e">
        <f t="shared" ref="H6:H13" si="0">+E6-F6</f>
        <v>#REF!</v>
      </c>
      <c r="I6" s="173" t="e">
        <f>+#REF!</f>
        <v>#REF!</v>
      </c>
      <c r="J6" s="174" t="e">
        <f t="shared" ref="J6:J13" si="1">+I6/E6</f>
        <v>#REF!</v>
      </c>
      <c r="K6" s="173" t="e">
        <f>+#REF!</f>
        <v>#REF!</v>
      </c>
      <c r="L6" s="177" t="e">
        <f t="shared" ref="L6:L13" si="2">+K6/E6</f>
        <v>#REF!</v>
      </c>
    </row>
    <row r="7" spans="1:12" ht="25.5" x14ac:dyDescent="0.25">
      <c r="A7" s="158" t="s">
        <v>168</v>
      </c>
      <c r="B7" s="178" t="e">
        <f>+#REF!</f>
        <v>#REF!</v>
      </c>
      <c r="C7" s="179" t="e">
        <f>+#REF!</f>
        <v>#REF!</v>
      </c>
      <c r="D7" s="179" t="e">
        <f>+#REF!</f>
        <v>#REF!</v>
      </c>
      <c r="E7" s="179" t="e">
        <f>+#REF!</f>
        <v>#REF!</v>
      </c>
      <c r="F7" s="151" t="e">
        <f>+#REF!</f>
        <v>#REF!</v>
      </c>
      <c r="G7" s="254" t="e">
        <f t="shared" ref="G7:G13" si="3">+F7/E7</f>
        <v>#REF!</v>
      </c>
      <c r="H7" s="180" t="e">
        <f t="shared" si="0"/>
        <v>#REF!</v>
      </c>
      <c r="I7" s="179" t="e">
        <f>+#REF!</f>
        <v>#REF!</v>
      </c>
      <c r="J7" s="150" t="e">
        <f t="shared" si="1"/>
        <v>#REF!</v>
      </c>
      <c r="K7" s="179" t="e">
        <f>+#REF!</f>
        <v>#REF!</v>
      </c>
      <c r="L7" s="156" t="e">
        <f t="shared" si="2"/>
        <v>#REF!</v>
      </c>
    </row>
    <row r="8" spans="1:12" ht="34.5" customHeight="1" x14ac:dyDescent="0.25">
      <c r="A8" s="158" t="s">
        <v>67</v>
      </c>
      <c r="B8" s="178" t="e">
        <f>+#REF!</f>
        <v>#REF!</v>
      </c>
      <c r="C8" s="179" t="e">
        <f>+#REF!</f>
        <v>#REF!</v>
      </c>
      <c r="D8" s="179" t="e">
        <f>+#REF!</f>
        <v>#REF!</v>
      </c>
      <c r="E8" s="179" t="e">
        <f>+#REF!</f>
        <v>#REF!</v>
      </c>
      <c r="F8" s="151" t="e">
        <f>+#REF!</f>
        <v>#REF!</v>
      </c>
      <c r="G8" s="254" t="e">
        <f t="shared" si="3"/>
        <v>#REF!</v>
      </c>
      <c r="H8" s="180" t="e">
        <f t="shared" si="0"/>
        <v>#REF!</v>
      </c>
      <c r="I8" s="179" t="e">
        <f>+#REF!</f>
        <v>#REF!</v>
      </c>
      <c r="J8" s="150" t="e">
        <f t="shared" si="1"/>
        <v>#REF!</v>
      </c>
      <c r="K8" s="179" t="e">
        <f>+#REF!</f>
        <v>#REF!</v>
      </c>
      <c r="L8" s="156" t="e">
        <f t="shared" si="2"/>
        <v>#REF!</v>
      </c>
    </row>
    <row r="9" spans="1:12" ht="38.25" x14ac:dyDescent="0.25">
      <c r="A9" s="158" t="s">
        <v>169</v>
      </c>
      <c r="B9" s="178" t="e">
        <f>+#REF!</f>
        <v>#REF!</v>
      </c>
      <c r="C9" s="179" t="e">
        <f>+#REF!</f>
        <v>#REF!</v>
      </c>
      <c r="D9" s="179" t="e">
        <f>+#REF!</f>
        <v>#REF!</v>
      </c>
      <c r="E9" s="179" t="e">
        <f>+#REF!</f>
        <v>#REF!</v>
      </c>
      <c r="F9" s="151" t="e">
        <f>+#REF!</f>
        <v>#REF!</v>
      </c>
      <c r="G9" s="254" t="e">
        <f t="shared" si="3"/>
        <v>#REF!</v>
      </c>
      <c r="H9" s="180" t="e">
        <f t="shared" si="0"/>
        <v>#REF!</v>
      </c>
      <c r="I9" s="179" t="e">
        <f>+#REF!</f>
        <v>#REF!</v>
      </c>
      <c r="J9" s="150" t="e">
        <f t="shared" si="1"/>
        <v>#REF!</v>
      </c>
      <c r="K9" s="179" t="e">
        <f>+#REF!</f>
        <v>#REF!</v>
      </c>
      <c r="L9" s="156" t="e">
        <f t="shared" si="2"/>
        <v>#REF!</v>
      </c>
    </row>
    <row r="10" spans="1:12" ht="23.25" customHeight="1" x14ac:dyDescent="0.25">
      <c r="A10" s="437" t="s">
        <v>49</v>
      </c>
      <c r="B10" s="466" t="e">
        <f>+#REF!</f>
        <v>#REF!</v>
      </c>
      <c r="C10" s="467" t="e">
        <f>+#REF!</f>
        <v>#REF!</v>
      </c>
      <c r="D10" s="467" t="e">
        <f>+#REF!</f>
        <v>#REF!</v>
      </c>
      <c r="E10" s="467" t="e">
        <f>+#REF!</f>
        <v>#REF!</v>
      </c>
      <c r="F10" s="468" t="e">
        <f>SUM(F6:F9)</f>
        <v>#REF!</v>
      </c>
      <c r="G10" s="452" t="e">
        <f t="shared" si="3"/>
        <v>#REF!</v>
      </c>
      <c r="H10" s="469" t="e">
        <f t="shared" si="0"/>
        <v>#REF!</v>
      </c>
      <c r="I10" s="467" t="e">
        <f>+#REF!</f>
        <v>#REF!</v>
      </c>
      <c r="J10" s="470" t="e">
        <f t="shared" si="1"/>
        <v>#REF!</v>
      </c>
      <c r="K10" s="467" t="e">
        <f>+#REF!</f>
        <v>#REF!</v>
      </c>
      <c r="L10" s="471" t="e">
        <f t="shared" si="2"/>
        <v>#REF!</v>
      </c>
    </row>
    <row r="11" spans="1:12" ht="26.25" customHeight="1" x14ac:dyDescent="0.25">
      <c r="A11" s="158" t="s">
        <v>48</v>
      </c>
      <c r="B11" s="178" t="e">
        <f>+#REF!</f>
        <v>#REF!</v>
      </c>
      <c r="C11" s="179" t="e">
        <f>+#REF!</f>
        <v>#REF!</v>
      </c>
      <c r="D11" s="181" t="e">
        <f>+#REF!</f>
        <v>#REF!</v>
      </c>
      <c r="E11" s="181" t="e">
        <f>+#REF!</f>
        <v>#REF!</v>
      </c>
      <c r="F11" s="151" t="e">
        <f>+#REF!</f>
        <v>#REF!</v>
      </c>
      <c r="G11" s="256" t="e">
        <f t="shared" si="3"/>
        <v>#REF!</v>
      </c>
      <c r="H11" s="180" t="e">
        <f t="shared" si="0"/>
        <v>#REF!</v>
      </c>
      <c r="I11" s="179" t="e">
        <f>+#REF!</f>
        <v>#REF!</v>
      </c>
      <c r="J11" s="152" t="e">
        <f t="shared" si="1"/>
        <v>#REF!</v>
      </c>
      <c r="K11" s="179" t="e">
        <f>+#REF!</f>
        <v>#REF!</v>
      </c>
      <c r="L11" s="157" t="e">
        <f t="shared" si="2"/>
        <v>#REF!</v>
      </c>
    </row>
    <row r="12" spans="1:12" ht="28.5" customHeight="1" thickBot="1" x14ac:dyDescent="0.3">
      <c r="A12" s="443" t="s">
        <v>81</v>
      </c>
      <c r="B12" s="472" t="e">
        <f>+B11</f>
        <v>#REF!</v>
      </c>
      <c r="C12" s="473" t="e">
        <f>+C11</f>
        <v>#REF!</v>
      </c>
      <c r="D12" s="473" t="e">
        <f>+D11</f>
        <v>#REF!</v>
      </c>
      <c r="E12" s="473" t="e">
        <f>+E11</f>
        <v>#REF!</v>
      </c>
      <c r="F12" s="474" t="e">
        <f>+F11</f>
        <v>#REF!</v>
      </c>
      <c r="G12" s="453" t="e">
        <f t="shared" si="3"/>
        <v>#REF!</v>
      </c>
      <c r="H12" s="475" t="e">
        <f t="shared" si="0"/>
        <v>#REF!</v>
      </c>
      <c r="I12" s="473" t="e">
        <f>+I11</f>
        <v>#REF!</v>
      </c>
      <c r="J12" s="453" t="e">
        <f t="shared" si="1"/>
        <v>#REF!</v>
      </c>
      <c r="K12" s="473" t="e">
        <f>+K11</f>
        <v>#REF!</v>
      </c>
      <c r="L12" s="476" t="e">
        <f t="shared" si="2"/>
        <v>#REF!</v>
      </c>
    </row>
    <row r="13" spans="1:12" ht="37.5" customHeight="1" thickBot="1" x14ac:dyDescent="0.3">
      <c r="A13" s="431" t="s">
        <v>69</v>
      </c>
      <c r="B13" s="460" t="e">
        <f>+B12+B10</f>
        <v>#REF!</v>
      </c>
      <c r="C13" s="461" t="e">
        <f>+C12+C10</f>
        <v>#REF!</v>
      </c>
      <c r="D13" s="461" t="e">
        <f>+D12+D10</f>
        <v>#REF!</v>
      </c>
      <c r="E13" s="461" t="e">
        <f>+E12+E10</f>
        <v>#REF!</v>
      </c>
      <c r="F13" s="462" t="e">
        <f>+F12+F10</f>
        <v>#REF!</v>
      </c>
      <c r="G13" s="451" t="e">
        <f t="shared" si="3"/>
        <v>#REF!</v>
      </c>
      <c r="H13" s="463" t="e">
        <f t="shared" si="0"/>
        <v>#REF!</v>
      </c>
      <c r="I13" s="461" t="e">
        <f>+I12+I10</f>
        <v>#REF!</v>
      </c>
      <c r="J13" s="464" t="e">
        <f t="shared" si="1"/>
        <v>#REF!</v>
      </c>
      <c r="K13" s="461" t="e">
        <f>+K12+K10</f>
        <v>#REF!</v>
      </c>
      <c r="L13" s="465"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C4" zoomScale="80" zoomScaleNormal="80" workbookViewId="0">
      <selection activeCell="C22" sqref="C22:Q22"/>
    </sheetView>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843"/>
      <c r="D1" s="844"/>
      <c r="E1" s="844"/>
      <c r="F1" s="845"/>
      <c r="G1" s="22"/>
      <c r="H1" s="23"/>
      <c r="I1" s="24"/>
      <c r="J1" s="24"/>
      <c r="K1" s="25"/>
      <c r="L1" s="26"/>
      <c r="M1" s="26"/>
      <c r="N1" s="26"/>
      <c r="O1" s="100"/>
      <c r="P1" s="849" t="s">
        <v>241</v>
      </c>
      <c r="Q1" s="850"/>
      <c r="R1" s="851"/>
      <c r="U1" s="101"/>
    </row>
    <row r="2" spans="3:21" s="19" customFormat="1" ht="19.5" customHeight="1" x14ac:dyDescent="0.2">
      <c r="C2" s="846"/>
      <c r="D2" s="847"/>
      <c r="E2" s="847"/>
      <c r="F2" s="848"/>
      <c r="H2" s="852" t="s">
        <v>242</v>
      </c>
      <c r="I2" s="853"/>
      <c r="J2" s="853"/>
      <c r="K2" s="853"/>
      <c r="L2" s="853"/>
      <c r="M2" s="853"/>
      <c r="N2" s="853"/>
      <c r="O2" s="854"/>
      <c r="P2" s="855" t="s">
        <v>243</v>
      </c>
      <c r="Q2" s="856"/>
      <c r="R2" s="857"/>
      <c r="U2" s="101"/>
    </row>
    <row r="3" spans="3:21" s="19" customFormat="1" ht="24" customHeight="1" x14ac:dyDescent="0.2">
      <c r="C3" s="846"/>
      <c r="D3" s="847"/>
      <c r="E3" s="847"/>
      <c r="F3" s="848"/>
      <c r="H3" s="852" t="s">
        <v>244</v>
      </c>
      <c r="I3" s="853"/>
      <c r="J3" s="853"/>
      <c r="K3" s="853"/>
      <c r="L3" s="853"/>
      <c r="M3" s="853"/>
      <c r="N3" s="853"/>
      <c r="O3" s="854"/>
      <c r="P3" s="855"/>
      <c r="Q3" s="856"/>
      <c r="R3" s="857"/>
      <c r="U3" s="101"/>
    </row>
    <row r="4" spans="3:21" s="19" customFormat="1" ht="15" customHeight="1" x14ac:dyDescent="0.2">
      <c r="C4" s="846"/>
      <c r="D4" s="847"/>
      <c r="E4" s="847"/>
      <c r="F4" s="848"/>
      <c r="H4" s="852" t="s">
        <v>245</v>
      </c>
      <c r="I4" s="853"/>
      <c r="J4" s="853"/>
      <c r="K4" s="853"/>
      <c r="L4" s="853"/>
      <c r="M4" s="853"/>
      <c r="N4" s="853"/>
      <c r="O4" s="854"/>
      <c r="P4" s="855" t="s">
        <v>246</v>
      </c>
      <c r="Q4" s="856"/>
      <c r="R4" s="857"/>
      <c r="U4" s="101"/>
    </row>
    <row r="5" spans="3:21" s="19" customFormat="1" ht="15" customHeight="1" x14ac:dyDescent="0.2">
      <c r="C5" s="846"/>
      <c r="D5" s="847"/>
      <c r="E5" s="847"/>
      <c r="F5" s="848"/>
      <c r="H5" s="852" t="s">
        <v>247</v>
      </c>
      <c r="I5" s="853"/>
      <c r="J5" s="853"/>
      <c r="K5" s="853"/>
      <c r="L5" s="853"/>
      <c r="M5" s="853"/>
      <c r="N5" s="853"/>
      <c r="O5" s="854"/>
      <c r="P5" s="855"/>
      <c r="Q5" s="856"/>
      <c r="R5" s="857"/>
      <c r="U5" s="101"/>
    </row>
    <row r="6" spans="3:21" s="19" customFormat="1" ht="15" customHeight="1" x14ac:dyDescent="0.2">
      <c r="C6" s="846"/>
      <c r="D6" s="847"/>
      <c r="E6" s="847"/>
      <c r="F6" s="848"/>
      <c r="H6" s="852" t="s">
        <v>248</v>
      </c>
      <c r="I6" s="853"/>
      <c r="J6" s="853"/>
      <c r="K6" s="853"/>
      <c r="L6" s="853"/>
      <c r="M6" s="853"/>
      <c r="N6" s="853"/>
      <c r="O6" s="854"/>
      <c r="P6" s="855"/>
      <c r="Q6" s="856"/>
      <c r="R6" s="857"/>
      <c r="U6" s="101"/>
    </row>
    <row r="7" spans="3:21" s="19" customFormat="1" ht="16.5" customHeight="1" thickBot="1" x14ac:dyDescent="0.25">
      <c r="C7" s="846"/>
      <c r="D7" s="847"/>
      <c r="E7" s="847"/>
      <c r="F7" s="848"/>
      <c r="H7" s="43">
        <v>1000000</v>
      </c>
      <c r="I7" s="27"/>
      <c r="J7" s="27"/>
      <c r="K7" s="28"/>
      <c r="L7" s="27"/>
      <c r="M7" s="27"/>
      <c r="N7" s="27"/>
      <c r="O7" s="29">
        <v>1000000</v>
      </c>
      <c r="P7" s="858"/>
      <c r="Q7" s="859"/>
      <c r="R7" s="860"/>
      <c r="U7" s="101"/>
    </row>
    <row r="8" spans="3:21" s="19" customFormat="1" ht="16.5" customHeight="1" thickBot="1" x14ac:dyDescent="0.25">
      <c r="C8" s="861" t="s">
        <v>249</v>
      </c>
      <c r="D8" s="862"/>
      <c r="E8" s="862"/>
      <c r="F8" s="863"/>
      <c r="G8" s="22"/>
      <c r="H8" s="864" t="s">
        <v>421</v>
      </c>
      <c r="I8" s="865"/>
      <c r="J8" s="865"/>
      <c r="K8" s="865"/>
      <c r="L8" s="865"/>
      <c r="M8" s="865"/>
      <c r="N8" s="865"/>
      <c r="O8" s="865"/>
      <c r="P8" s="865"/>
      <c r="Q8" s="865"/>
      <c r="R8" s="866"/>
      <c r="U8" s="101"/>
    </row>
    <row r="9" spans="3:21" s="19" customFormat="1" ht="26.25" customHeight="1" thickBot="1" x14ac:dyDescent="0.25">
      <c r="C9" s="867" t="s">
        <v>250</v>
      </c>
      <c r="D9" s="868"/>
      <c r="E9" s="868"/>
      <c r="F9" s="868"/>
      <c r="G9" s="868"/>
      <c r="H9" s="868"/>
      <c r="I9" s="868"/>
      <c r="J9" s="868"/>
      <c r="K9" s="868"/>
      <c r="L9" s="868"/>
      <c r="M9" s="868"/>
      <c r="N9" s="868"/>
      <c r="O9" s="868"/>
      <c r="P9" s="868"/>
      <c r="Q9" s="868"/>
      <c r="R9" s="869"/>
      <c r="U9" s="101"/>
    </row>
    <row r="10" spans="3:21" s="19" customFormat="1" ht="48" customHeight="1" thickBot="1" x14ac:dyDescent="0.25">
      <c r="C10" s="200" t="s">
        <v>19</v>
      </c>
      <c r="D10" s="201" t="s">
        <v>280</v>
      </c>
      <c r="E10" s="346" t="s">
        <v>20</v>
      </c>
      <c r="F10" s="202" t="s">
        <v>94</v>
      </c>
      <c r="G10" s="202" t="s">
        <v>251</v>
      </c>
      <c r="H10" s="202" t="s">
        <v>24</v>
      </c>
      <c r="I10" s="202" t="s">
        <v>252</v>
      </c>
      <c r="J10" s="202" t="s">
        <v>22</v>
      </c>
      <c r="K10" s="202" t="s">
        <v>253</v>
      </c>
      <c r="L10" s="203" t="s">
        <v>25</v>
      </c>
      <c r="M10" s="203" t="s">
        <v>254</v>
      </c>
      <c r="N10" s="203" t="s">
        <v>255</v>
      </c>
      <c r="O10" s="204" t="s">
        <v>256</v>
      </c>
      <c r="P10" s="204" t="s">
        <v>257</v>
      </c>
      <c r="Q10" s="204" t="s">
        <v>258</v>
      </c>
      <c r="R10" s="205" t="s">
        <v>259</v>
      </c>
      <c r="U10" s="101"/>
    </row>
    <row r="11" spans="3:21" s="19" customFormat="1" ht="36" customHeight="1" x14ac:dyDescent="0.2">
      <c r="C11" s="143" t="s">
        <v>46</v>
      </c>
      <c r="D11" s="530"/>
      <c r="E11" s="530"/>
      <c r="F11" s="531"/>
      <c r="G11" s="532"/>
      <c r="H11" s="531"/>
      <c r="I11" s="531"/>
      <c r="J11" s="531"/>
      <c r="K11" s="531"/>
      <c r="L11" s="531"/>
      <c r="M11" s="533"/>
      <c r="N11" s="534"/>
      <c r="O11" s="535"/>
      <c r="P11" s="536"/>
      <c r="Q11" s="536"/>
      <c r="R11" s="535"/>
      <c r="S11" s="19">
        <v>1000000</v>
      </c>
      <c r="U11" s="101"/>
    </row>
    <row r="12" spans="3:21" s="19" customFormat="1" ht="45.75" customHeight="1" x14ac:dyDescent="0.2">
      <c r="C12" s="872" t="s">
        <v>168</v>
      </c>
      <c r="D12" s="529" t="s">
        <v>265</v>
      </c>
      <c r="E12" s="397">
        <f>+F12</f>
        <v>1283.0473948900001</v>
      </c>
      <c r="F12" s="397">
        <v>1283.0473948900001</v>
      </c>
      <c r="G12" s="397">
        <v>0</v>
      </c>
      <c r="H12" s="397">
        <f>1203047394.89/$H$7</f>
        <v>1203.0473948900001</v>
      </c>
      <c r="I12" s="288"/>
      <c r="J12" s="288"/>
      <c r="K12" s="43">
        <f>+F12-H12</f>
        <v>80</v>
      </c>
      <c r="L12" s="794">
        <f>1177547329.89/$H$7</f>
        <v>1177.5473298900001</v>
      </c>
      <c r="M12" s="289"/>
      <c r="N12" s="289"/>
      <c r="O12" s="290">
        <f>+IF(ISERROR(L12/F12),0,L12/F12)</f>
        <v>0.91777383639904841</v>
      </c>
      <c r="P12" s="178">
        <f>+F12-L12</f>
        <v>105.50006499999995</v>
      </c>
      <c r="Q12" s="178">
        <v>20.683333000000001</v>
      </c>
      <c r="R12" s="295">
        <f>+IF(ISERROR(Q12/F12),0,Q12/F12)</f>
        <v>1.6120474646825693E-2</v>
      </c>
      <c r="U12" s="101"/>
    </row>
    <row r="13" spans="3:21" s="19" customFormat="1" ht="45.75" customHeight="1" x14ac:dyDescent="0.2">
      <c r="C13" s="873"/>
      <c r="D13" s="529" t="s">
        <v>281</v>
      </c>
      <c r="E13" s="397">
        <f>+F13</f>
        <v>25.854268019999999</v>
      </c>
      <c r="F13" s="397">
        <v>25.854268019999999</v>
      </c>
      <c r="G13" s="397">
        <v>0</v>
      </c>
      <c r="H13" s="397">
        <f>25854268.02/H7</f>
        <v>25.854268019999999</v>
      </c>
      <c r="I13" s="288"/>
      <c r="J13" s="288"/>
      <c r="K13" s="43">
        <f t="shared" ref="K13:K16" si="0">+F13-H13</f>
        <v>0</v>
      </c>
      <c r="L13" s="794">
        <f>25854268.02/$H$7</f>
        <v>25.854268019999999</v>
      </c>
      <c r="M13" s="289"/>
      <c r="N13" s="289"/>
      <c r="O13" s="290">
        <f>+IF(ISERROR(L13/F13),0,L13/F13)</f>
        <v>1</v>
      </c>
      <c r="P13" s="178">
        <f>+F13-L13</f>
        <v>0</v>
      </c>
      <c r="Q13" s="178">
        <v>0</v>
      </c>
      <c r="R13" s="295">
        <f>+IF(ISERROR(Q13/F13),0,Q13/F13)</f>
        <v>0</v>
      </c>
      <c r="U13" s="101"/>
    </row>
    <row r="14" spans="3:21" s="19" customFormat="1" ht="45.75" customHeight="1" x14ac:dyDescent="0.2">
      <c r="C14" s="874"/>
      <c r="D14" s="529" t="s">
        <v>180</v>
      </c>
      <c r="E14" s="288">
        <f>+F14</f>
        <v>152.953305</v>
      </c>
      <c r="F14" s="397">
        <v>152.953305</v>
      </c>
      <c r="G14" s="397">
        <v>0</v>
      </c>
      <c r="H14" s="397">
        <f>152600000/H7</f>
        <v>152.6</v>
      </c>
      <c r="I14" s="288"/>
      <c r="J14" s="288"/>
      <c r="K14" s="43">
        <f t="shared" si="0"/>
        <v>0.35330500000000598</v>
      </c>
      <c r="L14" s="794">
        <f>152600000/$H$7</f>
        <v>152.6</v>
      </c>
      <c r="M14" s="289"/>
      <c r="N14" s="289"/>
      <c r="O14" s="290">
        <f>+IF(ISERROR(L14/F14),0,L14/F14)</f>
        <v>0.99769011202471236</v>
      </c>
      <c r="P14" s="178">
        <v>0</v>
      </c>
      <c r="Q14" s="178">
        <f>64399999/$H7</f>
        <v>64.399998999999994</v>
      </c>
      <c r="R14" s="295">
        <f>+IF(ISERROR(Q14/F14),0,Q14/F14)</f>
        <v>0.42104352697707315</v>
      </c>
      <c r="U14" s="101"/>
    </row>
    <row r="15" spans="3:21" s="19" customFormat="1" ht="38.25" customHeight="1" x14ac:dyDescent="0.2">
      <c r="C15" s="102" t="s">
        <v>67</v>
      </c>
      <c r="D15" s="528"/>
      <c r="E15" s="292">
        <v>0</v>
      </c>
      <c r="F15" s="292">
        <v>0</v>
      </c>
      <c r="G15" s="291">
        <v>0</v>
      </c>
      <c r="H15" s="292"/>
      <c r="I15" s="292"/>
      <c r="J15" s="292"/>
      <c r="K15" s="43">
        <f t="shared" si="0"/>
        <v>0</v>
      </c>
      <c r="L15" s="794">
        <v>0</v>
      </c>
      <c r="M15" s="293"/>
      <c r="N15" s="294"/>
      <c r="O15" s="295"/>
      <c r="P15" s="288"/>
      <c r="Q15" s="288">
        <v>0</v>
      </c>
      <c r="R15" s="295"/>
      <c r="U15" s="101"/>
    </row>
    <row r="16" spans="3:21" s="19" customFormat="1" ht="54" customHeight="1" thickBot="1" x14ac:dyDescent="0.25">
      <c r="C16" s="44" t="s">
        <v>260</v>
      </c>
      <c r="D16" s="522"/>
      <c r="E16" s="523">
        <f>+F16</f>
        <v>1461.8549679100001</v>
      </c>
      <c r="F16" s="523">
        <f>+F12+F13+F14</f>
        <v>1461.8549679100001</v>
      </c>
      <c r="G16" s="523">
        <f>+G12+G13+G14</f>
        <v>0</v>
      </c>
      <c r="H16" s="523">
        <f>+H12+H13+H14</f>
        <v>1381.5016629100001</v>
      </c>
      <c r="I16" s="523"/>
      <c r="J16" s="523"/>
      <c r="K16" s="43">
        <f t="shared" si="0"/>
        <v>80.353305000000091</v>
      </c>
      <c r="L16" s="795">
        <f t="shared" ref="L16" si="1">SUM(L12:L15)</f>
        <v>1356.0015979100001</v>
      </c>
      <c r="M16" s="524"/>
      <c r="N16" s="524"/>
      <c r="O16" s="525">
        <f>+IF(ISERROR(L16/F16),0,L16/F16)</f>
        <v>0.92758969095864718</v>
      </c>
      <c r="P16" s="526" t="s">
        <v>522</v>
      </c>
      <c r="Q16" s="526">
        <v>0</v>
      </c>
      <c r="R16" s="527">
        <v>0</v>
      </c>
      <c r="U16" s="101"/>
    </row>
    <row r="17" spans="3:25" s="19" customFormat="1" ht="5.25" hidden="1" customHeight="1" x14ac:dyDescent="0.2">
      <c r="C17" s="182" t="s">
        <v>260</v>
      </c>
      <c r="D17" s="183"/>
      <c r="E17" s="183"/>
      <c r="F17" s="184">
        <v>0</v>
      </c>
      <c r="G17" s="184">
        <v>248847.70388248999</v>
      </c>
      <c r="H17" s="185">
        <v>0</v>
      </c>
      <c r="I17" s="186">
        <v>0</v>
      </c>
      <c r="J17" s="186" t="e">
        <f>SUMIF([3]base!$G$5:$AD$76,"C",[3]base!$V$5:$V$76)</f>
        <v>#VALUE!</v>
      </c>
      <c r="K17" s="185">
        <f>(+F17-(I17+H17))/1000000</f>
        <v>0</v>
      </c>
      <c r="L17" s="186">
        <f>+L12+L13</f>
        <v>1203.4015979100002</v>
      </c>
      <c r="M17" s="187">
        <f>+L17-Q17</f>
        <v>1182.7182649100002</v>
      </c>
      <c r="N17" s="188" t="e">
        <f>+M17/(F17-I17)</f>
        <v>#DIV/0!</v>
      </c>
      <c r="O17" s="189">
        <v>0</v>
      </c>
      <c r="P17" s="190">
        <v>0</v>
      </c>
      <c r="Q17" s="191">
        <f>+Q12</f>
        <v>20.683333000000001</v>
      </c>
      <c r="R17" s="192">
        <v>0</v>
      </c>
      <c r="U17" s="101"/>
    </row>
    <row r="18" spans="3:25" s="7" customFormat="1" ht="41.25" customHeight="1" thickBot="1" x14ac:dyDescent="0.25">
      <c r="C18" s="870" t="s">
        <v>69</v>
      </c>
      <c r="D18" s="871"/>
      <c r="E18" s="193">
        <f>+E16</f>
        <v>1461.8549679100001</v>
      </c>
      <c r="F18" s="193">
        <f>+F16</f>
        <v>1461.8549679100001</v>
      </c>
      <c r="G18" s="193">
        <f>+G12+G13+G14</f>
        <v>0</v>
      </c>
      <c r="H18" s="193">
        <f>+H16</f>
        <v>1381.5016629100001</v>
      </c>
      <c r="I18" s="193">
        <f>+I12+I13+I14</f>
        <v>0</v>
      </c>
      <c r="J18" s="193">
        <f>+J12+J13+J14</f>
        <v>0</v>
      </c>
      <c r="K18" s="193">
        <f>+K12+K13+K14</f>
        <v>80.353305000000006</v>
      </c>
      <c r="L18" s="193">
        <f>+L12+L13+L14</f>
        <v>1356.0015979100001</v>
      </c>
      <c r="M18" s="194">
        <f>+L18-Q18</f>
        <v>1270.9182659100002</v>
      </c>
      <c r="N18" s="230">
        <f>+M18/(F18-I18)</f>
        <v>0.86938738370675694</v>
      </c>
      <c r="O18" s="195">
        <f>+IF(ISERROR(L18/F18),0,L18/F18)</f>
        <v>0.92758969095864718</v>
      </c>
      <c r="P18" s="196">
        <f>+P12+P13+P14</f>
        <v>105.50006499999995</v>
      </c>
      <c r="Q18" s="197">
        <f>+Q12+Q13+Q14</f>
        <v>85.083331999999999</v>
      </c>
      <c r="R18" s="198">
        <f>+IF(ISERROR(Q18/F18),0,Q18/F18)</f>
        <v>5.8202307251890253E-2</v>
      </c>
      <c r="T18" s="19"/>
      <c r="U18" s="103"/>
    </row>
    <row r="19" spans="3:25" s="7" customFormat="1" ht="23.25" customHeight="1" x14ac:dyDescent="0.2">
      <c r="C19" s="30"/>
      <c r="D19" s="261">
        <v>1000000</v>
      </c>
      <c r="E19" s="261"/>
      <c r="F19" s="199"/>
      <c r="G19" s="31"/>
      <c r="H19" s="104"/>
      <c r="I19" s="104"/>
      <c r="J19" s="31"/>
      <c r="K19" s="31"/>
      <c r="L19" s="104"/>
      <c r="M19" s="104"/>
      <c r="N19" s="105"/>
      <c r="O19" s="32"/>
      <c r="P19" s="106"/>
      <c r="Q19" s="107"/>
      <c r="R19" s="33"/>
      <c r="T19" s="19"/>
      <c r="U19" s="103"/>
    </row>
    <row r="20" spans="3:25" s="7" customFormat="1" ht="23.25" customHeight="1" x14ac:dyDescent="0.25">
      <c r="C20" s="826"/>
      <c r="D20" s="826"/>
      <c r="E20" s="826"/>
      <c r="F20" s="826"/>
      <c r="G20" s="826"/>
      <c r="H20" s="826"/>
      <c r="I20" s="826"/>
      <c r="J20" s="826"/>
      <c r="K20" s="826"/>
      <c r="L20" s="826"/>
      <c r="M20" s="826"/>
      <c r="N20" s="826"/>
      <c r="O20" s="826"/>
      <c r="P20" s="826"/>
      <c r="Q20" s="826"/>
      <c r="R20" s="33"/>
      <c r="T20" s="19"/>
      <c r="U20" s="108"/>
      <c r="V20" s="109"/>
    </row>
    <row r="21" spans="3:25" s="7" customFormat="1" ht="49.5" customHeight="1" x14ac:dyDescent="0.25">
      <c r="C21" s="842"/>
      <c r="D21" s="842"/>
      <c r="E21" s="842"/>
      <c r="F21" s="842"/>
      <c r="G21" s="842"/>
      <c r="H21" s="842"/>
      <c r="I21" s="842"/>
      <c r="J21" s="842"/>
      <c r="K21" s="842"/>
      <c r="L21" s="842"/>
      <c r="M21" s="842"/>
      <c r="N21" s="842"/>
      <c r="O21" s="842"/>
      <c r="P21" s="842"/>
      <c r="Q21" s="842"/>
      <c r="R21" s="842"/>
      <c r="T21" s="19"/>
      <c r="U21" s="108"/>
      <c r="V21" s="109"/>
    </row>
    <row r="22" spans="3:25" s="7" customFormat="1" ht="54.75" customHeight="1" x14ac:dyDescent="0.25">
      <c r="C22" s="826"/>
      <c r="D22" s="826"/>
      <c r="E22" s="826"/>
      <c r="F22" s="826"/>
      <c r="G22" s="826"/>
      <c r="H22" s="826"/>
      <c r="I22" s="826"/>
      <c r="J22" s="826"/>
      <c r="K22" s="826"/>
      <c r="L22" s="826"/>
      <c r="M22" s="826"/>
      <c r="N22" s="826"/>
      <c r="O22" s="826"/>
      <c r="P22" s="826"/>
      <c r="Q22" s="826"/>
      <c r="R22" s="33"/>
      <c r="T22" s="19"/>
      <c r="U22" s="108"/>
      <c r="V22" s="109"/>
    </row>
    <row r="23" spans="3:25" s="7" customFormat="1" ht="31.5" customHeight="1" x14ac:dyDescent="0.25">
      <c r="C23" s="826"/>
      <c r="D23" s="826"/>
      <c r="E23" s="826"/>
      <c r="F23" s="826"/>
      <c r="G23" s="826"/>
      <c r="H23" s="826"/>
      <c r="I23" s="826"/>
      <c r="J23" s="826"/>
      <c r="K23" s="826"/>
      <c r="L23" s="826"/>
      <c r="M23" s="826"/>
      <c r="N23" s="826"/>
      <c r="O23" s="826"/>
      <c r="P23" s="826"/>
      <c r="Q23" s="826"/>
      <c r="R23" s="826"/>
      <c r="T23" s="19"/>
      <c r="U23" s="108"/>
      <c r="V23" s="109"/>
    </row>
    <row r="24" spans="3:25" s="7" customFormat="1" ht="38.25" hidden="1" customHeight="1" x14ac:dyDescent="0.25">
      <c r="T24" s="19"/>
      <c r="U24" s="108"/>
      <c r="V24" s="109"/>
    </row>
    <row r="25" spans="3:25" s="7" customFormat="1" ht="31.5" hidden="1" customHeight="1" thickBot="1" x14ac:dyDescent="0.3">
      <c r="C25" s="7" t="s">
        <v>261</v>
      </c>
      <c r="K25" s="34"/>
      <c r="M25" s="42"/>
      <c r="N25" s="42"/>
      <c r="O25" s="42"/>
      <c r="P25" s="42"/>
      <c r="Q25" s="42"/>
      <c r="R25" s="42"/>
      <c r="T25" s="19"/>
      <c r="U25" s="108"/>
      <c r="V25" s="109"/>
    </row>
    <row r="26" spans="3:25" s="7" customFormat="1" ht="31.5" hidden="1" customHeight="1" x14ac:dyDescent="0.2">
      <c r="C26" s="827" t="s">
        <v>262</v>
      </c>
      <c r="D26" s="828"/>
      <c r="E26" s="828"/>
      <c r="F26" s="829"/>
      <c r="G26" s="13"/>
      <c r="H26" s="830" t="s">
        <v>263</v>
      </c>
      <c r="I26" s="831"/>
      <c r="J26" s="831"/>
      <c r="K26" s="832"/>
      <c r="L26" s="832"/>
      <c r="M26" s="832"/>
      <c r="N26" s="832"/>
      <c r="O26" s="832"/>
      <c r="P26" s="833"/>
      <c r="Q26" s="14" t="s">
        <v>264</v>
      </c>
      <c r="R26" s="42"/>
      <c r="U26" s="103"/>
    </row>
    <row r="27" spans="3:25" s="7" customFormat="1" ht="15.75" hidden="1" x14ac:dyDescent="0.25">
      <c r="C27" s="818" t="s">
        <v>265</v>
      </c>
      <c r="D27" s="819"/>
      <c r="E27" s="819"/>
      <c r="F27" s="820"/>
      <c r="G27" s="15"/>
      <c r="H27" s="834" t="s">
        <v>266</v>
      </c>
      <c r="I27" s="835"/>
      <c r="J27" s="835"/>
      <c r="K27" s="836"/>
      <c r="L27" s="836"/>
      <c r="M27" s="836"/>
      <c r="N27" s="836"/>
      <c r="O27" s="836"/>
      <c r="P27" s="837"/>
      <c r="Q27" s="110">
        <v>1000000000</v>
      </c>
      <c r="R27" s="42"/>
      <c r="T27" s="111"/>
      <c r="U27" s="108"/>
      <c r="V27" s="109"/>
      <c r="Y27" s="35"/>
    </row>
    <row r="28" spans="3:25" s="7" customFormat="1" ht="15.75" hidden="1" x14ac:dyDescent="0.25">
      <c r="C28" s="821"/>
      <c r="D28" s="822"/>
      <c r="E28" s="822"/>
      <c r="F28" s="823"/>
      <c r="G28" s="16"/>
      <c r="H28" s="838" t="s">
        <v>148</v>
      </c>
      <c r="I28" s="839"/>
      <c r="J28" s="839"/>
      <c r="K28" s="840"/>
      <c r="L28" s="840"/>
      <c r="M28" s="840"/>
      <c r="N28" s="840"/>
      <c r="O28" s="840"/>
      <c r="P28" s="841"/>
      <c r="Q28" s="112">
        <v>3605000000</v>
      </c>
      <c r="R28" s="42"/>
      <c r="T28" s="111"/>
      <c r="U28" s="108"/>
      <c r="V28" s="109"/>
      <c r="Y28" s="35"/>
    </row>
    <row r="29" spans="3:25" s="7" customFormat="1" ht="15.75" hidden="1" x14ac:dyDescent="0.25">
      <c r="C29" s="821"/>
      <c r="D29" s="822"/>
      <c r="E29" s="822"/>
      <c r="F29" s="823"/>
      <c r="G29" s="16"/>
      <c r="H29" s="805" t="s">
        <v>267</v>
      </c>
      <c r="I29" s="806"/>
      <c r="J29" s="806"/>
      <c r="K29" s="807"/>
      <c r="L29" s="807"/>
      <c r="M29" s="807"/>
      <c r="N29" s="807"/>
      <c r="O29" s="807"/>
      <c r="P29" s="808"/>
      <c r="Q29" s="113">
        <v>300000000</v>
      </c>
      <c r="R29" s="42"/>
      <c r="T29" s="111"/>
      <c r="U29" s="108"/>
      <c r="V29" s="109"/>
      <c r="Y29" s="35"/>
    </row>
    <row r="30" spans="3:25" s="7" customFormat="1" ht="15.75" hidden="1" x14ac:dyDescent="0.25">
      <c r="C30" s="821" t="s">
        <v>268</v>
      </c>
      <c r="D30" s="822"/>
      <c r="E30" s="822"/>
      <c r="F30" s="823"/>
      <c r="G30" s="17"/>
      <c r="H30" s="805" t="s">
        <v>161</v>
      </c>
      <c r="I30" s="806"/>
      <c r="J30" s="806"/>
      <c r="K30" s="807"/>
      <c r="L30" s="807"/>
      <c r="M30" s="807"/>
      <c r="N30" s="807"/>
      <c r="O30" s="807"/>
      <c r="P30" s="808"/>
      <c r="Q30" s="112">
        <v>200000000</v>
      </c>
      <c r="R30" s="42"/>
      <c r="T30" s="111"/>
      <c r="U30" s="108"/>
      <c r="V30" s="109"/>
      <c r="Y30" s="35"/>
    </row>
    <row r="31" spans="3:25" s="7" customFormat="1" hidden="1" x14ac:dyDescent="0.25">
      <c r="C31" s="821" t="s">
        <v>269</v>
      </c>
      <c r="D31" s="822"/>
      <c r="E31" s="822"/>
      <c r="F31" s="823"/>
      <c r="G31" s="16"/>
      <c r="H31" s="805" t="s">
        <v>270</v>
      </c>
      <c r="I31" s="806"/>
      <c r="J31" s="806"/>
      <c r="K31" s="807"/>
      <c r="L31" s="807"/>
      <c r="M31" s="807"/>
      <c r="N31" s="807"/>
      <c r="O31" s="807"/>
      <c r="P31" s="808"/>
      <c r="Q31" s="113">
        <v>300000000</v>
      </c>
      <c r="T31" s="111"/>
      <c r="U31" s="108"/>
      <c r="V31" s="109"/>
      <c r="Y31" s="35"/>
    </row>
    <row r="32" spans="3:25" s="7" customFormat="1" hidden="1" x14ac:dyDescent="0.25">
      <c r="C32" s="821"/>
      <c r="D32" s="822"/>
      <c r="E32" s="822"/>
      <c r="F32" s="823"/>
      <c r="G32" s="16"/>
      <c r="H32" s="805" t="s">
        <v>271</v>
      </c>
      <c r="I32" s="806"/>
      <c r="J32" s="806"/>
      <c r="K32" s="807"/>
      <c r="L32" s="807"/>
      <c r="M32" s="807"/>
      <c r="N32" s="807"/>
      <c r="O32" s="807"/>
      <c r="P32" s="808"/>
      <c r="Q32" s="113">
        <v>2200000000</v>
      </c>
      <c r="R32" s="19"/>
      <c r="T32" s="111"/>
      <c r="U32" s="108"/>
      <c r="V32" s="109"/>
      <c r="Y32" s="35"/>
    </row>
    <row r="33" spans="3:25" s="7" customFormat="1" hidden="1" x14ac:dyDescent="0.25">
      <c r="C33" s="821" t="s">
        <v>272</v>
      </c>
      <c r="D33" s="822"/>
      <c r="E33" s="822"/>
      <c r="F33" s="823"/>
      <c r="G33" s="16"/>
      <c r="H33" s="805" t="s">
        <v>149</v>
      </c>
      <c r="I33" s="806"/>
      <c r="J33" s="806"/>
      <c r="K33" s="807"/>
      <c r="L33" s="807"/>
      <c r="M33" s="807"/>
      <c r="N33" s="807"/>
      <c r="O33" s="807"/>
      <c r="P33" s="808"/>
      <c r="Q33" s="113">
        <v>1160000000</v>
      </c>
      <c r="R33" s="19"/>
      <c r="T33" s="111"/>
      <c r="U33" s="108"/>
      <c r="V33" s="109"/>
      <c r="Y33" s="35"/>
    </row>
    <row r="34" spans="3:25" s="7" customFormat="1" hidden="1" x14ac:dyDescent="0.25">
      <c r="C34" s="821"/>
      <c r="D34" s="822"/>
      <c r="E34" s="822"/>
      <c r="F34" s="823"/>
      <c r="G34" s="16"/>
      <c r="H34" s="805" t="s">
        <v>146</v>
      </c>
      <c r="I34" s="806"/>
      <c r="J34" s="806"/>
      <c r="K34" s="807"/>
      <c r="L34" s="807"/>
      <c r="M34" s="807"/>
      <c r="N34" s="807"/>
      <c r="O34" s="807"/>
      <c r="P34" s="808"/>
      <c r="Q34" s="113">
        <v>30461434</v>
      </c>
      <c r="R34" s="19"/>
      <c r="T34" s="111"/>
      <c r="U34" s="108"/>
      <c r="V34" s="109"/>
      <c r="Y34" s="35"/>
    </row>
    <row r="35" spans="3:25" s="7" customFormat="1" hidden="1" x14ac:dyDescent="0.25">
      <c r="C35" s="799" t="s">
        <v>273</v>
      </c>
      <c r="D35" s="799"/>
      <c r="E35" s="799"/>
      <c r="F35" s="800"/>
      <c r="G35" s="18"/>
      <c r="H35" s="805" t="s">
        <v>155</v>
      </c>
      <c r="I35" s="806"/>
      <c r="J35" s="806"/>
      <c r="K35" s="807"/>
      <c r="L35" s="807"/>
      <c r="M35" s="807"/>
      <c r="N35" s="807"/>
      <c r="O35" s="807"/>
      <c r="P35" s="808"/>
      <c r="Q35" s="113">
        <v>1962993187</v>
      </c>
      <c r="R35" s="36"/>
      <c r="T35" s="111"/>
      <c r="U35" s="108"/>
      <c r="V35" s="109"/>
      <c r="Y35" s="35"/>
    </row>
    <row r="36" spans="3:25" s="7" customFormat="1" hidden="1" x14ac:dyDescent="0.25">
      <c r="C36" s="801"/>
      <c r="D36" s="801"/>
      <c r="E36" s="801"/>
      <c r="F36" s="802"/>
      <c r="G36" s="18"/>
      <c r="H36" s="805" t="s">
        <v>157</v>
      </c>
      <c r="I36" s="806"/>
      <c r="J36" s="806"/>
      <c r="K36" s="807"/>
      <c r="L36" s="807"/>
      <c r="M36" s="807"/>
      <c r="N36" s="807"/>
      <c r="O36" s="807"/>
      <c r="P36" s="808"/>
      <c r="Q36" s="113">
        <v>300000000</v>
      </c>
      <c r="R36" s="36"/>
      <c r="T36" s="111"/>
      <c r="U36" s="108"/>
      <c r="V36" s="109"/>
      <c r="Y36" s="35"/>
    </row>
    <row r="37" spans="3:25" s="7" customFormat="1" ht="15.75" hidden="1" thickBot="1" x14ac:dyDescent="0.3">
      <c r="C37" s="803"/>
      <c r="D37" s="803"/>
      <c r="E37" s="803"/>
      <c r="F37" s="804"/>
      <c r="G37" s="37"/>
      <c r="H37" s="809" t="s">
        <v>151</v>
      </c>
      <c r="I37" s="810"/>
      <c r="J37" s="810"/>
      <c r="K37" s="811"/>
      <c r="L37" s="811"/>
      <c r="M37" s="811"/>
      <c r="N37" s="811"/>
      <c r="O37" s="811"/>
      <c r="P37" s="812"/>
      <c r="Q37" s="113">
        <v>311484467</v>
      </c>
      <c r="R37" s="36"/>
      <c r="T37" s="111"/>
      <c r="U37" s="108"/>
      <c r="V37" s="109"/>
      <c r="Y37" s="35"/>
    </row>
    <row r="38" spans="3:25" s="7" customFormat="1" hidden="1" x14ac:dyDescent="0.25">
      <c r="C38" s="813" t="s">
        <v>274</v>
      </c>
      <c r="D38" s="813"/>
      <c r="E38" s="813"/>
      <c r="F38" s="813"/>
      <c r="G38" s="37"/>
      <c r="H38" s="805" t="s">
        <v>150</v>
      </c>
      <c r="I38" s="806"/>
      <c r="J38" s="806"/>
      <c r="K38" s="807"/>
      <c r="L38" s="807"/>
      <c r="M38" s="807"/>
      <c r="N38" s="807"/>
      <c r="O38" s="807"/>
      <c r="P38" s="808"/>
      <c r="Q38" s="113">
        <v>31685384000</v>
      </c>
      <c r="R38" s="36"/>
      <c r="T38" s="111"/>
      <c r="U38" s="108"/>
      <c r="V38" s="109"/>
      <c r="Y38" s="35"/>
    </row>
    <row r="39" spans="3:25" s="7" customFormat="1" ht="27" hidden="1" customHeight="1" x14ac:dyDescent="0.25">
      <c r="C39" s="818" t="s">
        <v>275</v>
      </c>
      <c r="D39" s="819"/>
      <c r="E39" s="819"/>
      <c r="F39" s="820"/>
      <c r="G39" s="17"/>
      <c r="H39" s="805" t="s">
        <v>153</v>
      </c>
      <c r="I39" s="806"/>
      <c r="J39" s="806"/>
      <c r="K39" s="807"/>
      <c r="L39" s="807"/>
      <c r="M39" s="807"/>
      <c r="N39" s="807"/>
      <c r="O39" s="807"/>
      <c r="P39" s="808"/>
      <c r="Q39" s="113">
        <v>5004999999</v>
      </c>
      <c r="R39" s="19"/>
      <c r="T39" s="111"/>
      <c r="U39" s="108"/>
      <c r="V39" s="109"/>
      <c r="Y39" s="35"/>
    </row>
    <row r="40" spans="3:25" s="7" customFormat="1" hidden="1" x14ac:dyDescent="0.25">
      <c r="C40" s="821" t="s">
        <v>180</v>
      </c>
      <c r="D40" s="822"/>
      <c r="E40" s="822"/>
      <c r="F40" s="823"/>
      <c r="G40" s="17"/>
      <c r="H40" s="805" t="s">
        <v>167</v>
      </c>
      <c r="I40" s="806"/>
      <c r="J40" s="806"/>
      <c r="K40" s="807"/>
      <c r="L40" s="807"/>
      <c r="M40" s="807"/>
      <c r="N40" s="807"/>
      <c r="O40" s="807"/>
      <c r="P40" s="808"/>
      <c r="Q40" s="113">
        <v>2120000000</v>
      </c>
      <c r="R40" s="19"/>
      <c r="T40" s="111"/>
      <c r="U40" s="111"/>
      <c r="V40" s="111"/>
      <c r="W40" s="111"/>
      <c r="Y40" s="35"/>
    </row>
    <row r="41" spans="3:25" s="7" customFormat="1" ht="12.75" hidden="1" customHeight="1" x14ac:dyDescent="0.25">
      <c r="C41" s="824" t="s">
        <v>276</v>
      </c>
      <c r="D41" s="825"/>
      <c r="E41" s="825"/>
      <c r="F41" s="813"/>
      <c r="G41" s="18"/>
      <c r="H41" s="805" t="s">
        <v>163</v>
      </c>
      <c r="I41" s="806"/>
      <c r="J41" s="806"/>
      <c r="K41" s="807"/>
      <c r="L41" s="807"/>
      <c r="M41" s="807"/>
      <c r="N41" s="807"/>
      <c r="O41" s="807"/>
      <c r="P41" s="808"/>
      <c r="Q41" s="113">
        <v>4000000000</v>
      </c>
      <c r="R41" s="19"/>
      <c r="T41" s="111"/>
      <c r="U41" s="111"/>
      <c r="V41" s="111"/>
      <c r="W41" s="111"/>
      <c r="Y41" s="35"/>
    </row>
    <row r="42" spans="3:25" s="7" customFormat="1" ht="28.5" hidden="1" customHeight="1" thickBot="1" x14ac:dyDescent="0.3">
      <c r="C42" s="824"/>
      <c r="D42" s="825"/>
      <c r="E42" s="825"/>
      <c r="F42" s="813"/>
      <c r="G42" s="18"/>
      <c r="H42" s="805" t="s">
        <v>165</v>
      </c>
      <c r="I42" s="806"/>
      <c r="J42" s="806"/>
      <c r="K42" s="807"/>
      <c r="L42" s="807"/>
      <c r="M42" s="807"/>
      <c r="N42" s="807"/>
      <c r="O42" s="807"/>
      <c r="P42" s="808"/>
      <c r="Q42" s="113">
        <v>3000000000</v>
      </c>
      <c r="R42" s="19"/>
      <c r="T42" s="111"/>
      <c r="U42" s="111"/>
      <c r="V42" s="111"/>
      <c r="W42" s="111"/>
      <c r="Y42" s="35"/>
    </row>
    <row r="43" spans="3:25" s="7" customFormat="1" ht="31.5" hidden="1" customHeight="1" x14ac:dyDescent="0.25">
      <c r="C43" s="814" t="s">
        <v>60</v>
      </c>
      <c r="D43" s="815"/>
      <c r="E43" s="815"/>
      <c r="F43" s="816"/>
      <c r="G43" s="816"/>
      <c r="H43" s="817"/>
      <c r="I43" s="817"/>
      <c r="J43" s="817"/>
      <c r="K43" s="817"/>
      <c r="L43" s="817"/>
      <c r="M43" s="817"/>
      <c r="N43" s="817"/>
      <c r="O43" s="817"/>
      <c r="P43" s="817"/>
      <c r="Q43" s="38">
        <f>SUM(Q27:Q42)</f>
        <v>57180323087</v>
      </c>
      <c r="R43" s="96"/>
      <c r="T43" s="114"/>
      <c r="U43" s="115"/>
      <c r="V43" s="116"/>
    </row>
    <row r="44" spans="3:25" s="7" customFormat="1" ht="31.5" hidden="1" customHeight="1" x14ac:dyDescent="0.2">
      <c r="C44" s="42"/>
      <c r="D44" s="42"/>
      <c r="E44" s="42"/>
      <c r="F44" s="42"/>
      <c r="G44" s="42"/>
      <c r="H44" s="42"/>
      <c r="I44" s="42"/>
      <c r="J44" s="42"/>
      <c r="K44" s="42"/>
      <c r="L44" s="42"/>
      <c r="M44" s="42"/>
      <c r="N44" s="42"/>
      <c r="O44" s="42"/>
      <c r="P44" s="42"/>
      <c r="Q44" s="42"/>
      <c r="R44" s="42"/>
      <c r="U44" s="103"/>
    </row>
    <row r="45" spans="3:25" s="19" customFormat="1" ht="12.75" hidden="1" x14ac:dyDescent="0.2">
      <c r="R45" s="96"/>
      <c r="U45" s="117"/>
    </row>
    <row r="46" spans="3:25" s="19" customFormat="1" ht="12.75" hidden="1" x14ac:dyDescent="0.2">
      <c r="F46" s="36">
        <f>+F18-[4]base!W76</f>
        <v>-621520764246.14502</v>
      </c>
      <c r="G46" s="36">
        <f>+G18-[4]base!X66</f>
        <v>0</v>
      </c>
      <c r="H46" s="36">
        <f>+H18-[4]base!Y76</f>
        <v>-227346393310.93835</v>
      </c>
      <c r="I46" s="36">
        <f>+I18-[4]base!X76</f>
        <v>-62602423429</v>
      </c>
      <c r="J46" s="36" t="e">
        <f>+[4]base!V76-#REF!</f>
        <v>#REF!</v>
      </c>
      <c r="K46" s="36">
        <f>+K18-[4]base!Z76</f>
        <v>-331571947506.20667</v>
      </c>
      <c r="L46" s="36">
        <f>+L18-[4]base!AA76</f>
        <v>-169075283459.61841</v>
      </c>
      <c r="M46" s="36">
        <f>+M18-([4]base!AA76-[4]base!AB76)</f>
        <v>-166649824849.90173</v>
      </c>
      <c r="N46" s="36"/>
      <c r="O46" s="36"/>
      <c r="P46" s="36" t="e">
        <f>([4]base!Z76-[4]base!AA76)-#REF!</f>
        <v>#REF!</v>
      </c>
      <c r="Q46" s="36">
        <f>+Q18-[4]base!AB76</f>
        <v>-2425458609.7166681</v>
      </c>
      <c r="R46" s="96"/>
      <c r="U46" s="117"/>
    </row>
    <row r="47" spans="3:25" s="19" customFormat="1" ht="12.75" hidden="1" x14ac:dyDescent="0.2">
      <c r="F47" s="118" t="e">
        <f>(#REF!+'[4]VICE REL. POLÍTICAS'!E10+'[4]DESPACHO DEL MINISTRO '!E10+'[4]SECRE. GENERAL'!E10)-F18</f>
        <v>#REF!</v>
      </c>
      <c r="G47" s="119"/>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20" t="e">
        <f>+('[4]SECRE. GENERAL'!L10+'[4]DESPACHO DEL MINISTRO '!L10+'[4]VICE REL. POLÍTICAS'!L10+#REF!)-#REF!</f>
        <v>#REF!</v>
      </c>
      <c r="Q47" s="36" t="e">
        <f>+(#REF!+'[4]VICE REL. POLÍTICAS'!M10+'[4]DESPACHO DEL MINISTRO '!M10+'[4]SECRE. GENERAL'!M10)-#REF!</f>
        <v>#REF!</v>
      </c>
      <c r="R47" s="35"/>
      <c r="U47" s="117"/>
    </row>
    <row r="48" spans="3:25" s="19" customFormat="1" ht="12.75" hidden="1" x14ac:dyDescent="0.2">
      <c r="F48" s="39"/>
      <c r="R48" s="96"/>
      <c r="U48" s="117"/>
    </row>
    <row r="49" spans="9:21" s="19" customFormat="1" ht="12.75" hidden="1" x14ac:dyDescent="0.2">
      <c r="R49" s="96"/>
      <c r="U49" s="117"/>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43:P43"/>
    <mergeCell ref="C39:F39"/>
    <mergeCell ref="H39:P39"/>
    <mergeCell ref="C40:F40"/>
    <mergeCell ref="H40:P40"/>
    <mergeCell ref="C41:F42"/>
    <mergeCell ref="H41:P41"/>
    <mergeCell ref="H42:P42"/>
    <mergeCell ref="C35:F37"/>
    <mergeCell ref="H35:P35"/>
    <mergeCell ref="H36:P36"/>
    <mergeCell ref="H37:P37"/>
    <mergeCell ref="C38:F38"/>
    <mergeCell ref="H38:P38"/>
  </mergeCells>
  <conditionalFormatting sqref="F48">
    <cfRule type="cellIs" dxfId="33" priority="1" operator="notEqual">
      <formula>0</formula>
    </cfRule>
  </conditionalFormatting>
  <conditionalFormatting sqref="F46:Q46">
    <cfRule type="cellIs" dxfId="32" priority="8" operator="greaterThan">
      <formula>0</formula>
    </cfRule>
    <cfRule type="colorScale" priority="9">
      <colorScale>
        <cfvo type="num" val="0"/>
        <cfvo type="num" val="0"/>
        <color rgb="FFFF0000"/>
        <color rgb="FFFFEF9C"/>
      </colorScale>
    </cfRule>
  </conditionalFormatting>
  <conditionalFormatting sqref="H47:R47">
    <cfRule type="cellIs" dxfId="3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3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7"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875" t="s">
        <v>50</v>
      </c>
      <c r="C3" s="876"/>
      <c r="D3" s="876"/>
      <c r="E3" s="876"/>
      <c r="F3" s="876"/>
      <c r="G3" s="876"/>
      <c r="H3" s="876"/>
      <c r="I3" s="876"/>
      <c r="J3" s="876"/>
      <c r="K3" s="876"/>
      <c r="L3" s="876"/>
      <c r="M3" s="876"/>
    </row>
    <row r="4" spans="2:13" ht="42" customHeight="1" thickBot="1" x14ac:dyDescent="0.3">
      <c r="B4" s="266" t="s">
        <v>63</v>
      </c>
      <c r="C4" s="245" t="s">
        <v>92</v>
      </c>
      <c r="D4" s="245" t="s">
        <v>41</v>
      </c>
      <c r="E4" s="245" t="s">
        <v>95</v>
      </c>
      <c r="F4" s="245" t="s">
        <v>96</v>
      </c>
      <c r="G4" s="245" t="s">
        <v>24</v>
      </c>
      <c r="H4" s="245" t="s">
        <v>366</v>
      </c>
      <c r="I4" s="245" t="s">
        <v>42</v>
      </c>
      <c r="J4" s="245" t="s">
        <v>25</v>
      </c>
      <c r="K4" s="245" t="s">
        <v>65</v>
      </c>
      <c r="L4" s="245" t="s">
        <v>79</v>
      </c>
      <c r="M4" s="245" t="s">
        <v>44</v>
      </c>
    </row>
    <row r="5" spans="2:13" ht="23.25" customHeight="1" x14ac:dyDescent="0.25">
      <c r="B5" s="211" t="s">
        <v>46</v>
      </c>
      <c r="C5" s="212" t="e">
        <f>+#REF!</f>
        <v>#REF!</v>
      </c>
      <c r="D5" s="213" t="e">
        <f>+#REF!</f>
        <v>#REF!</v>
      </c>
      <c r="E5" s="214" t="e">
        <f>+#REF!</f>
        <v>#REF!</v>
      </c>
      <c r="F5" s="213" t="e">
        <f>+#REF!</f>
        <v>#REF!</v>
      </c>
      <c r="G5" s="216" t="e">
        <f>+#REF!</f>
        <v>#REF!</v>
      </c>
      <c r="H5" s="246" t="e">
        <f>+G5/F5</f>
        <v>#REF!</v>
      </c>
      <c r="I5" s="213" t="e">
        <f>+F5-G5</f>
        <v>#REF!</v>
      </c>
      <c r="J5" s="213" t="e">
        <f>+#REF!</f>
        <v>#REF!</v>
      </c>
      <c r="K5" s="215" t="e">
        <f t="shared" ref="K5:K14" si="0">+J5/F5</f>
        <v>#REF!</v>
      </c>
      <c r="L5" s="216" t="e">
        <f>+#REF!</f>
        <v>#REF!</v>
      </c>
      <c r="M5" s="215">
        <f>+IF(ISERROR(L5/F5),0,L5/F5)</f>
        <v>0</v>
      </c>
    </row>
    <row r="6" spans="2:13" ht="25.5" customHeight="1" x14ac:dyDescent="0.25">
      <c r="B6" s="144" t="s">
        <v>168</v>
      </c>
      <c r="C6" s="75" t="e">
        <f>+#REF!</f>
        <v>#REF!</v>
      </c>
      <c r="D6" s="206" t="e">
        <f>+#REF!</f>
        <v>#REF!</v>
      </c>
      <c r="E6" s="207" t="e">
        <f>+#REF!</f>
        <v>#REF!</v>
      </c>
      <c r="F6" s="206" t="e">
        <f>+#REF!</f>
        <v>#REF!</v>
      </c>
      <c r="G6" s="209" t="e">
        <f>+#REF!</f>
        <v>#REF!</v>
      </c>
      <c r="H6" s="210" t="e">
        <f t="shared" ref="H6:H18" si="1">+G6/F6</f>
        <v>#REF!</v>
      </c>
      <c r="I6" s="206" t="e">
        <f t="shared" ref="I6:I18" si="2">+F6-G6</f>
        <v>#REF!</v>
      </c>
      <c r="J6" s="206" t="e">
        <f>+#REF!</f>
        <v>#REF!</v>
      </c>
      <c r="K6" s="208" t="e">
        <f t="shared" si="0"/>
        <v>#REF!</v>
      </c>
      <c r="L6" s="209" t="e">
        <f>+#REF!</f>
        <v>#REF!</v>
      </c>
      <c r="M6" s="208">
        <f t="shared" ref="M6:M17" si="3">+IF(ISERROR(L6/F6),0,L6/F6)</f>
        <v>0</v>
      </c>
    </row>
    <row r="7" spans="2:13" ht="27" customHeight="1" x14ac:dyDescent="0.25">
      <c r="B7" s="144" t="s">
        <v>67</v>
      </c>
      <c r="C7" s="75" t="e">
        <f>+#REF!</f>
        <v>#REF!</v>
      </c>
      <c r="D7" s="206" t="e">
        <f>+#REF!</f>
        <v>#REF!</v>
      </c>
      <c r="E7" s="207" t="e">
        <f>+#REF!</f>
        <v>#REF!</v>
      </c>
      <c r="F7" s="206" t="e">
        <f>+#REF!</f>
        <v>#REF!</v>
      </c>
      <c r="G7" s="209" t="e">
        <f>+#REF!</f>
        <v>#REF!</v>
      </c>
      <c r="H7" s="210" t="e">
        <f t="shared" si="1"/>
        <v>#REF!</v>
      </c>
      <c r="I7" s="206" t="e">
        <f t="shared" si="2"/>
        <v>#REF!</v>
      </c>
      <c r="J7" s="206" t="e">
        <f>+#REF!</f>
        <v>#REF!</v>
      </c>
      <c r="K7" s="208" t="e">
        <f t="shared" si="0"/>
        <v>#REF!</v>
      </c>
      <c r="L7" s="209" t="e">
        <f>+#REF!</f>
        <v>#REF!</v>
      </c>
      <c r="M7" s="208">
        <f t="shared" si="3"/>
        <v>0</v>
      </c>
    </row>
    <row r="8" spans="2:13" ht="40.5" customHeight="1" x14ac:dyDescent="0.25">
      <c r="B8" s="144" t="e">
        <f>+#REF!</f>
        <v>#REF!</v>
      </c>
      <c r="C8" s="75" t="e">
        <f>+#REF!</f>
        <v>#REF!</v>
      </c>
      <c r="D8" s="206" t="e">
        <f>+#REF!</f>
        <v>#REF!</v>
      </c>
      <c r="E8" s="207" t="e">
        <f>+#REF!</f>
        <v>#REF!</v>
      </c>
      <c r="F8" s="206" t="e">
        <f>+#REF!</f>
        <v>#REF!</v>
      </c>
      <c r="G8" s="209" t="e">
        <f>+#REF!</f>
        <v>#REF!</v>
      </c>
      <c r="H8" s="210" t="e">
        <f t="shared" si="1"/>
        <v>#REF!</v>
      </c>
      <c r="I8" s="206" t="e">
        <f t="shared" si="2"/>
        <v>#REF!</v>
      </c>
      <c r="J8" s="206" t="e">
        <f>+#REF!</f>
        <v>#REF!</v>
      </c>
      <c r="K8" s="208" t="e">
        <f t="shared" si="0"/>
        <v>#REF!</v>
      </c>
      <c r="L8" s="209" t="e">
        <f>+#REF!</f>
        <v>#REF!</v>
      </c>
      <c r="M8" s="208">
        <f t="shared" si="3"/>
        <v>0</v>
      </c>
    </row>
    <row r="9" spans="2:13" ht="42.75" customHeight="1" x14ac:dyDescent="0.25">
      <c r="B9" s="144" t="s">
        <v>169</v>
      </c>
      <c r="C9" s="75" t="e">
        <f>+#REF!</f>
        <v>#REF!</v>
      </c>
      <c r="D9" s="206" t="e">
        <f>+#REF!</f>
        <v>#REF!</v>
      </c>
      <c r="E9" s="207" t="e">
        <f>+#REF!</f>
        <v>#REF!</v>
      </c>
      <c r="F9" s="206" t="e">
        <f>+#REF!</f>
        <v>#REF!</v>
      </c>
      <c r="G9" s="209" t="e">
        <f>+#REF!</f>
        <v>#REF!</v>
      </c>
      <c r="H9" s="210" t="e">
        <f t="shared" si="1"/>
        <v>#REF!</v>
      </c>
      <c r="I9" s="206" t="e">
        <f t="shared" si="2"/>
        <v>#REF!</v>
      </c>
      <c r="J9" s="206" t="e">
        <f>+#REF!</f>
        <v>#REF!</v>
      </c>
      <c r="K9" s="208" t="e">
        <f t="shared" si="0"/>
        <v>#REF!</v>
      </c>
      <c r="L9" s="209" t="e">
        <f>+#REF!</f>
        <v>#REF!</v>
      </c>
      <c r="M9" s="208">
        <f t="shared" si="3"/>
        <v>0</v>
      </c>
    </row>
    <row r="10" spans="2:13" ht="42.75" customHeight="1" x14ac:dyDescent="0.25">
      <c r="B10" s="144" t="s">
        <v>382</v>
      </c>
      <c r="C10" s="75" t="e">
        <f>+#REF!</f>
        <v>#REF!</v>
      </c>
      <c r="D10" s="206" t="e">
        <f>+#REF!</f>
        <v>#REF!</v>
      </c>
      <c r="E10" s="207" t="e">
        <f>+#REF!</f>
        <v>#REF!</v>
      </c>
      <c r="F10" s="206" t="e">
        <f>+#REF!</f>
        <v>#REF!</v>
      </c>
      <c r="G10" s="209" t="e">
        <f>+#REF!</f>
        <v>#REF!</v>
      </c>
      <c r="H10" s="210" t="e">
        <f t="shared" si="1"/>
        <v>#REF!</v>
      </c>
      <c r="I10" s="206" t="e">
        <f>+F10-G10</f>
        <v>#REF!</v>
      </c>
      <c r="J10" s="206" t="e">
        <f>+#REF!</f>
        <v>#REF!</v>
      </c>
      <c r="K10" s="208" t="e">
        <f t="shared" si="0"/>
        <v>#REF!</v>
      </c>
      <c r="L10" s="209" t="e">
        <f>+#REF!</f>
        <v>#REF!</v>
      </c>
      <c r="M10" s="208">
        <f t="shared" si="3"/>
        <v>0</v>
      </c>
    </row>
    <row r="11" spans="2:13" ht="42.75" customHeight="1" x14ac:dyDescent="0.25">
      <c r="B11" s="144" t="s">
        <v>412</v>
      </c>
      <c r="C11" s="75" t="e">
        <f>+'CONSOLIDADO '!#REF!</f>
        <v>#REF!</v>
      </c>
      <c r="D11" s="206" t="e">
        <f>+'CONSOLIDADO '!#REF!</f>
        <v>#REF!</v>
      </c>
      <c r="E11" s="207" t="e">
        <f>+'CONSOLIDADO '!#REF!</f>
        <v>#REF!</v>
      </c>
      <c r="F11" s="206" t="e">
        <f>+D11-E11</f>
        <v>#REF!</v>
      </c>
      <c r="G11" s="209" t="e">
        <f>+'CONSOLIDADO '!#REF!</f>
        <v>#REF!</v>
      </c>
      <c r="H11" s="210" t="e">
        <f t="shared" si="1"/>
        <v>#REF!</v>
      </c>
      <c r="I11" s="206" t="e">
        <f>+F11-G11</f>
        <v>#REF!</v>
      </c>
      <c r="J11" s="206" t="e">
        <f>+'CONSOLIDADO '!#REF!</f>
        <v>#REF!</v>
      </c>
      <c r="K11" s="208" t="e">
        <f t="shared" si="0"/>
        <v>#REF!</v>
      </c>
      <c r="L11" s="209" t="e">
        <f>+'CONSOLIDADO '!#REF!</f>
        <v>#REF!</v>
      </c>
      <c r="M11" s="208">
        <f t="shared" si="3"/>
        <v>0</v>
      </c>
    </row>
    <row r="12" spans="2:13" ht="28.5" customHeight="1" x14ac:dyDescent="0.25">
      <c r="B12" s="272" t="s">
        <v>84</v>
      </c>
      <c r="C12" s="273" t="e">
        <f>SUM(C5:C11)</f>
        <v>#REF!</v>
      </c>
      <c r="D12" s="273" t="e">
        <f>SUM(D5:D11)</f>
        <v>#REF!</v>
      </c>
      <c r="E12" s="273" t="e">
        <f>SUM(E5:E11)</f>
        <v>#REF!</v>
      </c>
      <c r="F12" s="273" t="e">
        <f>SUM(F5:F11)</f>
        <v>#REF!</v>
      </c>
      <c r="G12" s="273" t="e">
        <f>SUM(G5:G11)</f>
        <v>#REF!</v>
      </c>
      <c r="H12" s="274" t="e">
        <f t="shared" si="1"/>
        <v>#REF!</v>
      </c>
      <c r="I12" s="275" t="e">
        <f>SUM(I5:I11)</f>
        <v>#REF!</v>
      </c>
      <c r="J12" s="275" t="e">
        <f>SUM(J5:J11)</f>
        <v>#REF!</v>
      </c>
      <c r="K12" s="274" t="e">
        <f t="shared" si="0"/>
        <v>#REF!</v>
      </c>
      <c r="L12" s="276" t="e">
        <f>SUM(L5:L11)</f>
        <v>#REF!</v>
      </c>
      <c r="M12" s="274">
        <f>+IF(ISERROR(L12/F12),0,L12/F12)</f>
        <v>0</v>
      </c>
    </row>
    <row r="13" spans="2:13" ht="21.75" customHeight="1" x14ac:dyDescent="0.25">
      <c r="B13" s="76" t="s">
        <v>48</v>
      </c>
      <c r="C13" s="75" t="e">
        <f>+#REF!</f>
        <v>#REF!</v>
      </c>
      <c r="D13" s="206" t="e">
        <f>+#REF!</f>
        <v>#REF!</v>
      </c>
      <c r="E13" s="206" t="e">
        <f>+#REF!</f>
        <v>#REF!</v>
      </c>
      <c r="F13" s="206" t="e">
        <f>+#REF!</f>
        <v>#REF!</v>
      </c>
      <c r="G13" s="209" t="e">
        <f>+#REF!</f>
        <v>#REF!</v>
      </c>
      <c r="H13" s="210" t="e">
        <f t="shared" si="1"/>
        <v>#REF!</v>
      </c>
      <c r="I13" s="206" t="e">
        <f t="shared" si="2"/>
        <v>#REF!</v>
      </c>
      <c r="J13" s="206" t="e">
        <f>+#REF!</f>
        <v>#REF!</v>
      </c>
      <c r="K13" s="210" t="e">
        <f t="shared" si="0"/>
        <v>#REF!</v>
      </c>
      <c r="L13" s="209" t="e">
        <f>+#REF!</f>
        <v>#REF!</v>
      </c>
      <c r="M13" s="210">
        <f t="shared" si="3"/>
        <v>0</v>
      </c>
    </row>
    <row r="14" spans="2:13" ht="24" customHeight="1" x14ac:dyDescent="0.25">
      <c r="B14" s="282" t="s">
        <v>81</v>
      </c>
      <c r="C14" s="283" t="e">
        <f>+C13</f>
        <v>#REF!</v>
      </c>
      <c r="D14" s="284" t="e">
        <f>+D13</f>
        <v>#REF!</v>
      </c>
      <c r="E14" s="284" t="e">
        <f>+E13</f>
        <v>#REF!</v>
      </c>
      <c r="F14" s="284" t="e">
        <f>+F13</f>
        <v>#REF!</v>
      </c>
      <c r="G14" s="285" t="e">
        <f>+G13</f>
        <v>#REF!</v>
      </c>
      <c r="H14" s="286" t="e">
        <f t="shared" si="1"/>
        <v>#REF!</v>
      </c>
      <c r="I14" s="284" t="e">
        <f t="shared" si="2"/>
        <v>#REF!</v>
      </c>
      <c r="J14" s="284" t="e">
        <f>+J13</f>
        <v>#REF!</v>
      </c>
      <c r="K14" s="286" t="e">
        <f t="shared" si="0"/>
        <v>#REF!</v>
      </c>
      <c r="L14" s="285" t="e">
        <f>+L13</f>
        <v>#REF!</v>
      </c>
      <c r="M14" s="286">
        <f t="shared" si="3"/>
        <v>0</v>
      </c>
    </row>
    <row r="15" spans="2:13" ht="33" customHeight="1" x14ac:dyDescent="0.25">
      <c r="B15" s="277" t="s">
        <v>277</v>
      </c>
      <c r="C15" s="278" t="e">
        <f>+C12+C14</f>
        <v>#REF!</v>
      </c>
      <c r="D15" s="279" t="e">
        <f>+D12+D14</f>
        <v>#REF!</v>
      </c>
      <c r="E15" s="279" t="e">
        <f>+E12+E14</f>
        <v>#REF!</v>
      </c>
      <c r="F15" s="279" t="e">
        <f>+F12+F14</f>
        <v>#REF!</v>
      </c>
      <c r="G15" s="280" t="e">
        <f>+G12+G14</f>
        <v>#REF!</v>
      </c>
      <c r="H15" s="281" t="e">
        <f t="shared" si="1"/>
        <v>#REF!</v>
      </c>
      <c r="I15" s="279" t="e">
        <f t="shared" si="2"/>
        <v>#REF!</v>
      </c>
      <c r="J15" s="279" t="e">
        <f>+J12+J14</f>
        <v>#REF!</v>
      </c>
      <c r="K15" s="281" t="e">
        <f>+J15/F15</f>
        <v>#REF!</v>
      </c>
      <c r="L15" s="280" t="e">
        <f>+L12+L14</f>
        <v>#REF!</v>
      </c>
      <c r="M15" s="281">
        <f t="shared" si="3"/>
        <v>0</v>
      </c>
    </row>
    <row r="16" spans="2:13" ht="35.25" customHeight="1" x14ac:dyDescent="0.25">
      <c r="B16" s="234" t="s">
        <v>279</v>
      </c>
      <c r="C16" s="235">
        <f>+'CONSOLIDADO '!B17</f>
        <v>1461.8549679100001</v>
      </c>
      <c r="D16" s="236">
        <f>+'CONSOLIDADO '!E18</f>
        <v>1461.8549679100001</v>
      </c>
      <c r="E16" s="236">
        <v>0</v>
      </c>
      <c r="F16" s="237">
        <f>+D16-E16</f>
        <v>1461.8549679100001</v>
      </c>
      <c r="G16" s="236">
        <f>+'CONSOLIDADO '!F17</f>
        <v>1381.5016629100001</v>
      </c>
      <c r="H16" s="238">
        <f>+IF(ISERROR(G16/F16),0,G16/F16)</f>
        <v>0.94503332631219883</v>
      </c>
      <c r="I16" s="237">
        <f t="shared" si="2"/>
        <v>80.353305000000091</v>
      </c>
      <c r="J16" s="237">
        <f>+'CONSOLIDADO '!I18</f>
        <v>1356.0015979100001</v>
      </c>
      <c r="K16" s="238">
        <f>+IF(ISERROR(J16/D16),0,J16/D16)</f>
        <v>0.92758969095864718</v>
      </c>
      <c r="L16" s="236">
        <f>+'CONSOLIDADO '!L18</f>
        <v>85.083331999999999</v>
      </c>
      <c r="M16" s="238">
        <f t="shared" si="3"/>
        <v>5.8202307251890253E-2</v>
      </c>
    </row>
    <row r="17" spans="2:13" ht="20.25" customHeight="1" thickBot="1" x14ac:dyDescent="0.3">
      <c r="B17" s="282" t="s">
        <v>278</v>
      </c>
      <c r="C17" s="283">
        <f>+C16</f>
        <v>1461.8549679100001</v>
      </c>
      <c r="D17" s="284">
        <f t="shared" ref="D17:J17" si="4">+D16</f>
        <v>1461.8549679100001</v>
      </c>
      <c r="E17" s="284">
        <f t="shared" si="4"/>
        <v>0</v>
      </c>
      <c r="F17" s="284">
        <f t="shared" si="4"/>
        <v>1461.8549679100001</v>
      </c>
      <c r="G17" s="285">
        <f>+G16</f>
        <v>1381.5016629100001</v>
      </c>
      <c r="H17" s="286">
        <f>+IF(ISERROR(G17/F17),0,G17/F17)</f>
        <v>0.94503332631219883</v>
      </c>
      <c r="I17" s="284">
        <f t="shared" si="2"/>
        <v>80.353305000000091</v>
      </c>
      <c r="J17" s="284">
        <f t="shared" si="4"/>
        <v>1356.0015979100001</v>
      </c>
      <c r="K17" s="286">
        <f>+IF(ISERROR(J17/D17),0,J17/D17)</f>
        <v>0.92758969095864718</v>
      </c>
      <c r="L17" s="285">
        <f>+L16</f>
        <v>85.083331999999999</v>
      </c>
      <c r="M17" s="286">
        <f t="shared" si="3"/>
        <v>5.8202307251890253E-2</v>
      </c>
    </row>
    <row r="18" spans="2:13" ht="24.75" customHeight="1" thickBot="1" x14ac:dyDescent="0.3">
      <c r="B18" s="247" t="s">
        <v>283</v>
      </c>
      <c r="C18" s="248" t="e">
        <f>+C15+C17</f>
        <v>#REF!</v>
      </c>
      <c r="D18" s="249" t="e">
        <f t="shared" ref="D18:J18" si="5">+D15+D17</f>
        <v>#REF!</v>
      </c>
      <c r="E18" s="249" t="e">
        <f t="shared" si="5"/>
        <v>#REF!</v>
      </c>
      <c r="F18" s="249" t="e">
        <f t="shared" si="5"/>
        <v>#REF!</v>
      </c>
      <c r="G18" s="250" t="e">
        <f>+G15+G17</f>
        <v>#REF!</v>
      </c>
      <c r="H18" s="251" t="e">
        <f t="shared" si="1"/>
        <v>#REF!</v>
      </c>
      <c r="I18" s="249" t="e">
        <f t="shared" si="2"/>
        <v>#REF!</v>
      </c>
      <c r="J18" s="249" t="e">
        <f t="shared" si="5"/>
        <v>#REF!</v>
      </c>
      <c r="K18" s="251" t="e">
        <f>+J18/F18</f>
        <v>#REF!</v>
      </c>
      <c r="L18" s="250" t="e">
        <f>+L15+L17</f>
        <v>#REF!</v>
      </c>
      <c r="M18" s="251">
        <f>+IF(ISERROR(L18/F18),0,L18/F18)</f>
        <v>0</v>
      </c>
    </row>
    <row r="21" spans="2:13" x14ac:dyDescent="0.25">
      <c r="C21" s="241"/>
      <c r="E21" s="231"/>
    </row>
    <row r="22" spans="2:13" x14ac:dyDescent="0.25">
      <c r="C22" s="267"/>
      <c r="L22" s="41"/>
    </row>
    <row r="23" spans="2:13" x14ac:dyDescent="0.25">
      <c r="E23" s="231"/>
      <c r="L23" s="8"/>
    </row>
    <row r="25" spans="2:13" x14ac:dyDescent="0.25">
      <c r="E25" s="231"/>
    </row>
  </sheetData>
  <mergeCells count="1">
    <mergeCell ref="B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S20"/>
  <sheetViews>
    <sheetView topLeftCell="A7" zoomScale="80" zoomScaleNormal="80" workbookViewId="0">
      <selection activeCell="P8" sqref="P8"/>
    </sheetView>
  </sheetViews>
  <sheetFormatPr baseColWidth="10" defaultColWidth="9.140625" defaultRowHeight="15" x14ac:dyDescent="0.25"/>
  <cols>
    <col min="1" max="1" width="36.140625" customWidth="1"/>
    <col min="2" max="2" width="18.42578125" customWidth="1"/>
    <col min="3" max="3" width="20.7109375" customWidth="1"/>
    <col min="4" max="4" width="13.5703125" customWidth="1"/>
    <col min="5" max="5" width="20.85546875" customWidth="1"/>
    <col min="6" max="6" width="21" hidden="1" customWidth="1"/>
    <col min="7" max="7" width="16.7109375" hidden="1" customWidth="1"/>
    <col min="8" max="8" width="15.5703125" hidden="1" customWidth="1"/>
    <col min="9" max="9" width="16.140625" customWidth="1"/>
    <col min="10" max="10" width="14" customWidth="1"/>
    <col min="11" max="11" width="18.28515625" customWidth="1"/>
    <col min="12" max="13" width="17.28515625" customWidth="1"/>
    <col min="14" max="14" width="14.85546875" customWidth="1"/>
    <col min="15" max="15" width="15" hidden="1" customWidth="1"/>
    <col min="16" max="16" width="14.7109375" customWidth="1"/>
    <col min="17" max="17" width="18.5703125" customWidth="1"/>
    <col min="18" max="18" width="16.140625" customWidth="1"/>
    <col min="19" max="23" width="9.140625" customWidth="1"/>
  </cols>
  <sheetData>
    <row r="3" spans="1:19" ht="40.5" customHeight="1" x14ac:dyDescent="0.55000000000000004">
      <c r="A3" s="877" t="s">
        <v>244</v>
      </c>
      <c r="B3" s="877"/>
      <c r="C3" s="877"/>
      <c r="D3" s="877"/>
      <c r="E3" s="877"/>
      <c r="F3" s="877"/>
      <c r="G3" s="877"/>
      <c r="H3" s="877"/>
      <c r="I3" s="877"/>
      <c r="J3" s="877"/>
      <c r="K3" s="877"/>
      <c r="L3" s="877"/>
      <c r="M3" s="877"/>
      <c r="N3" s="877"/>
      <c r="O3" s="505"/>
    </row>
    <row r="4" spans="1:19" ht="30.75" customHeight="1" x14ac:dyDescent="0.5">
      <c r="A4" s="878" t="s">
        <v>525</v>
      </c>
      <c r="B4" s="878"/>
      <c r="C4" s="878"/>
      <c r="D4" s="878"/>
      <c r="E4" s="878"/>
      <c r="F4" s="878"/>
      <c r="G4" s="878"/>
      <c r="H4" s="878"/>
      <c r="I4" s="878"/>
      <c r="J4" s="878"/>
      <c r="K4" s="878"/>
      <c r="L4" s="878"/>
      <c r="M4" s="878"/>
      <c r="N4" s="878"/>
    </row>
    <row r="5" spans="1:19" ht="30.75" customHeight="1" x14ac:dyDescent="0.5">
      <c r="A5" s="883"/>
      <c r="B5" s="878"/>
      <c r="C5" s="878"/>
      <c r="D5" s="878"/>
      <c r="E5" s="878"/>
      <c r="F5" s="878"/>
      <c r="G5" s="878"/>
      <c r="H5" s="878"/>
      <c r="I5" s="878"/>
      <c r="J5" s="878"/>
      <c r="K5" s="878"/>
      <c r="L5" s="878"/>
      <c r="M5" s="878"/>
      <c r="N5" s="878"/>
      <c r="O5" s="878"/>
    </row>
    <row r="6" spans="1:19" ht="24.75" customHeight="1" x14ac:dyDescent="0.25">
      <c r="A6" s="879" t="s">
        <v>64</v>
      </c>
      <c r="B6" s="880"/>
      <c r="C6" s="880"/>
      <c r="D6" s="880"/>
      <c r="E6" s="880"/>
      <c r="F6" s="880"/>
      <c r="G6" s="880"/>
      <c r="H6" s="880"/>
      <c r="I6" s="880"/>
      <c r="J6" s="880"/>
      <c r="K6" s="880"/>
      <c r="L6" s="880"/>
      <c r="M6" s="880"/>
      <c r="N6" s="880"/>
      <c r="O6" s="880"/>
    </row>
    <row r="7" spans="1:19" ht="22.5" customHeight="1" thickBot="1" x14ac:dyDescent="0.3">
      <c r="A7" s="881" t="s">
        <v>59</v>
      </c>
      <c r="B7" s="882"/>
      <c r="C7" s="882"/>
      <c r="D7" s="882"/>
      <c r="E7" s="882"/>
      <c r="F7" s="882"/>
      <c r="G7" s="882"/>
      <c r="H7" s="882"/>
      <c r="I7" s="882"/>
      <c r="J7" s="882"/>
      <c r="K7" s="882"/>
      <c r="L7" s="882"/>
      <c r="M7" s="882"/>
      <c r="N7" s="882"/>
      <c r="O7" s="882"/>
    </row>
    <row r="8" spans="1:19" s="145" customFormat="1" ht="80.25" customHeight="1" thickBot="1" x14ac:dyDescent="0.25">
      <c r="A8" s="481" t="s">
        <v>172</v>
      </c>
      <c r="B8" s="482" t="s">
        <v>93</v>
      </c>
      <c r="C8" s="482" t="s">
        <v>171</v>
      </c>
      <c r="D8" s="766" t="s">
        <v>524</v>
      </c>
      <c r="E8" s="766" t="s">
        <v>523</v>
      </c>
      <c r="F8" s="482" t="s">
        <v>24</v>
      </c>
      <c r="G8" s="482" t="s">
        <v>366</v>
      </c>
      <c r="H8" s="482" t="s">
        <v>173</v>
      </c>
      <c r="I8" s="482" t="s">
        <v>25</v>
      </c>
      <c r="J8" s="483" t="s">
        <v>234</v>
      </c>
      <c r="K8" s="483" t="s">
        <v>387</v>
      </c>
      <c r="L8" s="482" t="s">
        <v>79</v>
      </c>
      <c r="M8" s="482" t="s">
        <v>388</v>
      </c>
      <c r="N8" s="484" t="s">
        <v>395</v>
      </c>
      <c r="O8" s="482" t="s">
        <v>28</v>
      </c>
    </row>
    <row r="9" spans="1:19" ht="30" customHeight="1" x14ac:dyDescent="0.25">
      <c r="A9" s="398" t="s">
        <v>46</v>
      </c>
      <c r="B9" s="309">
        <v>54301.5</v>
      </c>
      <c r="C9" s="309">
        <v>54301.5</v>
      </c>
      <c r="D9" s="309">
        <v>0</v>
      </c>
      <c r="E9" s="242">
        <v>54301.5</v>
      </c>
      <c r="F9" s="309">
        <v>53389.405117539995</v>
      </c>
      <c r="G9" s="310">
        <v>0.98320313651630242</v>
      </c>
      <c r="H9" s="311">
        <v>912.09488246000546</v>
      </c>
      <c r="I9" s="309">
        <v>27005.646188999999</v>
      </c>
      <c r="J9" s="310">
        <v>0.497327812104638</v>
      </c>
      <c r="K9" s="310" t="s">
        <v>66</v>
      </c>
      <c r="L9" s="309">
        <v>26782.130580999998</v>
      </c>
      <c r="M9" s="407" t="s">
        <v>66</v>
      </c>
      <c r="N9" s="695">
        <v>0.4932116162721103</v>
      </c>
      <c r="O9" s="500">
        <v>26583.501121999998</v>
      </c>
      <c r="Q9" s="54"/>
    </row>
    <row r="10" spans="1:19" ht="42" customHeight="1" x14ac:dyDescent="0.25">
      <c r="A10" s="399" t="s">
        <v>168</v>
      </c>
      <c r="B10" s="242">
        <v>13507.3</v>
      </c>
      <c r="C10" s="242">
        <v>13507.3</v>
      </c>
      <c r="D10" s="242">
        <v>0</v>
      </c>
      <c r="E10" s="751">
        <v>13507.3</v>
      </c>
      <c r="F10" s="243">
        <v>12663.148801900001</v>
      </c>
      <c r="G10" s="52">
        <v>0.93750407571461369</v>
      </c>
      <c r="H10" s="244">
        <v>844.15119809999851</v>
      </c>
      <c r="I10" s="242">
        <v>11027.080498490001</v>
      </c>
      <c r="J10" s="52">
        <v>0.81637932810332203</v>
      </c>
      <c r="K10" s="52" t="s">
        <v>66</v>
      </c>
      <c r="L10" s="242">
        <v>5090.9042310899995</v>
      </c>
      <c r="M10" s="406" t="s">
        <v>66</v>
      </c>
      <c r="N10" s="696">
        <v>0.37690021181805394</v>
      </c>
      <c r="O10" s="501">
        <v>4879.0252985500001</v>
      </c>
      <c r="Q10" s="54"/>
    </row>
    <row r="11" spans="1:19" ht="42" customHeight="1" x14ac:dyDescent="0.25">
      <c r="A11" s="399" t="s">
        <v>67</v>
      </c>
      <c r="B11" s="242">
        <v>787691.30000000016</v>
      </c>
      <c r="C11" s="242">
        <v>811664.26059000008</v>
      </c>
      <c r="D11" s="242">
        <v>38325.399128000005</v>
      </c>
      <c r="E11" s="242">
        <v>773338.86146200006</v>
      </c>
      <c r="F11" s="243">
        <v>651250.12945876026</v>
      </c>
      <c r="G11" s="52">
        <v>0.84212776819151358</v>
      </c>
      <c r="H11" s="244">
        <v>122088.7320032398</v>
      </c>
      <c r="I11" s="242">
        <v>510373.5114468601</v>
      </c>
      <c r="J11" s="52">
        <v>0.65996102986729133</v>
      </c>
      <c r="K11" s="796">
        <v>0.82</v>
      </c>
      <c r="L11" s="751">
        <v>147403.25932189001</v>
      </c>
      <c r="M11" s="797">
        <v>0.21</v>
      </c>
      <c r="N11" s="696">
        <v>0.19060630037810797</v>
      </c>
      <c r="O11" s="501">
        <v>146295.82120189001</v>
      </c>
      <c r="Q11" s="54"/>
      <c r="R11" s="54"/>
      <c r="S11" s="54"/>
    </row>
    <row r="12" spans="1:19" ht="71.25" customHeight="1" x14ac:dyDescent="0.25">
      <c r="A12" s="399" t="s">
        <v>169</v>
      </c>
      <c r="B12" s="242">
        <v>3042.6</v>
      </c>
      <c r="C12" s="242">
        <v>3069.6394100000002</v>
      </c>
      <c r="D12" s="242">
        <v>0</v>
      </c>
      <c r="E12" s="242">
        <v>3069.6394100000002</v>
      </c>
      <c r="F12" s="242">
        <v>197.73940999999999</v>
      </c>
      <c r="G12" s="52">
        <v>6.4417797528863494E-2</v>
      </c>
      <c r="H12" s="244">
        <v>2871.9</v>
      </c>
      <c r="I12" s="242">
        <v>196.85124999999999</v>
      </c>
      <c r="J12" s="52">
        <v>6.412846061290306E-2</v>
      </c>
      <c r="K12" s="52" t="s">
        <v>66</v>
      </c>
      <c r="L12" s="242">
        <v>196.85124999999999</v>
      </c>
      <c r="M12" s="406" t="s">
        <v>66</v>
      </c>
      <c r="N12" s="696">
        <v>6.412846061290306E-2</v>
      </c>
      <c r="O12" s="501">
        <v>196.78516014087671</v>
      </c>
      <c r="P12" s="54"/>
      <c r="Q12" s="54"/>
    </row>
    <row r="13" spans="1:19" ht="30" customHeight="1" x14ac:dyDescent="0.25">
      <c r="A13" s="400" t="s">
        <v>49</v>
      </c>
      <c r="B13" s="350">
        <v>858542.70000000019</v>
      </c>
      <c r="C13" s="350">
        <v>882542.70000000007</v>
      </c>
      <c r="D13" s="350">
        <v>38325.399128000005</v>
      </c>
      <c r="E13" s="350">
        <v>844217.30087200005</v>
      </c>
      <c r="F13" s="350">
        <v>717500.42278820032</v>
      </c>
      <c r="G13" s="351">
        <v>0.8499001643855052</v>
      </c>
      <c r="H13" s="352">
        <v>126716.87808379973</v>
      </c>
      <c r="I13" s="350">
        <v>548603.08938434999</v>
      </c>
      <c r="J13" s="351">
        <v>0.64983634997493256</v>
      </c>
      <c r="K13" s="351">
        <v>0.82</v>
      </c>
      <c r="L13" s="350">
        <v>179473.14538398001</v>
      </c>
      <c r="M13" s="351">
        <v>0.21</v>
      </c>
      <c r="N13" s="697">
        <v>0.21259117196319063</v>
      </c>
      <c r="O13" s="502">
        <v>177955.13278258091</v>
      </c>
      <c r="P13" s="54"/>
      <c r="Q13" s="54"/>
    </row>
    <row r="14" spans="1:19" ht="48" customHeight="1" x14ac:dyDescent="0.25">
      <c r="A14" s="399" t="s">
        <v>81</v>
      </c>
      <c r="B14" s="242">
        <v>593383.75031399983</v>
      </c>
      <c r="C14" s="242">
        <v>593383.75031399983</v>
      </c>
      <c r="D14" s="242">
        <v>50829.246228999989</v>
      </c>
      <c r="E14" s="307">
        <v>542554.50408499979</v>
      </c>
      <c r="F14" s="242">
        <v>386280.92180259008</v>
      </c>
      <c r="G14" s="52">
        <v>0.71196703537470407</v>
      </c>
      <c r="H14" s="244">
        <v>156273.58228240971</v>
      </c>
      <c r="I14" s="242">
        <v>292773.71254684002</v>
      </c>
      <c r="J14" s="52">
        <v>0.53962083134964145</v>
      </c>
      <c r="K14" s="796">
        <v>0.83</v>
      </c>
      <c r="L14" s="242">
        <v>44806.93658817</v>
      </c>
      <c r="M14" s="796">
        <v>0.35</v>
      </c>
      <c r="N14" s="698">
        <v>8.2585134305972474E-2</v>
      </c>
      <c r="O14" s="501">
        <v>44075.19746317</v>
      </c>
      <c r="Q14" s="54"/>
    </row>
    <row r="15" spans="1:19" ht="29.25" customHeight="1" x14ac:dyDescent="0.25">
      <c r="A15" s="400" t="s">
        <v>68</v>
      </c>
      <c r="B15" s="350">
        <v>593383.75031399983</v>
      </c>
      <c r="C15" s="350">
        <v>593383.75031399983</v>
      </c>
      <c r="D15" s="350">
        <v>50829.246228999989</v>
      </c>
      <c r="E15" s="350">
        <v>542554.50408499979</v>
      </c>
      <c r="F15" s="350">
        <v>386280.92180259008</v>
      </c>
      <c r="G15" s="351">
        <v>0.71196703537470407</v>
      </c>
      <c r="H15" s="352">
        <v>156273.58228240971</v>
      </c>
      <c r="I15" s="350">
        <v>292773.71254684002</v>
      </c>
      <c r="J15" s="351">
        <v>0.53962083134964145</v>
      </c>
      <c r="K15" s="351">
        <v>0.83</v>
      </c>
      <c r="L15" s="350">
        <v>44806.93658817</v>
      </c>
      <c r="M15" s="351">
        <v>0.35</v>
      </c>
      <c r="N15" s="697">
        <v>8.2585134305972474E-2</v>
      </c>
      <c r="O15" s="502">
        <v>44075.19746317</v>
      </c>
      <c r="P15" s="54"/>
      <c r="Q15" s="54"/>
    </row>
    <row r="16" spans="1:19" ht="29.25" customHeight="1" x14ac:dyDescent="0.25">
      <c r="A16" s="401" t="s">
        <v>277</v>
      </c>
      <c r="B16" s="353">
        <v>1451926.450314</v>
      </c>
      <c r="C16" s="353">
        <v>1475926.4503139998</v>
      </c>
      <c r="D16" s="353">
        <v>89154.645357000001</v>
      </c>
      <c r="E16" s="353">
        <v>1386771.8049569998</v>
      </c>
      <c r="F16" s="353">
        <v>1103781.3445907903</v>
      </c>
      <c r="G16" s="354">
        <v>0.79593581340876463</v>
      </c>
      <c r="H16" s="355">
        <v>282990.46036620945</v>
      </c>
      <c r="I16" s="353">
        <v>841376.80193119007</v>
      </c>
      <c r="J16" s="354">
        <v>0.60671611502606149</v>
      </c>
      <c r="K16" s="354">
        <v>0.82</v>
      </c>
      <c r="L16" s="353">
        <v>224280.08197215002</v>
      </c>
      <c r="M16" s="354">
        <v>0.27</v>
      </c>
      <c r="N16" s="699">
        <v>0.16172818135648812</v>
      </c>
      <c r="O16" s="503">
        <v>222030.3302457509</v>
      </c>
      <c r="Q16" s="54"/>
    </row>
    <row r="17" spans="1:18" ht="38.25" customHeight="1" x14ac:dyDescent="0.25">
      <c r="A17" s="399" t="s">
        <v>279</v>
      </c>
      <c r="B17" s="307">
        <v>1461.8549679100001</v>
      </c>
      <c r="C17" s="307">
        <v>1461.8549679100001</v>
      </c>
      <c r="D17" s="308">
        <v>0</v>
      </c>
      <c r="E17" s="307">
        <v>1461.8549679100001</v>
      </c>
      <c r="F17" s="243">
        <v>1381.5016629100001</v>
      </c>
      <c r="G17" s="52">
        <v>0.94503332631219883</v>
      </c>
      <c r="H17" s="244">
        <v>80.353305000000091</v>
      </c>
      <c r="I17" s="242">
        <v>1356.0015979100001</v>
      </c>
      <c r="J17" s="52">
        <v>0.92758969095864718</v>
      </c>
      <c r="K17" s="52" t="s">
        <v>66</v>
      </c>
      <c r="L17" s="242">
        <v>85.083331999999999</v>
      </c>
      <c r="M17" s="83" t="s">
        <v>66</v>
      </c>
      <c r="N17" s="700">
        <v>5.8202307251890253E-2</v>
      </c>
      <c r="O17" s="501">
        <v>0</v>
      </c>
      <c r="Q17" s="54"/>
    </row>
    <row r="18" spans="1:18" ht="44.25" customHeight="1" x14ac:dyDescent="0.25">
      <c r="A18" s="485" t="s">
        <v>310</v>
      </c>
      <c r="B18" s="353">
        <v>1461.8549679100001</v>
      </c>
      <c r="C18" s="353">
        <v>1461.8549679100001</v>
      </c>
      <c r="D18" s="353">
        <v>0</v>
      </c>
      <c r="E18" s="353">
        <v>1461.8549679100001</v>
      </c>
      <c r="F18" s="353">
        <v>1381.5016629100001</v>
      </c>
      <c r="G18" s="354">
        <v>0.94503332631219883</v>
      </c>
      <c r="H18" s="355">
        <v>80.353305000000091</v>
      </c>
      <c r="I18" s="353">
        <v>1356.0015979100001</v>
      </c>
      <c r="J18" s="354">
        <v>0.92758969095864718</v>
      </c>
      <c r="K18" s="354" t="s">
        <v>66</v>
      </c>
      <c r="L18" s="353">
        <v>85.083331999999999</v>
      </c>
      <c r="M18" s="354" t="s">
        <v>66</v>
      </c>
      <c r="N18" s="699">
        <v>5.8202307251890253E-2</v>
      </c>
      <c r="O18" s="503">
        <v>0</v>
      </c>
      <c r="Q18" s="54"/>
    </row>
    <row r="19" spans="1:18" ht="29.25" customHeight="1" thickBot="1" x14ac:dyDescent="0.3">
      <c r="A19" s="402" t="s">
        <v>303</v>
      </c>
      <c r="B19" s="403">
        <v>1453388.3052819101</v>
      </c>
      <c r="C19" s="403">
        <v>1477388.3052819099</v>
      </c>
      <c r="D19" s="403">
        <v>89154.645357000001</v>
      </c>
      <c r="E19" s="403">
        <v>1388233.6599249099</v>
      </c>
      <c r="F19" s="403">
        <v>1105162.8462537003</v>
      </c>
      <c r="G19" s="404">
        <v>0.79609281791472986</v>
      </c>
      <c r="H19" s="405">
        <v>283070.81367120962</v>
      </c>
      <c r="I19" s="403">
        <v>842732.80352910003</v>
      </c>
      <c r="J19" s="404">
        <v>0.60705400528516484</v>
      </c>
      <c r="K19" s="404">
        <v>0.82</v>
      </c>
      <c r="L19" s="403">
        <v>224365.16530415002</v>
      </c>
      <c r="M19" s="404">
        <v>0.27</v>
      </c>
      <c r="N19" s="694">
        <v>0.16161916526090142</v>
      </c>
      <c r="O19" s="504">
        <v>222030.3302457509</v>
      </c>
      <c r="R19" s="54"/>
    </row>
    <row r="20" spans="1:18" ht="21" customHeight="1" x14ac:dyDescent="0.25">
      <c r="A20" s="218" t="s">
        <v>526</v>
      </c>
      <c r="B20" s="218"/>
      <c r="E20" s="54"/>
    </row>
  </sheetData>
  <mergeCells count="5">
    <mergeCell ref="A3:N3"/>
    <mergeCell ref="A4:N4"/>
    <mergeCell ref="A6:O6"/>
    <mergeCell ref="A7:O7"/>
    <mergeCell ref="A5:O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R283"/>
  <sheetViews>
    <sheetView zoomScale="60" zoomScaleNormal="60" workbookViewId="0">
      <selection activeCell="S6" sqref="S6"/>
    </sheetView>
  </sheetViews>
  <sheetFormatPr baseColWidth="10" defaultColWidth="9.140625" defaultRowHeight="15" x14ac:dyDescent="0.25"/>
  <cols>
    <col min="1" max="1" width="33.42578125" style="668" customWidth="1"/>
    <col min="2" max="2" width="32.140625" customWidth="1"/>
    <col min="3" max="3" width="44.28515625" style="664" customWidth="1"/>
    <col min="4" max="4" width="33.42578125" style="675" customWidth="1"/>
    <col min="5" max="5" width="17.42578125" style="54" customWidth="1"/>
    <col min="6" max="6" width="18" customWidth="1"/>
    <col min="7" max="7" width="15.5703125" customWidth="1"/>
    <col min="8" max="8" width="22.5703125" customWidth="1"/>
    <col min="9" max="9" width="19.42578125" hidden="1" customWidth="1"/>
    <col min="10" max="10" width="12.140625" style="260" hidden="1" customWidth="1"/>
    <col min="11" max="11" width="19.7109375" hidden="1" customWidth="1"/>
    <col min="12" max="12" width="18.42578125" hidden="1" customWidth="1"/>
    <col min="13" max="13" width="17.7109375" style="682" customWidth="1"/>
    <col min="14" max="14" width="20.5703125" style="228" bestFit="1" customWidth="1"/>
    <col min="15" max="15" width="15.85546875" style="128" customWidth="1"/>
    <col min="16" max="16" width="16.5703125" style="228" customWidth="1"/>
    <col min="17" max="17" width="15.28515625" style="128" hidden="1" customWidth="1"/>
    <col min="18" max="18" width="12.140625" style="755" customWidth="1"/>
  </cols>
  <sheetData>
    <row r="2" spans="1:18" ht="26.25" customHeight="1" x14ac:dyDescent="0.25">
      <c r="A2" s="921" t="s">
        <v>231</v>
      </c>
      <c r="B2" s="922"/>
      <c r="C2" s="922"/>
      <c r="D2" s="922"/>
      <c r="E2" s="922"/>
      <c r="F2" s="922"/>
      <c r="G2" s="922"/>
      <c r="H2" s="922"/>
      <c r="I2" s="922"/>
      <c r="J2" s="922"/>
      <c r="K2" s="922"/>
      <c r="L2" s="922"/>
      <c r="M2" s="923"/>
      <c r="N2" s="922"/>
      <c r="O2" s="922"/>
      <c r="P2" s="922"/>
      <c r="Q2" s="922"/>
    </row>
    <row r="3" spans="1:18" ht="21.75" customHeight="1" x14ac:dyDescent="0.25">
      <c r="A3" s="521"/>
      <c r="B3" s="537"/>
      <c r="C3" s="490"/>
      <c r="D3" s="669"/>
      <c r="E3" s="538"/>
      <c r="F3" s="537"/>
      <c r="G3" s="537"/>
      <c r="H3" s="537"/>
      <c r="I3" s="537"/>
      <c r="J3" s="537"/>
      <c r="K3" s="537"/>
      <c r="L3" s="537"/>
      <c r="M3" s="678"/>
      <c r="N3" s="537"/>
      <c r="O3" s="539"/>
      <c r="P3" s="537"/>
      <c r="Q3" s="539"/>
    </row>
    <row r="4" spans="1:18" ht="29.25" customHeight="1" x14ac:dyDescent="0.25">
      <c r="A4" s="924" t="s">
        <v>525</v>
      </c>
      <c r="B4" s="925"/>
      <c r="C4" s="925"/>
      <c r="D4" s="925"/>
      <c r="E4" s="925"/>
      <c r="F4" s="925"/>
      <c r="G4" s="925"/>
      <c r="H4" s="925"/>
      <c r="I4" s="925"/>
      <c r="J4" s="925"/>
      <c r="K4" s="925"/>
      <c r="L4" s="925"/>
      <c r="M4" s="926"/>
      <c r="N4" s="925"/>
      <c r="O4" s="925"/>
      <c r="P4" s="925"/>
      <c r="Q4" s="925"/>
    </row>
    <row r="5" spans="1:18" ht="14.25" customHeight="1" thickBot="1" x14ac:dyDescent="0.3">
      <c r="A5" s="927"/>
      <c r="B5" s="928"/>
      <c r="C5" s="928"/>
      <c r="D5" s="928"/>
      <c r="E5" s="928"/>
      <c r="F5" s="928"/>
      <c r="G5" s="928"/>
      <c r="H5" s="928"/>
      <c r="I5" s="928"/>
      <c r="J5" s="928"/>
      <c r="K5" s="928"/>
      <c r="L5" s="928"/>
      <c r="M5" s="929"/>
      <c r="N5" s="928"/>
      <c r="O5" s="928"/>
      <c r="P5" s="928"/>
      <c r="Q5" s="928"/>
    </row>
    <row r="6" spans="1:18" s="228" customFormat="1" ht="68.25" customHeight="1" thickBot="1" x14ac:dyDescent="0.3">
      <c r="A6" s="487" t="s">
        <v>6</v>
      </c>
      <c r="B6" s="514" t="s">
        <v>7</v>
      </c>
      <c r="C6" s="486" t="s">
        <v>483</v>
      </c>
      <c r="D6" s="488" t="s">
        <v>172</v>
      </c>
      <c r="E6" s="513" t="s">
        <v>93</v>
      </c>
      <c r="F6" s="488" t="s">
        <v>171</v>
      </c>
      <c r="G6" s="488" t="s">
        <v>524</v>
      </c>
      <c r="H6" s="488" t="s">
        <v>386</v>
      </c>
      <c r="I6" s="488" t="s">
        <v>24</v>
      </c>
      <c r="J6" s="489" t="s">
        <v>366</v>
      </c>
      <c r="K6" s="488" t="s">
        <v>176</v>
      </c>
      <c r="L6" s="488" t="s">
        <v>173</v>
      </c>
      <c r="M6" s="488" t="s">
        <v>25</v>
      </c>
      <c r="N6" s="488" t="s">
        <v>43</v>
      </c>
      <c r="O6" s="488" t="s">
        <v>79</v>
      </c>
      <c r="P6" s="515" t="s">
        <v>295</v>
      </c>
      <c r="Q6" s="488" t="s">
        <v>28</v>
      </c>
      <c r="R6" s="761"/>
    </row>
    <row r="7" spans="1:18" ht="69.75" customHeight="1" x14ac:dyDescent="0.25">
      <c r="A7" s="933" t="s">
        <v>327</v>
      </c>
      <c r="B7" s="540" t="s">
        <v>133</v>
      </c>
      <c r="C7" s="649" t="s">
        <v>316</v>
      </c>
      <c r="D7" s="49" t="s">
        <v>316</v>
      </c>
      <c r="E7" s="541">
        <v>28659</v>
      </c>
      <c r="F7" s="542">
        <v>28659</v>
      </c>
      <c r="G7" s="542">
        <v>0</v>
      </c>
      <c r="H7" s="542">
        <v>28659</v>
      </c>
      <c r="I7" s="542">
        <v>24406.039405700001</v>
      </c>
      <c r="J7" s="543">
        <v>0.85160122145573824</v>
      </c>
      <c r="K7" s="542">
        <v>12090.124415700002</v>
      </c>
      <c r="L7" s="541">
        <v>4252.9605942999988</v>
      </c>
      <c r="M7" s="541">
        <v>12315.914989999999</v>
      </c>
      <c r="N7" s="543">
        <v>0.42973987194249624</v>
      </c>
      <c r="O7" s="542">
        <v>2994.1259490000002</v>
      </c>
      <c r="P7" s="543">
        <v>0.10447419480791376</v>
      </c>
      <c r="Q7" s="768">
        <v>2941.9261069999998</v>
      </c>
    </row>
    <row r="8" spans="1:18" ht="74.25" customHeight="1" x14ac:dyDescent="0.25">
      <c r="A8" s="934"/>
      <c r="B8" s="540" t="s">
        <v>130</v>
      </c>
      <c r="C8" s="649" t="s">
        <v>315</v>
      </c>
      <c r="D8" s="49" t="s">
        <v>315</v>
      </c>
      <c r="E8" s="541">
        <v>7094.796609</v>
      </c>
      <c r="F8" s="787">
        <v>7095</v>
      </c>
      <c r="G8" s="542">
        <v>50</v>
      </c>
      <c r="H8" s="542">
        <v>7045</v>
      </c>
      <c r="I8" s="542">
        <v>6868.046609</v>
      </c>
      <c r="J8" s="544">
        <v>0.97488241433640876</v>
      </c>
      <c r="K8" s="542">
        <v>6230.9215809999996</v>
      </c>
      <c r="L8" s="542">
        <v>176.95339100000001</v>
      </c>
      <c r="M8" s="542">
        <v>637.12502800000004</v>
      </c>
      <c r="N8" s="543">
        <v>9.043648374733855E-2</v>
      </c>
      <c r="O8" s="541">
        <v>52.961247</v>
      </c>
      <c r="P8" s="543">
        <v>7.5175652235628101E-3</v>
      </c>
      <c r="Q8" s="771">
        <v>52.961247</v>
      </c>
    </row>
    <row r="9" spans="1:18" ht="24.75" customHeight="1" x14ac:dyDescent="0.25">
      <c r="A9" s="934"/>
      <c r="B9" s="961" t="s">
        <v>47</v>
      </c>
      <c r="C9" s="962"/>
      <c r="D9" s="963"/>
      <c r="E9" s="547">
        <v>35753.796608999997</v>
      </c>
      <c r="F9" s="548">
        <v>35754</v>
      </c>
      <c r="G9" s="548">
        <v>50</v>
      </c>
      <c r="H9" s="548">
        <v>35704</v>
      </c>
      <c r="I9" s="548">
        <v>31274.086014700002</v>
      </c>
      <c r="J9" s="549">
        <v>0.87592667529408474</v>
      </c>
      <c r="K9" s="548">
        <v>18321.045996700002</v>
      </c>
      <c r="L9" s="547">
        <v>4429.9139852999979</v>
      </c>
      <c r="M9" s="547">
        <v>12953.040018</v>
      </c>
      <c r="N9" s="549">
        <v>0.36278960390992604</v>
      </c>
      <c r="O9" s="548">
        <v>3047.0871960000004</v>
      </c>
      <c r="P9" s="549">
        <v>8.5343020277840034E-2</v>
      </c>
      <c r="Q9" s="548">
        <v>2994.887354</v>
      </c>
    </row>
    <row r="10" spans="1:18" ht="95.25" customHeight="1" x14ac:dyDescent="0.25">
      <c r="A10" s="934"/>
      <c r="B10" s="545" t="s">
        <v>426</v>
      </c>
      <c r="C10" s="649" t="s">
        <v>490</v>
      </c>
      <c r="D10" s="49" t="s">
        <v>425</v>
      </c>
      <c r="E10" s="541">
        <v>44000</v>
      </c>
      <c r="F10" s="542">
        <v>44000</v>
      </c>
      <c r="G10" s="542">
        <v>4500</v>
      </c>
      <c r="H10" s="542">
        <v>39500</v>
      </c>
      <c r="I10" s="542">
        <v>35118.404897</v>
      </c>
      <c r="J10" s="543">
        <v>0.88907354169620256</v>
      </c>
      <c r="K10" s="542">
        <v>31835</v>
      </c>
      <c r="L10" s="541">
        <v>4381.5951029999997</v>
      </c>
      <c r="M10" s="541">
        <v>3283.4048969999999</v>
      </c>
      <c r="N10" s="544">
        <v>8.3124174607594928E-2</v>
      </c>
      <c r="O10" s="542">
        <v>113.725161</v>
      </c>
      <c r="P10" s="544">
        <v>2.879118E-3</v>
      </c>
      <c r="Q10" s="542">
        <v>113.725161</v>
      </c>
    </row>
    <row r="11" spans="1:18" ht="19.5" x14ac:dyDescent="0.25">
      <c r="A11" s="934"/>
      <c r="B11" s="967" t="s">
        <v>81</v>
      </c>
      <c r="C11" s="968"/>
      <c r="D11" s="969"/>
      <c r="E11" s="547">
        <v>44000</v>
      </c>
      <c r="F11" s="548">
        <v>44000</v>
      </c>
      <c r="G11" s="548">
        <v>4500</v>
      </c>
      <c r="H11" s="548">
        <v>39500</v>
      </c>
      <c r="I11" s="548">
        <v>35118.404897</v>
      </c>
      <c r="J11" s="549">
        <v>0.88907354169620256</v>
      </c>
      <c r="K11" s="548">
        <v>31835</v>
      </c>
      <c r="L11" s="547">
        <v>4381.5951029999997</v>
      </c>
      <c r="M11" s="547">
        <v>3283.4048969999999</v>
      </c>
      <c r="N11" s="549">
        <v>8.3124174607594928E-2</v>
      </c>
      <c r="O11" s="548">
        <v>113.725161</v>
      </c>
      <c r="P11" s="549">
        <v>2.879118E-3</v>
      </c>
      <c r="Q11" s="712">
        <v>113.725161</v>
      </c>
    </row>
    <row r="12" spans="1:18" ht="24" customHeight="1" x14ac:dyDescent="0.25">
      <c r="A12" s="934"/>
      <c r="B12" s="964" t="s">
        <v>285</v>
      </c>
      <c r="C12" s="965"/>
      <c r="D12" s="966"/>
      <c r="E12" s="547">
        <v>79753.796608999997</v>
      </c>
      <c r="F12" s="548">
        <v>79754</v>
      </c>
      <c r="G12" s="548">
        <v>4550</v>
      </c>
      <c r="H12" s="548">
        <v>75204</v>
      </c>
      <c r="I12" s="548">
        <v>66392.490911700006</v>
      </c>
      <c r="J12" s="549">
        <v>0.88283190936253397</v>
      </c>
      <c r="K12" s="548">
        <v>50156.045996700006</v>
      </c>
      <c r="L12" s="547">
        <v>8811.5090882999939</v>
      </c>
      <c r="M12" s="547">
        <v>16236.444915</v>
      </c>
      <c r="N12" s="549">
        <v>0.2158986877692676</v>
      </c>
      <c r="O12" s="548">
        <v>3160.8123570000002</v>
      </c>
      <c r="P12" s="549">
        <v>4.2029843585447584E-2</v>
      </c>
      <c r="Q12" s="712">
        <v>3108.6125149999998</v>
      </c>
    </row>
    <row r="13" spans="1:18" ht="30.75" customHeight="1" x14ac:dyDescent="0.25">
      <c r="A13" s="934"/>
      <c r="B13" s="970" t="s">
        <v>279</v>
      </c>
      <c r="C13" s="971"/>
      <c r="D13" s="972"/>
      <c r="E13" s="547">
        <v>25.854268019999999</v>
      </c>
      <c r="F13" s="548">
        <v>25.854268019999999</v>
      </c>
      <c r="G13" s="548">
        <v>0</v>
      </c>
      <c r="H13" s="548">
        <v>25.854268019999999</v>
      </c>
      <c r="I13" s="548">
        <v>25.854268019999999</v>
      </c>
      <c r="J13" s="549">
        <v>1</v>
      </c>
      <c r="K13" s="548">
        <v>0</v>
      </c>
      <c r="L13" s="547">
        <v>0</v>
      </c>
      <c r="M13" s="547">
        <v>25.854268019999999</v>
      </c>
      <c r="N13" s="549">
        <v>1</v>
      </c>
      <c r="O13" s="548">
        <v>0</v>
      </c>
      <c r="P13" s="549">
        <v>0</v>
      </c>
      <c r="Q13" s="712">
        <v>0</v>
      </c>
    </row>
    <row r="14" spans="1:18" ht="40.5" customHeight="1" thickBot="1" x14ac:dyDescent="0.3">
      <c r="A14" s="935"/>
      <c r="B14" s="950" t="s">
        <v>69</v>
      </c>
      <c r="C14" s="951"/>
      <c r="D14" s="952"/>
      <c r="E14" s="550">
        <v>79779.650877020002</v>
      </c>
      <c r="F14" s="551">
        <v>79779.854268020004</v>
      </c>
      <c r="G14" s="551">
        <v>4550</v>
      </c>
      <c r="H14" s="551">
        <v>75229.854268020004</v>
      </c>
      <c r="I14" s="551">
        <v>66418.34517972001</v>
      </c>
      <c r="J14" s="552">
        <v>0.8828721765576284</v>
      </c>
      <c r="K14" s="551">
        <v>50156.045996700006</v>
      </c>
      <c r="L14" s="550">
        <v>8811.5090882999939</v>
      </c>
      <c r="M14" s="550">
        <v>16262.299183020001</v>
      </c>
      <c r="N14" s="552">
        <v>0.21616816011742637</v>
      </c>
      <c r="O14" s="551">
        <v>3160.8123570000002</v>
      </c>
      <c r="P14" s="552">
        <v>4.2015399175692046E-2</v>
      </c>
      <c r="Q14" s="550">
        <v>3108.6125149999998</v>
      </c>
    </row>
    <row r="15" spans="1:18" ht="21" customHeight="1" thickBot="1" x14ac:dyDescent="0.3">
      <c r="A15" s="897" t="s">
        <v>526</v>
      </c>
      <c r="B15" s="897"/>
      <c r="C15" s="897"/>
      <c r="D15" s="897"/>
      <c r="E15" s="897"/>
      <c r="F15" s="897"/>
      <c r="G15" s="897"/>
      <c r="H15" s="897"/>
      <c r="I15" s="897"/>
      <c r="J15" s="897"/>
      <c r="K15" s="897"/>
      <c r="L15" s="897"/>
      <c r="M15" s="897"/>
      <c r="N15" s="897"/>
      <c r="O15" s="897"/>
      <c r="P15" s="897"/>
    </row>
    <row r="16" spans="1:18" s="228" customFormat="1" ht="68.25" customHeight="1" x14ac:dyDescent="0.25">
      <c r="A16" s="487" t="s">
        <v>6</v>
      </c>
      <c r="B16" s="514" t="s">
        <v>7</v>
      </c>
      <c r="C16" s="486" t="s">
        <v>483</v>
      </c>
      <c r="D16" s="488" t="s">
        <v>172</v>
      </c>
      <c r="E16" s="513" t="s">
        <v>93</v>
      </c>
      <c r="F16" s="488" t="s">
        <v>171</v>
      </c>
      <c r="G16" s="488" t="s">
        <v>524</v>
      </c>
      <c r="H16" s="488" t="s">
        <v>386</v>
      </c>
      <c r="I16" s="488" t="s">
        <v>24</v>
      </c>
      <c r="J16" s="489" t="s">
        <v>366</v>
      </c>
      <c r="K16" s="488" t="s">
        <v>176</v>
      </c>
      <c r="L16" s="488" t="s">
        <v>173</v>
      </c>
      <c r="M16" s="513" t="s">
        <v>25</v>
      </c>
      <c r="N16" s="488" t="s">
        <v>43</v>
      </c>
      <c r="O16" s="513" t="s">
        <v>79</v>
      </c>
      <c r="P16" s="704" t="s">
        <v>295</v>
      </c>
      <c r="Q16" s="513" t="s">
        <v>28</v>
      </c>
      <c r="R16" s="761"/>
    </row>
    <row r="17" spans="1:18" ht="30" x14ac:dyDescent="0.25">
      <c r="A17" s="932" t="s">
        <v>328</v>
      </c>
      <c r="B17" s="553" t="s">
        <v>117</v>
      </c>
      <c r="C17" s="652" t="s">
        <v>118</v>
      </c>
      <c r="D17" s="50" t="s">
        <v>118</v>
      </c>
      <c r="E17" s="554">
        <v>7011.1</v>
      </c>
      <c r="F17" s="555">
        <v>7011.1</v>
      </c>
      <c r="G17" s="555">
        <v>7011.1</v>
      </c>
      <c r="H17" s="555">
        <v>0</v>
      </c>
      <c r="I17" s="542">
        <v>0</v>
      </c>
      <c r="J17" s="556" t="e">
        <v>#DIV/0!</v>
      </c>
      <c r="K17" s="555">
        <v>0</v>
      </c>
      <c r="L17" s="554">
        <v>0</v>
      </c>
      <c r="M17" s="554">
        <v>0</v>
      </c>
      <c r="N17" s="543">
        <v>0</v>
      </c>
      <c r="O17" s="554">
        <v>0</v>
      </c>
      <c r="P17" s="543" t="e">
        <v>#DIV/0!</v>
      </c>
      <c r="Q17" s="774">
        <v>0</v>
      </c>
    </row>
    <row r="18" spans="1:18" ht="72.75" customHeight="1" x14ac:dyDescent="0.25">
      <c r="A18" s="901"/>
      <c r="B18" s="540" t="s">
        <v>135</v>
      </c>
      <c r="C18" s="649" t="s">
        <v>317</v>
      </c>
      <c r="D18" s="49" t="s">
        <v>317</v>
      </c>
      <c r="E18" s="541">
        <v>102041</v>
      </c>
      <c r="F18" s="542">
        <v>102041</v>
      </c>
      <c r="G18" s="542">
        <v>0</v>
      </c>
      <c r="H18" s="542">
        <v>102041</v>
      </c>
      <c r="I18" s="542">
        <v>52934.145997</v>
      </c>
      <c r="J18" s="543">
        <v>0.51875369701394536</v>
      </c>
      <c r="K18" s="542">
        <v>8760.054343900003</v>
      </c>
      <c r="L18" s="541">
        <v>49106.854003</v>
      </c>
      <c r="M18" s="541">
        <v>44174.091653099997</v>
      </c>
      <c r="N18" s="543">
        <v>0.43290531897080581</v>
      </c>
      <c r="O18" s="541">
        <v>5756.0686406699997</v>
      </c>
      <c r="P18" s="543">
        <v>5.6409371141697945E-2</v>
      </c>
      <c r="Q18" s="770">
        <v>5647.9607076700004</v>
      </c>
    </row>
    <row r="19" spans="1:18" ht="72.75" customHeight="1" x14ac:dyDescent="0.25">
      <c r="A19" s="901"/>
      <c r="B19" s="540" t="s">
        <v>136</v>
      </c>
      <c r="C19" s="649" t="s">
        <v>318</v>
      </c>
      <c r="D19" s="49" t="s">
        <v>318</v>
      </c>
      <c r="E19" s="541">
        <v>8562.2999999999993</v>
      </c>
      <c r="F19" s="542">
        <v>8562.2999999999993</v>
      </c>
      <c r="G19" s="542">
        <v>0</v>
      </c>
      <c r="H19" s="542">
        <v>8562.2999999999993</v>
      </c>
      <c r="I19" s="542">
        <v>0</v>
      </c>
      <c r="J19" s="543">
        <v>0</v>
      </c>
      <c r="K19" s="542">
        <v>0</v>
      </c>
      <c r="L19" s="541">
        <v>8562.2999999999993</v>
      </c>
      <c r="M19" s="541">
        <v>0</v>
      </c>
      <c r="N19" s="543">
        <v>0</v>
      </c>
      <c r="O19" s="541">
        <v>0</v>
      </c>
      <c r="P19" s="543">
        <v>0</v>
      </c>
      <c r="Q19" s="773">
        <v>0</v>
      </c>
    </row>
    <row r="20" spans="1:18" ht="69.75" customHeight="1" x14ac:dyDescent="0.25">
      <c r="A20" s="901"/>
      <c r="B20" s="540" t="s">
        <v>130</v>
      </c>
      <c r="C20" s="649" t="s">
        <v>315</v>
      </c>
      <c r="D20" s="49" t="s">
        <v>315</v>
      </c>
      <c r="E20" s="541">
        <v>10263.157662</v>
      </c>
      <c r="F20" s="785">
        <v>10263.157662</v>
      </c>
      <c r="G20" s="542">
        <v>50</v>
      </c>
      <c r="H20" s="542">
        <v>10213.157662</v>
      </c>
      <c r="I20" s="542">
        <v>7000</v>
      </c>
      <c r="J20" s="543">
        <v>0.68539037892706134</v>
      </c>
      <c r="K20" s="542">
        <v>5200.00000568</v>
      </c>
      <c r="L20" s="541">
        <v>3213.1576619999996</v>
      </c>
      <c r="M20" s="541">
        <v>1799.99999432</v>
      </c>
      <c r="N20" s="543">
        <v>0.17624323973938474</v>
      </c>
      <c r="O20" s="541">
        <v>0</v>
      </c>
      <c r="P20" s="543">
        <v>0</v>
      </c>
      <c r="Q20" s="772">
        <v>0</v>
      </c>
    </row>
    <row r="21" spans="1:18" ht="37.5" customHeight="1" x14ac:dyDescent="0.25">
      <c r="A21" s="901"/>
      <c r="B21" s="961" t="s">
        <v>47</v>
      </c>
      <c r="C21" s="962"/>
      <c r="D21" s="963"/>
      <c r="E21" s="547">
        <v>127877.55766200001</v>
      </c>
      <c r="F21" s="548">
        <v>127877.55766200001</v>
      </c>
      <c r="G21" s="548">
        <v>7061.1</v>
      </c>
      <c r="H21" s="548">
        <v>120816.457662</v>
      </c>
      <c r="I21" s="548">
        <v>59934.145997</v>
      </c>
      <c r="J21" s="549">
        <v>0.49607600782894734</v>
      </c>
      <c r="K21" s="548">
        <v>13960.054349580003</v>
      </c>
      <c r="L21" s="547">
        <v>60882.311665000001</v>
      </c>
      <c r="M21" s="547">
        <v>45974.091647419998</v>
      </c>
      <c r="N21" s="549">
        <v>0.38052838609155876</v>
      </c>
      <c r="O21" s="547">
        <v>5756.0686406699997</v>
      </c>
      <c r="P21" s="549">
        <v>4.7643083997491155E-2</v>
      </c>
      <c r="Q21" s="714">
        <v>5647.9607076700004</v>
      </c>
    </row>
    <row r="22" spans="1:18" ht="60" x14ac:dyDescent="0.25">
      <c r="A22" s="901"/>
      <c r="B22" s="540" t="s">
        <v>424</v>
      </c>
      <c r="C22" s="649" t="s">
        <v>491</v>
      </c>
      <c r="D22" s="49" t="s">
        <v>425</v>
      </c>
      <c r="E22" s="541">
        <v>40500</v>
      </c>
      <c r="F22" s="542">
        <v>40500</v>
      </c>
      <c r="G22" s="542">
        <v>0</v>
      </c>
      <c r="H22" s="542">
        <v>40500</v>
      </c>
      <c r="I22" s="542">
        <v>2000</v>
      </c>
      <c r="J22" s="543">
        <v>4.9382716049382713E-2</v>
      </c>
      <c r="K22" s="542">
        <v>0</v>
      </c>
      <c r="L22" s="541">
        <v>38500</v>
      </c>
      <c r="M22" s="541">
        <v>2000</v>
      </c>
      <c r="N22" s="543">
        <v>4.9382716049382713E-2</v>
      </c>
      <c r="O22" s="541">
        <v>800</v>
      </c>
      <c r="P22" s="543">
        <v>1.9753086419753086E-2</v>
      </c>
      <c r="Q22" s="713">
        <v>800</v>
      </c>
    </row>
    <row r="23" spans="1:18" ht="79.5" customHeight="1" x14ac:dyDescent="0.25">
      <c r="A23" s="901"/>
      <c r="B23" s="540" t="s">
        <v>427</v>
      </c>
      <c r="C23" s="649" t="s">
        <v>492</v>
      </c>
      <c r="D23" s="49" t="s">
        <v>425</v>
      </c>
      <c r="E23" s="541">
        <v>45700</v>
      </c>
      <c r="F23" s="542">
        <v>45700</v>
      </c>
      <c r="G23" s="542">
        <v>14988.9</v>
      </c>
      <c r="H23" s="542">
        <v>30711.1</v>
      </c>
      <c r="I23" s="542">
        <v>17150</v>
      </c>
      <c r="J23" s="543">
        <v>0.55843001390376767</v>
      </c>
      <c r="K23" s="542">
        <v>2000</v>
      </c>
      <c r="L23" s="541">
        <v>13561.099999999999</v>
      </c>
      <c r="M23" s="541">
        <v>15150</v>
      </c>
      <c r="N23" s="543">
        <v>0.49330698021236624</v>
      </c>
      <c r="O23" s="541">
        <v>0</v>
      </c>
      <c r="P23" s="543">
        <v>0</v>
      </c>
      <c r="Q23" s="713">
        <v>0</v>
      </c>
    </row>
    <row r="24" spans="1:18" ht="75" customHeight="1" x14ac:dyDescent="0.25">
      <c r="A24" s="901"/>
      <c r="B24" s="540" t="s">
        <v>428</v>
      </c>
      <c r="C24" s="649" t="s">
        <v>493</v>
      </c>
      <c r="D24" s="49" t="s">
        <v>425</v>
      </c>
      <c r="E24" s="541">
        <v>800</v>
      </c>
      <c r="F24" s="542">
        <v>800</v>
      </c>
      <c r="G24" s="542">
        <v>0</v>
      </c>
      <c r="H24" s="542">
        <v>800</v>
      </c>
      <c r="I24" s="542">
        <v>800</v>
      </c>
      <c r="J24" s="543">
        <v>1</v>
      </c>
      <c r="K24" s="542">
        <v>0</v>
      </c>
      <c r="L24" s="541">
        <v>0</v>
      </c>
      <c r="M24" s="541">
        <v>800</v>
      </c>
      <c r="N24" s="543">
        <v>1</v>
      </c>
      <c r="O24" s="541">
        <v>0</v>
      </c>
      <c r="P24" s="543">
        <v>0</v>
      </c>
      <c r="Q24" s="713">
        <v>0</v>
      </c>
    </row>
    <row r="25" spans="1:18" ht="59.25" customHeight="1" x14ac:dyDescent="0.25">
      <c r="A25" s="901"/>
      <c r="B25" s="540" t="s">
        <v>429</v>
      </c>
      <c r="C25" s="649" t="s">
        <v>494</v>
      </c>
      <c r="D25" s="49" t="s">
        <v>425</v>
      </c>
      <c r="E25" s="541">
        <v>20000</v>
      </c>
      <c r="F25" s="542">
        <v>20000</v>
      </c>
      <c r="G25" s="542">
        <v>0</v>
      </c>
      <c r="H25" s="542">
        <v>20000</v>
      </c>
      <c r="I25" s="542">
        <v>0</v>
      </c>
      <c r="J25" s="543">
        <v>0</v>
      </c>
      <c r="K25" s="542">
        <v>0</v>
      </c>
      <c r="L25" s="541">
        <v>20000</v>
      </c>
      <c r="M25" s="541">
        <v>0</v>
      </c>
      <c r="N25" s="543">
        <v>0</v>
      </c>
      <c r="O25" s="541">
        <v>0</v>
      </c>
      <c r="P25" s="543">
        <v>0</v>
      </c>
      <c r="Q25" s="713">
        <v>0</v>
      </c>
    </row>
    <row r="26" spans="1:18" ht="24.75" customHeight="1" x14ac:dyDescent="0.25">
      <c r="A26" s="901"/>
      <c r="B26" s="954" t="s">
        <v>81</v>
      </c>
      <c r="C26" s="955"/>
      <c r="D26" s="956"/>
      <c r="E26" s="559">
        <v>107000</v>
      </c>
      <c r="F26" s="560">
        <v>107000</v>
      </c>
      <c r="G26" s="560">
        <v>14988.9</v>
      </c>
      <c r="H26" s="560">
        <v>92011.1</v>
      </c>
      <c r="I26" s="560">
        <v>19950</v>
      </c>
      <c r="J26" s="561">
        <v>0.21682166608159231</v>
      </c>
      <c r="K26" s="560">
        <v>2000</v>
      </c>
      <c r="L26" s="560">
        <v>72061.100000000006</v>
      </c>
      <c r="M26" s="559">
        <v>17950</v>
      </c>
      <c r="N26" s="561">
        <v>0.19508515820373845</v>
      </c>
      <c r="O26" s="559">
        <v>800</v>
      </c>
      <c r="P26" s="561">
        <v>8.6946031511415459E-3</v>
      </c>
      <c r="Q26" s="715">
        <v>800</v>
      </c>
    </row>
    <row r="27" spans="1:18" ht="24.75" customHeight="1" x14ac:dyDescent="0.25">
      <c r="A27" s="901"/>
      <c r="B27" s="954" t="s">
        <v>285</v>
      </c>
      <c r="C27" s="955"/>
      <c r="D27" s="956"/>
      <c r="E27" s="559">
        <v>234877.55766200001</v>
      </c>
      <c r="F27" s="560">
        <v>234877.55766200001</v>
      </c>
      <c r="G27" s="560">
        <v>22050</v>
      </c>
      <c r="H27" s="560">
        <v>212827.55766200001</v>
      </c>
      <c r="I27" s="560">
        <v>79884.145997</v>
      </c>
      <c r="J27" s="561">
        <v>0.37534681539628068</v>
      </c>
      <c r="K27" s="560">
        <v>15960.054349580001</v>
      </c>
      <c r="L27" s="559">
        <v>132943.41166500002</v>
      </c>
      <c r="M27" s="559">
        <v>63924.091647419998</v>
      </c>
      <c r="N27" s="561">
        <v>0.30035627129142933</v>
      </c>
      <c r="O27" s="559">
        <v>6556.0686406699997</v>
      </c>
      <c r="P27" s="561">
        <v>3.0804604031034157E-2</v>
      </c>
      <c r="Q27" s="715">
        <v>6447.9607076700004</v>
      </c>
    </row>
    <row r="28" spans="1:18" ht="24" customHeight="1" thickBot="1" x14ac:dyDescent="0.3">
      <c r="A28" s="901"/>
      <c r="B28" s="957" t="s">
        <v>279</v>
      </c>
      <c r="C28" s="958"/>
      <c r="D28" s="959"/>
      <c r="E28" s="563">
        <v>1283.0473948900001</v>
      </c>
      <c r="F28" s="564">
        <v>1283.0473948900001</v>
      </c>
      <c r="G28" s="564">
        <v>0</v>
      </c>
      <c r="H28" s="564">
        <v>1283.0473948900001</v>
      </c>
      <c r="I28" s="564">
        <v>1203.0473948900001</v>
      </c>
      <c r="J28" s="565">
        <v>0.93764844516374346</v>
      </c>
      <c r="K28" s="564">
        <v>25.50006499999995</v>
      </c>
      <c r="L28" s="563">
        <v>80</v>
      </c>
      <c r="M28" s="563">
        <v>1177.5473298900001</v>
      </c>
      <c r="N28" s="565">
        <v>0.91777383639904841</v>
      </c>
      <c r="O28" s="563">
        <v>20.683333000000001</v>
      </c>
      <c r="P28" s="565">
        <v>1.6120474646825693E-2</v>
      </c>
      <c r="Q28" s="716">
        <v>0</v>
      </c>
    </row>
    <row r="29" spans="1:18" ht="25.5" customHeight="1" thickBot="1" x14ac:dyDescent="0.3">
      <c r="A29" s="935"/>
      <c r="B29" s="903" t="s">
        <v>69</v>
      </c>
      <c r="C29" s="920"/>
      <c r="D29" s="904"/>
      <c r="E29" s="567">
        <v>236160.60505689</v>
      </c>
      <c r="F29" s="567">
        <v>236160.60505689</v>
      </c>
      <c r="G29" s="567">
        <v>22050</v>
      </c>
      <c r="H29" s="567">
        <v>214110.60505689</v>
      </c>
      <c r="I29" s="568">
        <v>81087.193391890003</v>
      </c>
      <c r="J29" s="569">
        <v>0.37871638058444057</v>
      </c>
      <c r="K29" s="568">
        <v>15985.554414580001</v>
      </c>
      <c r="L29" s="567">
        <v>133023.41166500002</v>
      </c>
      <c r="M29" s="567">
        <v>65101.638977310002</v>
      </c>
      <c r="N29" s="569">
        <v>0.30405611604344518</v>
      </c>
      <c r="O29" s="568">
        <v>6576.7519736699996</v>
      </c>
      <c r="P29" s="569">
        <v>3.0716610099357441E-2</v>
      </c>
      <c r="Q29" s="717">
        <v>6447.9607076700004</v>
      </c>
    </row>
    <row r="30" spans="1:18" ht="20.25" customHeight="1" thickBot="1" x14ac:dyDescent="0.3">
      <c r="A30" s="897" t="s">
        <v>526</v>
      </c>
      <c r="B30" s="897"/>
      <c r="C30" s="897"/>
      <c r="D30" s="897"/>
      <c r="E30" s="897"/>
      <c r="F30" s="897"/>
      <c r="G30" s="897"/>
      <c r="H30" s="897"/>
      <c r="I30" s="897"/>
      <c r="J30" s="897"/>
      <c r="K30" s="897"/>
      <c r="L30" s="897"/>
      <c r="M30" s="897"/>
      <c r="N30" s="897"/>
      <c r="O30" s="897"/>
      <c r="P30" s="897"/>
    </row>
    <row r="31" spans="1:18" s="228" customFormat="1" ht="68.25" customHeight="1" thickBot="1" x14ac:dyDescent="0.3">
      <c r="A31" s="487" t="s">
        <v>6</v>
      </c>
      <c r="B31" s="514" t="s">
        <v>7</v>
      </c>
      <c r="C31" s="486" t="s">
        <v>483</v>
      </c>
      <c r="D31" s="488" t="s">
        <v>172</v>
      </c>
      <c r="E31" s="513" t="s">
        <v>93</v>
      </c>
      <c r="F31" s="488" t="s">
        <v>171</v>
      </c>
      <c r="G31" s="488" t="s">
        <v>95</v>
      </c>
      <c r="H31" s="488" t="s">
        <v>386</v>
      </c>
      <c r="I31" s="488" t="s">
        <v>24</v>
      </c>
      <c r="J31" s="489" t="s">
        <v>366</v>
      </c>
      <c r="K31" s="488" t="s">
        <v>176</v>
      </c>
      <c r="L31" s="488" t="s">
        <v>173</v>
      </c>
      <c r="M31" s="513" t="s">
        <v>25</v>
      </c>
      <c r="N31" s="488" t="s">
        <v>43</v>
      </c>
      <c r="O31" s="513" t="s">
        <v>79</v>
      </c>
      <c r="P31" s="704" t="s">
        <v>295</v>
      </c>
      <c r="Q31" s="513" t="s">
        <v>28</v>
      </c>
      <c r="R31" s="761"/>
    </row>
    <row r="32" spans="1:18" s="222" customFormat="1" ht="94.5" customHeight="1" x14ac:dyDescent="0.25">
      <c r="A32" s="936" t="s">
        <v>329</v>
      </c>
      <c r="B32" s="571" t="s">
        <v>108</v>
      </c>
      <c r="C32" s="653" t="s">
        <v>311</v>
      </c>
      <c r="D32" s="347" t="s">
        <v>311</v>
      </c>
      <c r="E32" s="572">
        <v>7142.5</v>
      </c>
      <c r="F32" s="573">
        <v>7142.5</v>
      </c>
      <c r="G32" s="573">
        <v>0</v>
      </c>
      <c r="H32" s="573">
        <v>7142.5</v>
      </c>
      <c r="I32" s="574">
        <v>7004.2769529999996</v>
      </c>
      <c r="J32" s="575">
        <v>0.98064780581029043</v>
      </c>
      <c r="K32" s="573">
        <v>4870.3973509999996</v>
      </c>
      <c r="L32" s="572">
        <v>138.22304700000041</v>
      </c>
      <c r="M32" s="572">
        <v>2133.879602</v>
      </c>
      <c r="N32" s="575">
        <v>0.29875808218410921</v>
      </c>
      <c r="O32" s="572">
        <v>1274.3435649999999</v>
      </c>
      <c r="P32" s="705">
        <v>0.17841701995099754</v>
      </c>
      <c r="Q32" s="775">
        <v>1263.5435649999999</v>
      </c>
      <c r="R32" s="755"/>
    </row>
    <row r="33" spans="1:18" ht="62.25" customHeight="1" x14ac:dyDescent="0.25">
      <c r="A33" s="936"/>
      <c r="B33" s="540" t="s">
        <v>130</v>
      </c>
      <c r="C33" s="649" t="s">
        <v>315</v>
      </c>
      <c r="D33" s="318" t="s">
        <v>315</v>
      </c>
      <c r="E33" s="577">
        <v>6544.5463980000004</v>
      </c>
      <c r="F33" s="788">
        <v>6544.5463980000004</v>
      </c>
      <c r="G33" s="578">
        <v>50</v>
      </c>
      <c r="H33" s="578">
        <v>6494.5463980000004</v>
      </c>
      <c r="I33" s="555">
        <v>5950.1881960000001</v>
      </c>
      <c r="J33" s="579">
        <v>0.91618225990846169</v>
      </c>
      <c r="K33" s="578">
        <v>3403.0164844000001</v>
      </c>
      <c r="L33" s="578">
        <v>544.35820200000035</v>
      </c>
      <c r="M33" s="577">
        <v>2547.1717116</v>
      </c>
      <c r="N33" s="579">
        <v>0.39220163434114552</v>
      </c>
      <c r="O33" s="577">
        <v>708.21089700000005</v>
      </c>
      <c r="P33" s="705">
        <v>0.10904701477197762</v>
      </c>
      <c r="Q33" s="776">
        <v>689.71089700000005</v>
      </c>
    </row>
    <row r="34" spans="1:18" ht="19.5" x14ac:dyDescent="0.25">
      <c r="A34" s="937"/>
      <c r="B34" s="954" t="s">
        <v>47</v>
      </c>
      <c r="C34" s="955"/>
      <c r="D34" s="956"/>
      <c r="E34" s="559">
        <v>13687.046398</v>
      </c>
      <c r="F34" s="560">
        <v>13687.046398</v>
      </c>
      <c r="G34" s="560">
        <v>50</v>
      </c>
      <c r="H34" s="560">
        <v>13637.046398</v>
      </c>
      <c r="I34" s="560">
        <v>12954.465149</v>
      </c>
      <c r="J34" s="561">
        <v>0.9499465478756377</v>
      </c>
      <c r="K34" s="560">
        <v>8273.4138353999988</v>
      </c>
      <c r="L34" s="560">
        <v>682.58124900000075</v>
      </c>
      <c r="M34" s="559">
        <v>4681.0513136</v>
      </c>
      <c r="N34" s="561">
        <v>0.34325990958617841</v>
      </c>
      <c r="O34" s="559">
        <v>1982.5544620000001</v>
      </c>
      <c r="P34" s="561">
        <v>0.14484896188338325</v>
      </c>
      <c r="Q34" s="560">
        <v>1953.2544619999999</v>
      </c>
    </row>
    <row r="35" spans="1:18" ht="87" customHeight="1" x14ac:dyDescent="0.25">
      <c r="A35" s="936"/>
      <c r="B35" s="540" t="s">
        <v>422</v>
      </c>
      <c r="C35" s="649" t="s">
        <v>495</v>
      </c>
      <c r="D35" s="49" t="s">
        <v>423</v>
      </c>
      <c r="E35" s="541">
        <v>40034.612917999999</v>
      </c>
      <c r="F35" s="542">
        <v>40034.612917999999</v>
      </c>
      <c r="G35" s="542">
        <v>4074.5568239999998</v>
      </c>
      <c r="H35" s="542">
        <v>35960.056094</v>
      </c>
      <c r="I35" s="542">
        <v>35195.166921999997</v>
      </c>
      <c r="J35" s="543">
        <v>0.97872947778500197</v>
      </c>
      <c r="K35" s="542">
        <v>23767.539990999998</v>
      </c>
      <c r="L35" s="541">
        <v>764.88917200000287</v>
      </c>
      <c r="M35" s="541">
        <v>11427.626931000001</v>
      </c>
      <c r="N35" s="543">
        <v>0.31778668256601306</v>
      </c>
      <c r="O35" s="541">
        <v>1567.5839249999999</v>
      </c>
      <c r="P35" s="705">
        <v>4.3592365954666965E-2</v>
      </c>
      <c r="Q35" s="542">
        <v>1551.2377059999999</v>
      </c>
    </row>
    <row r="36" spans="1:18" ht="55.5" customHeight="1" x14ac:dyDescent="0.25">
      <c r="A36" s="936"/>
      <c r="B36" s="540" t="s">
        <v>430</v>
      </c>
      <c r="C36" s="649" t="s">
        <v>496</v>
      </c>
      <c r="D36" s="49" t="s">
        <v>431</v>
      </c>
      <c r="E36" s="541">
        <v>6685.1378999999997</v>
      </c>
      <c r="F36" s="542">
        <v>6685.1378999999997</v>
      </c>
      <c r="G36" s="542">
        <v>744.54414699999995</v>
      </c>
      <c r="H36" s="542">
        <v>5940.5937530000001</v>
      </c>
      <c r="I36" s="542">
        <v>5410.2291960000002</v>
      </c>
      <c r="J36" s="543">
        <v>0.91072196163352093</v>
      </c>
      <c r="K36" s="542">
        <v>2945.5821290000004</v>
      </c>
      <c r="L36" s="541">
        <v>530.36455699999988</v>
      </c>
      <c r="M36" s="541">
        <v>2464.6470669999999</v>
      </c>
      <c r="N36" s="543">
        <v>0.41488227767726971</v>
      </c>
      <c r="O36" s="541">
        <v>419.601471</v>
      </c>
      <c r="P36" s="705">
        <v>7.0632917928128189E-2</v>
      </c>
      <c r="Q36" s="542">
        <v>419.601471</v>
      </c>
    </row>
    <row r="37" spans="1:18" ht="55.5" customHeight="1" x14ac:dyDescent="0.25">
      <c r="A37" s="936"/>
      <c r="B37" s="540" t="s">
        <v>432</v>
      </c>
      <c r="C37" s="649" t="s">
        <v>497</v>
      </c>
      <c r="D37" s="49" t="s">
        <v>431</v>
      </c>
      <c r="E37" s="541">
        <v>12120.337176000001</v>
      </c>
      <c r="F37" s="542">
        <v>12120.337176000001</v>
      </c>
      <c r="G37" s="542">
        <v>673.53971200000001</v>
      </c>
      <c r="H37" s="542">
        <v>11446.797464000001</v>
      </c>
      <c r="I37" s="542">
        <v>8988.6027699999995</v>
      </c>
      <c r="J37" s="543">
        <v>0.78525044216681694</v>
      </c>
      <c r="K37" s="542">
        <v>2989.8135169999996</v>
      </c>
      <c r="L37" s="541">
        <v>2458.1946940000016</v>
      </c>
      <c r="M37" s="541">
        <v>5998.7892529999999</v>
      </c>
      <c r="N37" s="543">
        <v>0.52405830293285949</v>
      </c>
      <c r="O37" s="541">
        <v>584.24375799999996</v>
      </c>
      <c r="P37" s="705">
        <v>5.1039931460081948E-2</v>
      </c>
      <c r="Q37" s="542">
        <v>571.24722499999996</v>
      </c>
    </row>
    <row r="38" spans="1:18" ht="79.5" customHeight="1" x14ac:dyDescent="0.25">
      <c r="A38" s="936"/>
      <c r="B38" s="540" t="s">
        <v>434</v>
      </c>
      <c r="C38" s="649" t="s">
        <v>498</v>
      </c>
      <c r="D38" s="49" t="s">
        <v>435</v>
      </c>
      <c r="E38" s="541">
        <v>7000</v>
      </c>
      <c r="F38" s="542">
        <v>7000</v>
      </c>
      <c r="G38" s="542">
        <v>1745.0162869999999</v>
      </c>
      <c r="H38" s="542">
        <v>5254.9837129999996</v>
      </c>
      <c r="I38" s="542">
        <v>4972.6662410099998</v>
      </c>
      <c r="J38" s="543">
        <v>0.94627624224760376</v>
      </c>
      <c r="K38" s="542">
        <v>515.54607900999963</v>
      </c>
      <c r="L38" s="541">
        <v>282.31747198999983</v>
      </c>
      <c r="M38" s="541">
        <v>4457.1201620000002</v>
      </c>
      <c r="N38" s="543">
        <v>0.84817011915256535</v>
      </c>
      <c r="O38" s="541">
        <v>215.53175200000001</v>
      </c>
      <c r="P38" s="705">
        <v>4.1014732636907802E-2</v>
      </c>
      <c r="Q38" s="542">
        <v>213.12033099999999</v>
      </c>
    </row>
    <row r="39" spans="1:18" ht="63.75" customHeight="1" x14ac:dyDescent="0.25">
      <c r="A39" s="936"/>
      <c r="B39" s="540" t="s">
        <v>436</v>
      </c>
      <c r="C39" s="649" t="s">
        <v>499</v>
      </c>
      <c r="D39" s="49" t="s">
        <v>437</v>
      </c>
      <c r="E39" s="541">
        <v>4610.9585459999998</v>
      </c>
      <c r="F39" s="542">
        <v>4610.9585459999998</v>
      </c>
      <c r="G39" s="542">
        <v>206.5</v>
      </c>
      <c r="H39" s="542">
        <v>4404.4585459999998</v>
      </c>
      <c r="I39" s="542">
        <v>3923.6815820000002</v>
      </c>
      <c r="J39" s="543">
        <v>0.89084311749587763</v>
      </c>
      <c r="K39" s="542">
        <v>2451.8639000000003</v>
      </c>
      <c r="L39" s="541">
        <v>480.77696399999968</v>
      </c>
      <c r="M39" s="541">
        <v>1471.8176820000001</v>
      </c>
      <c r="N39" s="543">
        <v>0.33416540685498375</v>
      </c>
      <c r="O39" s="541">
        <v>371.91420599999998</v>
      </c>
      <c r="P39" s="705">
        <v>8.444039196095092E-2</v>
      </c>
      <c r="Q39" s="542">
        <v>370.76686699999999</v>
      </c>
    </row>
    <row r="40" spans="1:18" ht="88.5" customHeight="1" x14ac:dyDescent="0.25">
      <c r="A40" s="936"/>
      <c r="B40" s="540" t="s">
        <v>441</v>
      </c>
      <c r="C40" s="649" t="s">
        <v>500</v>
      </c>
      <c r="D40" s="49" t="s">
        <v>442</v>
      </c>
      <c r="E40" s="541">
        <v>8270.5671020000009</v>
      </c>
      <c r="F40" s="542">
        <v>8270.5671020000009</v>
      </c>
      <c r="G40" s="542">
        <v>1238.84303</v>
      </c>
      <c r="H40" s="542">
        <v>7031.7240720000009</v>
      </c>
      <c r="I40" s="542">
        <v>6626.00740133</v>
      </c>
      <c r="J40" s="543">
        <v>0.94230196371249186</v>
      </c>
      <c r="K40" s="542">
        <v>568.75676099999964</v>
      </c>
      <c r="L40" s="541">
        <v>405.71667067000089</v>
      </c>
      <c r="M40" s="541">
        <v>6057.2506403300004</v>
      </c>
      <c r="N40" s="543">
        <v>0.86141756677422698</v>
      </c>
      <c r="O40" s="541">
        <v>1492.597597</v>
      </c>
      <c r="P40" s="705">
        <v>0.21226623538080147</v>
      </c>
      <c r="Q40" s="542">
        <v>1371.4148419999999</v>
      </c>
    </row>
    <row r="41" spans="1:18" ht="20.25" thickBot="1" x14ac:dyDescent="0.3">
      <c r="A41" s="938"/>
      <c r="B41" s="957" t="s">
        <v>81</v>
      </c>
      <c r="C41" s="958"/>
      <c r="D41" s="959"/>
      <c r="E41" s="563">
        <v>78721.613641999997</v>
      </c>
      <c r="F41" s="564">
        <v>78721.613641999997</v>
      </c>
      <c r="G41" s="564">
        <v>8683</v>
      </c>
      <c r="H41" s="564">
        <v>70038.613642000011</v>
      </c>
      <c r="I41" s="564">
        <v>65116.354112339992</v>
      </c>
      <c r="J41" s="565">
        <v>0.92972077438853973</v>
      </c>
      <c r="K41" s="564">
        <v>33239.10237701</v>
      </c>
      <c r="L41" s="563">
        <v>4922.2595296600048</v>
      </c>
      <c r="M41" s="563">
        <v>31877.251735329999</v>
      </c>
      <c r="N41" s="565">
        <v>0.45513824557221372</v>
      </c>
      <c r="O41" s="563">
        <v>4651.4727089999997</v>
      </c>
      <c r="P41" s="565">
        <v>6.6412975173607003E-2</v>
      </c>
      <c r="Q41" s="564">
        <v>4497.3884419999995</v>
      </c>
    </row>
    <row r="42" spans="1:18" ht="26.25" customHeight="1" thickBot="1" x14ac:dyDescent="0.3">
      <c r="A42" s="935"/>
      <c r="B42" s="903" t="s">
        <v>69</v>
      </c>
      <c r="C42" s="920"/>
      <c r="D42" s="904"/>
      <c r="E42" s="567">
        <v>92408.660040000002</v>
      </c>
      <c r="F42" s="568">
        <v>92408.660040000002</v>
      </c>
      <c r="G42" s="568">
        <v>8733</v>
      </c>
      <c r="H42" s="568">
        <v>83675.660040000017</v>
      </c>
      <c r="I42" s="568">
        <v>78070.819261339988</v>
      </c>
      <c r="J42" s="569">
        <v>0.933017071201103</v>
      </c>
      <c r="K42" s="568">
        <v>41512.516212410002</v>
      </c>
      <c r="L42" s="567">
        <v>5604.8407786600292</v>
      </c>
      <c r="M42" s="567">
        <v>36558.30304893</v>
      </c>
      <c r="N42" s="569">
        <v>0.43690486613973284</v>
      </c>
      <c r="O42" s="567">
        <v>6634.0271709999997</v>
      </c>
      <c r="P42" s="569">
        <v>7.9282639274416158E-2</v>
      </c>
      <c r="Q42" s="717">
        <v>6450.6429039999994</v>
      </c>
    </row>
    <row r="43" spans="1:18" ht="20.25" customHeight="1" thickBot="1" x14ac:dyDescent="0.3">
      <c r="A43" s="897" t="s">
        <v>526</v>
      </c>
      <c r="B43" s="897"/>
      <c r="C43" s="897"/>
      <c r="D43" s="897"/>
      <c r="E43" s="897"/>
      <c r="F43" s="897"/>
      <c r="G43" s="897"/>
      <c r="H43" s="897"/>
      <c r="I43" s="897"/>
      <c r="J43" s="897"/>
      <c r="K43" s="897"/>
      <c r="L43" s="897"/>
      <c r="M43" s="897"/>
      <c r="N43" s="897"/>
      <c r="O43" s="897"/>
      <c r="P43" s="897"/>
      <c r="Q43" s="718"/>
    </row>
    <row r="44" spans="1:18" s="228" customFormat="1" ht="48.75" customHeight="1" thickBot="1" x14ac:dyDescent="0.3">
      <c r="A44" s="487" t="s">
        <v>6</v>
      </c>
      <c r="B44" s="704" t="s">
        <v>7</v>
      </c>
      <c r="C44" s="704" t="s">
        <v>483</v>
      </c>
      <c r="D44" s="704" t="s">
        <v>172</v>
      </c>
      <c r="E44" s="707" t="s">
        <v>93</v>
      </c>
      <c r="F44" s="704" t="s">
        <v>171</v>
      </c>
      <c r="G44" s="704" t="s">
        <v>95</v>
      </c>
      <c r="H44" s="704" t="s">
        <v>386</v>
      </c>
      <c r="I44" s="704" t="s">
        <v>24</v>
      </c>
      <c r="J44" s="708" t="s">
        <v>366</v>
      </c>
      <c r="K44" s="704" t="s">
        <v>176</v>
      </c>
      <c r="L44" s="704" t="s">
        <v>173</v>
      </c>
      <c r="M44" s="707" t="s">
        <v>25</v>
      </c>
      <c r="N44" s="704" t="s">
        <v>43</v>
      </c>
      <c r="O44" s="707" t="s">
        <v>79</v>
      </c>
      <c r="P44" s="704" t="s">
        <v>295</v>
      </c>
      <c r="Q44" s="704" t="s">
        <v>28</v>
      </c>
      <c r="R44" s="761"/>
    </row>
    <row r="45" spans="1:18" ht="27" customHeight="1" x14ac:dyDescent="0.25">
      <c r="A45" s="948" t="s">
        <v>232</v>
      </c>
      <c r="B45" s="545" t="s">
        <v>98</v>
      </c>
      <c r="C45" s="650" t="s">
        <v>99</v>
      </c>
      <c r="D45" s="315" t="s">
        <v>99</v>
      </c>
      <c r="E45" s="541">
        <v>6525</v>
      </c>
      <c r="F45" s="542">
        <v>5875</v>
      </c>
      <c r="G45" s="542">
        <v>0</v>
      </c>
      <c r="H45" s="542">
        <v>5875</v>
      </c>
      <c r="I45" s="542">
        <v>5874.9741445500003</v>
      </c>
      <c r="J45" s="543">
        <v>0.99999559907234048</v>
      </c>
      <c r="K45" s="542">
        <v>2712.8797725500003</v>
      </c>
      <c r="L45" s="541">
        <v>2.5855449999653501E-2</v>
      </c>
      <c r="M45" s="541">
        <v>3162.094372</v>
      </c>
      <c r="N45" s="544">
        <v>0.53822882927659577</v>
      </c>
      <c r="O45" s="541">
        <v>3160.7174610000002</v>
      </c>
      <c r="P45" s="544">
        <v>0.53799446144680851</v>
      </c>
      <c r="Q45" s="777">
        <v>3148.5510530000001</v>
      </c>
    </row>
    <row r="46" spans="1:18" ht="42" customHeight="1" x14ac:dyDescent="0.25">
      <c r="A46" s="937"/>
      <c r="B46" s="545" t="s">
        <v>100</v>
      </c>
      <c r="C46" s="650" t="s">
        <v>101</v>
      </c>
      <c r="D46" s="315" t="s">
        <v>101</v>
      </c>
      <c r="E46" s="541">
        <v>2246</v>
      </c>
      <c r="F46" s="542">
        <v>2246</v>
      </c>
      <c r="G46" s="542">
        <v>0</v>
      </c>
      <c r="H46" s="542">
        <v>2246</v>
      </c>
      <c r="I46" s="542">
        <v>2133.6999999999998</v>
      </c>
      <c r="J46" s="543">
        <v>0.95</v>
      </c>
      <c r="K46" s="542">
        <v>1148.996228</v>
      </c>
      <c r="L46" s="541">
        <v>112.30000000000018</v>
      </c>
      <c r="M46" s="541">
        <v>984.70377199999996</v>
      </c>
      <c r="N46" s="544">
        <v>0.43842554407836154</v>
      </c>
      <c r="O46" s="541">
        <v>984.70377199999996</v>
      </c>
      <c r="P46" s="544">
        <v>0.43842554407836154</v>
      </c>
      <c r="Q46" s="777">
        <v>984.70377199999996</v>
      </c>
    </row>
    <row r="47" spans="1:18" ht="38.25" customHeight="1" x14ac:dyDescent="0.25">
      <c r="A47" s="937"/>
      <c r="B47" s="545" t="s">
        <v>102</v>
      </c>
      <c r="C47" s="650" t="s">
        <v>103</v>
      </c>
      <c r="D47" s="315" t="s">
        <v>103</v>
      </c>
      <c r="E47" s="541">
        <v>320</v>
      </c>
      <c r="F47" s="542">
        <v>970</v>
      </c>
      <c r="G47" s="542">
        <v>0</v>
      </c>
      <c r="H47" s="542">
        <v>970</v>
      </c>
      <c r="I47" s="542">
        <v>970</v>
      </c>
      <c r="J47" s="543">
        <v>1</v>
      </c>
      <c r="K47" s="542">
        <v>574.42114199999992</v>
      </c>
      <c r="L47" s="541">
        <v>0</v>
      </c>
      <c r="M47" s="541">
        <v>395.57885800000003</v>
      </c>
      <c r="N47" s="544">
        <v>0.40781325567010313</v>
      </c>
      <c r="O47" s="541">
        <v>395.57885800000003</v>
      </c>
      <c r="P47" s="544">
        <v>0.40781325567010313</v>
      </c>
      <c r="Q47" s="777">
        <v>387.16422499999999</v>
      </c>
    </row>
    <row r="48" spans="1:18" ht="24" customHeight="1" x14ac:dyDescent="0.25">
      <c r="A48" s="937"/>
      <c r="B48" s="960" t="s">
        <v>46</v>
      </c>
      <c r="C48" s="960"/>
      <c r="D48" s="364" t="s">
        <v>308</v>
      </c>
      <c r="E48" s="559">
        <v>9091</v>
      </c>
      <c r="F48" s="560">
        <v>9091</v>
      </c>
      <c r="G48" s="560">
        <v>0</v>
      </c>
      <c r="H48" s="560">
        <v>9091</v>
      </c>
      <c r="I48" s="560">
        <v>8978.6741445500011</v>
      </c>
      <c r="J48" s="561">
        <v>0.9876442794577055</v>
      </c>
      <c r="K48" s="560">
        <v>4436.29714255</v>
      </c>
      <c r="L48" s="559">
        <v>112.32585544999893</v>
      </c>
      <c r="M48" s="559">
        <v>4542.3770020000002</v>
      </c>
      <c r="N48" s="561">
        <v>0.49965647365526344</v>
      </c>
      <c r="O48" s="559">
        <v>4541.0000909999999</v>
      </c>
      <c r="P48" s="561">
        <v>0.49950501495985039</v>
      </c>
      <c r="Q48" s="720">
        <v>4520.4190500000004</v>
      </c>
    </row>
    <row r="49" spans="1:18" ht="36.75" customHeight="1" x14ac:dyDescent="0.25">
      <c r="A49" s="937"/>
      <c r="B49" s="545" t="s">
        <v>341</v>
      </c>
      <c r="C49" s="650" t="s">
        <v>342</v>
      </c>
      <c r="D49" s="315" t="s">
        <v>342</v>
      </c>
      <c r="E49" s="541">
        <v>4729.2</v>
      </c>
      <c r="F49" s="542">
        <v>4729.2</v>
      </c>
      <c r="G49" s="542">
        <v>0</v>
      </c>
      <c r="H49" s="542">
        <v>4729.2</v>
      </c>
      <c r="I49" s="542">
        <v>4486.4134293100005</v>
      </c>
      <c r="J49" s="543">
        <v>0.94866223236699665</v>
      </c>
      <c r="K49" s="542">
        <v>102.33988950000003</v>
      </c>
      <c r="L49" s="541">
        <v>242.78657068999928</v>
      </c>
      <c r="M49" s="541">
        <v>4384.0735398100005</v>
      </c>
      <c r="N49" s="544">
        <v>0.92702223204981826</v>
      </c>
      <c r="O49" s="541">
        <v>1825.8180605099999</v>
      </c>
      <c r="P49" s="544">
        <v>0.38607334443669117</v>
      </c>
      <c r="Q49" s="778">
        <v>1791.1771605199999</v>
      </c>
    </row>
    <row r="50" spans="1:18" ht="24" customHeight="1" x14ac:dyDescent="0.25">
      <c r="A50" s="937"/>
      <c r="B50" s="960" t="s">
        <v>168</v>
      </c>
      <c r="C50" s="960"/>
      <c r="D50" s="364" t="s">
        <v>168</v>
      </c>
      <c r="E50" s="559">
        <v>4729.2</v>
      </c>
      <c r="F50" s="560">
        <v>4729.2</v>
      </c>
      <c r="G50" s="560">
        <v>0</v>
      </c>
      <c r="H50" s="560">
        <v>4729.2</v>
      </c>
      <c r="I50" s="560">
        <v>4486.4134293100005</v>
      </c>
      <c r="J50" s="561">
        <v>0.94866223236699665</v>
      </c>
      <c r="K50" s="560">
        <v>102.33988950000003</v>
      </c>
      <c r="L50" s="559">
        <v>242.78657068999928</v>
      </c>
      <c r="M50" s="559">
        <v>4384.0735398100005</v>
      </c>
      <c r="N50" s="561">
        <v>0.92702223204981826</v>
      </c>
      <c r="O50" s="559">
        <v>1825.8180605099999</v>
      </c>
      <c r="P50" s="561">
        <v>0.38607334443669117</v>
      </c>
      <c r="Q50" s="720">
        <v>1791.1771605199999</v>
      </c>
    </row>
    <row r="51" spans="1:18" ht="45" x14ac:dyDescent="0.25">
      <c r="A51" s="937"/>
      <c r="B51" s="540" t="s">
        <v>112</v>
      </c>
      <c r="C51" s="649" t="s">
        <v>35</v>
      </c>
      <c r="D51" s="49" t="s">
        <v>35</v>
      </c>
      <c r="E51" s="541">
        <v>54540.5</v>
      </c>
      <c r="F51" s="542">
        <v>71540.5</v>
      </c>
      <c r="G51" s="542">
        <v>13417.479388</v>
      </c>
      <c r="H51" s="542">
        <v>58123.020612</v>
      </c>
      <c r="I51" s="542">
        <v>34345.719708999997</v>
      </c>
      <c r="J51" s="543">
        <v>0.59091422550584072</v>
      </c>
      <c r="K51" s="542">
        <v>10834.635413999997</v>
      </c>
      <c r="L51" s="541">
        <v>23777.300903000003</v>
      </c>
      <c r="M51" s="541">
        <v>23511.084295000001</v>
      </c>
      <c r="N51" s="543">
        <v>0.40450554784391118</v>
      </c>
      <c r="O51" s="541">
        <v>8203.5752620000003</v>
      </c>
      <c r="P51" s="543">
        <v>0.14114158513479427</v>
      </c>
      <c r="Q51" s="779">
        <v>7359.0393570000006</v>
      </c>
    </row>
    <row r="52" spans="1:18" ht="19.5" x14ac:dyDescent="0.25">
      <c r="A52" s="937"/>
      <c r="B52" s="960" t="s">
        <v>47</v>
      </c>
      <c r="C52" s="960"/>
      <c r="D52" s="364" t="s">
        <v>47</v>
      </c>
      <c r="E52" s="559">
        <v>54540.5</v>
      </c>
      <c r="F52" s="560">
        <v>71540.5</v>
      </c>
      <c r="G52" s="560">
        <v>13417.479388</v>
      </c>
      <c r="H52" s="560">
        <v>58123.020612</v>
      </c>
      <c r="I52" s="560">
        <v>34345.719708999997</v>
      </c>
      <c r="J52" s="561">
        <v>0.59091422550584072</v>
      </c>
      <c r="K52" s="560">
        <v>10834.635413999997</v>
      </c>
      <c r="L52" s="559">
        <v>23777.300903000003</v>
      </c>
      <c r="M52" s="559">
        <v>23511.084295000001</v>
      </c>
      <c r="N52" s="561">
        <v>0.40450554784391118</v>
      </c>
      <c r="O52" s="559">
        <v>8203.5752620000003</v>
      </c>
      <c r="P52" s="561">
        <v>0.14114158513479427</v>
      </c>
      <c r="Q52" s="720">
        <v>7359.0393570000006</v>
      </c>
    </row>
    <row r="53" spans="1:18" ht="27" customHeight="1" x14ac:dyDescent="0.25">
      <c r="A53" s="937"/>
      <c r="B53" s="540" t="s">
        <v>144</v>
      </c>
      <c r="C53" s="649" t="s">
        <v>145</v>
      </c>
      <c r="D53" s="49" t="s">
        <v>145</v>
      </c>
      <c r="E53" s="541">
        <v>91.1</v>
      </c>
      <c r="F53" s="542">
        <v>91.1</v>
      </c>
      <c r="G53" s="542">
        <v>0</v>
      </c>
      <c r="H53" s="542">
        <v>91.1</v>
      </c>
      <c r="I53" s="542">
        <v>0</v>
      </c>
      <c r="J53" s="543">
        <v>0</v>
      </c>
      <c r="K53" s="542">
        <v>0</v>
      </c>
      <c r="L53" s="541">
        <v>91.1</v>
      </c>
      <c r="M53" s="541">
        <v>0</v>
      </c>
      <c r="N53" s="543">
        <v>0</v>
      </c>
      <c r="O53" s="541">
        <v>0</v>
      </c>
      <c r="P53" s="543">
        <v>0</v>
      </c>
      <c r="Q53" s="719">
        <v>0</v>
      </c>
    </row>
    <row r="54" spans="1:18" ht="19.5" x14ac:dyDescent="0.25">
      <c r="A54" s="937"/>
      <c r="B54" s="960" t="s">
        <v>519</v>
      </c>
      <c r="C54" s="960"/>
      <c r="D54" s="706"/>
      <c r="E54" s="559">
        <v>91.1</v>
      </c>
      <c r="F54" s="560">
        <v>91.1</v>
      </c>
      <c r="G54" s="560">
        <v>0</v>
      </c>
      <c r="H54" s="560">
        <v>91.1</v>
      </c>
      <c r="I54" s="560">
        <v>0</v>
      </c>
      <c r="J54" s="561">
        <v>0</v>
      </c>
      <c r="K54" s="560">
        <v>0</v>
      </c>
      <c r="L54" s="559">
        <v>91.1</v>
      </c>
      <c r="M54" s="559">
        <v>0</v>
      </c>
      <c r="N54" s="561">
        <v>0</v>
      </c>
      <c r="O54" s="559">
        <v>0</v>
      </c>
      <c r="P54" s="561">
        <v>0</v>
      </c>
      <c r="Q54" s="720">
        <v>0</v>
      </c>
    </row>
    <row r="55" spans="1:18" ht="90" x14ac:dyDescent="0.25">
      <c r="A55" s="937"/>
      <c r="B55" s="540" t="s">
        <v>481</v>
      </c>
      <c r="C55" s="649" t="s">
        <v>501</v>
      </c>
      <c r="D55" s="49" t="s">
        <v>463</v>
      </c>
      <c r="E55" s="541">
        <v>4000</v>
      </c>
      <c r="F55" s="542">
        <v>4000</v>
      </c>
      <c r="G55" s="542">
        <v>0</v>
      </c>
      <c r="H55" s="542">
        <v>4000</v>
      </c>
      <c r="I55" s="542">
        <v>3963.7076670000001</v>
      </c>
      <c r="J55" s="543">
        <v>0.99092691675</v>
      </c>
      <c r="K55" s="542">
        <v>2517.0129280000001</v>
      </c>
      <c r="L55" s="541">
        <v>36.292332999999871</v>
      </c>
      <c r="M55" s="541">
        <v>1446.694739</v>
      </c>
      <c r="N55" s="543">
        <v>0.36167368475</v>
      </c>
      <c r="O55" s="541">
        <v>72.240696</v>
      </c>
      <c r="P55" s="543">
        <v>1.8060173999999998E-2</v>
      </c>
      <c r="Q55" s="719">
        <v>72.240696</v>
      </c>
    </row>
    <row r="56" spans="1:18" ht="20.25" thickBot="1" x14ac:dyDescent="0.3">
      <c r="A56" s="937"/>
      <c r="B56" s="953" t="s">
        <v>81</v>
      </c>
      <c r="C56" s="953"/>
      <c r="D56" s="722" t="s">
        <v>81</v>
      </c>
      <c r="E56" s="563">
        <v>4000</v>
      </c>
      <c r="F56" s="564">
        <v>4000</v>
      </c>
      <c r="G56" s="564">
        <v>0</v>
      </c>
      <c r="H56" s="564">
        <v>4000</v>
      </c>
      <c r="I56" s="564">
        <v>3963.7076670000001</v>
      </c>
      <c r="J56" s="565">
        <v>0.99092691675</v>
      </c>
      <c r="K56" s="564">
        <v>2517.0129280000001</v>
      </c>
      <c r="L56" s="564">
        <v>36.292332999999871</v>
      </c>
      <c r="M56" s="563">
        <v>1446.694739</v>
      </c>
      <c r="N56" s="565">
        <v>0.36167368475</v>
      </c>
      <c r="O56" s="563">
        <v>72.240696</v>
      </c>
      <c r="P56" s="565">
        <v>1.8060173999999998E-2</v>
      </c>
      <c r="Q56" s="721">
        <v>72.240696</v>
      </c>
    </row>
    <row r="57" spans="1:18" ht="27" customHeight="1" thickBot="1" x14ac:dyDescent="0.3">
      <c r="A57" s="949"/>
      <c r="B57" s="903" t="s">
        <v>69</v>
      </c>
      <c r="C57" s="920"/>
      <c r="D57" s="904"/>
      <c r="E57" s="567">
        <v>72451.799999999988</v>
      </c>
      <c r="F57" s="568">
        <v>89451.8</v>
      </c>
      <c r="G57" s="568">
        <v>13417.479388</v>
      </c>
      <c r="H57" s="568">
        <v>76034.320611999996</v>
      </c>
      <c r="I57" s="568">
        <v>51774.51494986</v>
      </c>
      <c r="J57" s="569">
        <v>0.6809361158635614</v>
      </c>
      <c r="K57" s="568">
        <v>17890.285374049996</v>
      </c>
      <c r="L57" s="567">
        <v>24259.805662139999</v>
      </c>
      <c r="M57" s="567">
        <v>33884.229575810001</v>
      </c>
      <c r="N57" s="569">
        <v>0.44564387901510721</v>
      </c>
      <c r="O57" s="567">
        <v>14642.634109510002</v>
      </c>
      <c r="P57" s="569">
        <v>0.19257927198732741</v>
      </c>
      <c r="Q57" s="717">
        <v>13742.876263520002</v>
      </c>
    </row>
    <row r="58" spans="1:18" ht="21.75" customHeight="1" thickBot="1" x14ac:dyDescent="0.3">
      <c r="A58" s="897" t="s">
        <v>526</v>
      </c>
      <c r="B58" s="897"/>
      <c r="C58" s="897"/>
      <c r="D58" s="897"/>
      <c r="E58" s="897"/>
      <c r="F58" s="897"/>
      <c r="G58" s="897"/>
      <c r="H58" s="897"/>
      <c r="I58" s="897"/>
      <c r="J58" s="897"/>
      <c r="K58" s="897"/>
      <c r="L58" s="897"/>
      <c r="M58" s="897"/>
      <c r="N58" s="897"/>
      <c r="O58" s="897"/>
      <c r="P58" s="897"/>
    </row>
    <row r="59" spans="1:18" s="228" customFormat="1" ht="47.25" customHeight="1" thickBot="1" x14ac:dyDescent="0.3">
      <c r="A59" s="487" t="s">
        <v>6</v>
      </c>
      <c r="B59" s="514" t="s">
        <v>7</v>
      </c>
      <c r="C59" s="486" t="s">
        <v>483</v>
      </c>
      <c r="D59" s="488" t="s">
        <v>172</v>
      </c>
      <c r="E59" s="513" t="s">
        <v>93</v>
      </c>
      <c r="F59" s="488" t="s">
        <v>171</v>
      </c>
      <c r="G59" s="488" t="s">
        <v>95</v>
      </c>
      <c r="H59" s="488" t="s">
        <v>386</v>
      </c>
      <c r="I59" s="488" t="s">
        <v>24</v>
      </c>
      <c r="J59" s="489" t="s">
        <v>366</v>
      </c>
      <c r="K59" s="488" t="s">
        <v>176</v>
      </c>
      <c r="L59" s="488" t="s">
        <v>173</v>
      </c>
      <c r="M59" s="513" t="s">
        <v>25</v>
      </c>
      <c r="N59" s="488" t="s">
        <v>43</v>
      </c>
      <c r="O59" s="513" t="s">
        <v>79</v>
      </c>
      <c r="P59" s="488" t="s">
        <v>295</v>
      </c>
      <c r="Q59" s="513" t="s">
        <v>28</v>
      </c>
      <c r="R59" s="761"/>
    </row>
    <row r="60" spans="1:18" ht="102" customHeight="1" x14ac:dyDescent="0.25">
      <c r="A60" s="888" t="s">
        <v>326</v>
      </c>
      <c r="B60" s="586" t="s">
        <v>141</v>
      </c>
      <c r="C60" s="655" t="s">
        <v>83</v>
      </c>
      <c r="D60" s="491" t="s">
        <v>83</v>
      </c>
      <c r="E60" s="554">
        <v>1534.8</v>
      </c>
      <c r="F60" s="555">
        <v>1534.8</v>
      </c>
      <c r="G60" s="555">
        <v>200</v>
      </c>
      <c r="H60" s="555">
        <v>1334.8</v>
      </c>
      <c r="I60" s="555">
        <v>1318.84</v>
      </c>
      <c r="J60" s="543">
        <v>0.98804315253221453</v>
      </c>
      <c r="K60" s="542">
        <v>415.62568399999986</v>
      </c>
      <c r="L60" s="554">
        <v>15.960000000000036</v>
      </c>
      <c r="M60" s="554">
        <v>903.21431600000005</v>
      </c>
      <c r="N60" s="543">
        <v>0.67666640395564881</v>
      </c>
      <c r="O60" s="554">
        <v>484.26133199999998</v>
      </c>
      <c r="P60" s="543">
        <v>0.36279692238537609</v>
      </c>
      <c r="Q60" s="780">
        <v>484.26133199999998</v>
      </c>
    </row>
    <row r="61" spans="1:18" ht="23.25" customHeight="1" x14ac:dyDescent="0.25">
      <c r="A61" s="902"/>
      <c r="B61" s="945" t="s">
        <v>47</v>
      </c>
      <c r="C61" s="919"/>
      <c r="D61" s="364" t="s">
        <v>47</v>
      </c>
      <c r="E61" s="559">
        <v>1534.8</v>
      </c>
      <c r="F61" s="560">
        <v>1534.8</v>
      </c>
      <c r="G61" s="560">
        <v>200</v>
      </c>
      <c r="H61" s="560">
        <v>1334.8</v>
      </c>
      <c r="I61" s="560">
        <v>1318.84</v>
      </c>
      <c r="J61" s="561">
        <v>0.98804315253221453</v>
      </c>
      <c r="K61" s="560">
        <v>415.62568399999986</v>
      </c>
      <c r="L61" s="559">
        <v>15.960000000000036</v>
      </c>
      <c r="M61" s="559">
        <v>903.21431600000005</v>
      </c>
      <c r="N61" s="561">
        <v>0.67666640395564881</v>
      </c>
      <c r="O61" s="559">
        <v>484.26133199999998</v>
      </c>
      <c r="P61" s="561">
        <v>0.36279692238537609</v>
      </c>
      <c r="Q61" s="560">
        <v>484.26133199999998</v>
      </c>
    </row>
    <row r="62" spans="1:18" ht="103.5" customHeight="1" x14ac:dyDescent="0.25">
      <c r="A62" s="902"/>
      <c r="B62" s="587" t="s">
        <v>465</v>
      </c>
      <c r="C62" s="656" t="s">
        <v>502</v>
      </c>
      <c r="D62" s="492" t="s">
        <v>463</v>
      </c>
      <c r="E62" s="541">
        <v>2997.2460000000001</v>
      </c>
      <c r="F62" s="542">
        <v>2997.2460000000001</v>
      </c>
      <c r="G62" s="542">
        <v>0</v>
      </c>
      <c r="H62" s="542">
        <v>2997.2460000000001</v>
      </c>
      <c r="I62" s="542">
        <v>2840.1471099999999</v>
      </c>
      <c r="J62" s="543">
        <v>0.94758558690210937</v>
      </c>
      <c r="K62" s="542">
        <v>1876.176363</v>
      </c>
      <c r="L62" s="541">
        <v>157.09889000000021</v>
      </c>
      <c r="M62" s="541">
        <v>963.97074699999996</v>
      </c>
      <c r="N62" s="543">
        <v>0.32161882841782086</v>
      </c>
      <c r="O62" s="541">
        <v>376.09313800000001</v>
      </c>
      <c r="P62" s="543">
        <v>0.12547956957820613</v>
      </c>
      <c r="Q62" s="542">
        <v>376.09313800000001</v>
      </c>
    </row>
    <row r="63" spans="1:18" ht="27.75" customHeight="1" thickBot="1" x14ac:dyDescent="0.3">
      <c r="A63" s="902"/>
      <c r="B63" s="944" t="s">
        <v>81</v>
      </c>
      <c r="C63" s="917"/>
      <c r="D63" s="722" t="s">
        <v>81</v>
      </c>
      <c r="E63" s="563">
        <v>2997.2460000000001</v>
      </c>
      <c r="F63" s="564">
        <v>2997.2460000000001</v>
      </c>
      <c r="G63" s="564">
        <v>0</v>
      </c>
      <c r="H63" s="564">
        <v>2997.2460000000001</v>
      </c>
      <c r="I63" s="564">
        <v>2840.1471099999999</v>
      </c>
      <c r="J63" s="565">
        <v>0.94758558690210937</v>
      </c>
      <c r="K63" s="564">
        <v>1876.176363</v>
      </c>
      <c r="L63" s="563">
        <v>157.09889000000021</v>
      </c>
      <c r="M63" s="563">
        <v>963.97074699999996</v>
      </c>
      <c r="N63" s="565">
        <v>0.32161882841782086</v>
      </c>
      <c r="O63" s="563">
        <v>376.09313800000001</v>
      </c>
      <c r="P63" s="565">
        <v>0.12547956957820613</v>
      </c>
      <c r="Q63" s="564">
        <v>376.09313800000001</v>
      </c>
    </row>
    <row r="64" spans="1:18" ht="35.25" customHeight="1" thickBot="1" x14ac:dyDescent="0.3">
      <c r="A64" s="941"/>
      <c r="B64" s="903" t="s">
        <v>69</v>
      </c>
      <c r="C64" s="920"/>
      <c r="D64" s="904"/>
      <c r="E64" s="567">
        <v>4532.0460000000003</v>
      </c>
      <c r="F64" s="568">
        <v>4532.0460000000003</v>
      </c>
      <c r="G64" s="568">
        <v>200</v>
      </c>
      <c r="H64" s="568">
        <v>4332.0460000000003</v>
      </c>
      <c r="I64" s="568">
        <v>4158.98711</v>
      </c>
      <c r="J64" s="569">
        <v>0.96005146528914964</v>
      </c>
      <c r="K64" s="568">
        <v>2291.8020470000001</v>
      </c>
      <c r="L64" s="567">
        <v>173.05889000000025</v>
      </c>
      <c r="M64" s="567">
        <v>1867.1850629999999</v>
      </c>
      <c r="N64" s="569">
        <v>0.43101690586849717</v>
      </c>
      <c r="O64" s="567">
        <v>860.35446999999999</v>
      </c>
      <c r="P64" s="569">
        <v>0.19860233940267485</v>
      </c>
      <c r="Q64" s="717">
        <v>860.35446999999999</v>
      </c>
    </row>
    <row r="65" spans="1:18" ht="21.75" customHeight="1" thickBot="1" x14ac:dyDescent="0.3">
      <c r="A65" s="943" t="s">
        <v>526</v>
      </c>
      <c r="B65" s="943"/>
      <c r="C65" s="943"/>
      <c r="D65" s="943"/>
      <c r="E65" s="943"/>
      <c r="F65" s="943"/>
      <c r="G65" s="943"/>
      <c r="H65" s="943"/>
      <c r="I65" s="943"/>
      <c r="J65" s="943"/>
      <c r="K65" s="943"/>
      <c r="L65" s="943"/>
      <c r="M65" s="943"/>
      <c r="N65" s="943"/>
      <c r="O65" s="943"/>
      <c r="P65" s="943"/>
    </row>
    <row r="66" spans="1:18" ht="68.25" customHeight="1" thickBot="1" x14ac:dyDescent="0.3">
      <c r="A66" s="481" t="s">
        <v>6</v>
      </c>
      <c r="B66" s="709" t="s">
        <v>7</v>
      </c>
      <c r="C66" s="651" t="s">
        <v>483</v>
      </c>
      <c r="D66" s="482" t="s">
        <v>172</v>
      </c>
      <c r="E66" s="513" t="s">
        <v>93</v>
      </c>
      <c r="F66" s="488" t="s">
        <v>171</v>
      </c>
      <c r="G66" s="513" t="s">
        <v>95</v>
      </c>
      <c r="H66" s="488" t="s">
        <v>386</v>
      </c>
      <c r="I66" s="710" t="s">
        <v>24</v>
      </c>
      <c r="J66" s="711" t="s">
        <v>366</v>
      </c>
      <c r="K66" s="710" t="s">
        <v>176</v>
      </c>
      <c r="L66" s="710" t="s">
        <v>173</v>
      </c>
      <c r="M66" s="513" t="s">
        <v>25</v>
      </c>
      <c r="N66" s="710" t="s">
        <v>43</v>
      </c>
      <c r="O66" s="513" t="s">
        <v>79</v>
      </c>
      <c r="P66" s="513" t="s">
        <v>295</v>
      </c>
      <c r="Q66" s="513" t="s">
        <v>28</v>
      </c>
    </row>
    <row r="67" spans="1:18" ht="42.75" customHeight="1" x14ac:dyDescent="0.25">
      <c r="A67" s="885" t="s">
        <v>405</v>
      </c>
      <c r="B67" s="589" t="s">
        <v>371</v>
      </c>
      <c r="C67" s="658" t="s">
        <v>33</v>
      </c>
      <c r="D67" s="335" t="s">
        <v>33</v>
      </c>
      <c r="E67" s="590">
        <v>2800</v>
      </c>
      <c r="F67" s="574">
        <v>2800</v>
      </c>
      <c r="G67" s="574">
        <v>0</v>
      </c>
      <c r="H67" s="574">
        <v>2800</v>
      </c>
      <c r="I67" s="574">
        <v>2357.1601900000001</v>
      </c>
      <c r="J67" s="591">
        <v>0.84184292500000002</v>
      </c>
      <c r="K67" s="574">
        <v>93.59705299999996</v>
      </c>
      <c r="L67" s="590">
        <v>442.83980999999994</v>
      </c>
      <c r="M67" s="590">
        <v>2263.5631370000001</v>
      </c>
      <c r="N67" s="592">
        <v>0.80841540607142859</v>
      </c>
      <c r="O67" s="590">
        <v>953.71821899999998</v>
      </c>
      <c r="P67" s="544">
        <v>0.34061364964285712</v>
      </c>
      <c r="Q67" s="781">
        <v>953.71821899999998</v>
      </c>
    </row>
    <row r="68" spans="1:18" ht="24.75" customHeight="1" x14ac:dyDescent="0.25">
      <c r="A68" s="886"/>
      <c r="B68" s="945" t="s">
        <v>47</v>
      </c>
      <c r="C68" s="919"/>
      <c r="D68" s="364" t="s">
        <v>47</v>
      </c>
      <c r="E68" s="559">
        <v>2800</v>
      </c>
      <c r="F68" s="560">
        <v>2800</v>
      </c>
      <c r="G68" s="560">
        <v>0</v>
      </c>
      <c r="H68" s="560">
        <v>2800</v>
      </c>
      <c r="I68" s="560">
        <v>2357.1601900000001</v>
      </c>
      <c r="J68" s="561">
        <v>0.84184292500000002</v>
      </c>
      <c r="K68" s="560">
        <v>93.59705299999996</v>
      </c>
      <c r="L68" s="559">
        <v>442.83980999999994</v>
      </c>
      <c r="M68" s="559">
        <v>2263.5631370000001</v>
      </c>
      <c r="N68" s="561">
        <v>0.80841540607142859</v>
      </c>
      <c r="O68" s="559">
        <v>953.71821899999998</v>
      </c>
      <c r="P68" s="561">
        <v>0.34061364964285712</v>
      </c>
      <c r="Q68" s="560">
        <v>953.71821899999998</v>
      </c>
    </row>
    <row r="69" spans="1:18" ht="108.75" customHeight="1" x14ac:dyDescent="0.25">
      <c r="A69" s="886"/>
      <c r="B69" s="587" t="s">
        <v>451</v>
      </c>
      <c r="C69" s="656" t="s">
        <v>503</v>
      </c>
      <c r="D69" s="492" t="s">
        <v>439</v>
      </c>
      <c r="E69" s="541">
        <v>11036.096919</v>
      </c>
      <c r="F69" s="541">
        <v>11036.096919</v>
      </c>
      <c r="G69" s="541">
        <v>0</v>
      </c>
      <c r="H69" s="542">
        <v>11036.096919</v>
      </c>
      <c r="I69" s="542">
        <v>11036.096919</v>
      </c>
      <c r="J69" s="543">
        <v>1</v>
      </c>
      <c r="K69" s="542">
        <v>0</v>
      </c>
      <c r="L69" s="542">
        <v>0</v>
      </c>
      <c r="M69" s="541">
        <v>11036.096919</v>
      </c>
      <c r="N69" s="543">
        <v>1</v>
      </c>
      <c r="O69" s="541">
        <v>0</v>
      </c>
      <c r="P69" s="543">
        <v>0</v>
      </c>
      <c r="Q69" s="542">
        <v>0</v>
      </c>
    </row>
    <row r="70" spans="1:18" ht="105.75" customHeight="1" x14ac:dyDescent="0.25">
      <c r="A70" s="886"/>
      <c r="B70" s="587" t="s">
        <v>451</v>
      </c>
      <c r="C70" s="656" t="s">
        <v>503</v>
      </c>
      <c r="D70" s="492" t="s">
        <v>439</v>
      </c>
      <c r="E70" s="541">
        <v>963.90308100000004</v>
      </c>
      <c r="F70" s="541">
        <v>963.90308100000004</v>
      </c>
      <c r="G70" s="541">
        <v>0</v>
      </c>
      <c r="H70" s="542">
        <v>963.90308100000004</v>
      </c>
      <c r="I70" s="542">
        <v>963.90308100000004</v>
      </c>
      <c r="J70" s="543">
        <v>1</v>
      </c>
      <c r="K70" s="542">
        <v>0</v>
      </c>
      <c r="L70" s="542">
        <v>0</v>
      </c>
      <c r="M70" s="541">
        <v>963.90308100000004</v>
      </c>
      <c r="N70" s="543">
        <v>1</v>
      </c>
      <c r="O70" s="541">
        <v>0</v>
      </c>
      <c r="P70" s="543">
        <v>0</v>
      </c>
      <c r="Q70" s="542">
        <v>0</v>
      </c>
    </row>
    <row r="71" spans="1:18" ht="102" customHeight="1" x14ac:dyDescent="0.25">
      <c r="A71" s="886"/>
      <c r="B71" s="587" t="s">
        <v>452</v>
      </c>
      <c r="C71" s="656" t="s">
        <v>503</v>
      </c>
      <c r="D71" s="492" t="s">
        <v>453</v>
      </c>
      <c r="E71" s="541">
        <v>11036.096919</v>
      </c>
      <c r="F71" s="541">
        <v>11036.096919</v>
      </c>
      <c r="G71" s="541">
        <v>0</v>
      </c>
      <c r="H71" s="542">
        <v>11036.096919</v>
      </c>
      <c r="I71" s="542">
        <v>11005.37991</v>
      </c>
      <c r="J71" s="543">
        <v>0.99721667821282756</v>
      </c>
      <c r="K71" s="542">
        <v>19.010000000000218</v>
      </c>
      <c r="L71" s="542">
        <v>30.717008999999962</v>
      </c>
      <c r="M71" s="541">
        <v>10986.369909999999</v>
      </c>
      <c r="N71" s="543">
        <v>0.99549414894006694</v>
      </c>
      <c r="O71" s="541">
        <v>62.596913000000001</v>
      </c>
      <c r="P71" s="543">
        <v>5.6720155195657722E-3</v>
      </c>
      <c r="Q71" s="542">
        <v>62.596913000000001</v>
      </c>
    </row>
    <row r="72" spans="1:18" ht="106.5" customHeight="1" x14ac:dyDescent="0.25">
      <c r="A72" s="886"/>
      <c r="B72" s="587" t="s">
        <v>452</v>
      </c>
      <c r="C72" s="656" t="s">
        <v>503</v>
      </c>
      <c r="D72" s="492" t="s">
        <v>453</v>
      </c>
      <c r="E72" s="541">
        <v>16963.903081</v>
      </c>
      <c r="F72" s="541">
        <v>16963.903081</v>
      </c>
      <c r="G72" s="541">
        <v>0</v>
      </c>
      <c r="H72" s="542">
        <v>16963.903081</v>
      </c>
      <c r="I72" s="542">
        <v>14629.980618</v>
      </c>
      <c r="J72" s="543">
        <v>0.86241830952134757</v>
      </c>
      <c r="K72" s="542">
        <v>1335.807933</v>
      </c>
      <c r="L72" s="542">
        <v>2333.9224630000008</v>
      </c>
      <c r="M72" s="541">
        <v>13294.172685</v>
      </c>
      <c r="N72" s="543">
        <v>0.78367417106325066</v>
      </c>
      <c r="O72" s="541">
        <v>2269.6263020000001</v>
      </c>
      <c r="P72" s="543">
        <v>0.13379151549987567</v>
      </c>
      <c r="Q72" s="542">
        <v>2154.6040360000002</v>
      </c>
    </row>
    <row r="73" spans="1:18" ht="27" customHeight="1" thickBot="1" x14ac:dyDescent="0.3">
      <c r="A73" s="886"/>
      <c r="B73" s="946" t="s">
        <v>81</v>
      </c>
      <c r="C73" s="947"/>
      <c r="D73" s="364" t="s">
        <v>81</v>
      </c>
      <c r="E73" s="563">
        <v>40000</v>
      </c>
      <c r="F73" s="563">
        <v>40000</v>
      </c>
      <c r="G73" s="563">
        <v>0</v>
      </c>
      <c r="H73" s="563">
        <v>40000</v>
      </c>
      <c r="I73" s="563">
        <v>37635.360527999997</v>
      </c>
      <c r="J73" s="565">
        <v>0.94088401319999992</v>
      </c>
      <c r="K73" s="564">
        <v>1354.8179330000003</v>
      </c>
      <c r="L73" s="563">
        <v>2364.6394720000008</v>
      </c>
      <c r="M73" s="563">
        <v>36280.542594999999</v>
      </c>
      <c r="N73" s="565">
        <v>0.90701356487499996</v>
      </c>
      <c r="O73" s="563">
        <v>2332.223215</v>
      </c>
      <c r="P73" s="565">
        <v>5.8305580374999999E-2</v>
      </c>
      <c r="Q73" s="564">
        <v>2217.200949</v>
      </c>
    </row>
    <row r="74" spans="1:18" ht="37.5" customHeight="1" thickBot="1" x14ac:dyDescent="0.3">
      <c r="A74" s="887"/>
      <c r="B74" s="903" t="s">
        <v>69</v>
      </c>
      <c r="C74" s="920"/>
      <c r="D74" s="991"/>
      <c r="E74" s="723">
        <v>42800</v>
      </c>
      <c r="F74" s="568">
        <v>42800</v>
      </c>
      <c r="G74" s="568">
        <v>0</v>
      </c>
      <c r="H74" s="568">
        <v>42800</v>
      </c>
      <c r="I74" s="568">
        <v>39992.520718</v>
      </c>
      <c r="J74" s="569">
        <v>0.93440468967289714</v>
      </c>
      <c r="K74" s="568">
        <v>1448.4149860000002</v>
      </c>
      <c r="L74" s="567">
        <v>2807.4792820000002</v>
      </c>
      <c r="M74" s="567">
        <v>38544.105731999996</v>
      </c>
      <c r="N74" s="569">
        <v>0.90056321803738304</v>
      </c>
      <c r="O74" s="567">
        <v>3285.9414339999998</v>
      </c>
      <c r="P74" s="569">
        <v>7.6774332570093459E-2</v>
      </c>
      <c r="Q74" s="717">
        <v>3170.9191679999999</v>
      </c>
    </row>
    <row r="75" spans="1:18" ht="18" customHeight="1" thickBot="1" x14ac:dyDescent="0.3">
      <c r="A75" s="897" t="s">
        <v>526</v>
      </c>
      <c r="B75" s="897"/>
      <c r="C75" s="897"/>
      <c r="D75" s="897"/>
      <c r="E75" s="897"/>
      <c r="F75" s="897"/>
      <c r="G75" s="897"/>
      <c r="H75" s="897"/>
      <c r="I75" s="897"/>
      <c r="J75" s="897"/>
      <c r="K75" s="897"/>
      <c r="L75" s="897"/>
      <c r="M75" s="897"/>
      <c r="N75" s="897"/>
      <c r="O75" s="897"/>
      <c r="P75" s="897"/>
    </row>
    <row r="76" spans="1:18" s="228" customFormat="1" ht="68.25" customHeight="1" thickBot="1" x14ac:dyDescent="0.3">
      <c r="A76" s="487" t="s">
        <v>6</v>
      </c>
      <c r="B76" s="514" t="s">
        <v>7</v>
      </c>
      <c r="C76" s="486" t="s">
        <v>483</v>
      </c>
      <c r="D76" s="488" t="s">
        <v>172</v>
      </c>
      <c r="E76" s="513" t="s">
        <v>93</v>
      </c>
      <c r="F76" s="488" t="s">
        <v>171</v>
      </c>
      <c r="G76" s="766" t="s">
        <v>524</v>
      </c>
      <c r="H76" s="488" t="s">
        <v>386</v>
      </c>
      <c r="I76" s="488" t="s">
        <v>24</v>
      </c>
      <c r="J76" s="489" t="s">
        <v>366</v>
      </c>
      <c r="K76" s="488" t="s">
        <v>176</v>
      </c>
      <c r="L76" s="488" t="s">
        <v>173</v>
      </c>
      <c r="M76" s="513" t="s">
        <v>25</v>
      </c>
      <c r="N76" s="488" t="s">
        <v>43</v>
      </c>
      <c r="O76" s="513" t="s">
        <v>79</v>
      </c>
      <c r="P76" s="513" t="s">
        <v>295</v>
      </c>
      <c r="Q76" s="513" t="s">
        <v>28</v>
      </c>
      <c r="R76" s="761"/>
    </row>
    <row r="77" spans="1:18" ht="60" x14ac:dyDescent="0.25">
      <c r="A77" s="939" t="s">
        <v>406</v>
      </c>
      <c r="B77" s="545" t="s">
        <v>111</v>
      </c>
      <c r="C77" s="650" t="s">
        <v>39</v>
      </c>
      <c r="D77" s="315" t="s">
        <v>39</v>
      </c>
      <c r="E77" s="541">
        <v>145.19999999999999</v>
      </c>
      <c r="F77" s="541">
        <v>7145.2</v>
      </c>
      <c r="G77" s="541">
        <v>2000</v>
      </c>
      <c r="H77" s="542">
        <v>5145.2</v>
      </c>
      <c r="I77" s="542">
        <v>495.2</v>
      </c>
      <c r="J77" s="543">
        <v>9.624504392443442E-2</v>
      </c>
      <c r="K77" s="542">
        <v>495.2</v>
      </c>
      <c r="L77" s="541">
        <v>4650</v>
      </c>
      <c r="M77" s="541">
        <v>0</v>
      </c>
      <c r="N77" s="749">
        <v>0</v>
      </c>
      <c r="O77" s="541">
        <v>0</v>
      </c>
      <c r="P77" s="749">
        <v>0</v>
      </c>
      <c r="Q77" s="782">
        <v>0</v>
      </c>
    </row>
    <row r="78" spans="1:18" ht="45" x14ac:dyDescent="0.25">
      <c r="A78" s="894"/>
      <c r="B78" s="545" t="s">
        <v>113</v>
      </c>
      <c r="C78" s="650" t="s">
        <v>347</v>
      </c>
      <c r="D78" s="315" t="s">
        <v>347</v>
      </c>
      <c r="E78" s="541">
        <v>14892.5</v>
      </c>
      <c r="F78" s="541">
        <v>14892.5</v>
      </c>
      <c r="G78" s="541">
        <v>878.30537900000002</v>
      </c>
      <c r="H78" s="542">
        <v>14014.194621000001</v>
      </c>
      <c r="I78" s="542">
        <v>8931.8846080000003</v>
      </c>
      <c r="J78" s="543">
        <v>0.63734555210299015</v>
      </c>
      <c r="K78" s="542">
        <v>2468.4441569999999</v>
      </c>
      <c r="L78" s="541">
        <v>5082.3100130000003</v>
      </c>
      <c r="M78" s="541">
        <v>6463.4404510000004</v>
      </c>
      <c r="N78" s="543">
        <v>0.4612066997638708</v>
      </c>
      <c r="O78" s="541">
        <v>2842.4707830000002</v>
      </c>
      <c r="P78" s="543">
        <v>0.20282797976421796</v>
      </c>
      <c r="Q78" s="782">
        <v>2823.709355</v>
      </c>
    </row>
    <row r="79" spans="1:18" ht="30" x14ac:dyDescent="0.25">
      <c r="A79" s="895"/>
      <c r="B79" s="545" t="s">
        <v>114</v>
      </c>
      <c r="C79" s="650" t="s">
        <v>312</v>
      </c>
      <c r="D79" s="315" t="s">
        <v>312</v>
      </c>
      <c r="E79" s="541">
        <v>2748.1</v>
      </c>
      <c r="F79" s="541">
        <v>2748.1</v>
      </c>
      <c r="G79" s="541">
        <v>241.9</v>
      </c>
      <c r="H79" s="542">
        <v>2506.1999999999998</v>
      </c>
      <c r="I79" s="542">
        <v>2331.2493330000002</v>
      </c>
      <c r="J79" s="543">
        <v>0.93019285491979908</v>
      </c>
      <c r="K79" s="542">
        <v>795.81904700000018</v>
      </c>
      <c r="L79" s="541">
        <v>174.95066699999961</v>
      </c>
      <c r="M79" s="541">
        <v>1535.430286</v>
      </c>
      <c r="N79" s="543">
        <v>0.61265273561567324</v>
      </c>
      <c r="O79" s="541">
        <v>578.69131000000004</v>
      </c>
      <c r="P79" s="543">
        <v>0.23090388237171816</v>
      </c>
      <c r="Q79" s="782">
        <v>578.69131000000004</v>
      </c>
    </row>
    <row r="80" spans="1:18" ht="19.5" x14ac:dyDescent="0.25">
      <c r="A80" s="895"/>
      <c r="B80" s="918" t="s">
        <v>47</v>
      </c>
      <c r="C80" s="919"/>
      <c r="D80" s="364" t="s">
        <v>47</v>
      </c>
      <c r="E80" s="559">
        <v>17785.8</v>
      </c>
      <c r="F80" s="560">
        <v>24785.8</v>
      </c>
      <c r="G80" s="560">
        <v>3120.205379</v>
      </c>
      <c r="H80" s="560">
        <v>21665.594621</v>
      </c>
      <c r="I80" s="560">
        <v>11758.333941000001</v>
      </c>
      <c r="J80" s="561">
        <v>0.54271918895791105</v>
      </c>
      <c r="K80" s="560">
        <v>3759.4632039999997</v>
      </c>
      <c r="L80" s="559">
        <v>9907.2606799999994</v>
      </c>
      <c r="M80" s="559">
        <v>7998.8707370000002</v>
      </c>
      <c r="N80" s="561">
        <v>0.36919691690561146</v>
      </c>
      <c r="O80" s="559">
        <v>3421.1620930000004</v>
      </c>
      <c r="P80" s="561">
        <v>0.1579076020227915</v>
      </c>
      <c r="Q80" s="560">
        <v>3402.4006650000001</v>
      </c>
    </row>
    <row r="81" spans="1:18" ht="54.75" customHeight="1" x14ac:dyDescent="0.25">
      <c r="A81" s="895"/>
      <c r="B81" s="545" t="s">
        <v>454</v>
      </c>
      <c r="C81" s="650" t="s">
        <v>504</v>
      </c>
      <c r="D81" s="315" t="s">
        <v>455</v>
      </c>
      <c r="E81" s="541">
        <v>1000</v>
      </c>
      <c r="F81" s="542">
        <v>1000</v>
      </c>
      <c r="G81" s="542">
        <v>0</v>
      </c>
      <c r="H81" s="542">
        <v>1000</v>
      </c>
      <c r="I81" s="542">
        <v>325.60000000000002</v>
      </c>
      <c r="J81" s="543">
        <v>0.3256</v>
      </c>
      <c r="K81" s="542">
        <v>325.60000000000002</v>
      </c>
      <c r="L81" s="541">
        <v>674.4</v>
      </c>
      <c r="M81" s="541">
        <v>0</v>
      </c>
      <c r="N81" s="544">
        <v>0</v>
      </c>
      <c r="O81" s="541">
        <v>0</v>
      </c>
      <c r="P81" s="544">
        <v>0</v>
      </c>
      <c r="Q81" s="542">
        <v>0</v>
      </c>
    </row>
    <row r="82" spans="1:18" ht="104.25" customHeight="1" x14ac:dyDescent="0.25">
      <c r="A82" s="895"/>
      <c r="B82" s="588" t="s">
        <v>456</v>
      </c>
      <c r="C82" s="657" t="s">
        <v>505</v>
      </c>
      <c r="D82" s="493" t="s">
        <v>457</v>
      </c>
      <c r="E82" s="541">
        <v>10000</v>
      </c>
      <c r="F82" s="542">
        <v>10000</v>
      </c>
      <c r="G82" s="542">
        <v>958.1</v>
      </c>
      <c r="H82" s="542">
        <v>9041.9</v>
      </c>
      <c r="I82" s="542">
        <v>3618.7351659999999</v>
      </c>
      <c r="J82" s="543">
        <v>0.4002184459018569</v>
      </c>
      <c r="K82" s="542">
        <v>1094.9146839999999</v>
      </c>
      <c r="L82" s="541">
        <v>5423.1648339999992</v>
      </c>
      <c r="M82" s="541">
        <v>2523.8204820000001</v>
      </c>
      <c r="N82" s="543">
        <v>0.27912501598115441</v>
      </c>
      <c r="O82" s="541">
        <v>703.76093300000002</v>
      </c>
      <c r="P82" s="543">
        <v>7.7833301960871057E-2</v>
      </c>
      <c r="Q82" s="542">
        <v>703.76093300000002</v>
      </c>
    </row>
    <row r="83" spans="1:18" ht="106.5" customHeight="1" x14ac:dyDescent="0.25">
      <c r="A83" s="895"/>
      <c r="B83" s="588" t="s">
        <v>458</v>
      </c>
      <c r="C83" s="657" t="s">
        <v>505</v>
      </c>
      <c r="D83" s="493" t="s">
        <v>459</v>
      </c>
      <c r="E83" s="541">
        <v>10000</v>
      </c>
      <c r="F83" s="542">
        <v>10000</v>
      </c>
      <c r="G83" s="542">
        <v>0</v>
      </c>
      <c r="H83" s="542">
        <v>10000</v>
      </c>
      <c r="I83" s="542">
        <v>3535.1951669999999</v>
      </c>
      <c r="J83" s="543">
        <v>0.35351951669999998</v>
      </c>
      <c r="K83" s="542">
        <v>1092.9546839999998</v>
      </c>
      <c r="L83" s="541">
        <v>6464.8048330000001</v>
      </c>
      <c r="M83" s="541">
        <v>2442.240483</v>
      </c>
      <c r="N83" s="543">
        <v>0.2442240483</v>
      </c>
      <c r="O83" s="541">
        <v>50.8</v>
      </c>
      <c r="P83" s="543">
        <v>5.0799999999999994E-3</v>
      </c>
      <c r="Q83" s="542">
        <v>50.8</v>
      </c>
    </row>
    <row r="84" spans="1:18" ht="26.25" customHeight="1" thickBot="1" x14ac:dyDescent="0.3">
      <c r="A84" s="895"/>
      <c r="B84" s="994" t="s">
        <v>81</v>
      </c>
      <c r="C84" s="995"/>
      <c r="D84" s="722" t="s">
        <v>81</v>
      </c>
      <c r="E84" s="563">
        <v>21000</v>
      </c>
      <c r="F84" s="563">
        <v>21000</v>
      </c>
      <c r="G84" s="563">
        <v>958.1</v>
      </c>
      <c r="H84" s="563">
        <v>20041.900000000001</v>
      </c>
      <c r="I84" s="563">
        <v>7479.5303329999997</v>
      </c>
      <c r="J84" s="565">
        <v>0.3731946738083714</v>
      </c>
      <c r="K84" s="564">
        <v>2513.4693679999996</v>
      </c>
      <c r="L84" s="563">
        <v>12562.369666999999</v>
      </c>
      <c r="M84" s="563">
        <v>4966.0609650000006</v>
      </c>
      <c r="N84" s="565">
        <v>0.24778394089382744</v>
      </c>
      <c r="O84" s="563">
        <v>754.56093299999998</v>
      </c>
      <c r="P84" s="565">
        <v>3.7649171635423785E-2</v>
      </c>
      <c r="Q84" s="564">
        <v>754.56093299999998</v>
      </c>
    </row>
    <row r="85" spans="1:18" ht="30" customHeight="1" thickBot="1" x14ac:dyDescent="0.3">
      <c r="A85" s="940"/>
      <c r="B85" s="903" t="s">
        <v>69</v>
      </c>
      <c r="C85" s="920"/>
      <c r="D85" s="904"/>
      <c r="E85" s="567">
        <v>38785.800000000003</v>
      </c>
      <c r="F85" s="568">
        <v>45785.8</v>
      </c>
      <c r="G85" s="568">
        <v>4078.3053789999999</v>
      </c>
      <c r="H85" s="568">
        <v>41707.494621000005</v>
      </c>
      <c r="I85" s="568">
        <v>19237.864274</v>
      </c>
      <c r="J85" s="569">
        <v>0.46125677048732638</v>
      </c>
      <c r="K85" s="568">
        <v>6272.9325719999997</v>
      </c>
      <c r="L85" s="567">
        <v>22469.630347000006</v>
      </c>
      <c r="M85" s="567">
        <v>12964.931702000002</v>
      </c>
      <c r="N85" s="569">
        <v>0.31085376428897438</v>
      </c>
      <c r="O85" s="567">
        <v>4175.7230260000006</v>
      </c>
      <c r="P85" s="569">
        <v>0.10011924868528295</v>
      </c>
      <c r="Q85" s="724">
        <v>4156.9615979999999</v>
      </c>
    </row>
    <row r="86" spans="1:18" ht="20.25" customHeight="1" x14ac:dyDescent="0.25">
      <c r="A86" s="897" t="s">
        <v>526</v>
      </c>
      <c r="B86" s="897"/>
      <c r="C86" s="897"/>
      <c r="D86" s="897"/>
      <c r="E86" s="897"/>
      <c r="F86" s="897"/>
      <c r="G86" s="897"/>
      <c r="H86" s="897"/>
      <c r="I86" s="897"/>
      <c r="J86" s="897"/>
      <c r="K86" s="897"/>
      <c r="L86" s="897"/>
      <c r="M86" s="897"/>
      <c r="N86" s="897"/>
      <c r="O86" s="897"/>
      <c r="P86" s="897"/>
    </row>
    <row r="87" spans="1:18" ht="20.25" customHeight="1" thickBot="1" x14ac:dyDescent="0.3">
      <c r="A87" s="666"/>
      <c r="B87" s="594"/>
      <c r="C87" s="659"/>
      <c r="D87" s="671"/>
      <c r="E87" s="595"/>
      <c r="F87" s="594"/>
      <c r="G87" s="594"/>
      <c r="H87" s="594"/>
      <c r="I87" s="594"/>
      <c r="J87" s="594"/>
      <c r="K87" s="594"/>
      <c r="L87" s="594"/>
      <c r="M87" s="679"/>
      <c r="N87" s="594"/>
      <c r="O87" s="596"/>
      <c r="P87" s="594"/>
      <c r="Q87" s="596"/>
    </row>
    <row r="88" spans="1:18" s="228" customFormat="1" ht="51.75" customHeight="1" thickBot="1" x14ac:dyDescent="0.3">
      <c r="A88" s="487" t="s">
        <v>6</v>
      </c>
      <c r="B88" s="514" t="s">
        <v>7</v>
      </c>
      <c r="C88" s="486" t="s">
        <v>483</v>
      </c>
      <c r="D88" s="488" t="s">
        <v>172</v>
      </c>
      <c r="E88" s="513" t="s">
        <v>93</v>
      </c>
      <c r="F88" s="488" t="s">
        <v>171</v>
      </c>
      <c r="G88" s="766" t="s">
        <v>524</v>
      </c>
      <c r="H88" s="488" t="s">
        <v>386</v>
      </c>
      <c r="I88" s="488" t="s">
        <v>24</v>
      </c>
      <c r="J88" s="489" t="s">
        <v>366</v>
      </c>
      <c r="K88" s="488" t="s">
        <v>176</v>
      </c>
      <c r="L88" s="488" t="s">
        <v>173</v>
      </c>
      <c r="M88" s="513" t="s">
        <v>25</v>
      </c>
      <c r="N88" s="488" t="s">
        <v>43</v>
      </c>
      <c r="O88" s="513" t="s">
        <v>79</v>
      </c>
      <c r="P88" s="488" t="s">
        <v>295</v>
      </c>
      <c r="Q88" s="725" t="s">
        <v>28</v>
      </c>
      <c r="R88" s="761"/>
    </row>
    <row r="89" spans="1:18" ht="45" customHeight="1" x14ac:dyDescent="0.25">
      <c r="A89" s="885" t="s">
        <v>404</v>
      </c>
      <c r="B89" s="586" t="s">
        <v>110</v>
      </c>
      <c r="C89" s="655" t="s">
        <v>38</v>
      </c>
      <c r="D89" s="50" t="s">
        <v>38</v>
      </c>
      <c r="E89" s="554">
        <v>400000</v>
      </c>
      <c r="F89" s="555">
        <v>400000</v>
      </c>
      <c r="G89" s="555">
        <v>0</v>
      </c>
      <c r="H89" s="555">
        <v>400000</v>
      </c>
      <c r="I89" s="555">
        <v>393597.93683040002</v>
      </c>
      <c r="J89" s="543">
        <v>0.98399484207600008</v>
      </c>
      <c r="K89" s="542">
        <v>82796.272552819981</v>
      </c>
      <c r="L89" s="554">
        <v>6402.0631695999764</v>
      </c>
      <c r="M89" s="554">
        <v>310801.66427758004</v>
      </c>
      <c r="N89" s="556">
        <v>0.77700416069395006</v>
      </c>
      <c r="O89" s="554">
        <v>48861.467355480003</v>
      </c>
      <c r="P89" s="543">
        <v>0.12215366838870001</v>
      </c>
      <c r="Q89" s="780">
        <v>48825.745190480004</v>
      </c>
    </row>
    <row r="90" spans="1:18" ht="27.75" customHeight="1" x14ac:dyDescent="0.25">
      <c r="A90" s="886"/>
      <c r="B90" s="945" t="s">
        <v>47</v>
      </c>
      <c r="C90" s="919"/>
      <c r="D90" s="364" t="s">
        <v>47</v>
      </c>
      <c r="E90" s="559">
        <v>400000</v>
      </c>
      <c r="F90" s="560">
        <v>400000</v>
      </c>
      <c r="G90" s="560">
        <v>0</v>
      </c>
      <c r="H90" s="560">
        <v>400000</v>
      </c>
      <c r="I90" s="560">
        <v>393597.93683040002</v>
      </c>
      <c r="J90" s="561">
        <v>0.98399484207600008</v>
      </c>
      <c r="K90" s="560">
        <v>82796.272552819981</v>
      </c>
      <c r="L90" s="559">
        <v>6402.0631695999764</v>
      </c>
      <c r="M90" s="559">
        <v>310801.66427758004</v>
      </c>
      <c r="N90" s="561">
        <v>0.77700416069395006</v>
      </c>
      <c r="O90" s="559">
        <v>48861.467355480003</v>
      </c>
      <c r="P90" s="561">
        <v>0.12215366838870001</v>
      </c>
      <c r="Q90" s="560">
        <v>48825.745190480004</v>
      </c>
    </row>
    <row r="91" spans="1:18" ht="42.75" customHeight="1" x14ac:dyDescent="0.25">
      <c r="A91" s="886"/>
      <c r="B91" s="587" t="s">
        <v>438</v>
      </c>
      <c r="C91" s="656" t="s">
        <v>150</v>
      </c>
      <c r="D91" s="492" t="s">
        <v>439</v>
      </c>
      <c r="E91" s="541">
        <v>50000</v>
      </c>
      <c r="F91" s="542">
        <v>50000</v>
      </c>
      <c r="G91" s="542">
        <v>0</v>
      </c>
      <c r="H91" s="542">
        <v>50000</v>
      </c>
      <c r="I91" s="542">
        <v>49999.999999669999</v>
      </c>
      <c r="J91" s="543">
        <v>0.99999999999339995</v>
      </c>
      <c r="K91" s="542">
        <v>9341.1707349999997</v>
      </c>
      <c r="L91" s="541">
        <v>3.3000105759128928E-7</v>
      </c>
      <c r="M91" s="541">
        <v>40658.829264669999</v>
      </c>
      <c r="N91" s="543">
        <v>0.81317658529339998</v>
      </c>
      <c r="O91" s="541">
        <v>1264.9318510000001</v>
      </c>
      <c r="P91" s="543">
        <v>2.529863702E-2</v>
      </c>
      <c r="Q91" s="542">
        <v>1262.771851</v>
      </c>
    </row>
    <row r="92" spans="1:18" ht="75" x14ac:dyDescent="0.25">
      <c r="A92" s="886"/>
      <c r="B92" s="588" t="s">
        <v>440</v>
      </c>
      <c r="C92" s="656" t="s">
        <v>506</v>
      </c>
      <c r="D92" s="492" t="s">
        <v>439</v>
      </c>
      <c r="E92" s="541">
        <v>77031.226735999997</v>
      </c>
      <c r="F92" s="542">
        <v>77031.226735999997</v>
      </c>
      <c r="G92" s="542">
        <v>0</v>
      </c>
      <c r="H92" s="542">
        <v>77031.226735999997</v>
      </c>
      <c r="I92" s="542">
        <v>77011.236736050007</v>
      </c>
      <c r="J92" s="543">
        <v>0.9997404948512828</v>
      </c>
      <c r="K92" s="597">
        <v>0</v>
      </c>
      <c r="L92" s="541">
        <v>19.989999949990306</v>
      </c>
      <c r="M92" s="541">
        <v>77011.236736050007</v>
      </c>
      <c r="N92" s="598">
        <v>0.9997404948512828</v>
      </c>
      <c r="O92" s="541">
        <v>0</v>
      </c>
      <c r="P92" s="543">
        <v>0</v>
      </c>
      <c r="Q92" s="542">
        <v>0</v>
      </c>
    </row>
    <row r="93" spans="1:18" ht="23.25" customHeight="1" thickBot="1" x14ac:dyDescent="0.3">
      <c r="A93" s="886"/>
      <c r="B93" s="944" t="s">
        <v>81</v>
      </c>
      <c r="C93" s="917"/>
      <c r="D93" s="722" t="s">
        <v>81</v>
      </c>
      <c r="E93" s="563">
        <v>127031.226736</v>
      </c>
      <c r="F93" s="564">
        <v>127031.226736</v>
      </c>
      <c r="G93" s="564">
        <v>0</v>
      </c>
      <c r="H93" s="564">
        <v>127031.226736</v>
      </c>
      <c r="I93" s="564">
        <v>127011.23673572001</v>
      </c>
      <c r="J93" s="565">
        <v>0.9998426371153486</v>
      </c>
      <c r="K93" s="564">
        <v>9341.1707349999997</v>
      </c>
      <c r="L93" s="563">
        <v>19.990000279984088</v>
      </c>
      <c r="M93" s="563">
        <v>117670.06600072001</v>
      </c>
      <c r="N93" s="565">
        <v>0.92630819227830785</v>
      </c>
      <c r="O93" s="563">
        <v>1264.9318510000001</v>
      </c>
      <c r="P93" s="565">
        <v>9.9576449311067298E-3</v>
      </c>
      <c r="Q93" s="564">
        <v>1262.771851</v>
      </c>
    </row>
    <row r="94" spans="1:18" ht="40.5" customHeight="1" thickBot="1" x14ac:dyDescent="0.3">
      <c r="A94" s="942"/>
      <c r="B94" s="903" t="s">
        <v>69</v>
      </c>
      <c r="C94" s="920"/>
      <c r="D94" s="904"/>
      <c r="E94" s="567">
        <v>527031.22673600004</v>
      </c>
      <c r="F94" s="568">
        <v>527031.22673600004</v>
      </c>
      <c r="G94" s="568">
        <v>0</v>
      </c>
      <c r="H94" s="568">
        <v>527031.22673600004</v>
      </c>
      <c r="I94" s="568">
        <v>520609.17356612004</v>
      </c>
      <c r="J94" s="569">
        <v>0.98781466288126241</v>
      </c>
      <c r="K94" s="568">
        <v>92137.443287819973</v>
      </c>
      <c r="L94" s="567">
        <v>6422.0531698800041</v>
      </c>
      <c r="M94" s="567">
        <v>428471.73027830006</v>
      </c>
      <c r="N94" s="569">
        <v>0.81299116360125978</v>
      </c>
      <c r="O94" s="567">
        <v>50126.399206480004</v>
      </c>
      <c r="P94" s="569">
        <v>9.5110871355615648E-2</v>
      </c>
      <c r="Q94" s="717">
        <v>50088.517041480001</v>
      </c>
    </row>
    <row r="95" spans="1:18" ht="22.5" customHeight="1" thickBot="1" x14ac:dyDescent="0.3">
      <c r="A95" s="897" t="s">
        <v>526</v>
      </c>
      <c r="B95" s="897"/>
      <c r="C95" s="897"/>
      <c r="D95" s="897"/>
      <c r="E95" s="897"/>
      <c r="F95" s="897"/>
      <c r="G95" s="897"/>
      <c r="H95" s="897"/>
      <c r="I95" s="897"/>
      <c r="J95" s="897"/>
      <c r="K95" s="897"/>
      <c r="L95" s="897"/>
      <c r="M95" s="898"/>
      <c r="N95" s="897"/>
      <c r="O95" s="897"/>
      <c r="P95" s="897"/>
      <c r="Q95" s="718"/>
    </row>
    <row r="96" spans="1:18" s="228" customFormat="1" ht="68.25" customHeight="1" x14ac:dyDescent="0.25">
      <c r="A96" s="487" t="s">
        <v>89</v>
      </c>
      <c r="B96" s="514" t="s">
        <v>7</v>
      </c>
      <c r="C96" s="486" t="s">
        <v>483</v>
      </c>
      <c r="D96" s="488" t="s">
        <v>172</v>
      </c>
      <c r="E96" s="513" t="s">
        <v>93</v>
      </c>
      <c r="F96" s="488" t="s">
        <v>171</v>
      </c>
      <c r="G96" s="766" t="s">
        <v>524</v>
      </c>
      <c r="H96" s="488" t="s">
        <v>386</v>
      </c>
      <c r="I96" s="488" t="s">
        <v>24</v>
      </c>
      <c r="J96" s="489" t="s">
        <v>366</v>
      </c>
      <c r="K96" s="488" t="s">
        <v>176</v>
      </c>
      <c r="L96" s="488" t="s">
        <v>173</v>
      </c>
      <c r="M96" s="513" t="s">
        <v>25</v>
      </c>
      <c r="N96" s="488" t="s">
        <v>43</v>
      </c>
      <c r="O96" s="513" t="s">
        <v>79</v>
      </c>
      <c r="P96" s="513" t="s">
        <v>295</v>
      </c>
      <c r="Q96" s="513" t="s">
        <v>28</v>
      </c>
      <c r="R96" s="761"/>
    </row>
    <row r="97" spans="1:18" ht="69.75" customHeight="1" x14ac:dyDescent="0.25">
      <c r="A97" s="894" t="s">
        <v>372</v>
      </c>
      <c r="B97" s="580" t="s">
        <v>478</v>
      </c>
      <c r="C97" s="654" t="s">
        <v>507</v>
      </c>
      <c r="D97" s="318" t="s">
        <v>459</v>
      </c>
      <c r="E97" s="554">
        <v>4500</v>
      </c>
      <c r="F97" s="555">
        <v>4500</v>
      </c>
      <c r="G97" s="555">
        <v>100</v>
      </c>
      <c r="H97" s="555">
        <v>4400</v>
      </c>
      <c r="I97" s="555">
        <v>3359.1080593299998</v>
      </c>
      <c r="J97" s="556">
        <v>0.76343364984772721</v>
      </c>
      <c r="K97" s="555">
        <v>770.7263668999999</v>
      </c>
      <c r="L97" s="554">
        <v>1040.8919406700002</v>
      </c>
      <c r="M97" s="554">
        <v>2588.3816924299999</v>
      </c>
      <c r="N97" s="581">
        <v>0.58826856646136361</v>
      </c>
      <c r="O97" s="554">
        <v>1465.78909881</v>
      </c>
      <c r="P97" s="544">
        <v>0.33313388609318184</v>
      </c>
      <c r="Q97" s="555">
        <v>1286.2437888099998</v>
      </c>
    </row>
    <row r="98" spans="1:18" ht="31.5" customHeight="1" thickBot="1" x14ac:dyDescent="0.3">
      <c r="A98" s="895"/>
      <c r="B98" s="916" t="s">
        <v>81</v>
      </c>
      <c r="C98" s="917"/>
      <c r="D98" s="722" t="s">
        <v>81</v>
      </c>
      <c r="E98" s="563">
        <v>4500</v>
      </c>
      <c r="F98" s="564">
        <v>4500</v>
      </c>
      <c r="G98" s="564">
        <v>100</v>
      </c>
      <c r="H98" s="564">
        <v>4400</v>
      </c>
      <c r="I98" s="564">
        <v>3359.1080593299998</v>
      </c>
      <c r="J98" s="565">
        <v>0.76343364984772721</v>
      </c>
      <c r="K98" s="564">
        <v>770.7263668999999</v>
      </c>
      <c r="L98" s="563">
        <v>1040.8919406700002</v>
      </c>
      <c r="M98" s="563">
        <v>2588.3816924299999</v>
      </c>
      <c r="N98" s="565">
        <v>0.58826856646136361</v>
      </c>
      <c r="O98" s="563">
        <v>1465.78909881</v>
      </c>
      <c r="P98" s="565">
        <v>0.33313388609318184</v>
      </c>
      <c r="Q98" s="564">
        <v>1286.2437888099998</v>
      </c>
    </row>
    <row r="99" spans="1:18" ht="40.5" customHeight="1" thickBot="1" x14ac:dyDescent="0.3">
      <c r="A99" s="896"/>
      <c r="B99" s="903" t="s">
        <v>69</v>
      </c>
      <c r="C99" s="920"/>
      <c r="D99" s="904"/>
      <c r="E99" s="567">
        <v>4500</v>
      </c>
      <c r="F99" s="568">
        <v>4500</v>
      </c>
      <c r="G99" s="568">
        <v>100</v>
      </c>
      <c r="H99" s="568">
        <v>4400</v>
      </c>
      <c r="I99" s="568">
        <v>3359.1080593299998</v>
      </c>
      <c r="J99" s="569">
        <v>0.76343364984772721</v>
      </c>
      <c r="K99" s="568">
        <v>770.7263668999999</v>
      </c>
      <c r="L99" s="567">
        <v>1040.8919406700002</v>
      </c>
      <c r="M99" s="567">
        <v>2588.3816924299999</v>
      </c>
      <c r="N99" s="569">
        <v>0.58826856646136361</v>
      </c>
      <c r="O99" s="567">
        <v>1465.78909881</v>
      </c>
      <c r="P99" s="569">
        <v>0.33313388609318184</v>
      </c>
      <c r="Q99" s="717">
        <v>1286.2437888099998</v>
      </c>
    </row>
    <row r="100" spans="1:18" ht="22.5" customHeight="1" thickBot="1" x14ac:dyDescent="0.3">
      <c r="A100" s="897" t="s">
        <v>526</v>
      </c>
      <c r="B100" s="897"/>
      <c r="C100" s="897"/>
      <c r="D100" s="897"/>
      <c r="E100" s="897"/>
      <c r="F100" s="897"/>
      <c r="G100" s="897"/>
      <c r="H100" s="897"/>
      <c r="I100" s="897"/>
      <c r="J100" s="897"/>
      <c r="K100" s="897"/>
      <c r="L100" s="897"/>
      <c r="M100" s="898"/>
      <c r="N100" s="897"/>
      <c r="O100" s="897"/>
      <c r="P100" s="897"/>
    </row>
    <row r="101" spans="1:18" s="228" customFormat="1" ht="68.25" customHeight="1" thickBot="1" x14ac:dyDescent="0.3">
      <c r="A101" s="726" t="s">
        <v>6</v>
      </c>
      <c r="B101" s="482" t="s">
        <v>7</v>
      </c>
      <c r="C101" s="727" t="s">
        <v>483</v>
      </c>
      <c r="D101" s="482" t="s">
        <v>172</v>
      </c>
      <c r="E101" s="728" t="s">
        <v>93</v>
      </c>
      <c r="F101" s="482" t="s">
        <v>171</v>
      </c>
      <c r="G101" s="766" t="s">
        <v>524</v>
      </c>
      <c r="H101" s="482" t="s">
        <v>390</v>
      </c>
      <c r="I101" s="482" t="s">
        <v>24</v>
      </c>
      <c r="J101" s="483" t="s">
        <v>366</v>
      </c>
      <c r="K101" s="482" t="s">
        <v>176</v>
      </c>
      <c r="L101" s="482" t="s">
        <v>173</v>
      </c>
      <c r="M101" s="728" t="s">
        <v>25</v>
      </c>
      <c r="N101" s="482" t="s">
        <v>43</v>
      </c>
      <c r="O101" s="728" t="s">
        <v>79</v>
      </c>
      <c r="P101" s="482" t="s">
        <v>295</v>
      </c>
      <c r="Q101" s="729" t="s">
        <v>28</v>
      </c>
      <c r="R101" s="761"/>
    </row>
    <row r="102" spans="1:18" ht="45.75" customHeight="1" x14ac:dyDescent="0.25">
      <c r="A102" s="932" t="s">
        <v>338</v>
      </c>
      <c r="B102" s="553" t="s">
        <v>131</v>
      </c>
      <c r="C102" s="652" t="s">
        <v>132</v>
      </c>
      <c r="D102" s="50" t="s">
        <v>132</v>
      </c>
      <c r="E102" s="554">
        <v>1079.5</v>
      </c>
      <c r="F102" s="555">
        <v>1079.5</v>
      </c>
      <c r="G102" s="555">
        <v>0</v>
      </c>
      <c r="H102" s="555">
        <v>1079.5</v>
      </c>
      <c r="I102" s="555">
        <v>1079.5</v>
      </c>
      <c r="J102" s="556">
        <v>1</v>
      </c>
      <c r="K102" s="555">
        <v>0</v>
      </c>
      <c r="L102" s="554">
        <v>0</v>
      </c>
      <c r="M102" s="554">
        <v>1079.5</v>
      </c>
      <c r="N102" s="556">
        <v>1</v>
      </c>
      <c r="O102" s="554">
        <v>0</v>
      </c>
      <c r="P102" s="556">
        <v>0</v>
      </c>
      <c r="Q102" s="780">
        <v>0</v>
      </c>
    </row>
    <row r="103" spans="1:18" ht="63.75" customHeight="1" x14ac:dyDescent="0.25">
      <c r="A103" s="901"/>
      <c r="B103" s="540" t="s">
        <v>129</v>
      </c>
      <c r="C103" s="649" t="s">
        <v>314</v>
      </c>
      <c r="D103" s="49" t="s">
        <v>314</v>
      </c>
      <c r="E103" s="541">
        <v>79100</v>
      </c>
      <c r="F103" s="542">
        <v>79100</v>
      </c>
      <c r="G103" s="542">
        <v>2678.3053789999999</v>
      </c>
      <c r="H103" s="542">
        <v>76421.694621000002</v>
      </c>
      <c r="I103" s="542">
        <v>63552.725302999999</v>
      </c>
      <c r="J103" s="543">
        <v>0.83160581060363292</v>
      </c>
      <c r="K103" s="542">
        <v>1658.3390477399953</v>
      </c>
      <c r="L103" s="541">
        <v>12868.969318000003</v>
      </c>
      <c r="M103" s="541">
        <v>61894.386255260004</v>
      </c>
      <c r="N103" s="543">
        <v>0.8099059640356624</v>
      </c>
      <c r="O103" s="541">
        <v>49090.893717260005</v>
      </c>
      <c r="P103" s="543">
        <v>0.6423685572626685</v>
      </c>
      <c r="Q103" s="782">
        <v>49072.606084260005</v>
      </c>
    </row>
    <row r="104" spans="1:18" ht="75" x14ac:dyDescent="0.25">
      <c r="A104" s="901"/>
      <c r="B104" s="540" t="s">
        <v>298</v>
      </c>
      <c r="C104" s="649" t="s">
        <v>300</v>
      </c>
      <c r="D104" s="49" t="s">
        <v>300</v>
      </c>
      <c r="E104" s="541">
        <v>2095.4</v>
      </c>
      <c r="F104" s="542">
        <v>2095.4</v>
      </c>
      <c r="G104" s="542">
        <v>422.44839200000001</v>
      </c>
      <c r="H104" s="542">
        <v>1672.9516080000001</v>
      </c>
      <c r="I104" s="542">
        <v>1157.4492829999999</v>
      </c>
      <c r="J104" s="543">
        <v>0.69186058787660987</v>
      </c>
      <c r="K104" s="542">
        <v>58.662424999999985</v>
      </c>
      <c r="L104" s="541">
        <v>515.50232500000016</v>
      </c>
      <c r="M104" s="541">
        <v>1098.7868579999999</v>
      </c>
      <c r="N104" s="543">
        <v>0.65679536260680638</v>
      </c>
      <c r="O104" s="541">
        <v>212.02336500000001</v>
      </c>
      <c r="P104" s="543">
        <v>0.12673610162189461</v>
      </c>
      <c r="Q104" s="782">
        <v>212.02336500000001</v>
      </c>
    </row>
    <row r="105" spans="1:18" ht="26.25" customHeight="1" x14ac:dyDescent="0.25">
      <c r="A105" s="901"/>
      <c r="B105" s="918" t="s">
        <v>47</v>
      </c>
      <c r="C105" s="919"/>
      <c r="D105" s="364" t="s">
        <v>47</v>
      </c>
      <c r="E105" s="559">
        <v>82274.899999999994</v>
      </c>
      <c r="F105" s="560">
        <v>82274.899999999994</v>
      </c>
      <c r="G105" s="560">
        <v>3100.7537709999997</v>
      </c>
      <c r="H105" s="560">
        <v>79174.146229000005</v>
      </c>
      <c r="I105" s="560">
        <v>65789.674585999994</v>
      </c>
      <c r="J105" s="561">
        <v>0.83094896149195818</v>
      </c>
      <c r="K105" s="560">
        <v>1717.0014727399953</v>
      </c>
      <c r="L105" s="559">
        <v>13384.471643000012</v>
      </c>
      <c r="M105" s="559">
        <v>64072.673113260003</v>
      </c>
      <c r="N105" s="561">
        <v>0.80926257073791319</v>
      </c>
      <c r="O105" s="559">
        <v>49302.917082260006</v>
      </c>
      <c r="P105" s="561">
        <v>0.62271485618118694</v>
      </c>
      <c r="Q105" s="560">
        <v>49284.629449260006</v>
      </c>
    </row>
    <row r="106" spans="1:18" ht="88.5" customHeight="1" x14ac:dyDescent="0.25">
      <c r="A106" s="901"/>
      <c r="B106" s="540" t="s">
        <v>462</v>
      </c>
      <c r="C106" s="649" t="s">
        <v>508</v>
      </c>
      <c r="D106" s="49" t="s">
        <v>463</v>
      </c>
      <c r="E106" s="541">
        <v>50000</v>
      </c>
      <c r="F106" s="542">
        <v>50000</v>
      </c>
      <c r="G106" s="542">
        <v>2399.2462289999999</v>
      </c>
      <c r="H106" s="542">
        <v>47600.753771000003</v>
      </c>
      <c r="I106" s="542">
        <v>36070</v>
      </c>
      <c r="J106" s="543">
        <v>0.7577611096985416</v>
      </c>
      <c r="K106" s="542">
        <v>61.508920000000217</v>
      </c>
      <c r="L106" s="541">
        <v>11530.753771000003</v>
      </c>
      <c r="M106" s="541">
        <v>36008.49108</v>
      </c>
      <c r="N106" s="543">
        <v>0.75646892595926907</v>
      </c>
      <c r="O106" s="541">
        <v>23490.10799</v>
      </c>
      <c r="P106" s="543">
        <v>0.49348184911119986</v>
      </c>
      <c r="Q106" s="542">
        <v>23490.10799</v>
      </c>
    </row>
    <row r="107" spans="1:18" ht="78" customHeight="1" x14ac:dyDescent="0.25">
      <c r="A107" s="901"/>
      <c r="B107" s="540" t="s">
        <v>464</v>
      </c>
      <c r="C107" s="649" t="s">
        <v>509</v>
      </c>
      <c r="D107" s="49" t="s">
        <v>463</v>
      </c>
      <c r="E107" s="541">
        <v>2000</v>
      </c>
      <c r="F107" s="542">
        <v>2000</v>
      </c>
      <c r="G107" s="542">
        <v>0</v>
      </c>
      <c r="H107" s="542">
        <v>2000</v>
      </c>
      <c r="I107" s="542">
        <v>610</v>
      </c>
      <c r="J107" s="543">
        <v>0.30499999999999999</v>
      </c>
      <c r="K107" s="542">
        <v>610</v>
      </c>
      <c r="L107" s="541">
        <v>1390</v>
      </c>
      <c r="M107" s="541">
        <v>0</v>
      </c>
      <c r="N107" s="543">
        <v>0</v>
      </c>
      <c r="O107" s="541">
        <v>0</v>
      </c>
      <c r="P107" s="543">
        <v>0</v>
      </c>
      <c r="Q107" s="542">
        <v>0</v>
      </c>
    </row>
    <row r="108" spans="1:18" ht="23.25" customHeight="1" thickBot="1" x14ac:dyDescent="0.3">
      <c r="A108" s="901"/>
      <c r="B108" s="916" t="s">
        <v>81</v>
      </c>
      <c r="C108" s="917"/>
      <c r="D108" s="722" t="s">
        <v>81</v>
      </c>
      <c r="E108" s="563">
        <v>52000</v>
      </c>
      <c r="F108" s="564">
        <v>52000</v>
      </c>
      <c r="G108" s="564">
        <v>2399.2462289999999</v>
      </c>
      <c r="H108" s="564">
        <v>49600.753771000003</v>
      </c>
      <c r="I108" s="564">
        <v>36680</v>
      </c>
      <c r="J108" s="565">
        <v>0.73950489077941473</v>
      </c>
      <c r="K108" s="564">
        <v>671.50892000000022</v>
      </c>
      <c r="L108" s="563">
        <v>12920.753771000003</v>
      </c>
      <c r="M108" s="563">
        <v>36008.49108</v>
      </c>
      <c r="N108" s="565">
        <v>0.72596661023028708</v>
      </c>
      <c r="O108" s="563">
        <v>23490.10799</v>
      </c>
      <c r="P108" s="565">
        <v>0.47358368984573629</v>
      </c>
      <c r="Q108" s="564">
        <v>23490.10799</v>
      </c>
    </row>
    <row r="109" spans="1:18" ht="42" customHeight="1" thickBot="1" x14ac:dyDescent="0.3">
      <c r="A109" s="891"/>
      <c r="B109" s="903" t="s">
        <v>69</v>
      </c>
      <c r="C109" s="920"/>
      <c r="D109" s="904"/>
      <c r="E109" s="567">
        <v>134274.9</v>
      </c>
      <c r="F109" s="568">
        <v>134274.9</v>
      </c>
      <c r="G109" s="568">
        <v>5500</v>
      </c>
      <c r="H109" s="568">
        <v>128774.90000000001</v>
      </c>
      <c r="I109" s="568">
        <v>102469.67458599999</v>
      </c>
      <c r="J109" s="569">
        <v>0.7957270755869349</v>
      </c>
      <c r="K109" s="568">
        <v>2388.5103927399955</v>
      </c>
      <c r="L109" s="567">
        <v>26305.225414000015</v>
      </c>
      <c r="M109" s="567">
        <v>100081.16419326</v>
      </c>
      <c r="N109" s="569">
        <v>0.77717912569343872</v>
      </c>
      <c r="O109" s="567">
        <v>72793.025072260003</v>
      </c>
      <c r="P109" s="569">
        <v>0.56527339623063189</v>
      </c>
      <c r="Q109" s="717">
        <v>72774.737439260003</v>
      </c>
    </row>
    <row r="110" spans="1:18" ht="18" customHeight="1" x14ac:dyDescent="0.25">
      <c r="A110" s="897" t="s">
        <v>526</v>
      </c>
      <c r="B110" s="897"/>
      <c r="C110" s="897"/>
      <c r="D110" s="897"/>
      <c r="E110" s="897"/>
      <c r="F110" s="897"/>
      <c r="G110" s="897"/>
      <c r="H110" s="897"/>
      <c r="I110" s="897"/>
      <c r="J110" s="897"/>
      <c r="K110" s="897"/>
      <c r="L110" s="897"/>
      <c r="M110" s="898"/>
      <c r="N110" s="897"/>
      <c r="O110" s="897"/>
      <c r="P110" s="897"/>
    </row>
    <row r="111" spans="1:18" ht="18" customHeight="1" thickBot="1" x14ac:dyDescent="0.3">
      <c r="A111" s="666"/>
      <c r="B111" s="594"/>
      <c r="C111" s="659"/>
      <c r="D111" s="671"/>
      <c r="E111" s="595"/>
      <c r="F111" s="594"/>
      <c r="G111" s="594"/>
      <c r="H111" s="594"/>
      <c r="I111" s="594"/>
      <c r="J111" s="594"/>
      <c r="K111" s="594"/>
      <c r="L111" s="594"/>
      <c r="M111" s="679"/>
      <c r="N111" s="594"/>
      <c r="O111" s="596"/>
      <c r="P111" s="594"/>
      <c r="Q111" s="596"/>
    </row>
    <row r="112" spans="1:18" s="228" customFormat="1" ht="68.25" customHeight="1" thickBot="1" x14ac:dyDescent="0.3">
      <c r="A112" s="487" t="s">
        <v>6</v>
      </c>
      <c r="B112" s="514" t="s">
        <v>7</v>
      </c>
      <c r="C112" s="486" t="s">
        <v>483</v>
      </c>
      <c r="D112" s="488" t="s">
        <v>172</v>
      </c>
      <c r="E112" s="513" t="s">
        <v>304</v>
      </c>
      <c r="F112" s="488" t="s">
        <v>305</v>
      </c>
      <c r="G112" s="766" t="s">
        <v>524</v>
      </c>
      <c r="H112" s="488" t="s">
        <v>386</v>
      </c>
      <c r="I112" s="488" t="s">
        <v>24</v>
      </c>
      <c r="J112" s="489" t="s">
        <v>366</v>
      </c>
      <c r="K112" s="488" t="s">
        <v>176</v>
      </c>
      <c r="L112" s="488" t="s">
        <v>173</v>
      </c>
      <c r="M112" s="513" t="s">
        <v>25</v>
      </c>
      <c r="N112" s="488" t="s">
        <v>43</v>
      </c>
      <c r="O112" s="513" t="s">
        <v>79</v>
      </c>
      <c r="P112" s="513" t="s">
        <v>295</v>
      </c>
      <c r="Q112" s="725" t="s">
        <v>28</v>
      </c>
      <c r="R112" s="761"/>
    </row>
    <row r="113" spans="1:18" ht="35.25" customHeight="1" x14ac:dyDescent="0.25">
      <c r="A113" s="890" t="s">
        <v>330</v>
      </c>
      <c r="B113" s="571" t="s">
        <v>106</v>
      </c>
      <c r="C113" s="653" t="s">
        <v>342</v>
      </c>
      <c r="D113" s="334" t="s">
        <v>168</v>
      </c>
      <c r="E113" s="590">
        <v>697.60088500000006</v>
      </c>
      <c r="F113" s="574">
        <v>697.60088500000006</v>
      </c>
      <c r="G113" s="574">
        <v>0</v>
      </c>
      <c r="H113" s="600">
        <v>697.60088500000006</v>
      </c>
      <c r="I113" s="574">
        <v>618.20484800000008</v>
      </c>
      <c r="J113" s="591">
        <v>0.88618701795368282</v>
      </c>
      <c r="K113" s="574">
        <v>129.30800767000011</v>
      </c>
      <c r="L113" s="590">
        <v>79.396036999999978</v>
      </c>
      <c r="M113" s="590">
        <v>488.89684032999997</v>
      </c>
      <c r="N113" s="592">
        <v>0.7008260035822631</v>
      </c>
      <c r="O113" s="590">
        <v>126.4615465</v>
      </c>
      <c r="P113" s="544">
        <v>0.18128065663219448</v>
      </c>
      <c r="Q113" s="750"/>
    </row>
    <row r="114" spans="1:18" ht="31.5" customHeight="1" x14ac:dyDescent="0.25">
      <c r="A114" s="901"/>
      <c r="B114" s="918" t="s">
        <v>520</v>
      </c>
      <c r="C114" s="919"/>
      <c r="D114" s="364" t="s">
        <v>168</v>
      </c>
      <c r="E114" s="559">
        <v>697.60088500000006</v>
      </c>
      <c r="F114" s="560">
        <v>697.60088500000006</v>
      </c>
      <c r="G114" s="560">
        <v>0</v>
      </c>
      <c r="H114" s="560">
        <v>697.60088500000006</v>
      </c>
      <c r="I114" s="560">
        <v>618.20484800000008</v>
      </c>
      <c r="J114" s="561">
        <v>0.88618701795368282</v>
      </c>
      <c r="K114" s="560">
        <v>129.30800767000011</v>
      </c>
      <c r="L114" s="559">
        <v>79.396036999999978</v>
      </c>
      <c r="M114" s="559">
        <v>488.89684032999997</v>
      </c>
      <c r="N114" s="561">
        <v>0.7008260035822631</v>
      </c>
      <c r="O114" s="559">
        <v>126.4615465</v>
      </c>
      <c r="P114" s="561">
        <v>0.18128065663219448</v>
      </c>
      <c r="Q114" s="560">
        <v>0</v>
      </c>
    </row>
    <row r="115" spans="1:18" ht="77.25" customHeight="1" x14ac:dyDescent="0.25">
      <c r="A115" s="901"/>
      <c r="B115" s="540" t="s">
        <v>467</v>
      </c>
      <c r="C115" s="649" t="s">
        <v>510</v>
      </c>
      <c r="D115" s="49" t="s">
        <v>459</v>
      </c>
      <c r="E115" s="541">
        <v>539.83462299999997</v>
      </c>
      <c r="F115" s="542">
        <v>539.83462299999997</v>
      </c>
      <c r="G115" s="542">
        <v>0</v>
      </c>
      <c r="H115" s="542">
        <v>539.83462299999997</v>
      </c>
      <c r="I115" s="542">
        <v>506.63591200000002</v>
      </c>
      <c r="J115" s="543">
        <v>0.93850207158720911</v>
      </c>
      <c r="K115" s="542">
        <v>67.362090000000023</v>
      </c>
      <c r="L115" s="541">
        <v>33.198710999999946</v>
      </c>
      <c r="M115" s="541">
        <v>439.273822</v>
      </c>
      <c r="N115" s="543">
        <v>0.81371924527338069</v>
      </c>
      <c r="O115" s="541">
        <v>224.44263900000001</v>
      </c>
      <c r="P115" s="543">
        <v>0.41576184527163984</v>
      </c>
      <c r="Q115" s="542">
        <v>208.78104999999999</v>
      </c>
    </row>
    <row r="116" spans="1:18" ht="73.5" customHeight="1" x14ac:dyDescent="0.25">
      <c r="A116" s="901"/>
      <c r="B116" s="540" t="s">
        <v>468</v>
      </c>
      <c r="C116" s="649" t="s">
        <v>510</v>
      </c>
      <c r="D116" s="49" t="s">
        <v>469</v>
      </c>
      <c r="E116" s="541">
        <v>539.83462199999997</v>
      </c>
      <c r="F116" s="542">
        <v>539.83462199999997</v>
      </c>
      <c r="G116" s="542">
        <v>0</v>
      </c>
      <c r="H116" s="542">
        <v>539.83462199999997</v>
      </c>
      <c r="I116" s="542">
        <v>419</v>
      </c>
      <c r="J116" s="543">
        <v>0.77616363034974079</v>
      </c>
      <c r="K116" s="542">
        <v>0</v>
      </c>
      <c r="L116" s="541">
        <v>120.83462199999997</v>
      </c>
      <c r="M116" s="541">
        <v>419</v>
      </c>
      <c r="N116" s="543">
        <v>0.77616363034974079</v>
      </c>
      <c r="O116" s="541">
        <v>156.11666700000001</v>
      </c>
      <c r="P116" s="543">
        <v>0.28919350600673405</v>
      </c>
      <c r="Q116" s="542">
        <v>156.11666700000001</v>
      </c>
    </row>
    <row r="117" spans="1:18" ht="90" x14ac:dyDescent="0.25">
      <c r="A117" s="901"/>
      <c r="B117" s="601" t="s">
        <v>471</v>
      </c>
      <c r="C117" s="660" t="s">
        <v>511</v>
      </c>
      <c r="D117" s="496" t="s">
        <v>472</v>
      </c>
      <c r="E117" s="541">
        <v>2517.0559669999998</v>
      </c>
      <c r="F117" s="542">
        <v>2517.0559669999998</v>
      </c>
      <c r="G117" s="542">
        <v>627.45680000000004</v>
      </c>
      <c r="H117" s="542">
        <v>1889.5991669999999</v>
      </c>
      <c r="I117" s="542">
        <v>1716.2658329999999</v>
      </c>
      <c r="J117" s="543">
        <v>0.90826978703891437</v>
      </c>
      <c r="K117" s="542">
        <v>976.27916599999992</v>
      </c>
      <c r="L117" s="541">
        <v>173.33333399999992</v>
      </c>
      <c r="M117" s="541">
        <v>739.98666700000001</v>
      </c>
      <c r="N117" s="543">
        <v>0.39161039014154059</v>
      </c>
      <c r="O117" s="541">
        <v>343.64666633999997</v>
      </c>
      <c r="P117" s="543">
        <v>0.18186220249323384</v>
      </c>
      <c r="Q117" s="542">
        <v>330.84666633999996</v>
      </c>
    </row>
    <row r="118" spans="1:18" ht="90" x14ac:dyDescent="0.25">
      <c r="A118" s="901"/>
      <c r="B118" s="601" t="s">
        <v>473</v>
      </c>
      <c r="C118" s="660" t="s">
        <v>511</v>
      </c>
      <c r="D118" s="496" t="s">
        <v>474</v>
      </c>
      <c r="E118" s="541">
        <v>2517.0559669999998</v>
      </c>
      <c r="F118" s="542">
        <v>2517.0559669999998</v>
      </c>
      <c r="G118" s="542">
        <v>0</v>
      </c>
      <c r="H118" s="542">
        <v>2517.0559669999998</v>
      </c>
      <c r="I118" s="542">
        <v>2517.0559669999998</v>
      </c>
      <c r="J118" s="543">
        <v>1</v>
      </c>
      <c r="K118" s="542">
        <v>1192.6794999999997</v>
      </c>
      <c r="L118" s="541">
        <v>0</v>
      </c>
      <c r="M118" s="541">
        <v>1324.376467</v>
      </c>
      <c r="N118" s="543">
        <v>0.52616091352886485</v>
      </c>
      <c r="O118" s="541">
        <v>1238.5931330000001</v>
      </c>
      <c r="P118" s="543">
        <v>0.49208009247257239</v>
      </c>
      <c r="Q118" s="542">
        <v>1234.0931330000001</v>
      </c>
    </row>
    <row r="119" spans="1:18" ht="139.5" customHeight="1" x14ac:dyDescent="0.25">
      <c r="A119" s="901"/>
      <c r="B119" s="601" t="s">
        <v>475</v>
      </c>
      <c r="C119" s="660" t="s">
        <v>511</v>
      </c>
      <c r="D119" s="496" t="s">
        <v>476</v>
      </c>
      <c r="E119" s="541">
        <v>2517.0559669999998</v>
      </c>
      <c r="F119" s="542">
        <v>2517.0559669999998</v>
      </c>
      <c r="G119" s="542">
        <v>4.0663999999999998</v>
      </c>
      <c r="H119" s="542">
        <v>2512.9895669999996</v>
      </c>
      <c r="I119" s="542">
        <v>2210.0940690000002</v>
      </c>
      <c r="J119" s="543">
        <v>0.87946806386403142</v>
      </c>
      <c r="K119" s="542">
        <v>1703.4314976000003</v>
      </c>
      <c r="L119" s="541">
        <v>302.89549799999941</v>
      </c>
      <c r="M119" s="541">
        <v>506.66257139999999</v>
      </c>
      <c r="N119" s="543">
        <v>0.20161745916233645</v>
      </c>
      <c r="O119" s="541">
        <v>221.3759044</v>
      </c>
      <c r="P119" s="543">
        <v>8.8092647620609893E-2</v>
      </c>
      <c r="Q119" s="542">
        <v>209.7759044</v>
      </c>
    </row>
    <row r="120" spans="1:18" ht="90" x14ac:dyDescent="0.25">
      <c r="A120" s="901"/>
      <c r="B120" s="601" t="s">
        <v>477</v>
      </c>
      <c r="C120" s="660" t="s">
        <v>511</v>
      </c>
      <c r="D120" s="496" t="s">
        <v>469</v>
      </c>
      <c r="E120" s="541">
        <v>2517.0559669999998</v>
      </c>
      <c r="F120" s="542">
        <v>2517.0559669999998</v>
      </c>
      <c r="G120" s="542">
        <v>568.47680000000003</v>
      </c>
      <c r="H120" s="542">
        <v>1948.5791669999999</v>
      </c>
      <c r="I120" s="542">
        <v>1869.2363230000001</v>
      </c>
      <c r="J120" s="543">
        <v>0.95928169337756253</v>
      </c>
      <c r="K120" s="542">
        <v>1439.6052320000001</v>
      </c>
      <c r="L120" s="541">
        <v>79.342843999999786</v>
      </c>
      <c r="M120" s="541">
        <v>429.63109100000003</v>
      </c>
      <c r="N120" s="543">
        <v>0.22048428838611311</v>
      </c>
      <c r="O120" s="541">
        <v>192.33891</v>
      </c>
      <c r="P120" s="543">
        <v>9.8707259760003385E-2</v>
      </c>
      <c r="Q120" s="542">
        <v>179</v>
      </c>
    </row>
    <row r="121" spans="1:18" ht="71.25" customHeight="1" x14ac:dyDescent="0.25">
      <c r="A121" s="901"/>
      <c r="B121" s="601" t="s">
        <v>480</v>
      </c>
      <c r="C121" s="660" t="s">
        <v>512</v>
      </c>
      <c r="D121" s="496" t="s">
        <v>459</v>
      </c>
      <c r="E121" s="541">
        <v>2000</v>
      </c>
      <c r="F121" s="542">
        <v>2000</v>
      </c>
      <c r="G121" s="542">
        <v>0</v>
      </c>
      <c r="H121" s="542">
        <v>2000</v>
      </c>
      <c r="I121" s="542">
        <v>1776.6470409999999</v>
      </c>
      <c r="J121" s="543">
        <v>0.88832352049999996</v>
      </c>
      <c r="K121" s="542">
        <v>53.31007099999988</v>
      </c>
      <c r="L121" s="541">
        <v>223.35295900000006</v>
      </c>
      <c r="M121" s="541">
        <v>1723.3369700000001</v>
      </c>
      <c r="N121" s="543">
        <v>0.86166848500000004</v>
      </c>
      <c r="O121" s="541">
        <v>779.17137939999998</v>
      </c>
      <c r="P121" s="543">
        <v>0.38958568970000002</v>
      </c>
      <c r="Q121" s="542">
        <v>753.56064240000001</v>
      </c>
    </row>
    <row r="122" spans="1:18" ht="20.25" thickBot="1" x14ac:dyDescent="0.3">
      <c r="A122" s="901"/>
      <c r="B122" s="916" t="s">
        <v>81</v>
      </c>
      <c r="C122" s="917"/>
      <c r="D122" s="722" t="s">
        <v>81</v>
      </c>
      <c r="E122" s="563">
        <v>13147.893113</v>
      </c>
      <c r="F122" s="564">
        <v>13147.893113</v>
      </c>
      <c r="G122" s="564">
        <v>1200</v>
      </c>
      <c r="H122" s="564">
        <v>11947.893112999998</v>
      </c>
      <c r="I122" s="564">
        <v>11014.935144999999</v>
      </c>
      <c r="J122" s="565">
        <v>0.92191443636327086</v>
      </c>
      <c r="K122" s="564">
        <v>5432.6675565999994</v>
      </c>
      <c r="L122" s="563">
        <v>932.95796799999903</v>
      </c>
      <c r="M122" s="563">
        <v>5582.2675884000009</v>
      </c>
      <c r="N122" s="565">
        <v>0.4672177375211175</v>
      </c>
      <c r="O122" s="563">
        <v>3155.6852991400001</v>
      </c>
      <c r="P122" s="565">
        <v>0.26412065033511489</v>
      </c>
      <c r="Q122" s="564">
        <v>3072.1740631399998</v>
      </c>
    </row>
    <row r="123" spans="1:18" ht="33.75" customHeight="1" thickBot="1" x14ac:dyDescent="0.3">
      <c r="A123" s="891"/>
      <c r="B123" s="903" t="s">
        <v>69</v>
      </c>
      <c r="C123" s="920"/>
      <c r="D123" s="904"/>
      <c r="E123" s="567">
        <v>13845.493998</v>
      </c>
      <c r="F123" s="568">
        <v>13845.493998</v>
      </c>
      <c r="G123" s="568">
        <v>1200</v>
      </c>
      <c r="H123" s="568">
        <v>12645.493997999998</v>
      </c>
      <c r="I123" s="568">
        <v>11633.139992999999</v>
      </c>
      <c r="J123" s="569">
        <v>0.91994349883364679</v>
      </c>
      <c r="K123" s="568">
        <v>5561.9755642699993</v>
      </c>
      <c r="L123" s="567">
        <v>1012.3540049999992</v>
      </c>
      <c r="M123" s="567">
        <v>6071.1644287300005</v>
      </c>
      <c r="N123" s="569">
        <v>0.48010496305563161</v>
      </c>
      <c r="O123" s="567">
        <v>3282.1468456400003</v>
      </c>
      <c r="P123" s="569">
        <v>0.25955070210456799</v>
      </c>
      <c r="Q123" s="717">
        <v>3072.1740631399998</v>
      </c>
    </row>
    <row r="124" spans="1:18" ht="33.75" customHeight="1" thickBot="1" x14ac:dyDescent="0.3">
      <c r="A124" s="892" t="s">
        <v>526</v>
      </c>
      <c r="B124" s="930"/>
      <c r="C124" s="930"/>
      <c r="D124" s="930"/>
      <c r="E124" s="930"/>
      <c r="F124" s="930"/>
      <c r="G124" s="930"/>
      <c r="H124" s="930"/>
      <c r="I124" s="930"/>
      <c r="J124" s="930"/>
      <c r="K124" s="930"/>
      <c r="L124" s="930"/>
      <c r="M124" s="931"/>
      <c r="N124" s="930"/>
      <c r="O124" s="930"/>
      <c r="P124" s="897"/>
    </row>
    <row r="125" spans="1:18" s="228" customFormat="1" ht="52.5" customHeight="1" thickBot="1" x14ac:dyDescent="0.3">
      <c r="A125" s="487" t="s">
        <v>6</v>
      </c>
      <c r="B125" s="514" t="s">
        <v>7</v>
      </c>
      <c r="C125" s="486" t="s">
        <v>483</v>
      </c>
      <c r="D125" s="488" t="s">
        <v>172</v>
      </c>
      <c r="E125" s="513" t="s">
        <v>93</v>
      </c>
      <c r="F125" s="488" t="s">
        <v>171</v>
      </c>
      <c r="G125" s="766" t="s">
        <v>524</v>
      </c>
      <c r="H125" s="488" t="s">
        <v>386</v>
      </c>
      <c r="I125" s="488" t="s">
        <v>24</v>
      </c>
      <c r="J125" s="489" t="s">
        <v>366</v>
      </c>
      <c r="K125" s="488" t="s">
        <v>176</v>
      </c>
      <c r="L125" s="488" t="s">
        <v>173</v>
      </c>
      <c r="M125" s="513" t="s">
        <v>25</v>
      </c>
      <c r="N125" s="488" t="s">
        <v>43</v>
      </c>
      <c r="O125" s="513" t="s">
        <v>79</v>
      </c>
      <c r="P125" s="704" t="s">
        <v>295</v>
      </c>
      <c r="Q125" s="513" t="s">
        <v>28</v>
      </c>
      <c r="R125" s="761"/>
    </row>
    <row r="126" spans="1:18" ht="53.25" customHeight="1" x14ac:dyDescent="0.25">
      <c r="A126" s="888" t="s">
        <v>331</v>
      </c>
      <c r="B126" s="586" t="s">
        <v>470</v>
      </c>
      <c r="C126" s="655" t="s">
        <v>513</v>
      </c>
      <c r="D126" s="491" t="s">
        <v>459</v>
      </c>
      <c r="E126" s="554">
        <v>2500</v>
      </c>
      <c r="F126" s="555">
        <v>2500</v>
      </c>
      <c r="G126" s="555">
        <v>100</v>
      </c>
      <c r="H126" s="555">
        <v>2400</v>
      </c>
      <c r="I126" s="555">
        <v>1828.1822122000001</v>
      </c>
      <c r="J126" s="543">
        <v>0.76174258841666675</v>
      </c>
      <c r="K126" s="542">
        <v>78.585815000000139</v>
      </c>
      <c r="L126" s="554">
        <v>571.81778779999991</v>
      </c>
      <c r="M126" s="554">
        <v>1749.5963972</v>
      </c>
      <c r="N126" s="556">
        <v>0.72899849883333334</v>
      </c>
      <c r="O126" s="554">
        <v>743.67741699999999</v>
      </c>
      <c r="P126" s="543">
        <v>0.30986559041666667</v>
      </c>
      <c r="Q126" s="730">
        <v>743.67741699999999</v>
      </c>
    </row>
    <row r="127" spans="1:18" ht="107.25" customHeight="1" x14ac:dyDescent="0.25">
      <c r="A127" s="902"/>
      <c r="B127" s="587" t="s">
        <v>479</v>
      </c>
      <c r="C127" s="656" t="s">
        <v>514</v>
      </c>
      <c r="D127" s="492" t="s">
        <v>459</v>
      </c>
      <c r="E127" s="554">
        <v>3500</v>
      </c>
      <c r="F127" s="555">
        <v>3500</v>
      </c>
      <c r="G127" s="555">
        <v>0</v>
      </c>
      <c r="H127" s="542">
        <v>3500</v>
      </c>
      <c r="I127" s="555">
        <v>3184.3051590100004</v>
      </c>
      <c r="J127" s="543">
        <v>0.90980147400285727</v>
      </c>
      <c r="K127" s="542">
        <v>15.000000010000349</v>
      </c>
      <c r="L127" s="541">
        <v>315.69484098999965</v>
      </c>
      <c r="M127" s="554">
        <v>3169.305159</v>
      </c>
      <c r="N127" s="543">
        <v>0.90551575971428566</v>
      </c>
      <c r="O127" s="554">
        <v>1337.65001233</v>
      </c>
      <c r="P127" s="543">
        <v>0.38218571780857141</v>
      </c>
      <c r="Q127" s="730">
        <v>1337.65001233</v>
      </c>
    </row>
    <row r="128" spans="1:18" ht="19.5" x14ac:dyDescent="0.25">
      <c r="A128" s="902"/>
      <c r="B128" s="945" t="s">
        <v>48</v>
      </c>
      <c r="C128" s="919"/>
      <c r="D128" s="364" t="s">
        <v>81</v>
      </c>
      <c r="E128" s="559">
        <v>6000</v>
      </c>
      <c r="F128" s="560">
        <v>6000</v>
      </c>
      <c r="G128" s="560">
        <v>100</v>
      </c>
      <c r="H128" s="560">
        <v>5900</v>
      </c>
      <c r="I128" s="560">
        <v>5012.4873712100007</v>
      </c>
      <c r="J128" s="561">
        <v>0.84957413071355947</v>
      </c>
      <c r="K128" s="560">
        <v>93.585815010000488</v>
      </c>
      <c r="L128" s="559">
        <v>887.51262878999933</v>
      </c>
      <c r="M128" s="559">
        <v>4918.9015562000004</v>
      </c>
      <c r="N128" s="561">
        <v>0.83371212816949158</v>
      </c>
      <c r="O128" s="559">
        <v>2081.3274293300001</v>
      </c>
      <c r="P128" s="561">
        <v>0.35276736090338984</v>
      </c>
      <c r="Q128" s="731">
        <v>2081.3274293300001</v>
      </c>
    </row>
    <row r="129" spans="1:18" ht="39.75" thickBot="1" x14ac:dyDescent="0.3">
      <c r="A129" s="902"/>
      <c r="B129" s="992" t="s">
        <v>521</v>
      </c>
      <c r="C129" s="993"/>
      <c r="D129" s="396" t="s">
        <v>279</v>
      </c>
      <c r="E129" s="583">
        <v>152.953305</v>
      </c>
      <c r="F129" s="584">
        <v>152.953305</v>
      </c>
      <c r="G129" s="584">
        <v>0</v>
      </c>
      <c r="H129" s="584">
        <v>152.953305</v>
      </c>
      <c r="I129" s="584">
        <v>152.6</v>
      </c>
      <c r="J129" s="565">
        <v>0.99769011202471236</v>
      </c>
      <c r="K129" s="584">
        <v>0</v>
      </c>
      <c r="L129" s="583">
        <v>0.35330500000000598</v>
      </c>
      <c r="M129" s="583">
        <v>152.6</v>
      </c>
      <c r="N129" s="585">
        <v>0.99769011202471236</v>
      </c>
      <c r="O129" s="583">
        <v>64.399998999999994</v>
      </c>
      <c r="P129" s="565">
        <v>0.42104352697707315</v>
      </c>
      <c r="Q129" s="732">
        <v>0</v>
      </c>
    </row>
    <row r="130" spans="1:18" ht="34.5" customHeight="1" thickBot="1" x14ac:dyDescent="0.3">
      <c r="A130" s="889"/>
      <c r="B130" s="903" t="s">
        <v>69</v>
      </c>
      <c r="C130" s="920"/>
      <c r="D130" s="904"/>
      <c r="E130" s="567">
        <v>6152.953305</v>
      </c>
      <c r="F130" s="568">
        <v>6152.953305</v>
      </c>
      <c r="G130" s="568">
        <v>100</v>
      </c>
      <c r="H130" s="568">
        <v>6052.953305</v>
      </c>
      <c r="I130" s="568">
        <v>5165.087371210001</v>
      </c>
      <c r="J130" s="569">
        <v>0.8533169034929472</v>
      </c>
      <c r="K130" s="568">
        <v>93.585815010000488</v>
      </c>
      <c r="L130" s="567">
        <v>887.8659337899993</v>
      </c>
      <c r="M130" s="567">
        <v>5071.5015562000008</v>
      </c>
      <c r="N130" s="569">
        <v>0.83785572110901996</v>
      </c>
      <c r="O130" s="567">
        <v>2145.7274283300003</v>
      </c>
      <c r="P130" s="569">
        <v>0.35449264519479062</v>
      </c>
      <c r="Q130" s="733">
        <v>2081.3274293300001</v>
      </c>
    </row>
    <row r="131" spans="1:18" ht="18" customHeight="1" thickBot="1" x14ac:dyDescent="0.3">
      <c r="A131" s="975" t="s">
        <v>526</v>
      </c>
      <c r="B131" s="930"/>
      <c r="C131" s="930"/>
      <c r="D131" s="930"/>
      <c r="E131" s="930"/>
      <c r="F131" s="930"/>
      <c r="G131" s="930"/>
      <c r="H131" s="930"/>
      <c r="I131" s="930"/>
      <c r="J131" s="930"/>
      <c r="K131" s="930"/>
      <c r="L131" s="930"/>
      <c r="M131" s="931"/>
      <c r="N131" s="930"/>
      <c r="O131" s="930"/>
      <c r="P131" s="976"/>
    </row>
    <row r="132" spans="1:18" s="228" customFormat="1" ht="68.25" customHeight="1" thickBot="1" x14ac:dyDescent="0.3">
      <c r="A132" s="487" t="s">
        <v>6</v>
      </c>
      <c r="B132" s="514" t="s">
        <v>7</v>
      </c>
      <c r="C132" s="486" t="s">
        <v>483</v>
      </c>
      <c r="D132" s="488" t="s">
        <v>172</v>
      </c>
      <c r="E132" s="513" t="s">
        <v>93</v>
      </c>
      <c r="F132" s="488" t="s">
        <v>171</v>
      </c>
      <c r="G132" s="766" t="s">
        <v>524</v>
      </c>
      <c r="H132" s="488" t="s">
        <v>386</v>
      </c>
      <c r="I132" s="488" t="s">
        <v>24</v>
      </c>
      <c r="J132" s="489" t="s">
        <v>366</v>
      </c>
      <c r="K132" s="488" t="s">
        <v>176</v>
      </c>
      <c r="L132" s="488" t="s">
        <v>173</v>
      </c>
      <c r="M132" s="513" t="s">
        <v>25</v>
      </c>
      <c r="N132" s="488" t="s">
        <v>43</v>
      </c>
      <c r="O132" s="513" t="s">
        <v>79</v>
      </c>
      <c r="P132" s="515" t="s">
        <v>295</v>
      </c>
      <c r="Q132" s="725" t="s">
        <v>28</v>
      </c>
      <c r="R132" s="761"/>
    </row>
    <row r="133" spans="1:18" ht="67.5" customHeight="1" x14ac:dyDescent="0.25">
      <c r="A133" s="890" t="s">
        <v>403</v>
      </c>
      <c r="B133" s="604" t="s">
        <v>130</v>
      </c>
      <c r="C133" s="661" t="s">
        <v>315</v>
      </c>
      <c r="D133" s="517" t="s">
        <v>315</v>
      </c>
      <c r="E133" s="590">
        <v>8061.6993309999998</v>
      </c>
      <c r="F133" s="573">
        <v>8061.6993309999998</v>
      </c>
      <c r="G133" s="786">
        <v>50</v>
      </c>
      <c r="H133" s="574">
        <v>8011.6993309999998</v>
      </c>
      <c r="I133" s="574">
        <v>8003.4530619999996</v>
      </c>
      <c r="J133" s="591">
        <v>0.99897072160857403</v>
      </c>
      <c r="K133" s="574">
        <v>471.18719299999975</v>
      </c>
      <c r="L133" s="590">
        <v>8.2462690000002112</v>
      </c>
      <c r="M133" s="590">
        <v>7532.2658689999998</v>
      </c>
      <c r="N133" s="591">
        <v>0.94015833068711052</v>
      </c>
      <c r="O133" s="590">
        <v>4122.4250724800004</v>
      </c>
      <c r="P133" s="603">
        <v>0.51455064676839912</v>
      </c>
      <c r="Q133" s="783">
        <v>4121.9018584799996</v>
      </c>
    </row>
    <row r="134" spans="1:18" ht="26.25" customHeight="1" x14ac:dyDescent="0.25">
      <c r="A134" s="901"/>
      <c r="B134" s="918" t="s">
        <v>47</v>
      </c>
      <c r="C134" s="919"/>
      <c r="D134" s="364" t="s">
        <v>47</v>
      </c>
      <c r="E134" s="559">
        <v>8061.6993309999998</v>
      </c>
      <c r="F134" s="560">
        <v>8061.6993309999998</v>
      </c>
      <c r="G134" s="560">
        <v>50</v>
      </c>
      <c r="H134" s="560">
        <v>8011.6993309999998</v>
      </c>
      <c r="I134" s="560">
        <v>8003.4530619999996</v>
      </c>
      <c r="J134" s="561">
        <v>0.99897072160857403</v>
      </c>
      <c r="K134" s="560">
        <v>471.18719299999975</v>
      </c>
      <c r="L134" s="559">
        <v>8.2462690000002112</v>
      </c>
      <c r="M134" s="559">
        <v>7532.2658689999998</v>
      </c>
      <c r="N134" s="561">
        <v>0.94015833068711052</v>
      </c>
      <c r="O134" s="559">
        <v>4122.4250724800004</v>
      </c>
      <c r="P134" s="562">
        <v>0.51455064676839912</v>
      </c>
      <c r="Q134" s="560">
        <v>4121.9018584799996</v>
      </c>
    </row>
    <row r="135" spans="1:18" ht="45" customHeight="1" x14ac:dyDescent="0.25">
      <c r="A135" s="901"/>
      <c r="B135" s="604" t="s">
        <v>460</v>
      </c>
      <c r="C135" s="661" t="s">
        <v>515</v>
      </c>
      <c r="D135" s="51" t="s">
        <v>461</v>
      </c>
      <c r="E135" s="541">
        <v>2612.773306</v>
      </c>
      <c r="F135" s="542">
        <v>2612.773306</v>
      </c>
      <c r="G135" s="542">
        <v>0</v>
      </c>
      <c r="H135" s="542">
        <v>2612.773306</v>
      </c>
      <c r="I135" s="542">
        <v>2612.773306</v>
      </c>
      <c r="J135" s="543">
        <v>1</v>
      </c>
      <c r="K135" s="542">
        <v>0</v>
      </c>
      <c r="L135" s="541">
        <v>0</v>
      </c>
      <c r="M135" s="541">
        <v>2612.773306</v>
      </c>
      <c r="N135" s="543">
        <v>1</v>
      </c>
      <c r="O135" s="541">
        <v>0</v>
      </c>
      <c r="P135" s="558">
        <v>0</v>
      </c>
      <c r="Q135" s="542">
        <v>0</v>
      </c>
    </row>
    <row r="136" spans="1:18" ht="20.25" thickBot="1" x14ac:dyDescent="0.3">
      <c r="A136" s="901"/>
      <c r="B136" s="977" t="s">
        <v>48</v>
      </c>
      <c r="C136" s="978"/>
      <c r="D136" s="364" t="s">
        <v>81</v>
      </c>
      <c r="E136" s="559">
        <v>2612.773306</v>
      </c>
      <c r="F136" s="560">
        <v>2612.773306</v>
      </c>
      <c r="G136" s="560">
        <v>0</v>
      </c>
      <c r="H136" s="560">
        <v>2612.773306</v>
      </c>
      <c r="I136" s="560">
        <v>2612.773306</v>
      </c>
      <c r="J136" s="561">
        <v>1</v>
      </c>
      <c r="K136" s="560">
        <v>0</v>
      </c>
      <c r="L136" s="559">
        <v>0</v>
      </c>
      <c r="M136" s="559">
        <v>2612.773306</v>
      </c>
      <c r="N136" s="561">
        <v>1</v>
      </c>
      <c r="O136" s="559">
        <v>0</v>
      </c>
      <c r="P136" s="562">
        <v>0</v>
      </c>
      <c r="Q136" s="560">
        <v>0</v>
      </c>
    </row>
    <row r="137" spans="1:18" ht="26.25" customHeight="1" thickBot="1" x14ac:dyDescent="0.3">
      <c r="A137" s="891"/>
      <c r="B137" s="903" t="s">
        <v>69</v>
      </c>
      <c r="C137" s="920"/>
      <c r="D137" s="904"/>
      <c r="E137" s="567">
        <v>10674.472636999999</v>
      </c>
      <c r="F137" s="568">
        <v>10674.472636999999</v>
      </c>
      <c r="G137" s="568">
        <v>50</v>
      </c>
      <c r="H137" s="568">
        <v>10624.472636999999</v>
      </c>
      <c r="I137" s="568">
        <v>10616.226368</v>
      </c>
      <c r="J137" s="569">
        <v>0.99922384204075398</v>
      </c>
      <c r="K137" s="568">
        <v>471.18719299999975</v>
      </c>
      <c r="L137" s="567">
        <v>8.2462689999993017</v>
      </c>
      <c r="M137" s="567">
        <v>10145.039175</v>
      </c>
      <c r="N137" s="569">
        <v>0.95487461087429792</v>
      </c>
      <c r="O137" s="567">
        <v>4122.4250724800004</v>
      </c>
      <c r="P137" s="570">
        <v>0.38801220665989095</v>
      </c>
      <c r="Q137" s="568">
        <v>4121.9018584799996</v>
      </c>
    </row>
    <row r="138" spans="1:18" ht="18" customHeight="1" thickBot="1" x14ac:dyDescent="0.3">
      <c r="A138" s="892" t="s">
        <v>526</v>
      </c>
      <c r="B138" s="892"/>
      <c r="C138" s="892"/>
      <c r="D138" s="892"/>
      <c r="E138" s="892"/>
      <c r="F138" s="892"/>
      <c r="G138" s="892"/>
      <c r="H138" s="892"/>
      <c r="I138" s="892"/>
      <c r="J138" s="892"/>
      <c r="K138" s="892"/>
      <c r="L138" s="892"/>
      <c r="M138" s="893"/>
      <c r="N138" s="892"/>
      <c r="O138" s="892"/>
      <c r="P138" s="892"/>
    </row>
    <row r="139" spans="1:18" s="228" customFormat="1" ht="68.25" customHeight="1" x14ac:dyDescent="0.25">
      <c r="A139" s="487" t="s">
        <v>6</v>
      </c>
      <c r="B139" s="514" t="s">
        <v>7</v>
      </c>
      <c r="C139" s="486" t="s">
        <v>483</v>
      </c>
      <c r="D139" s="488" t="s">
        <v>172</v>
      </c>
      <c r="E139" s="513" t="s">
        <v>93</v>
      </c>
      <c r="F139" s="488" t="s">
        <v>171</v>
      </c>
      <c r="G139" s="488" t="s">
        <v>95</v>
      </c>
      <c r="H139" s="488" t="s">
        <v>386</v>
      </c>
      <c r="I139" s="488" t="s">
        <v>24</v>
      </c>
      <c r="J139" s="489" t="s">
        <v>366</v>
      </c>
      <c r="K139" s="488" t="s">
        <v>176</v>
      </c>
      <c r="L139" s="488" t="s">
        <v>173</v>
      </c>
      <c r="M139" s="513" t="s">
        <v>25</v>
      </c>
      <c r="N139" s="488" t="s">
        <v>43</v>
      </c>
      <c r="O139" s="513" t="s">
        <v>79</v>
      </c>
      <c r="P139" s="515" t="s">
        <v>295</v>
      </c>
      <c r="Q139" s="513" t="s">
        <v>28</v>
      </c>
      <c r="R139" s="761"/>
    </row>
    <row r="140" spans="1:18" ht="26.25" customHeight="1" x14ac:dyDescent="0.25">
      <c r="A140" s="901" t="s">
        <v>528</v>
      </c>
      <c r="B140" s="553" t="s">
        <v>374</v>
      </c>
      <c r="C140" s="652" t="s">
        <v>375</v>
      </c>
      <c r="D140" s="50" t="s">
        <v>375</v>
      </c>
      <c r="E140" s="554">
        <v>4500</v>
      </c>
      <c r="F140" s="555">
        <v>4500</v>
      </c>
      <c r="G140" s="555">
        <v>2500</v>
      </c>
      <c r="H140" s="555">
        <v>2000</v>
      </c>
      <c r="I140" s="555">
        <v>1099.8628886600002</v>
      </c>
      <c r="J140" s="556">
        <v>0.54993144433000007</v>
      </c>
      <c r="K140" s="555">
        <v>234.32125666000013</v>
      </c>
      <c r="L140" s="554">
        <v>900.13711133999982</v>
      </c>
      <c r="M140" s="554">
        <v>865.54163200000005</v>
      </c>
      <c r="N140" s="556">
        <v>0.432770816</v>
      </c>
      <c r="O140" s="554">
        <v>865.54163200000005</v>
      </c>
      <c r="P140" s="557">
        <v>0.432770816</v>
      </c>
      <c r="Q140" s="554">
        <v>865.54163200000005</v>
      </c>
    </row>
    <row r="141" spans="1:18" ht="32.25" customHeight="1" thickBot="1" x14ac:dyDescent="0.3">
      <c r="A141" s="901"/>
      <c r="B141" s="977" t="s">
        <v>375</v>
      </c>
      <c r="C141" s="978"/>
      <c r="D141" s="364" t="s">
        <v>47</v>
      </c>
      <c r="E141" s="559">
        <v>4500</v>
      </c>
      <c r="F141" s="560">
        <v>4500</v>
      </c>
      <c r="G141" s="560">
        <v>2500</v>
      </c>
      <c r="H141" s="560">
        <v>2000</v>
      </c>
      <c r="I141" s="560">
        <v>1099.8628886600002</v>
      </c>
      <c r="J141" s="561">
        <v>0.54993144433000007</v>
      </c>
      <c r="K141" s="560">
        <v>234.32125666000013</v>
      </c>
      <c r="L141" s="559">
        <v>900.13711133999982</v>
      </c>
      <c r="M141" s="559">
        <v>865.54163200000005</v>
      </c>
      <c r="N141" s="561">
        <v>0.432770816</v>
      </c>
      <c r="O141" s="559">
        <v>865.54163200000005</v>
      </c>
      <c r="P141" s="562">
        <v>0.432770816</v>
      </c>
      <c r="Q141" s="559">
        <v>865.54163200000005</v>
      </c>
    </row>
    <row r="142" spans="1:18" ht="27.75" customHeight="1" thickBot="1" x14ac:dyDescent="0.3">
      <c r="A142" s="891"/>
      <c r="B142" s="903" t="s">
        <v>69</v>
      </c>
      <c r="C142" s="904"/>
      <c r="D142" s="670" t="s">
        <v>306</v>
      </c>
      <c r="E142" s="567">
        <v>4500</v>
      </c>
      <c r="F142" s="568">
        <v>4500</v>
      </c>
      <c r="G142" s="568">
        <v>2500</v>
      </c>
      <c r="H142" s="568">
        <v>2000</v>
      </c>
      <c r="I142" s="568">
        <v>1099.8628886600002</v>
      </c>
      <c r="J142" s="569">
        <v>0.54993144433000007</v>
      </c>
      <c r="K142" s="568">
        <v>234.32125666000013</v>
      </c>
      <c r="L142" s="567">
        <v>900.13711133999982</v>
      </c>
      <c r="M142" s="567">
        <v>865.54163200000005</v>
      </c>
      <c r="N142" s="569">
        <v>0.432770816</v>
      </c>
      <c r="O142" s="567">
        <v>865.54163200000005</v>
      </c>
      <c r="P142" s="570">
        <v>0.432770816</v>
      </c>
      <c r="Q142" s="568">
        <v>865.54163200000005</v>
      </c>
    </row>
    <row r="143" spans="1:18" ht="18" customHeight="1" thickBot="1" x14ac:dyDescent="0.3">
      <c r="A143" s="892" t="s">
        <v>526</v>
      </c>
      <c r="B143" s="892"/>
      <c r="C143" s="892"/>
      <c r="D143" s="892"/>
      <c r="E143" s="892"/>
      <c r="F143" s="892"/>
      <c r="G143" s="892"/>
      <c r="H143" s="892"/>
      <c r="I143" s="892"/>
      <c r="J143" s="892"/>
      <c r="K143" s="892"/>
      <c r="L143" s="892"/>
      <c r="M143" s="893"/>
      <c r="N143" s="892"/>
      <c r="O143" s="892"/>
      <c r="P143" s="892"/>
    </row>
    <row r="144" spans="1:18" s="228" customFormat="1" ht="68.25" customHeight="1" x14ac:dyDescent="0.25">
      <c r="A144" s="487" t="s">
        <v>6</v>
      </c>
      <c r="B144" s="514" t="s">
        <v>7</v>
      </c>
      <c r="C144" s="486" t="s">
        <v>483</v>
      </c>
      <c r="D144" s="488" t="s">
        <v>172</v>
      </c>
      <c r="E144" s="513" t="s">
        <v>93</v>
      </c>
      <c r="F144" s="488" t="s">
        <v>171</v>
      </c>
      <c r="G144" s="766" t="s">
        <v>524</v>
      </c>
      <c r="H144" s="488" t="s">
        <v>390</v>
      </c>
      <c r="I144" s="488" t="s">
        <v>24</v>
      </c>
      <c r="J144" s="489" t="s">
        <v>366</v>
      </c>
      <c r="K144" s="488" t="s">
        <v>176</v>
      </c>
      <c r="L144" s="488" t="s">
        <v>173</v>
      </c>
      <c r="M144" s="513" t="s">
        <v>25</v>
      </c>
      <c r="N144" s="488" t="s">
        <v>43</v>
      </c>
      <c r="O144" s="513" t="s">
        <v>79</v>
      </c>
      <c r="P144" s="515" t="s">
        <v>295</v>
      </c>
      <c r="Q144" s="513" t="s">
        <v>28</v>
      </c>
      <c r="R144" s="761"/>
    </row>
    <row r="145" spans="1:18" ht="62.25" customHeight="1" thickBot="1" x14ac:dyDescent="0.3">
      <c r="A145" s="914" t="s">
        <v>394</v>
      </c>
      <c r="B145" s="605" t="s">
        <v>233</v>
      </c>
      <c r="C145" s="654" t="s">
        <v>342</v>
      </c>
      <c r="D145" s="50" t="s">
        <v>174</v>
      </c>
      <c r="E145" s="554">
        <v>451</v>
      </c>
      <c r="F145" s="555">
        <v>451</v>
      </c>
      <c r="G145" s="555">
        <v>0</v>
      </c>
      <c r="H145" s="555">
        <v>451</v>
      </c>
      <c r="I145" s="555">
        <v>397.68438600000002</v>
      </c>
      <c r="J145" s="556">
        <v>0.88178356097560984</v>
      </c>
      <c r="K145" s="606">
        <v>12.285000000000025</v>
      </c>
      <c r="L145" s="554">
        <v>53.315613999999982</v>
      </c>
      <c r="M145" s="554">
        <v>385.39938599999999</v>
      </c>
      <c r="N145" s="556">
        <v>0.8545440931263858</v>
      </c>
      <c r="O145" s="554">
        <v>208.503883</v>
      </c>
      <c r="P145" s="607">
        <v>0.46231459645232814</v>
      </c>
      <c r="Q145" s="554">
        <v>0</v>
      </c>
    </row>
    <row r="146" spans="1:18" ht="39" customHeight="1" thickBot="1" x14ac:dyDescent="0.3">
      <c r="A146" s="915"/>
      <c r="B146" s="903" t="s">
        <v>69</v>
      </c>
      <c r="C146" s="920"/>
      <c r="D146" s="904"/>
      <c r="E146" s="567">
        <v>451</v>
      </c>
      <c r="F146" s="568">
        <v>451</v>
      </c>
      <c r="G146" s="568">
        <v>0</v>
      </c>
      <c r="H146" s="568">
        <v>451</v>
      </c>
      <c r="I146" s="568">
        <v>397.68438600000002</v>
      </c>
      <c r="J146" s="569">
        <v>0.88178356097560984</v>
      </c>
      <c r="K146" s="608">
        <v>12.285000000000025</v>
      </c>
      <c r="L146" s="567">
        <v>53.315613999999982</v>
      </c>
      <c r="M146" s="567">
        <v>385.39938599999999</v>
      </c>
      <c r="N146" s="569">
        <v>0.8545440931263858</v>
      </c>
      <c r="O146" s="567">
        <v>208.503883</v>
      </c>
      <c r="P146" s="602">
        <v>0.46231459645232814</v>
      </c>
      <c r="Q146" s="567">
        <v>0</v>
      </c>
    </row>
    <row r="147" spans="1:18" ht="18" customHeight="1" thickBot="1" x14ac:dyDescent="0.3">
      <c r="A147" s="983" t="s">
        <v>526</v>
      </c>
      <c r="B147" s="983"/>
      <c r="C147" s="983"/>
      <c r="D147" s="983"/>
      <c r="E147" s="983"/>
      <c r="F147" s="983"/>
      <c r="G147" s="983"/>
      <c r="H147" s="983"/>
      <c r="I147" s="983"/>
      <c r="J147" s="983"/>
      <c r="K147" s="983"/>
      <c r="L147" s="983"/>
      <c r="M147" s="984"/>
      <c r="N147" s="983"/>
      <c r="O147" s="983"/>
      <c r="P147" s="884"/>
    </row>
    <row r="148" spans="1:18" s="228" customFormat="1" ht="56.25" customHeight="1" x14ac:dyDescent="0.25">
      <c r="A148" s="487" t="s">
        <v>6</v>
      </c>
      <c r="B148" s="514" t="s">
        <v>7</v>
      </c>
      <c r="C148" s="486" t="s">
        <v>483</v>
      </c>
      <c r="D148" s="488" t="s">
        <v>172</v>
      </c>
      <c r="E148" s="513" t="s">
        <v>93</v>
      </c>
      <c r="F148" s="488" t="s">
        <v>171</v>
      </c>
      <c r="G148" s="766" t="s">
        <v>524</v>
      </c>
      <c r="H148" s="488" t="s">
        <v>390</v>
      </c>
      <c r="I148" s="488" t="s">
        <v>24</v>
      </c>
      <c r="J148" s="489" t="s">
        <v>366</v>
      </c>
      <c r="K148" s="488" t="s">
        <v>176</v>
      </c>
      <c r="L148" s="488" t="s">
        <v>173</v>
      </c>
      <c r="M148" s="513" t="s">
        <v>25</v>
      </c>
      <c r="N148" s="488" t="s">
        <v>43</v>
      </c>
      <c r="O148" s="513" t="s">
        <v>79</v>
      </c>
      <c r="P148" s="513" t="s">
        <v>295</v>
      </c>
      <c r="Q148" s="725" t="s">
        <v>28</v>
      </c>
      <c r="R148" s="761"/>
    </row>
    <row r="149" spans="1:18" ht="40.5" customHeight="1" x14ac:dyDescent="0.25">
      <c r="A149" s="901" t="s">
        <v>487</v>
      </c>
      <c r="B149" s="545" t="s">
        <v>341</v>
      </c>
      <c r="C149" s="650" t="s">
        <v>342</v>
      </c>
      <c r="D149" s="49" t="s">
        <v>342</v>
      </c>
      <c r="E149" s="541">
        <v>5682.3574909999998</v>
      </c>
      <c r="F149" s="542">
        <v>5682.3574909999998</v>
      </c>
      <c r="G149" s="542">
        <v>0</v>
      </c>
      <c r="H149" s="542">
        <v>5682.3574909999998</v>
      </c>
      <c r="I149" s="542">
        <v>5223.7045145900001</v>
      </c>
      <c r="J149" s="543">
        <v>0.91928473751670203</v>
      </c>
      <c r="K149" s="542">
        <v>827.01992338000036</v>
      </c>
      <c r="L149" s="541">
        <v>458.65297640999961</v>
      </c>
      <c r="M149" s="541">
        <v>4396.6845912099998</v>
      </c>
      <c r="N149" s="609">
        <v>0.77374304558868168</v>
      </c>
      <c r="O149" s="541">
        <v>2314.0300040799998</v>
      </c>
      <c r="P149" s="544">
        <v>0.4072306270320154</v>
      </c>
      <c r="Q149" s="542">
        <v>0</v>
      </c>
    </row>
    <row r="150" spans="1:18" ht="27.75" customHeight="1" x14ac:dyDescent="0.25">
      <c r="A150" s="901"/>
      <c r="B150" s="979" t="s">
        <v>520</v>
      </c>
      <c r="C150" s="980"/>
      <c r="D150" s="676" t="s">
        <v>168</v>
      </c>
      <c r="E150" s="547">
        <v>5682.3574909999998</v>
      </c>
      <c r="F150" s="548">
        <v>5682.3574909999998</v>
      </c>
      <c r="G150" s="548">
        <v>0</v>
      </c>
      <c r="H150" s="548">
        <v>5682.3574909999998</v>
      </c>
      <c r="I150" s="548">
        <v>5223.7045145900001</v>
      </c>
      <c r="J150" s="549">
        <v>0.91928473751670203</v>
      </c>
      <c r="K150" s="548">
        <v>827.01992338000036</v>
      </c>
      <c r="L150" s="547">
        <v>458.65297640999961</v>
      </c>
      <c r="M150" s="547">
        <v>4396.6845912099998</v>
      </c>
      <c r="N150" s="610">
        <v>0.77374304558868168</v>
      </c>
      <c r="O150" s="547">
        <v>2314.0300040799998</v>
      </c>
      <c r="P150" s="549">
        <v>0.4072306270320154</v>
      </c>
      <c r="Q150" s="548">
        <v>0</v>
      </c>
    </row>
    <row r="151" spans="1:18" ht="45" x14ac:dyDescent="0.25">
      <c r="A151" s="901"/>
      <c r="B151" s="545" t="s">
        <v>115</v>
      </c>
      <c r="C151" s="650" t="s">
        <v>313</v>
      </c>
      <c r="D151" s="315" t="s">
        <v>313</v>
      </c>
      <c r="E151" s="541">
        <v>1769.2</v>
      </c>
      <c r="F151" s="542">
        <v>1769.2</v>
      </c>
      <c r="G151" s="542">
        <v>0</v>
      </c>
      <c r="H151" s="542">
        <v>1769.2</v>
      </c>
      <c r="I151" s="542">
        <v>513.351091</v>
      </c>
      <c r="J151" s="543">
        <v>0.29016001073931719</v>
      </c>
      <c r="K151" s="542">
        <v>0</v>
      </c>
      <c r="L151" s="541">
        <v>1255.848909</v>
      </c>
      <c r="M151" s="541">
        <v>513.351091</v>
      </c>
      <c r="N151" s="609">
        <v>0.29016001073931719</v>
      </c>
      <c r="O151" s="541">
        <v>296.75597900000002</v>
      </c>
      <c r="P151" s="544">
        <v>0.16773455742708571</v>
      </c>
      <c r="Q151" s="542">
        <v>296.75597900000002</v>
      </c>
    </row>
    <row r="152" spans="1:18" ht="45" x14ac:dyDescent="0.25">
      <c r="A152" s="901"/>
      <c r="B152" s="545" t="s">
        <v>119</v>
      </c>
      <c r="C152" s="650" t="s">
        <v>120</v>
      </c>
      <c r="D152" s="315" t="s">
        <v>120</v>
      </c>
      <c r="E152" s="541">
        <v>4802.1000000000004</v>
      </c>
      <c r="F152" s="542">
        <v>4802.1000000000004</v>
      </c>
      <c r="G152" s="542">
        <v>0</v>
      </c>
      <c r="H152" s="542">
        <v>4802.1000000000004</v>
      </c>
      <c r="I152" s="542">
        <v>4802.1000000000004</v>
      </c>
      <c r="J152" s="543">
        <v>1</v>
      </c>
      <c r="K152" s="542">
        <v>0</v>
      </c>
      <c r="L152" s="541">
        <v>0</v>
      </c>
      <c r="M152" s="541">
        <v>4802.1000000000004</v>
      </c>
      <c r="N152" s="609">
        <v>1</v>
      </c>
      <c r="O152" s="541">
        <v>2801.2249999999999</v>
      </c>
      <c r="P152" s="544">
        <v>0.58333333333333326</v>
      </c>
      <c r="Q152" s="542">
        <v>2801.2249999999999</v>
      </c>
    </row>
    <row r="153" spans="1:18" ht="45" x14ac:dyDescent="0.25">
      <c r="A153" s="901"/>
      <c r="B153" s="545" t="s">
        <v>121</v>
      </c>
      <c r="C153" s="650" t="s">
        <v>122</v>
      </c>
      <c r="D153" s="315" t="s">
        <v>122</v>
      </c>
      <c r="E153" s="541">
        <v>3412.3</v>
      </c>
      <c r="F153" s="542">
        <v>3412.3</v>
      </c>
      <c r="G153" s="542">
        <v>0</v>
      </c>
      <c r="H153" s="542">
        <v>3412.3</v>
      </c>
      <c r="I153" s="542">
        <v>3412.3</v>
      </c>
      <c r="J153" s="543">
        <v>1</v>
      </c>
      <c r="K153" s="542">
        <v>0</v>
      </c>
      <c r="L153" s="541">
        <v>0</v>
      </c>
      <c r="M153" s="541">
        <v>3412.3</v>
      </c>
      <c r="N153" s="609">
        <v>1</v>
      </c>
      <c r="O153" s="541">
        <v>1990.508331</v>
      </c>
      <c r="P153" s="544">
        <v>0.58333333264953258</v>
      </c>
      <c r="Q153" s="542">
        <v>1990.508331</v>
      </c>
    </row>
    <row r="154" spans="1:18" ht="45" x14ac:dyDescent="0.25">
      <c r="A154" s="901"/>
      <c r="B154" s="545" t="s">
        <v>123</v>
      </c>
      <c r="C154" s="650" t="s">
        <v>124</v>
      </c>
      <c r="D154" s="315" t="s">
        <v>124</v>
      </c>
      <c r="E154" s="541">
        <v>2656.2</v>
      </c>
      <c r="F154" s="542">
        <v>2656.2</v>
      </c>
      <c r="G154" s="542">
        <v>0</v>
      </c>
      <c r="H154" s="542">
        <v>2656.2</v>
      </c>
      <c r="I154" s="542">
        <v>2656.2</v>
      </c>
      <c r="J154" s="543">
        <v>1</v>
      </c>
      <c r="K154" s="542">
        <v>0</v>
      </c>
      <c r="L154" s="541">
        <v>0</v>
      </c>
      <c r="M154" s="541">
        <v>2656.2</v>
      </c>
      <c r="N154" s="609">
        <v>1</v>
      </c>
      <c r="O154" s="541">
        <v>1549.45</v>
      </c>
      <c r="P154" s="544">
        <v>0.58333333333333337</v>
      </c>
      <c r="Q154" s="542">
        <v>1549.45</v>
      </c>
    </row>
    <row r="155" spans="1:18" ht="30" customHeight="1" x14ac:dyDescent="0.25">
      <c r="A155" s="901"/>
      <c r="B155" s="545" t="s">
        <v>125</v>
      </c>
      <c r="C155" s="650" t="s">
        <v>126</v>
      </c>
      <c r="D155" s="315" t="s">
        <v>126</v>
      </c>
      <c r="E155" s="541">
        <v>3408.9</v>
      </c>
      <c r="F155" s="542">
        <v>3408.9</v>
      </c>
      <c r="G155" s="542">
        <v>0</v>
      </c>
      <c r="H155" s="542">
        <v>3408.9</v>
      </c>
      <c r="I155" s="542">
        <v>3408.9</v>
      </c>
      <c r="J155" s="543">
        <v>1</v>
      </c>
      <c r="K155" s="542">
        <v>0</v>
      </c>
      <c r="L155" s="541">
        <v>0</v>
      </c>
      <c r="M155" s="541">
        <v>3408.9</v>
      </c>
      <c r="N155" s="609">
        <v>1</v>
      </c>
      <c r="O155" s="541">
        <v>1988.5250000000001</v>
      </c>
      <c r="P155" s="544">
        <v>0.58333333333333337</v>
      </c>
      <c r="Q155" s="542">
        <v>1988.5250000000001</v>
      </c>
    </row>
    <row r="156" spans="1:18" ht="30" customHeight="1" x14ac:dyDescent="0.25">
      <c r="A156" s="901"/>
      <c r="B156" s="545" t="s">
        <v>127</v>
      </c>
      <c r="C156" s="650" t="s">
        <v>128</v>
      </c>
      <c r="D156" s="315" t="s">
        <v>128</v>
      </c>
      <c r="E156" s="541">
        <v>5394.2</v>
      </c>
      <c r="F156" s="542">
        <v>5394.2</v>
      </c>
      <c r="G156" s="542">
        <v>0</v>
      </c>
      <c r="H156" s="542">
        <v>5394.2</v>
      </c>
      <c r="I156" s="542">
        <v>5394.2</v>
      </c>
      <c r="J156" s="543">
        <v>1</v>
      </c>
      <c r="K156" s="542">
        <v>0</v>
      </c>
      <c r="L156" s="541">
        <v>0</v>
      </c>
      <c r="M156" s="541">
        <v>5394.2</v>
      </c>
      <c r="N156" s="609">
        <v>1</v>
      </c>
      <c r="O156" s="541">
        <v>3146.616665</v>
      </c>
      <c r="P156" s="544">
        <v>0.58333333302435952</v>
      </c>
      <c r="Q156" s="542">
        <v>3146.616665</v>
      </c>
    </row>
    <row r="157" spans="1:18" ht="24" customHeight="1" x14ac:dyDescent="0.25">
      <c r="A157" s="901"/>
      <c r="B157" s="918" t="s">
        <v>47</v>
      </c>
      <c r="C157" s="919"/>
      <c r="D157" s="364" t="s">
        <v>47</v>
      </c>
      <c r="E157" s="559">
        <v>21442.899999999998</v>
      </c>
      <c r="F157" s="560">
        <v>21442.899999999998</v>
      </c>
      <c r="G157" s="560">
        <v>0</v>
      </c>
      <c r="H157" s="560">
        <v>21442.899999999998</v>
      </c>
      <c r="I157" s="560">
        <v>20187.051091000001</v>
      </c>
      <c r="J157" s="561">
        <v>0.94143287946126708</v>
      </c>
      <c r="K157" s="560">
        <v>0</v>
      </c>
      <c r="L157" s="559">
        <v>1255.8489089999966</v>
      </c>
      <c r="M157" s="559">
        <v>20187.051091000001</v>
      </c>
      <c r="N157" s="611">
        <v>0.94143287946126708</v>
      </c>
      <c r="O157" s="559">
        <v>11773.080974999999</v>
      </c>
      <c r="P157" s="561">
        <v>0.54904331853434007</v>
      </c>
      <c r="Q157" s="560">
        <v>11773.080974999999</v>
      </c>
    </row>
    <row r="158" spans="1:18" ht="29.25" customHeight="1" x14ac:dyDescent="0.25">
      <c r="A158" s="901"/>
      <c r="B158" s="540" t="s">
        <v>142</v>
      </c>
      <c r="C158" s="649" t="s">
        <v>143</v>
      </c>
      <c r="D158" s="49" t="s">
        <v>143</v>
      </c>
      <c r="E158" s="541">
        <v>170.7</v>
      </c>
      <c r="F158" s="542">
        <v>197.73940999999999</v>
      </c>
      <c r="G158" s="542">
        <v>0</v>
      </c>
      <c r="H158" s="542">
        <v>197.73940999999999</v>
      </c>
      <c r="I158" s="542">
        <v>197.73940999999999</v>
      </c>
      <c r="J158" s="543">
        <v>1</v>
      </c>
      <c r="K158" s="542">
        <v>0.88815999999999917</v>
      </c>
      <c r="L158" s="541">
        <v>0</v>
      </c>
      <c r="M158" s="541">
        <v>196.85124999999999</v>
      </c>
      <c r="N158" s="609">
        <v>0.99550843203183426</v>
      </c>
      <c r="O158" s="541">
        <v>196.85124999999999</v>
      </c>
      <c r="P158" s="544">
        <v>0.99550843203183426</v>
      </c>
      <c r="Q158" s="542">
        <v>196.85124999999999</v>
      </c>
    </row>
    <row r="159" spans="1:18" ht="30.75" customHeight="1" x14ac:dyDescent="0.25">
      <c r="A159" s="901"/>
      <c r="B159" s="540" t="s">
        <v>144</v>
      </c>
      <c r="C159" s="649" t="s">
        <v>145</v>
      </c>
      <c r="D159" s="49" t="s">
        <v>145</v>
      </c>
      <c r="E159" s="541">
        <v>2780.8</v>
      </c>
      <c r="F159" s="542">
        <v>2780.8</v>
      </c>
      <c r="G159" s="542">
        <v>0</v>
      </c>
      <c r="H159" s="542">
        <v>2780.8</v>
      </c>
      <c r="I159" s="542">
        <v>0</v>
      </c>
      <c r="J159" s="543">
        <v>0</v>
      </c>
      <c r="K159" s="542">
        <v>0</v>
      </c>
      <c r="L159" s="541">
        <v>2780.8</v>
      </c>
      <c r="M159" s="541">
        <v>0</v>
      </c>
      <c r="N159" s="609">
        <v>0</v>
      </c>
      <c r="O159" s="541">
        <v>0</v>
      </c>
      <c r="P159" s="544">
        <v>0</v>
      </c>
      <c r="Q159" s="542">
        <v>0</v>
      </c>
    </row>
    <row r="160" spans="1:18" ht="24.75" customHeight="1" x14ac:dyDescent="0.25">
      <c r="A160" s="901"/>
      <c r="B160" s="918" t="s">
        <v>519</v>
      </c>
      <c r="C160" s="919"/>
      <c r="D160" s="364" t="s">
        <v>175</v>
      </c>
      <c r="E160" s="559">
        <v>2951.5</v>
      </c>
      <c r="F160" s="560">
        <v>2978.5394100000003</v>
      </c>
      <c r="G160" s="560">
        <v>0</v>
      </c>
      <c r="H160" s="560">
        <v>2978.5394100000003</v>
      </c>
      <c r="I160" s="560">
        <v>197.73940999999999</v>
      </c>
      <c r="J160" s="561">
        <v>6.6388045542093391E-2</v>
      </c>
      <c r="K160" s="560">
        <v>0.88815999999999917</v>
      </c>
      <c r="L160" s="559">
        <v>2780.8</v>
      </c>
      <c r="M160" s="559">
        <v>196.85124999999999</v>
      </c>
      <c r="N160" s="611">
        <v>6.6089859123267397E-2</v>
      </c>
      <c r="O160" s="559">
        <v>196.85124999999999</v>
      </c>
      <c r="P160" s="561">
        <v>6.6089859123267397E-2</v>
      </c>
      <c r="Q160" s="560">
        <v>196.85124999999999</v>
      </c>
    </row>
    <row r="161" spans="1:18" ht="60" x14ac:dyDescent="0.25">
      <c r="A161" s="901"/>
      <c r="B161" s="545" t="s">
        <v>466</v>
      </c>
      <c r="C161" s="650" t="s">
        <v>516</v>
      </c>
      <c r="D161" s="315" t="s">
        <v>459</v>
      </c>
      <c r="E161" s="612">
        <v>6362.7580779999998</v>
      </c>
      <c r="F161" s="542">
        <v>6362.7580779999998</v>
      </c>
      <c r="G161" s="613">
        <v>500</v>
      </c>
      <c r="H161" s="613">
        <v>5862.7580779999998</v>
      </c>
      <c r="I161" s="542">
        <v>4925.4979589899995</v>
      </c>
      <c r="J161" s="543">
        <v>0.84013324334035389</v>
      </c>
      <c r="K161" s="542">
        <v>20.298551229999248</v>
      </c>
      <c r="L161" s="612">
        <v>937.26011901000038</v>
      </c>
      <c r="M161" s="612">
        <v>4905.1994077600002</v>
      </c>
      <c r="N161" s="614">
        <v>0.83667095631436017</v>
      </c>
      <c r="O161" s="612">
        <v>335.34820172000002</v>
      </c>
      <c r="P161" s="705">
        <v>5.7199733855366502E-2</v>
      </c>
      <c r="Q161" s="613">
        <v>302.76820172000004</v>
      </c>
    </row>
    <row r="162" spans="1:18" ht="24" customHeight="1" thickBot="1" x14ac:dyDescent="0.3">
      <c r="A162" s="901"/>
      <c r="B162" s="916" t="s">
        <v>81</v>
      </c>
      <c r="C162" s="917"/>
      <c r="D162" s="722" t="s">
        <v>81</v>
      </c>
      <c r="E162" s="563">
        <v>6362.7580779999998</v>
      </c>
      <c r="F162" s="564">
        <v>6362.7580779999998</v>
      </c>
      <c r="G162" s="564">
        <v>500</v>
      </c>
      <c r="H162" s="564">
        <v>5862.7580779999998</v>
      </c>
      <c r="I162" s="564">
        <v>4925.4979589899995</v>
      </c>
      <c r="J162" s="565">
        <v>0.84013324334035389</v>
      </c>
      <c r="K162" s="564">
        <v>20.298551229999248</v>
      </c>
      <c r="L162" s="563">
        <v>937.26011901000038</v>
      </c>
      <c r="M162" s="563">
        <v>4905.1994077600002</v>
      </c>
      <c r="N162" s="734">
        <v>0.83667095631436017</v>
      </c>
      <c r="O162" s="563">
        <v>335.34820172000002</v>
      </c>
      <c r="P162" s="565">
        <v>5.7199733855366502E-2</v>
      </c>
      <c r="Q162" s="564">
        <v>302.76820172000004</v>
      </c>
    </row>
    <row r="163" spans="1:18" ht="32.25" customHeight="1" thickBot="1" x14ac:dyDescent="0.3">
      <c r="A163" s="891"/>
      <c r="B163" s="903" t="s">
        <v>69</v>
      </c>
      <c r="C163" s="920"/>
      <c r="D163" s="904"/>
      <c r="E163" s="567">
        <v>36439.515568999996</v>
      </c>
      <c r="F163" s="568">
        <v>36466.554979</v>
      </c>
      <c r="G163" s="568">
        <v>500</v>
      </c>
      <c r="H163" s="568">
        <v>35966.554979</v>
      </c>
      <c r="I163" s="568">
        <v>30533.99297458</v>
      </c>
      <c r="J163" s="569">
        <v>0.84895517495095263</v>
      </c>
      <c r="K163" s="568">
        <v>848.20663460999958</v>
      </c>
      <c r="L163" s="567">
        <v>5432.5620044200004</v>
      </c>
      <c r="M163" s="567">
        <v>29685.78633997</v>
      </c>
      <c r="N163" s="615">
        <v>0.82537197007894725</v>
      </c>
      <c r="O163" s="567">
        <v>14619.310430799998</v>
      </c>
      <c r="P163" s="569">
        <v>0.4064695781771665</v>
      </c>
      <c r="Q163" s="717">
        <v>12272.700426719999</v>
      </c>
    </row>
    <row r="164" spans="1:18" ht="20.25" customHeight="1" thickBot="1" x14ac:dyDescent="0.3">
      <c r="A164" s="892" t="s">
        <v>526</v>
      </c>
      <c r="B164" s="930"/>
      <c r="C164" s="930"/>
      <c r="D164" s="930"/>
      <c r="E164" s="930"/>
      <c r="F164" s="930"/>
      <c r="G164" s="930"/>
      <c r="H164" s="930"/>
      <c r="I164" s="930"/>
      <c r="J164" s="930"/>
      <c r="K164" s="930"/>
      <c r="L164" s="930"/>
      <c r="M164" s="931"/>
      <c r="N164" s="930"/>
      <c r="O164" s="930"/>
      <c r="P164" s="930"/>
    </row>
    <row r="165" spans="1:18" s="228" customFormat="1" ht="68.25" customHeight="1" x14ac:dyDescent="0.25">
      <c r="A165" s="487" t="s">
        <v>6</v>
      </c>
      <c r="B165" s="514" t="s">
        <v>7</v>
      </c>
      <c r="C165" s="486" t="s">
        <v>483</v>
      </c>
      <c r="D165" s="488" t="s">
        <v>172</v>
      </c>
      <c r="E165" s="513" t="s">
        <v>93</v>
      </c>
      <c r="F165" s="488" t="s">
        <v>171</v>
      </c>
      <c r="G165" s="766" t="s">
        <v>524</v>
      </c>
      <c r="H165" s="488" t="s">
        <v>390</v>
      </c>
      <c r="I165" s="488" t="s">
        <v>24</v>
      </c>
      <c r="J165" s="489" t="s">
        <v>366</v>
      </c>
      <c r="K165" s="488" t="s">
        <v>176</v>
      </c>
      <c r="L165" s="488" t="s">
        <v>173</v>
      </c>
      <c r="M165" s="513" t="s">
        <v>25</v>
      </c>
      <c r="N165" s="488" t="s">
        <v>43</v>
      </c>
      <c r="O165" s="513" t="s">
        <v>79</v>
      </c>
      <c r="P165" s="515" t="s">
        <v>295</v>
      </c>
      <c r="Q165" s="725" t="s">
        <v>28</v>
      </c>
      <c r="R165" s="761"/>
    </row>
    <row r="166" spans="1:18" ht="27" customHeight="1" x14ac:dyDescent="0.25">
      <c r="A166" s="914" t="s">
        <v>343</v>
      </c>
      <c r="B166" s="576" t="s">
        <v>98</v>
      </c>
      <c r="C166" s="654" t="s">
        <v>99</v>
      </c>
      <c r="D166" s="50" t="s">
        <v>99</v>
      </c>
      <c r="E166" s="554">
        <v>29724.9</v>
      </c>
      <c r="F166" s="555">
        <v>29724.9</v>
      </c>
      <c r="G166" s="555">
        <v>0</v>
      </c>
      <c r="H166" s="555">
        <v>29724.9</v>
      </c>
      <c r="I166" s="555">
        <v>29724.049957499999</v>
      </c>
      <c r="J166" s="556">
        <v>0.99997140301565346</v>
      </c>
      <c r="K166" s="555">
        <v>14555.5495085</v>
      </c>
      <c r="L166" s="554">
        <v>0.85004250000201864</v>
      </c>
      <c r="M166" s="554">
        <v>15168.500448999999</v>
      </c>
      <c r="N166" s="581">
        <v>0.51029609684136867</v>
      </c>
      <c r="O166" s="554">
        <v>14962.488455999999</v>
      </c>
      <c r="P166" s="582">
        <v>0.50336547662061093</v>
      </c>
      <c r="Q166" s="555">
        <v>14859.561863000001</v>
      </c>
    </row>
    <row r="167" spans="1:18" ht="27" customHeight="1" x14ac:dyDescent="0.25">
      <c r="A167" s="982"/>
      <c r="B167" s="546" t="s">
        <v>100</v>
      </c>
      <c r="C167" s="654" t="s">
        <v>101</v>
      </c>
      <c r="D167" s="315" t="s">
        <v>101</v>
      </c>
      <c r="E167" s="541">
        <v>10651.5</v>
      </c>
      <c r="F167" s="542">
        <v>10651.5</v>
      </c>
      <c r="G167" s="542">
        <v>0</v>
      </c>
      <c r="H167" s="542">
        <v>10651.5</v>
      </c>
      <c r="I167" s="542">
        <v>9852.5810154899991</v>
      </c>
      <c r="J167" s="543">
        <v>0.92499469703703696</v>
      </c>
      <c r="K167" s="542">
        <v>5112.1055484899989</v>
      </c>
      <c r="L167" s="541">
        <v>798.91898451000088</v>
      </c>
      <c r="M167" s="541">
        <v>4740.4754670000002</v>
      </c>
      <c r="N167" s="544">
        <v>0.44505238388959306</v>
      </c>
      <c r="O167" s="541">
        <v>4740.4754670000002</v>
      </c>
      <c r="P167" s="593">
        <v>0.44505238388959306</v>
      </c>
      <c r="Q167" s="555">
        <v>4740.4754670000002</v>
      </c>
    </row>
    <row r="168" spans="1:18" ht="47.25" customHeight="1" x14ac:dyDescent="0.25">
      <c r="A168" s="982"/>
      <c r="B168" s="546" t="s">
        <v>102</v>
      </c>
      <c r="C168" s="654" t="s">
        <v>103</v>
      </c>
      <c r="D168" s="315" t="s">
        <v>103</v>
      </c>
      <c r="E168" s="541">
        <v>4834.1000000000004</v>
      </c>
      <c r="F168" s="542">
        <v>4834.1000000000004</v>
      </c>
      <c r="G168" s="542">
        <v>0</v>
      </c>
      <c r="H168" s="542">
        <v>4834.1000000000004</v>
      </c>
      <c r="I168" s="542">
        <v>4834.1000000000004</v>
      </c>
      <c r="J168" s="543">
        <v>1</v>
      </c>
      <c r="K168" s="542">
        <v>2279.8067290000004</v>
      </c>
      <c r="L168" s="541">
        <v>0</v>
      </c>
      <c r="M168" s="541">
        <v>2554.293271</v>
      </c>
      <c r="N168" s="544">
        <v>0.5283906561717796</v>
      </c>
      <c r="O168" s="541">
        <v>2538.1665670000002</v>
      </c>
      <c r="P168" s="593">
        <v>0.52505462588692831</v>
      </c>
      <c r="Q168" s="555">
        <v>2463.044742</v>
      </c>
    </row>
    <row r="169" spans="1:18" ht="39" customHeight="1" x14ac:dyDescent="0.25">
      <c r="A169" s="982"/>
      <c r="B169" s="918" t="s">
        <v>46</v>
      </c>
      <c r="C169" s="919"/>
      <c r="D169" s="497" t="s">
        <v>309</v>
      </c>
      <c r="E169" s="559">
        <v>45210.5</v>
      </c>
      <c r="F169" s="560">
        <v>45210.5</v>
      </c>
      <c r="G169" s="560">
        <v>0</v>
      </c>
      <c r="H169" s="560">
        <v>45210.5</v>
      </c>
      <c r="I169" s="616">
        <v>44410.730972989993</v>
      </c>
      <c r="J169" s="561">
        <v>0.98231010435606758</v>
      </c>
      <c r="K169" s="559">
        <v>21947.461785989999</v>
      </c>
      <c r="L169" s="560">
        <v>799.76902701000654</v>
      </c>
      <c r="M169" s="559">
        <v>22463.269186999998</v>
      </c>
      <c r="N169" s="561">
        <v>0.4968595610975326</v>
      </c>
      <c r="O169" s="559">
        <v>22241.13049</v>
      </c>
      <c r="P169" s="562">
        <v>0.49194612954955153</v>
      </c>
      <c r="Q169" s="560">
        <v>22063.082071999997</v>
      </c>
    </row>
    <row r="170" spans="1:18" ht="24.75" customHeight="1" x14ac:dyDescent="0.25">
      <c r="A170" s="982"/>
      <c r="B170" s="546" t="s">
        <v>341</v>
      </c>
      <c r="C170" s="650" t="s">
        <v>342</v>
      </c>
      <c r="D170" s="49" t="s">
        <v>370</v>
      </c>
      <c r="E170" s="541">
        <v>1947.1416240000001</v>
      </c>
      <c r="F170" s="542">
        <v>1947.1416240000001</v>
      </c>
      <c r="G170" s="542">
        <v>0</v>
      </c>
      <c r="H170" s="542">
        <v>1947.1416240000001</v>
      </c>
      <c r="I170" s="542">
        <v>1937.1416240000001</v>
      </c>
      <c r="J170" s="543">
        <v>0.99486426674015782</v>
      </c>
      <c r="K170" s="542">
        <v>565.11548286000016</v>
      </c>
      <c r="L170" s="541">
        <v>10</v>
      </c>
      <c r="M170" s="541">
        <v>1372.0261411399999</v>
      </c>
      <c r="N170" s="543">
        <v>0.70463602864256769</v>
      </c>
      <c r="O170" s="541">
        <v>616.09073699999999</v>
      </c>
      <c r="P170" s="593">
        <v>0.31640776890916072</v>
      </c>
      <c r="Q170" s="542">
        <v>0</v>
      </c>
    </row>
    <row r="171" spans="1:18" ht="39.75" thickBot="1" x14ac:dyDescent="0.3">
      <c r="A171" s="982"/>
      <c r="B171" s="916" t="s">
        <v>520</v>
      </c>
      <c r="C171" s="917"/>
      <c r="D171" s="735" t="s">
        <v>168</v>
      </c>
      <c r="E171" s="563">
        <v>1947.1416240000001</v>
      </c>
      <c r="F171" s="564">
        <v>1947.1416240000001</v>
      </c>
      <c r="G171" s="564">
        <v>0</v>
      </c>
      <c r="H171" s="564">
        <v>1947.1416240000001</v>
      </c>
      <c r="I171" s="736">
        <v>1937.1416240000001</v>
      </c>
      <c r="J171" s="565">
        <v>0.99486426674015782</v>
      </c>
      <c r="K171" s="563">
        <v>565.11548286000016</v>
      </c>
      <c r="L171" s="564">
        <v>10</v>
      </c>
      <c r="M171" s="563">
        <v>1372.0261411399999</v>
      </c>
      <c r="N171" s="565">
        <v>0.70463602864256769</v>
      </c>
      <c r="O171" s="563">
        <v>616.09073699999999</v>
      </c>
      <c r="P171" s="737">
        <v>0.31640776890916072</v>
      </c>
      <c r="Q171" s="564">
        <v>0</v>
      </c>
    </row>
    <row r="172" spans="1:18" ht="27.75" customHeight="1" thickBot="1" x14ac:dyDescent="0.3">
      <c r="A172" s="915"/>
      <c r="B172" s="903" t="s">
        <v>69</v>
      </c>
      <c r="C172" s="920"/>
      <c r="D172" s="904"/>
      <c r="E172" s="567">
        <v>47157.641624000004</v>
      </c>
      <c r="F172" s="568">
        <v>47157.641624000004</v>
      </c>
      <c r="G172" s="568">
        <v>0</v>
      </c>
      <c r="H172" s="568">
        <v>47157.641624000004</v>
      </c>
      <c r="I172" s="568">
        <v>46347.872596989997</v>
      </c>
      <c r="J172" s="569">
        <v>0.9828284664134288</v>
      </c>
      <c r="K172" s="568">
        <v>22512.57726885</v>
      </c>
      <c r="L172" s="567">
        <v>809.76902701000654</v>
      </c>
      <c r="M172" s="567">
        <v>23835.295328139997</v>
      </c>
      <c r="N172" s="569">
        <v>0.50543866290398765</v>
      </c>
      <c r="O172" s="567">
        <v>22857.221226999998</v>
      </c>
      <c r="P172" s="570">
        <v>0.4846981409555316</v>
      </c>
      <c r="Q172" s="717">
        <v>22063.082071999997</v>
      </c>
    </row>
    <row r="173" spans="1:18" ht="23.25" customHeight="1" x14ac:dyDescent="0.25">
      <c r="A173" s="884" t="s">
        <v>526</v>
      </c>
      <c r="B173" s="884"/>
      <c r="C173" s="884"/>
      <c r="D173" s="884"/>
      <c r="E173" s="884"/>
      <c r="F173" s="884"/>
      <c r="G173" s="884"/>
      <c r="H173" s="884"/>
      <c r="I173" s="884"/>
      <c r="J173" s="884"/>
      <c r="K173" s="884"/>
      <c r="L173" s="884"/>
      <c r="M173" s="981"/>
      <c r="N173" s="884"/>
      <c r="O173" s="884"/>
      <c r="P173" s="884"/>
    </row>
    <row r="174" spans="1:18" ht="23.25" customHeight="1" thickBot="1" x14ac:dyDescent="0.3">
      <c r="A174" s="667"/>
      <c r="B174" s="621"/>
      <c r="C174" s="312"/>
      <c r="D174" s="672"/>
      <c r="E174" s="621"/>
      <c r="F174" s="621"/>
      <c r="G174" s="621"/>
      <c r="H174" s="621"/>
      <c r="I174" s="621"/>
      <c r="J174" s="621"/>
      <c r="K174" s="621"/>
      <c r="L174" s="621"/>
      <c r="M174" s="680"/>
      <c r="N174" s="621"/>
      <c r="O174" s="622"/>
      <c r="P174" s="621"/>
    </row>
    <row r="175" spans="1:18" s="228" customFormat="1" ht="68.25" customHeight="1" thickBot="1" x14ac:dyDescent="0.3">
      <c r="A175" s="487" t="s">
        <v>89</v>
      </c>
      <c r="B175" s="514" t="s">
        <v>7</v>
      </c>
      <c r="C175" s="486" t="s">
        <v>483</v>
      </c>
      <c r="D175" s="488" t="s">
        <v>172</v>
      </c>
      <c r="E175" s="513" t="s">
        <v>93</v>
      </c>
      <c r="F175" s="488" t="s">
        <v>171</v>
      </c>
      <c r="G175" s="766" t="s">
        <v>524</v>
      </c>
      <c r="H175" s="488" t="s">
        <v>386</v>
      </c>
      <c r="I175" s="488" t="s">
        <v>24</v>
      </c>
      <c r="J175" s="489" t="s">
        <v>366</v>
      </c>
      <c r="K175" s="488" t="s">
        <v>176</v>
      </c>
      <c r="L175" s="488" t="s">
        <v>173</v>
      </c>
      <c r="M175" s="513" t="s">
        <v>25</v>
      </c>
      <c r="N175" s="488" t="s">
        <v>43</v>
      </c>
      <c r="O175" s="513" t="s">
        <v>79</v>
      </c>
      <c r="P175" s="515" t="s">
        <v>295</v>
      </c>
      <c r="Q175" s="513" t="s">
        <v>28</v>
      </c>
      <c r="R175" s="761"/>
    </row>
    <row r="176" spans="1:18" ht="60" x14ac:dyDescent="0.25">
      <c r="A176" s="948" t="s">
        <v>485</v>
      </c>
      <c r="B176" s="545" t="s">
        <v>443</v>
      </c>
      <c r="C176" s="650" t="s">
        <v>517</v>
      </c>
      <c r="D176" s="315" t="s">
        <v>444</v>
      </c>
      <c r="E176" s="541">
        <v>3003.0718310000002</v>
      </c>
      <c r="F176" s="541">
        <v>3003.0718310000002</v>
      </c>
      <c r="G176" s="541">
        <v>0</v>
      </c>
      <c r="H176" s="542">
        <v>3003.0718310000002</v>
      </c>
      <c r="I176" s="542">
        <v>2094.3226559999998</v>
      </c>
      <c r="J176" s="543">
        <v>0.69739346038306593</v>
      </c>
      <c r="K176" s="542">
        <v>231.47403499999973</v>
      </c>
      <c r="L176" s="541">
        <v>908.74917500000038</v>
      </c>
      <c r="M176" s="541">
        <v>1862.8486210000001</v>
      </c>
      <c r="N176" s="544">
        <v>0.62031437335938966</v>
      </c>
      <c r="O176" s="541">
        <v>755.40137149999998</v>
      </c>
      <c r="P176" s="544">
        <v>0.25154289141610608</v>
      </c>
      <c r="Q176" s="542">
        <v>755.40137149999998</v>
      </c>
    </row>
    <row r="177" spans="1:18" ht="60" x14ac:dyDescent="0.25">
      <c r="A177" s="937"/>
      <c r="B177" s="545" t="s">
        <v>445</v>
      </c>
      <c r="C177" s="650" t="s">
        <v>517</v>
      </c>
      <c r="D177" s="315" t="s">
        <v>446</v>
      </c>
      <c r="E177" s="541">
        <v>2002.0478880000001</v>
      </c>
      <c r="F177" s="541">
        <v>2002.0478880000001</v>
      </c>
      <c r="G177" s="541">
        <v>0</v>
      </c>
      <c r="H177" s="542">
        <v>2002.0478880000001</v>
      </c>
      <c r="I177" s="542">
        <v>1309.1227819999999</v>
      </c>
      <c r="J177" s="543">
        <v>0.65389184237135489</v>
      </c>
      <c r="K177" s="542">
        <v>86.558885999999802</v>
      </c>
      <c r="L177" s="541">
        <v>692.92510600000014</v>
      </c>
      <c r="M177" s="541">
        <v>1222.5638960000001</v>
      </c>
      <c r="N177" s="544">
        <v>0.61065666976693223</v>
      </c>
      <c r="O177" s="541">
        <v>408.28116899999998</v>
      </c>
      <c r="P177" s="544">
        <v>0.20393176978791627</v>
      </c>
      <c r="Q177" s="542">
        <v>408.28116899999998</v>
      </c>
    </row>
    <row r="178" spans="1:18" ht="60" x14ac:dyDescent="0.25">
      <c r="A178" s="937"/>
      <c r="B178" s="545" t="s">
        <v>447</v>
      </c>
      <c r="C178" s="650" t="s">
        <v>517</v>
      </c>
      <c r="D178" s="315" t="s">
        <v>448</v>
      </c>
      <c r="E178" s="541">
        <v>3003.0718320000001</v>
      </c>
      <c r="F178" s="541">
        <v>3003.0718320000001</v>
      </c>
      <c r="G178" s="541">
        <v>0</v>
      </c>
      <c r="H178" s="542">
        <v>3003.0718320000001</v>
      </c>
      <c r="I178" s="542">
        <v>1938.6982250000001</v>
      </c>
      <c r="J178" s="543">
        <v>0.64557171238520017</v>
      </c>
      <c r="K178" s="542">
        <v>0</v>
      </c>
      <c r="L178" s="541">
        <v>1064.373607</v>
      </c>
      <c r="M178" s="541">
        <v>1938.6982250000001</v>
      </c>
      <c r="N178" s="544">
        <v>0.64557171238520017</v>
      </c>
      <c r="O178" s="541">
        <v>681.15031466999994</v>
      </c>
      <c r="P178" s="544">
        <v>0.22681785610714619</v>
      </c>
      <c r="Q178" s="542">
        <v>681.15031466999994</v>
      </c>
    </row>
    <row r="179" spans="1:18" ht="60" x14ac:dyDescent="0.25">
      <c r="A179" s="937"/>
      <c r="B179" s="545" t="s">
        <v>449</v>
      </c>
      <c r="C179" s="650" t="s">
        <v>517</v>
      </c>
      <c r="D179" s="315" t="s">
        <v>450</v>
      </c>
      <c r="E179" s="541">
        <v>2002.0478880000001</v>
      </c>
      <c r="F179" s="541">
        <v>2002.0478880000001</v>
      </c>
      <c r="G179" s="541">
        <v>400</v>
      </c>
      <c r="H179" s="542">
        <v>1602.0478880000001</v>
      </c>
      <c r="I179" s="542">
        <v>1292.465479</v>
      </c>
      <c r="J179" s="543">
        <v>0.80675833018544574</v>
      </c>
      <c r="K179" s="542">
        <v>20.314282000000048</v>
      </c>
      <c r="L179" s="541">
        <v>309.5824090000001</v>
      </c>
      <c r="M179" s="541">
        <v>1272.1511969999999</v>
      </c>
      <c r="N179" s="544">
        <v>0.79407813369933411</v>
      </c>
      <c r="O179" s="541">
        <v>430.44402500000001</v>
      </c>
      <c r="P179" s="544">
        <v>0.26868361940002133</v>
      </c>
      <c r="Q179" s="542">
        <v>430.44402500000001</v>
      </c>
    </row>
    <row r="180" spans="1:18" ht="30" customHeight="1" thickBot="1" x14ac:dyDescent="0.3">
      <c r="A180" s="973"/>
      <c r="B180" s="985" t="s">
        <v>69</v>
      </c>
      <c r="C180" s="986"/>
      <c r="D180" s="987"/>
      <c r="E180" s="624">
        <v>10010.239439000001</v>
      </c>
      <c r="F180" s="624">
        <v>10010.239439000001</v>
      </c>
      <c r="G180" s="624">
        <v>400</v>
      </c>
      <c r="H180" s="624">
        <v>9610.2394390000009</v>
      </c>
      <c r="I180" s="624">
        <v>6634.6091419999993</v>
      </c>
      <c r="J180" s="623">
        <v>0.69036876595140984</v>
      </c>
      <c r="K180" s="625">
        <v>338.34720299999958</v>
      </c>
      <c r="L180" s="624">
        <v>2975.6302970000006</v>
      </c>
      <c r="M180" s="624">
        <v>6296.2619390000009</v>
      </c>
      <c r="N180" s="623">
        <v>0.65516181765968173</v>
      </c>
      <c r="O180" s="624">
        <v>2275.2768801699999</v>
      </c>
      <c r="P180" s="623">
        <v>0.23675548300456864</v>
      </c>
      <c r="Q180" s="625">
        <v>2275.2768801699999</v>
      </c>
    </row>
    <row r="181" spans="1:18" ht="23.25" customHeight="1" thickBot="1" x14ac:dyDescent="0.3">
      <c r="A181" s="884" t="s">
        <v>526</v>
      </c>
      <c r="B181" s="974"/>
      <c r="C181" s="312"/>
      <c r="D181" s="672"/>
      <c r="E181" s="621"/>
      <c r="F181" s="621"/>
      <c r="G181" s="621"/>
      <c r="H181" s="621"/>
      <c r="I181" s="621"/>
      <c r="J181" s="621"/>
      <c r="K181" s="621"/>
      <c r="L181" s="621"/>
      <c r="M181" s="680"/>
      <c r="N181" s="621"/>
      <c r="O181" s="622"/>
      <c r="P181" s="621"/>
    </row>
    <row r="182" spans="1:18" s="228" customFormat="1" ht="68.25" customHeight="1" thickBot="1" x14ac:dyDescent="0.3">
      <c r="A182" s="487" t="s">
        <v>89</v>
      </c>
      <c r="B182" s="514" t="s">
        <v>7</v>
      </c>
      <c r="C182" s="486" t="s">
        <v>483</v>
      </c>
      <c r="D182" s="488" t="s">
        <v>172</v>
      </c>
      <c r="E182" s="513" t="s">
        <v>93</v>
      </c>
      <c r="F182" s="488" t="s">
        <v>171</v>
      </c>
      <c r="G182" s="766" t="s">
        <v>524</v>
      </c>
      <c r="H182" s="488" t="s">
        <v>386</v>
      </c>
      <c r="I182" s="488" t="s">
        <v>24</v>
      </c>
      <c r="J182" s="489" t="s">
        <v>366</v>
      </c>
      <c r="K182" s="488" t="s">
        <v>176</v>
      </c>
      <c r="L182" s="488" t="s">
        <v>173</v>
      </c>
      <c r="M182" s="513" t="s">
        <v>25</v>
      </c>
      <c r="N182" s="488" t="s">
        <v>43</v>
      </c>
      <c r="O182" s="513" t="s">
        <v>79</v>
      </c>
      <c r="P182" s="515" t="s">
        <v>295</v>
      </c>
      <c r="Q182" s="725" t="s">
        <v>28</v>
      </c>
      <c r="R182" s="761"/>
    </row>
    <row r="183" spans="1:18" ht="101.25" customHeight="1" x14ac:dyDescent="0.25">
      <c r="A183" s="890" t="s">
        <v>486</v>
      </c>
      <c r="B183" s="626" t="s">
        <v>433</v>
      </c>
      <c r="C183" s="662" t="s">
        <v>518</v>
      </c>
      <c r="D183" s="739" t="s">
        <v>482</v>
      </c>
      <c r="E183" s="627">
        <v>74000</v>
      </c>
      <c r="F183" s="627">
        <v>74000</v>
      </c>
      <c r="G183" s="627">
        <v>17000</v>
      </c>
      <c r="H183" s="628">
        <v>57000</v>
      </c>
      <c r="I183" s="628">
        <v>16926.769436999999</v>
      </c>
      <c r="J183" s="629">
        <v>0.29696086731578947</v>
      </c>
      <c r="K183" s="628">
        <v>1503.3251389999987</v>
      </c>
      <c r="L183" s="627">
        <v>40073.230563000005</v>
      </c>
      <c r="M183" s="627">
        <v>15423.444298</v>
      </c>
      <c r="N183" s="630">
        <v>0.27058674207017547</v>
      </c>
      <c r="O183" s="627">
        <v>1638.153986</v>
      </c>
      <c r="P183" s="631">
        <v>2.8739543614035089E-2</v>
      </c>
      <c r="Q183" s="628">
        <v>1473.3179399999999</v>
      </c>
    </row>
    <row r="184" spans="1:18" ht="37.5" customHeight="1" thickBot="1" x14ac:dyDescent="0.3">
      <c r="A184" s="891"/>
      <c r="B184" s="988" t="s">
        <v>69</v>
      </c>
      <c r="C184" s="989"/>
      <c r="D184" s="990"/>
      <c r="E184" s="617">
        <v>74000</v>
      </c>
      <c r="F184" s="618">
        <v>74000</v>
      </c>
      <c r="G184" s="618">
        <v>17000</v>
      </c>
      <c r="H184" s="618">
        <v>57000</v>
      </c>
      <c r="I184" s="618">
        <v>16926.769436999999</v>
      </c>
      <c r="J184" s="619">
        <v>0.29696086731578947</v>
      </c>
      <c r="K184" s="618">
        <v>1503.3251389999987</v>
      </c>
      <c r="L184" s="617">
        <v>40073.230563000005</v>
      </c>
      <c r="M184" s="617">
        <v>15423.444298</v>
      </c>
      <c r="N184" s="619">
        <v>0.27058674207017547</v>
      </c>
      <c r="O184" s="617">
        <v>1638.153986</v>
      </c>
      <c r="P184" s="620">
        <v>2.8739543614035089E-2</v>
      </c>
      <c r="Q184" s="618">
        <v>1473.3179399999999</v>
      </c>
    </row>
    <row r="185" spans="1:18" ht="23.25" customHeight="1" thickBot="1" x14ac:dyDescent="0.3">
      <c r="A185" s="884" t="s">
        <v>526</v>
      </c>
      <c r="B185" s="884"/>
      <c r="C185" s="312"/>
      <c r="D185" s="672"/>
      <c r="E185" s="621"/>
      <c r="F185" s="621"/>
      <c r="G185" s="621"/>
      <c r="H185" s="621"/>
      <c r="I185" s="621"/>
      <c r="J185" s="621"/>
      <c r="K185" s="621"/>
      <c r="L185" s="621"/>
      <c r="M185" s="680"/>
      <c r="N185" s="621"/>
      <c r="O185" s="622"/>
      <c r="P185" s="621"/>
    </row>
    <row r="186" spans="1:18" s="145" customFormat="1" ht="62.25" customHeight="1" thickBot="1" x14ac:dyDescent="0.25">
      <c r="A186" s="481" t="s">
        <v>89</v>
      </c>
      <c r="B186" s="709" t="s">
        <v>7</v>
      </c>
      <c r="C186" s="727" t="s">
        <v>483</v>
      </c>
      <c r="D186" s="482" t="s">
        <v>172</v>
      </c>
      <c r="E186" s="513" t="s">
        <v>93</v>
      </c>
      <c r="F186" s="488" t="s">
        <v>171</v>
      </c>
      <c r="G186" s="766" t="s">
        <v>524</v>
      </c>
      <c r="H186" s="710" t="s">
        <v>386</v>
      </c>
      <c r="I186" s="710" t="s">
        <v>24</v>
      </c>
      <c r="J186" s="711" t="s">
        <v>366</v>
      </c>
      <c r="K186" s="710" t="s">
        <v>176</v>
      </c>
      <c r="L186" s="710" t="s">
        <v>173</v>
      </c>
      <c r="M186" s="513" t="s">
        <v>25</v>
      </c>
      <c r="N186" s="710" t="s">
        <v>43</v>
      </c>
      <c r="O186" s="513" t="s">
        <v>79</v>
      </c>
      <c r="P186" s="738" t="s">
        <v>295</v>
      </c>
      <c r="Q186" s="710" t="s">
        <v>28</v>
      </c>
      <c r="R186" s="784"/>
    </row>
    <row r="187" spans="1:18" ht="93" customHeight="1" x14ac:dyDescent="0.25">
      <c r="A187" s="890" t="s">
        <v>368</v>
      </c>
      <c r="B187" s="626" t="s">
        <v>364</v>
      </c>
      <c r="C187" s="662" t="s">
        <v>365</v>
      </c>
      <c r="D187" s="494" t="s">
        <v>365</v>
      </c>
      <c r="E187" s="627">
        <v>8629.4</v>
      </c>
      <c r="F187" s="628">
        <v>8629.4</v>
      </c>
      <c r="G187" s="628">
        <v>0</v>
      </c>
      <c r="H187" s="628">
        <v>8629.4</v>
      </c>
      <c r="I187" s="628">
        <v>8629.4</v>
      </c>
      <c r="J187" s="629">
        <v>1</v>
      </c>
      <c r="K187" s="628">
        <v>0</v>
      </c>
      <c r="L187" s="627">
        <v>0</v>
      </c>
      <c r="M187" s="627">
        <v>8629.4</v>
      </c>
      <c r="N187" s="630">
        <v>1</v>
      </c>
      <c r="O187" s="627">
        <v>8629.4</v>
      </c>
      <c r="P187" s="631">
        <v>1</v>
      </c>
      <c r="Q187" s="628">
        <v>8629.4</v>
      </c>
    </row>
    <row r="188" spans="1:18" ht="40.5" customHeight="1" thickBot="1" x14ac:dyDescent="0.3">
      <c r="A188" s="891"/>
      <c r="B188" s="988" t="s">
        <v>69</v>
      </c>
      <c r="C188" s="989"/>
      <c r="D188" s="990"/>
      <c r="E188" s="617">
        <v>8629.4</v>
      </c>
      <c r="F188" s="618">
        <v>8629.4</v>
      </c>
      <c r="G188" s="618">
        <v>0</v>
      </c>
      <c r="H188" s="618">
        <v>8629.4</v>
      </c>
      <c r="I188" s="618">
        <v>8629.4</v>
      </c>
      <c r="J188" s="619">
        <v>1</v>
      </c>
      <c r="K188" s="618">
        <v>0</v>
      </c>
      <c r="L188" s="617">
        <v>0</v>
      </c>
      <c r="M188" s="617">
        <v>8629.4</v>
      </c>
      <c r="N188" s="619">
        <v>1</v>
      </c>
      <c r="O188" s="617">
        <v>8629.4</v>
      </c>
      <c r="P188" s="620">
        <v>1</v>
      </c>
      <c r="Q188" s="618">
        <v>8629.4</v>
      </c>
    </row>
    <row r="189" spans="1:18" ht="18" customHeight="1" thickBot="1" x14ac:dyDescent="0.3">
      <c r="A189" s="892" t="s">
        <v>526</v>
      </c>
      <c r="B189" s="892"/>
      <c r="C189" s="892"/>
      <c r="D189" s="892"/>
      <c r="E189" s="892"/>
      <c r="F189" s="892"/>
      <c r="G189" s="892"/>
      <c r="H189" s="892"/>
      <c r="I189" s="892"/>
      <c r="J189" s="892"/>
      <c r="K189" s="892"/>
      <c r="L189" s="892"/>
      <c r="M189" s="893"/>
      <c r="N189" s="892"/>
      <c r="O189" s="892"/>
      <c r="P189" s="892"/>
    </row>
    <row r="190" spans="1:18" s="228" customFormat="1" ht="68.25" customHeight="1" thickBot="1" x14ac:dyDescent="0.3">
      <c r="A190" s="487" t="s">
        <v>89</v>
      </c>
      <c r="B190" s="514" t="s">
        <v>7</v>
      </c>
      <c r="C190" s="486" t="s">
        <v>483</v>
      </c>
      <c r="D190" s="488" t="s">
        <v>172</v>
      </c>
      <c r="E190" s="513" t="s">
        <v>93</v>
      </c>
      <c r="F190" s="488" t="s">
        <v>171</v>
      </c>
      <c r="G190" s="766" t="s">
        <v>524</v>
      </c>
      <c r="H190" s="488" t="s">
        <v>386</v>
      </c>
      <c r="I190" s="488" t="s">
        <v>24</v>
      </c>
      <c r="J190" s="489" t="s">
        <v>366</v>
      </c>
      <c r="K190" s="488" t="s">
        <v>176</v>
      </c>
      <c r="L190" s="488" t="s">
        <v>173</v>
      </c>
      <c r="M190" s="513" t="s">
        <v>25</v>
      </c>
      <c r="N190" s="488" t="s">
        <v>43</v>
      </c>
      <c r="O190" s="513" t="s">
        <v>79</v>
      </c>
      <c r="P190" s="515" t="s">
        <v>295</v>
      </c>
      <c r="Q190" s="725" t="s">
        <v>28</v>
      </c>
      <c r="R190" s="761"/>
    </row>
    <row r="191" spans="1:18" ht="44.25" customHeight="1" thickBot="1" x14ac:dyDescent="0.3">
      <c r="A191" s="888" t="s">
        <v>332</v>
      </c>
      <c r="B191" s="632" t="s">
        <v>116</v>
      </c>
      <c r="C191" s="663" t="s">
        <v>190</v>
      </c>
      <c r="D191" s="495" t="s">
        <v>190</v>
      </c>
      <c r="E191" s="633">
        <v>8802.9</v>
      </c>
      <c r="F191" s="628">
        <v>8775.8605900000002</v>
      </c>
      <c r="G191" s="628">
        <v>8775.8605900000002</v>
      </c>
      <c r="H191" s="628">
        <v>0</v>
      </c>
      <c r="I191" s="628">
        <v>0</v>
      </c>
      <c r="J191" s="629">
        <v>0</v>
      </c>
      <c r="K191" s="628">
        <v>0</v>
      </c>
      <c r="L191" s="634">
        <v>0</v>
      </c>
      <c r="M191" s="633">
        <v>0</v>
      </c>
      <c r="N191" s="629">
        <v>0</v>
      </c>
      <c r="O191" s="633">
        <v>0</v>
      </c>
      <c r="P191" s="635">
        <v>0</v>
      </c>
      <c r="Q191" s="633">
        <v>0</v>
      </c>
    </row>
    <row r="192" spans="1:18" ht="30" customHeight="1" thickBot="1" x14ac:dyDescent="0.3">
      <c r="A192" s="889"/>
      <c r="B192" s="903" t="s">
        <v>69</v>
      </c>
      <c r="C192" s="904"/>
      <c r="D192" s="670" t="s">
        <v>332</v>
      </c>
      <c r="E192" s="567">
        <v>8802.9</v>
      </c>
      <c r="F192" s="568">
        <v>8775.8605900000002</v>
      </c>
      <c r="G192" s="568">
        <v>8775.8605900000002</v>
      </c>
      <c r="H192" s="568">
        <v>0</v>
      </c>
      <c r="I192" s="568">
        <v>0</v>
      </c>
      <c r="J192" s="569">
        <v>0</v>
      </c>
      <c r="K192" s="568">
        <v>0</v>
      </c>
      <c r="L192" s="636">
        <v>0</v>
      </c>
      <c r="M192" s="567">
        <v>0</v>
      </c>
      <c r="N192" s="767" t="e">
        <v>#DIV/0!</v>
      </c>
      <c r="O192" s="567">
        <v>0</v>
      </c>
      <c r="P192" s="570">
        <v>0</v>
      </c>
      <c r="Q192" s="567">
        <v>0</v>
      </c>
    </row>
    <row r="193" spans="1:18" ht="18" customHeight="1" x14ac:dyDescent="0.25">
      <c r="A193" s="899" t="s">
        <v>526</v>
      </c>
      <c r="B193" s="899"/>
      <c r="C193" s="899"/>
      <c r="D193" s="899"/>
      <c r="E193" s="899"/>
      <c r="F193" s="899"/>
      <c r="G193" s="899"/>
      <c r="H193" s="899"/>
      <c r="I193" s="899"/>
      <c r="J193" s="899"/>
      <c r="K193" s="899"/>
      <c r="L193" s="899"/>
      <c r="M193" s="900"/>
      <c r="N193" s="899"/>
      <c r="O193" s="899"/>
      <c r="P193" s="899"/>
    </row>
    <row r="194" spans="1:18" ht="18" customHeight="1" x14ac:dyDescent="0.25">
      <c r="A194" s="666"/>
      <c r="B194" s="594"/>
      <c r="C194" s="659"/>
      <c r="D194" s="671"/>
      <c r="E194" s="595"/>
      <c r="F194" s="594"/>
      <c r="G194" s="594"/>
      <c r="H194" s="637"/>
      <c r="I194" s="594"/>
      <c r="J194" s="638"/>
      <c r="K194" s="594"/>
      <c r="L194" s="594"/>
      <c r="M194" s="679"/>
      <c r="N194" s="639"/>
      <c r="O194" s="596"/>
      <c r="P194" s="639"/>
      <c r="Q194" s="596"/>
    </row>
    <row r="195" spans="1:18" ht="18" customHeight="1" thickBot="1" x14ac:dyDescent="0.3">
      <c r="A195" s="666"/>
      <c r="B195" s="594"/>
      <c r="C195" s="659"/>
      <c r="D195" s="671"/>
      <c r="E195" s="595"/>
      <c r="F195" s="594"/>
      <c r="G195" s="594"/>
      <c r="H195" s="637"/>
      <c r="I195" s="594"/>
      <c r="J195" s="638"/>
      <c r="K195" s="594"/>
      <c r="L195" s="594"/>
      <c r="M195" s="679"/>
      <c r="N195" s="639"/>
      <c r="O195" s="596"/>
      <c r="P195" s="639"/>
      <c r="Q195" s="596"/>
    </row>
    <row r="196" spans="1:18" ht="60.75" customHeight="1" thickBot="1" x14ac:dyDescent="0.3">
      <c r="A196" s="905" t="s">
        <v>90</v>
      </c>
      <c r="B196" s="906"/>
      <c r="C196" s="907"/>
      <c r="D196" s="673" t="s">
        <v>172</v>
      </c>
      <c r="E196" s="513" t="s">
        <v>93</v>
      </c>
      <c r="F196" s="488" t="s">
        <v>171</v>
      </c>
      <c r="G196" s="766" t="s">
        <v>524</v>
      </c>
      <c r="H196" s="488" t="s">
        <v>386</v>
      </c>
      <c r="I196" s="566" t="s">
        <v>24</v>
      </c>
      <c r="J196" s="569" t="s">
        <v>366</v>
      </c>
      <c r="K196" s="488" t="s">
        <v>176</v>
      </c>
      <c r="L196" s="488" t="s">
        <v>173</v>
      </c>
      <c r="M196" s="513" t="s">
        <v>25</v>
      </c>
      <c r="N196" s="488" t="s">
        <v>43</v>
      </c>
      <c r="O196" s="513" t="s">
        <v>79</v>
      </c>
      <c r="P196" s="488" t="s">
        <v>295</v>
      </c>
      <c r="Q196" s="513" t="s">
        <v>28</v>
      </c>
    </row>
    <row r="197" spans="1:18" ht="35.25" customHeight="1" x14ac:dyDescent="0.25">
      <c r="A197" s="908"/>
      <c r="B197" s="909"/>
      <c r="C197" s="910"/>
      <c r="D197" s="365" t="s">
        <v>81</v>
      </c>
      <c r="E197" s="640">
        <v>593383.75031400006</v>
      </c>
      <c r="F197" s="640">
        <v>593383.75031400006</v>
      </c>
      <c r="G197" s="640">
        <v>50829.246228999997</v>
      </c>
      <c r="H197" s="641">
        <v>542554.50408500002</v>
      </c>
      <c r="I197" s="641">
        <v>386280.92180258996</v>
      </c>
      <c r="J197" s="642">
        <v>0.71196703537470352</v>
      </c>
      <c r="K197" s="641">
        <v>93507.209255749971</v>
      </c>
      <c r="L197" s="640">
        <v>156273.58228241006</v>
      </c>
      <c r="M197" s="640">
        <v>292773.71254684002</v>
      </c>
      <c r="N197" s="642">
        <v>0.53962083134964123</v>
      </c>
      <c r="O197" s="640">
        <v>44806.93658817</v>
      </c>
      <c r="P197" s="643">
        <v>8.2585134305972446E-2</v>
      </c>
      <c r="Q197" s="640">
        <v>44075.19746317</v>
      </c>
    </row>
    <row r="198" spans="1:18" ht="34.5" customHeight="1" thickBot="1" x14ac:dyDescent="0.3">
      <c r="A198" s="908"/>
      <c r="B198" s="909"/>
      <c r="C198" s="910"/>
      <c r="D198" s="366" t="s">
        <v>49</v>
      </c>
      <c r="E198" s="644">
        <v>860004.55496791005</v>
      </c>
      <c r="F198" s="644">
        <v>884004.75835890998</v>
      </c>
      <c r="G198" s="644">
        <v>38325.399127999997</v>
      </c>
      <c r="H198" s="645">
        <v>845679.35923090996</v>
      </c>
      <c r="I198" s="645">
        <v>718881.92445111019</v>
      </c>
      <c r="J198" s="646">
        <v>0.85006440869608813</v>
      </c>
      <c r="K198" s="645">
        <v>168922.83346885</v>
      </c>
      <c r="L198" s="644">
        <v>126797.43477979978</v>
      </c>
      <c r="M198" s="644">
        <v>549959.09098225995</v>
      </c>
      <c r="N198" s="646">
        <v>0.65031632258638994</v>
      </c>
      <c r="O198" s="644">
        <v>179558.22871597999</v>
      </c>
      <c r="P198" s="647">
        <v>0.21232424175431744</v>
      </c>
      <c r="Q198" s="644">
        <v>174867.35073441002</v>
      </c>
      <c r="R198" s="759"/>
    </row>
    <row r="199" spans="1:18" ht="28.5" customHeight="1" thickBot="1" x14ac:dyDescent="0.3">
      <c r="A199" s="911"/>
      <c r="B199" s="912"/>
      <c r="C199" s="913"/>
      <c r="D199" s="674" t="s">
        <v>45</v>
      </c>
      <c r="E199" s="567">
        <v>1453388.3052819101</v>
      </c>
      <c r="F199" s="567">
        <v>1477388.50867291</v>
      </c>
      <c r="G199" s="567">
        <v>89154.645357000001</v>
      </c>
      <c r="H199" s="567">
        <v>1388233.8633159101</v>
      </c>
      <c r="I199" s="567">
        <v>1105162.8462537001</v>
      </c>
      <c r="J199" s="569">
        <v>0.79609270127867959</v>
      </c>
      <c r="K199" s="568">
        <v>262430.04272459995</v>
      </c>
      <c r="L199" s="567">
        <v>283071.01706220984</v>
      </c>
      <c r="M199" s="567">
        <v>842732.80352910003</v>
      </c>
      <c r="N199" s="569">
        <v>0.60705391634530781</v>
      </c>
      <c r="O199" s="567">
        <v>224365.16530415</v>
      </c>
      <c r="P199" s="570">
        <v>0.16161914158197774</v>
      </c>
      <c r="Q199" s="567">
        <v>218942.54819758004</v>
      </c>
      <c r="R199" s="759"/>
    </row>
    <row r="200" spans="1:18" ht="23.25" customHeight="1" x14ac:dyDescent="0.25">
      <c r="A200" s="884"/>
      <c r="B200" s="884"/>
      <c r="C200" s="884"/>
      <c r="D200" s="884"/>
      <c r="E200" s="884"/>
      <c r="F200" s="884"/>
      <c r="G200" s="884"/>
      <c r="H200" s="884"/>
      <c r="I200" s="884"/>
      <c r="J200" s="884"/>
      <c r="K200" s="884"/>
      <c r="L200" s="884"/>
      <c r="M200" s="884"/>
      <c r="N200" s="884"/>
      <c r="O200" s="884"/>
      <c r="P200" s="884"/>
    </row>
    <row r="201" spans="1:18" x14ac:dyDescent="0.25">
      <c r="D201" s="753"/>
      <c r="E201" s="754"/>
      <c r="F201" s="756"/>
      <c r="G201" s="755"/>
      <c r="H201" s="755"/>
      <c r="I201" s="755"/>
      <c r="J201" s="757"/>
      <c r="K201" s="755"/>
      <c r="L201" s="755"/>
      <c r="M201" s="758"/>
      <c r="N201" s="759"/>
      <c r="O201" s="760"/>
      <c r="P201" s="761"/>
      <c r="Q201" s="648"/>
    </row>
    <row r="202" spans="1:18" x14ac:dyDescent="0.25">
      <c r="C202" s="665"/>
      <c r="D202" s="753"/>
      <c r="E202" s="754"/>
      <c r="F202" s="762"/>
      <c r="G202" s="754"/>
      <c r="H202" s="755"/>
      <c r="I202" s="759"/>
      <c r="J202" s="757"/>
      <c r="K202" s="755"/>
      <c r="L202" s="755"/>
      <c r="M202" s="763"/>
      <c r="N202" s="761"/>
      <c r="O202" s="764"/>
      <c r="P202" s="761"/>
    </row>
    <row r="203" spans="1:18" x14ac:dyDescent="0.25">
      <c r="F203" s="599"/>
      <c r="H203" s="677"/>
      <c r="I203" s="232"/>
      <c r="J203" s="259"/>
      <c r="M203" s="681"/>
    </row>
    <row r="204" spans="1:18" x14ac:dyDescent="0.25">
      <c r="F204" s="141"/>
      <c r="G204" s="141"/>
      <c r="H204" s="54"/>
      <c r="J204" s="259"/>
    </row>
    <row r="205" spans="1:18" x14ac:dyDescent="0.25">
      <c r="F205" s="54"/>
      <c r="G205" s="141"/>
      <c r="H205" s="677"/>
      <c r="J205" s="259"/>
    </row>
    <row r="206" spans="1:18" x14ac:dyDescent="0.25">
      <c r="J206" s="259"/>
    </row>
    <row r="207" spans="1:18" x14ac:dyDescent="0.25">
      <c r="J207" s="259"/>
    </row>
    <row r="208" spans="1:18" x14ac:dyDescent="0.25">
      <c r="J208" s="259"/>
    </row>
    <row r="209" spans="10:10" x14ac:dyDescent="0.25">
      <c r="J209" s="259"/>
    </row>
    <row r="210" spans="10:10" x14ac:dyDescent="0.25">
      <c r="J210" s="259"/>
    </row>
    <row r="211" spans="10:10" x14ac:dyDescent="0.25">
      <c r="J211" s="259"/>
    </row>
    <row r="212" spans="10:10" x14ac:dyDescent="0.25">
      <c r="J212" s="259"/>
    </row>
    <row r="213" spans="10:10" x14ac:dyDescent="0.25">
      <c r="J213" s="259"/>
    </row>
    <row r="214" spans="10:10" x14ac:dyDescent="0.25">
      <c r="J214" s="259"/>
    </row>
    <row r="215" spans="10:10" x14ac:dyDescent="0.25">
      <c r="J215" s="259"/>
    </row>
    <row r="216" spans="10:10" x14ac:dyDescent="0.25">
      <c r="J216" s="259"/>
    </row>
    <row r="217" spans="10:10" x14ac:dyDescent="0.25">
      <c r="J217" s="259"/>
    </row>
    <row r="218" spans="10:10" x14ac:dyDescent="0.25">
      <c r="J218" s="259"/>
    </row>
    <row r="219" spans="10:10" x14ac:dyDescent="0.25">
      <c r="J219" s="259"/>
    </row>
    <row r="220" spans="10:10" x14ac:dyDescent="0.25">
      <c r="J220" s="259"/>
    </row>
    <row r="221" spans="10:10" x14ac:dyDescent="0.25">
      <c r="J221" s="259"/>
    </row>
    <row r="222" spans="10:10" x14ac:dyDescent="0.25">
      <c r="J222" s="259"/>
    </row>
    <row r="223" spans="10:10" x14ac:dyDescent="0.25">
      <c r="J223" s="259"/>
    </row>
    <row r="224" spans="10:10" x14ac:dyDescent="0.25">
      <c r="J224" s="259"/>
    </row>
    <row r="225" spans="10:10" x14ac:dyDescent="0.25">
      <c r="J225" s="259"/>
    </row>
    <row r="226" spans="10:10" x14ac:dyDescent="0.25">
      <c r="J226" s="259"/>
    </row>
    <row r="227" spans="10:10" x14ac:dyDescent="0.25">
      <c r="J227" s="259"/>
    </row>
    <row r="228" spans="10:10" x14ac:dyDescent="0.25">
      <c r="J228" s="259"/>
    </row>
    <row r="229" spans="10:10" x14ac:dyDescent="0.25">
      <c r="J229" s="259"/>
    </row>
    <row r="230" spans="10:10" x14ac:dyDescent="0.25">
      <c r="J230" s="259"/>
    </row>
    <row r="231" spans="10:10" x14ac:dyDescent="0.25">
      <c r="J231" s="259"/>
    </row>
    <row r="232" spans="10:10" x14ac:dyDescent="0.25">
      <c r="J232" s="259"/>
    </row>
    <row r="233" spans="10:10" x14ac:dyDescent="0.25">
      <c r="J233" s="259"/>
    </row>
    <row r="234" spans="10:10" x14ac:dyDescent="0.25">
      <c r="J234" s="259"/>
    </row>
    <row r="235" spans="10:10" x14ac:dyDescent="0.25">
      <c r="J235" s="259"/>
    </row>
    <row r="236" spans="10:10" x14ac:dyDescent="0.25">
      <c r="J236" s="259"/>
    </row>
    <row r="237" spans="10:10" x14ac:dyDescent="0.25">
      <c r="J237" s="259"/>
    </row>
    <row r="238" spans="10:10" x14ac:dyDescent="0.25">
      <c r="J238" s="259"/>
    </row>
    <row r="239" spans="10:10" x14ac:dyDescent="0.25">
      <c r="J239" s="259"/>
    </row>
    <row r="240" spans="10:10" x14ac:dyDescent="0.25">
      <c r="J240" s="259"/>
    </row>
    <row r="241" spans="10:10" x14ac:dyDescent="0.25">
      <c r="J241" s="259"/>
    </row>
    <row r="242" spans="10:10" x14ac:dyDescent="0.25">
      <c r="J242" s="259"/>
    </row>
    <row r="243" spans="10:10" x14ac:dyDescent="0.25">
      <c r="J243" s="259"/>
    </row>
    <row r="244" spans="10:10" x14ac:dyDescent="0.25">
      <c r="J244" s="259"/>
    </row>
    <row r="245" spans="10:10" x14ac:dyDescent="0.25">
      <c r="J245" s="259"/>
    </row>
    <row r="246" spans="10:10" x14ac:dyDescent="0.25">
      <c r="J246" s="259"/>
    </row>
    <row r="247" spans="10:10" x14ac:dyDescent="0.25">
      <c r="J247" s="259"/>
    </row>
    <row r="248" spans="10:10" x14ac:dyDescent="0.25">
      <c r="J248" s="259"/>
    </row>
    <row r="249" spans="10:10" x14ac:dyDescent="0.25">
      <c r="J249" s="259"/>
    </row>
    <row r="250" spans="10:10" x14ac:dyDescent="0.25">
      <c r="J250" s="259"/>
    </row>
    <row r="251" spans="10:10" x14ac:dyDescent="0.25">
      <c r="J251" s="259"/>
    </row>
    <row r="252" spans="10:10" x14ac:dyDescent="0.25">
      <c r="J252" s="259"/>
    </row>
    <row r="253" spans="10:10" x14ac:dyDescent="0.25">
      <c r="J253" s="259"/>
    </row>
    <row r="254" spans="10:10" x14ac:dyDescent="0.25">
      <c r="J254" s="259"/>
    </row>
    <row r="255" spans="10:10" x14ac:dyDescent="0.25">
      <c r="J255" s="259"/>
    </row>
    <row r="256" spans="10:10" x14ac:dyDescent="0.25">
      <c r="J256" s="259"/>
    </row>
    <row r="257" spans="10:10" x14ac:dyDescent="0.25">
      <c r="J257" s="259"/>
    </row>
    <row r="258" spans="10:10" x14ac:dyDescent="0.25">
      <c r="J258" s="259"/>
    </row>
    <row r="259" spans="10:10" x14ac:dyDescent="0.25">
      <c r="J259" s="259"/>
    </row>
    <row r="260" spans="10:10" x14ac:dyDescent="0.25">
      <c r="J260" s="259"/>
    </row>
    <row r="261" spans="10:10" x14ac:dyDescent="0.25">
      <c r="J261" s="259"/>
    </row>
    <row r="262" spans="10:10" x14ac:dyDescent="0.25">
      <c r="J262" s="259"/>
    </row>
    <row r="263" spans="10:10" x14ac:dyDescent="0.25">
      <c r="J263" s="259"/>
    </row>
    <row r="264" spans="10:10" x14ac:dyDescent="0.25">
      <c r="J264" s="259"/>
    </row>
    <row r="265" spans="10:10" x14ac:dyDescent="0.25">
      <c r="J265" s="259"/>
    </row>
    <row r="266" spans="10:10" x14ac:dyDescent="0.25">
      <c r="J266" s="259"/>
    </row>
    <row r="267" spans="10:10" x14ac:dyDescent="0.25">
      <c r="J267" s="259"/>
    </row>
    <row r="268" spans="10:10" x14ac:dyDescent="0.25">
      <c r="J268" s="259"/>
    </row>
    <row r="269" spans="10:10" x14ac:dyDescent="0.25">
      <c r="J269" s="259"/>
    </row>
    <row r="270" spans="10:10" x14ac:dyDescent="0.25">
      <c r="J270" s="259"/>
    </row>
    <row r="271" spans="10:10" x14ac:dyDescent="0.25">
      <c r="J271" s="259"/>
    </row>
    <row r="272" spans="10:10" x14ac:dyDescent="0.25">
      <c r="J272" s="259"/>
    </row>
    <row r="273" spans="10:10" x14ac:dyDescent="0.25">
      <c r="J273" s="259"/>
    </row>
    <row r="274" spans="10:10" x14ac:dyDescent="0.25">
      <c r="J274" s="259"/>
    </row>
    <row r="275" spans="10:10" x14ac:dyDescent="0.25">
      <c r="J275" s="259"/>
    </row>
    <row r="276" spans="10:10" x14ac:dyDescent="0.25">
      <c r="J276" s="259"/>
    </row>
    <row r="277" spans="10:10" x14ac:dyDescent="0.25">
      <c r="J277" s="259"/>
    </row>
    <row r="278" spans="10:10" x14ac:dyDescent="0.25">
      <c r="J278" s="259"/>
    </row>
    <row r="279" spans="10:10" x14ac:dyDescent="0.25">
      <c r="J279" s="259"/>
    </row>
    <row r="280" spans="10:10" x14ac:dyDescent="0.25">
      <c r="J280" s="259"/>
    </row>
    <row r="281" spans="10:10" x14ac:dyDescent="0.25">
      <c r="J281" s="259"/>
    </row>
    <row r="282" spans="10:10" x14ac:dyDescent="0.25">
      <c r="J282" s="259"/>
    </row>
    <row r="283" spans="10:10" x14ac:dyDescent="0.25">
      <c r="J283" s="259"/>
    </row>
  </sheetData>
  <mergeCells count="107">
    <mergeCell ref="B146:D146"/>
    <mergeCell ref="B172:D172"/>
    <mergeCell ref="B180:D180"/>
    <mergeCell ref="B184:D184"/>
    <mergeCell ref="B188:D188"/>
    <mergeCell ref="B42:D42"/>
    <mergeCell ref="B57:D57"/>
    <mergeCell ref="B64:D64"/>
    <mergeCell ref="B74:D74"/>
    <mergeCell ref="B85:D85"/>
    <mergeCell ref="B94:D94"/>
    <mergeCell ref="B99:D99"/>
    <mergeCell ref="B109:D109"/>
    <mergeCell ref="B123:D123"/>
    <mergeCell ref="B128:C128"/>
    <mergeCell ref="B129:C129"/>
    <mergeCell ref="B80:C80"/>
    <mergeCell ref="B84:C84"/>
    <mergeCell ref="B90:C90"/>
    <mergeCell ref="B93:C93"/>
    <mergeCell ref="B105:C105"/>
    <mergeCell ref="B98:C98"/>
    <mergeCell ref="B9:D9"/>
    <mergeCell ref="B12:D12"/>
    <mergeCell ref="B11:D11"/>
    <mergeCell ref="B13:D13"/>
    <mergeCell ref="A176:A180"/>
    <mergeCell ref="A183:A184"/>
    <mergeCell ref="A181:B181"/>
    <mergeCell ref="A131:P131"/>
    <mergeCell ref="B163:D163"/>
    <mergeCell ref="B134:C134"/>
    <mergeCell ref="B136:C136"/>
    <mergeCell ref="B141:C141"/>
    <mergeCell ref="B150:C150"/>
    <mergeCell ref="B157:C157"/>
    <mergeCell ref="B160:C160"/>
    <mergeCell ref="B162:C162"/>
    <mergeCell ref="B169:C169"/>
    <mergeCell ref="A124:P124"/>
    <mergeCell ref="B54:C54"/>
    <mergeCell ref="A173:P173"/>
    <mergeCell ref="A166:A172"/>
    <mergeCell ref="A147:P147"/>
    <mergeCell ref="A149:A163"/>
    <mergeCell ref="B130:D130"/>
    <mergeCell ref="B14:D14"/>
    <mergeCell ref="B56:C56"/>
    <mergeCell ref="B61:C61"/>
    <mergeCell ref="B34:D34"/>
    <mergeCell ref="B41:D41"/>
    <mergeCell ref="B48:C48"/>
    <mergeCell ref="B50:C50"/>
    <mergeCell ref="B52:C52"/>
    <mergeCell ref="B21:D21"/>
    <mergeCell ref="B26:D26"/>
    <mergeCell ref="B27:D27"/>
    <mergeCell ref="B28:D28"/>
    <mergeCell ref="B29:D29"/>
    <mergeCell ref="A2:Q2"/>
    <mergeCell ref="A4:Q4"/>
    <mergeCell ref="A5:Q5"/>
    <mergeCell ref="A164:P164"/>
    <mergeCell ref="A102:A109"/>
    <mergeCell ref="A7:A14"/>
    <mergeCell ref="A17:A29"/>
    <mergeCell ref="A32:A42"/>
    <mergeCell ref="A43:P43"/>
    <mergeCell ref="A15:P15"/>
    <mergeCell ref="A30:P30"/>
    <mergeCell ref="A77:A85"/>
    <mergeCell ref="A110:P110"/>
    <mergeCell ref="A60:A64"/>
    <mergeCell ref="A89:A94"/>
    <mergeCell ref="A58:P58"/>
    <mergeCell ref="A65:P65"/>
    <mergeCell ref="A86:P86"/>
    <mergeCell ref="B63:C63"/>
    <mergeCell ref="B68:C68"/>
    <mergeCell ref="B73:C73"/>
    <mergeCell ref="A45:A57"/>
    <mergeCell ref="A138:P138"/>
    <mergeCell ref="A140:A142"/>
    <mergeCell ref="A200:P200"/>
    <mergeCell ref="A67:A74"/>
    <mergeCell ref="A191:A192"/>
    <mergeCell ref="A187:A188"/>
    <mergeCell ref="A189:P189"/>
    <mergeCell ref="A97:A99"/>
    <mergeCell ref="A100:P100"/>
    <mergeCell ref="A193:P193"/>
    <mergeCell ref="A75:P75"/>
    <mergeCell ref="A95:P95"/>
    <mergeCell ref="A133:A137"/>
    <mergeCell ref="A126:A130"/>
    <mergeCell ref="B192:C192"/>
    <mergeCell ref="A196:C199"/>
    <mergeCell ref="B142:C142"/>
    <mergeCell ref="A145:A146"/>
    <mergeCell ref="A143:P143"/>
    <mergeCell ref="A185:B185"/>
    <mergeCell ref="B171:C171"/>
    <mergeCell ref="B114:C114"/>
    <mergeCell ref="B122:C122"/>
    <mergeCell ref="A113:A123"/>
    <mergeCell ref="B108:C108"/>
    <mergeCell ref="B137:D137"/>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29" max="15" man="1"/>
    <brk id="42" max="15" man="1"/>
    <brk id="57" max="15" man="1"/>
    <brk id="75" max="15" man="1"/>
    <brk id="95" max="15" man="1"/>
    <brk id="110" max="15" man="1"/>
    <brk id="138" max="15" man="1"/>
    <brk id="164"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996"/>
      <c r="B1" s="996"/>
      <c r="C1" s="996"/>
      <c r="D1" s="996"/>
      <c r="E1" s="996"/>
      <c r="F1" s="996"/>
      <c r="G1" s="996"/>
      <c r="H1" s="996"/>
      <c r="I1" s="996"/>
      <c r="J1" s="996"/>
      <c r="K1" s="996"/>
      <c r="L1" s="996"/>
      <c r="M1" s="996"/>
      <c r="N1" s="996"/>
      <c r="O1" s="996"/>
    </row>
    <row r="2" spans="1:17" ht="29.25" customHeight="1" x14ac:dyDescent="0.25">
      <c r="A2" s="1003" t="str">
        <f>+'POR DIRECCIONES'!A4:P4</f>
        <v>31 de Julio de 2024</v>
      </c>
      <c r="B2" s="1004"/>
      <c r="C2" s="1004"/>
      <c r="D2" s="1004"/>
      <c r="E2" s="1004"/>
      <c r="F2" s="1004"/>
      <c r="G2" s="1004"/>
      <c r="H2" s="1004"/>
      <c r="I2" s="1004"/>
      <c r="J2" s="1004"/>
      <c r="K2" s="1004"/>
      <c r="L2" s="1005"/>
    </row>
    <row r="3" spans="1:17" ht="15" customHeight="1" x14ac:dyDescent="0.25">
      <c r="A3" s="1006" t="s">
        <v>416</v>
      </c>
      <c r="B3" s="1007"/>
      <c r="C3" s="1007"/>
      <c r="D3" s="1007"/>
      <c r="E3" s="1007"/>
      <c r="F3" s="1007"/>
      <c r="G3" s="1007"/>
      <c r="H3" s="1007"/>
      <c r="I3" s="1007"/>
      <c r="J3" s="1007"/>
      <c r="K3" s="1007"/>
      <c r="L3" s="1008"/>
    </row>
    <row r="4" spans="1:17" ht="15" customHeight="1" x14ac:dyDescent="0.25">
      <c r="A4" s="1009"/>
      <c r="B4" s="1010"/>
      <c r="C4" s="1010"/>
      <c r="D4" s="1010"/>
      <c r="E4" s="1010"/>
      <c r="F4" s="1010"/>
      <c r="G4" s="1010"/>
      <c r="H4" s="1010"/>
      <c r="I4" s="1010"/>
      <c r="J4" s="1010"/>
      <c r="K4" s="1010"/>
      <c r="L4" s="1011"/>
    </row>
    <row r="5" spans="1:17" ht="39" customHeight="1" x14ac:dyDescent="0.25">
      <c r="A5" s="368"/>
      <c r="J5" s="228"/>
      <c r="K5" s="228"/>
      <c r="L5" s="369"/>
    </row>
    <row r="6" spans="1:17" ht="45.75" customHeight="1" x14ac:dyDescent="0.25">
      <c r="A6" s="997" t="s">
        <v>319</v>
      </c>
      <c r="B6" s="998"/>
      <c r="C6" s="998"/>
      <c r="D6" s="998"/>
      <c r="E6" s="998"/>
      <c r="F6" s="998"/>
      <c r="G6" s="998"/>
      <c r="H6" s="998"/>
      <c r="I6" s="998"/>
      <c r="J6" s="998"/>
      <c r="K6" s="998"/>
      <c r="L6" s="999"/>
      <c r="Q6" s="123"/>
    </row>
    <row r="7" spans="1:17" ht="23.25" customHeight="1" x14ac:dyDescent="0.25">
      <c r="A7" s="997" t="s">
        <v>320</v>
      </c>
      <c r="B7" s="998"/>
      <c r="C7" s="998"/>
      <c r="D7" s="998"/>
      <c r="E7" s="998"/>
      <c r="F7" s="998"/>
      <c r="G7" s="998"/>
      <c r="H7" s="998"/>
      <c r="I7" s="998"/>
      <c r="J7" s="998"/>
      <c r="K7" s="998"/>
      <c r="L7" s="999"/>
      <c r="Q7" s="123"/>
    </row>
    <row r="8" spans="1:17" ht="129" customHeight="1" x14ac:dyDescent="0.25">
      <c r="A8" s="997" t="s">
        <v>321</v>
      </c>
      <c r="B8" s="998"/>
      <c r="C8" s="998"/>
      <c r="D8" s="998"/>
      <c r="E8" s="998"/>
      <c r="F8" s="998"/>
      <c r="G8" s="998"/>
      <c r="H8" s="998"/>
      <c r="I8" s="998"/>
      <c r="J8" s="998"/>
      <c r="K8" s="998"/>
      <c r="L8" s="999"/>
    </row>
    <row r="9" spans="1:17" ht="125.25" customHeight="1" x14ac:dyDescent="0.25">
      <c r="A9" s="997" t="s">
        <v>322</v>
      </c>
      <c r="B9" s="998"/>
      <c r="C9" s="998"/>
      <c r="D9" s="998"/>
      <c r="E9" s="998"/>
      <c r="F9" s="998"/>
      <c r="G9" s="998"/>
      <c r="H9" s="998"/>
      <c r="I9" s="998"/>
      <c r="J9" s="998"/>
      <c r="K9" s="998"/>
      <c r="L9" s="999"/>
    </row>
    <row r="10" spans="1:17" ht="69.75" customHeight="1" x14ac:dyDescent="0.25">
      <c r="A10" s="997" t="s">
        <v>323</v>
      </c>
      <c r="B10" s="998"/>
      <c r="C10" s="998"/>
      <c r="D10" s="998"/>
      <c r="E10" s="998"/>
      <c r="F10" s="998"/>
      <c r="G10" s="998"/>
      <c r="H10" s="998"/>
      <c r="I10" s="998"/>
      <c r="J10" s="998"/>
      <c r="K10" s="998"/>
      <c r="L10" s="999"/>
    </row>
    <row r="11" spans="1:17" ht="42" customHeight="1" x14ac:dyDescent="0.25">
      <c r="A11" s="997" t="s">
        <v>417</v>
      </c>
      <c r="B11" s="998"/>
      <c r="C11" s="998"/>
      <c r="D11" s="998"/>
      <c r="E11" s="998"/>
      <c r="F11" s="998"/>
      <c r="G11" s="998"/>
      <c r="H11" s="998"/>
      <c r="I11" s="998"/>
      <c r="J11" s="998"/>
      <c r="K11" s="998"/>
      <c r="L11" s="999"/>
    </row>
    <row r="12" spans="1:17" ht="71.25" customHeight="1" x14ac:dyDescent="0.25">
      <c r="A12" s="997" t="s">
        <v>324</v>
      </c>
      <c r="B12" s="998"/>
      <c r="C12" s="998"/>
      <c r="D12" s="998"/>
      <c r="E12" s="998"/>
      <c r="F12" s="998"/>
      <c r="G12" s="998"/>
      <c r="H12" s="998"/>
      <c r="I12" s="998"/>
      <c r="J12" s="998"/>
      <c r="K12" s="998"/>
      <c r="L12" s="999"/>
    </row>
    <row r="13" spans="1:17" ht="69" customHeight="1" x14ac:dyDescent="0.25">
      <c r="A13" s="1000" t="s">
        <v>325</v>
      </c>
      <c r="B13" s="1001"/>
      <c r="C13" s="1001"/>
      <c r="D13" s="1001"/>
      <c r="E13" s="1001"/>
      <c r="F13" s="1001"/>
      <c r="G13" s="1001"/>
      <c r="H13" s="1001"/>
      <c r="I13" s="1001"/>
      <c r="J13" s="1001"/>
      <c r="K13" s="1001"/>
      <c r="L13" s="1002"/>
    </row>
    <row r="14" spans="1:17" hidden="1" x14ac:dyDescent="0.25">
      <c r="A14" t="s">
        <v>418</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32"/>
      <c r="F40" s="232"/>
      <c r="G40" s="232"/>
      <c r="H40" s="232"/>
    </row>
    <row r="41" spans="5:8" x14ac:dyDescent="0.25">
      <c r="E41" s="232"/>
      <c r="F41" s="232"/>
      <c r="G41" s="232"/>
      <c r="H41" s="232"/>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012" t="s">
        <v>97</v>
      </c>
      <c r="E2" s="1012"/>
      <c r="F2" s="1012" t="s">
        <v>239</v>
      </c>
      <c r="G2" s="1012"/>
      <c r="H2" s="1013" t="s">
        <v>286</v>
      </c>
      <c r="I2" s="1014"/>
      <c r="J2" s="1014"/>
    </row>
    <row r="3" spans="1:10" ht="25.5" customHeight="1" thickBot="1" x14ac:dyDescent="0.3">
      <c r="A3" s="264" t="s">
        <v>240</v>
      </c>
      <c r="D3" s="136" t="s">
        <v>238</v>
      </c>
      <c r="E3" s="11" t="s">
        <v>237</v>
      </c>
      <c r="F3" s="136" t="s">
        <v>238</v>
      </c>
      <c r="G3" s="11" t="s">
        <v>237</v>
      </c>
    </row>
    <row r="4" spans="1:10" x14ac:dyDescent="0.2">
      <c r="B4" s="10" t="s">
        <v>221</v>
      </c>
      <c r="C4" s="263">
        <v>861993</v>
      </c>
      <c r="D4" s="262">
        <v>0</v>
      </c>
      <c r="E4" s="12">
        <v>0.1</v>
      </c>
      <c r="F4" s="262">
        <v>0</v>
      </c>
      <c r="G4" s="12">
        <v>0</v>
      </c>
      <c r="J4" s="21"/>
    </row>
    <row r="5" spans="1:10" x14ac:dyDescent="0.2">
      <c r="B5" s="10" t="s">
        <v>236</v>
      </c>
      <c r="C5" s="263">
        <v>863051.66122291004</v>
      </c>
      <c r="D5" s="262">
        <v>0.2</v>
      </c>
      <c r="E5" s="12">
        <v>0.5</v>
      </c>
      <c r="F5" s="262">
        <v>0.2</v>
      </c>
      <c r="G5" s="12">
        <v>1.0639230827073756E-2</v>
      </c>
      <c r="J5" s="21"/>
    </row>
    <row r="6" spans="1:10" x14ac:dyDescent="0.2">
      <c r="B6" s="10"/>
      <c r="C6" s="263"/>
      <c r="D6" s="262"/>
      <c r="E6" s="12"/>
      <c r="F6" s="262"/>
      <c r="G6" s="12"/>
      <c r="J6" s="21"/>
    </row>
    <row r="7" spans="1:10" x14ac:dyDescent="0.2">
      <c r="B7" s="10"/>
      <c r="C7" s="263"/>
      <c r="D7" s="262"/>
      <c r="E7" s="12"/>
      <c r="F7" s="262"/>
      <c r="G7" s="12"/>
    </row>
    <row r="8" spans="1:10" x14ac:dyDescent="0.2">
      <c r="B8" s="10"/>
      <c r="C8" s="263"/>
      <c r="D8" s="262"/>
      <c r="E8" s="223"/>
      <c r="F8" s="262"/>
      <c r="G8" s="223"/>
      <c r="H8" s="40"/>
    </row>
    <row r="9" spans="1:10" x14ac:dyDescent="0.2">
      <c r="B9" s="10"/>
      <c r="C9" s="263"/>
      <c r="D9" s="262"/>
      <c r="E9" s="12"/>
      <c r="F9" s="262"/>
      <c r="G9" s="12"/>
      <c r="H9" s="40"/>
    </row>
    <row r="10" spans="1:10" x14ac:dyDescent="0.2">
      <c r="B10" s="10"/>
      <c r="C10" s="263"/>
      <c r="D10" s="262"/>
      <c r="E10" s="12"/>
      <c r="F10" s="262"/>
      <c r="G10" s="12"/>
    </row>
    <row r="11" spans="1:10" x14ac:dyDescent="0.2">
      <c r="B11" s="10"/>
      <c r="C11" s="263"/>
      <c r="D11" s="262"/>
      <c r="E11" s="12"/>
      <c r="F11" s="262"/>
      <c r="G11" s="12"/>
    </row>
    <row r="12" spans="1:10" x14ac:dyDescent="0.2">
      <c r="B12" s="10"/>
      <c r="C12" s="263"/>
      <c r="D12" s="262"/>
      <c r="E12" s="12"/>
      <c r="F12" s="262"/>
      <c r="G12" s="12"/>
      <c r="J12" s="142"/>
    </row>
    <row r="13" spans="1:10" x14ac:dyDescent="0.2">
      <c r="B13" s="10"/>
      <c r="C13" s="263"/>
      <c r="D13" s="262"/>
      <c r="E13" s="12"/>
      <c r="F13" s="262"/>
      <c r="G13" s="12"/>
      <c r="H13" s="40"/>
    </row>
    <row r="14" spans="1:10" ht="12" customHeight="1" x14ac:dyDescent="0.2">
      <c r="B14" s="10"/>
      <c r="C14" s="263"/>
      <c r="D14" s="262"/>
      <c r="E14" s="12"/>
      <c r="F14" s="262"/>
      <c r="G14" s="12"/>
    </row>
    <row r="15" spans="1:10" ht="15" x14ac:dyDescent="0.2">
      <c r="B15" s="10"/>
      <c r="C15" s="263"/>
      <c r="D15" s="262"/>
      <c r="E15" s="12"/>
      <c r="F15" s="262"/>
      <c r="G15" s="240"/>
    </row>
    <row r="16" spans="1:10" x14ac:dyDescent="0.2">
      <c r="C16" s="40"/>
      <c r="J16" s="137" t="s">
        <v>239</v>
      </c>
    </row>
    <row r="17" spans="1:16" ht="15.75" customHeight="1" x14ac:dyDescent="0.2"/>
    <row r="18" spans="1:16" ht="15.75" customHeight="1" x14ac:dyDescent="0.2">
      <c r="J18" s="477" t="s">
        <v>239</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012" t="s">
        <v>97</v>
      </c>
      <c r="E27" s="1012"/>
      <c r="F27" s="1012" t="s">
        <v>239</v>
      </c>
      <c r="G27" s="1012"/>
    </row>
    <row r="28" spans="1:16" ht="15.75" thickBot="1" x14ac:dyDescent="0.3">
      <c r="A28" s="264" t="s">
        <v>399</v>
      </c>
      <c r="D28" s="136" t="s">
        <v>238</v>
      </c>
      <c r="E28" s="11" t="s">
        <v>237</v>
      </c>
      <c r="F28" s="136" t="s">
        <v>238</v>
      </c>
      <c r="G28" s="11" t="s">
        <v>237</v>
      </c>
    </row>
    <row r="29" spans="1:16" ht="15" x14ac:dyDescent="0.25">
      <c r="B29" s="10" t="s">
        <v>221</v>
      </c>
      <c r="C29" s="263">
        <v>208122</v>
      </c>
      <c r="D29" s="262">
        <v>0.38</v>
      </c>
      <c r="E29" s="12">
        <v>0.03</v>
      </c>
      <c r="F29" s="262">
        <v>0</v>
      </c>
      <c r="G29" s="12">
        <v>0</v>
      </c>
      <c r="H29" s="296" t="s">
        <v>398</v>
      </c>
      <c r="I29" s="297"/>
      <c r="J29" s="297"/>
      <c r="K29" s="297"/>
      <c r="L29" s="297"/>
      <c r="M29" s="297"/>
      <c r="N29" s="297"/>
      <c r="O29" s="297"/>
      <c r="P29" s="297"/>
    </row>
    <row r="30" spans="1:16" ht="15" x14ac:dyDescent="0.25">
      <c r="B30" s="10" t="s">
        <v>411</v>
      </c>
      <c r="C30" s="263">
        <v>209181.18628291003</v>
      </c>
      <c r="D30" s="262">
        <v>0.5</v>
      </c>
      <c r="E30" s="12">
        <v>0.09</v>
      </c>
      <c r="F30" s="262">
        <v>0.02</v>
      </c>
      <c r="G30" s="12">
        <v>1.3554658003028977E-2</v>
      </c>
      <c r="H30" s="296"/>
      <c r="I30" s="297"/>
      <c r="J30" s="297"/>
      <c r="K30" s="297"/>
      <c r="L30" s="297"/>
      <c r="M30" s="297"/>
      <c r="N30" s="297"/>
      <c r="O30" s="297"/>
      <c r="P30" s="297"/>
    </row>
    <row r="31" spans="1:16" ht="15" x14ac:dyDescent="0.25">
      <c r="B31" s="10"/>
      <c r="C31" s="263"/>
      <c r="D31" s="262"/>
      <c r="E31" s="12"/>
      <c r="F31" s="262"/>
      <c r="G31" s="12"/>
      <c r="H31" s="296"/>
      <c r="I31" s="297"/>
      <c r="J31" s="297"/>
      <c r="K31" s="297"/>
      <c r="L31" s="297"/>
      <c r="M31" s="297"/>
      <c r="N31" s="297"/>
      <c r="O31" s="297"/>
      <c r="P31" s="297"/>
    </row>
    <row r="32" spans="1:16" x14ac:dyDescent="0.2">
      <c r="B32" s="10"/>
      <c r="C32" s="263"/>
      <c r="D32" s="262"/>
      <c r="E32" s="12"/>
      <c r="F32" s="262"/>
      <c r="G32" s="12"/>
    </row>
    <row r="33" spans="2:9" x14ac:dyDescent="0.2">
      <c r="B33" s="10"/>
      <c r="C33" s="263"/>
      <c r="D33" s="262"/>
      <c r="E33" s="12"/>
      <c r="F33" s="262"/>
      <c r="G33" s="12"/>
    </row>
    <row r="34" spans="2:9" x14ac:dyDescent="0.2">
      <c r="B34" s="10"/>
      <c r="C34" s="263"/>
      <c r="D34" s="262"/>
      <c r="E34" s="12"/>
      <c r="F34" s="262"/>
      <c r="G34" s="12"/>
      <c r="I34" s="137"/>
    </row>
    <row r="35" spans="2:9" x14ac:dyDescent="0.2">
      <c r="B35" s="10"/>
      <c r="C35" s="263"/>
      <c r="D35" s="262"/>
      <c r="E35" s="12"/>
      <c r="F35" s="262"/>
      <c r="G35" s="12"/>
    </row>
    <row r="36" spans="2:9" x14ac:dyDescent="0.2">
      <c r="B36" s="10"/>
      <c r="C36" s="263"/>
      <c r="D36" s="262"/>
      <c r="E36" s="12"/>
      <c r="F36" s="262"/>
      <c r="G36" s="12"/>
      <c r="I36" s="40"/>
    </row>
    <row r="37" spans="2:9" x14ac:dyDescent="0.2">
      <c r="B37" s="10"/>
      <c r="C37" s="263"/>
      <c r="D37" s="262"/>
      <c r="E37" s="12"/>
      <c r="F37" s="262"/>
      <c r="G37" s="12"/>
      <c r="H37" s="40"/>
      <c r="I37" s="40"/>
    </row>
    <row r="38" spans="2:9" x14ac:dyDescent="0.2">
      <c r="B38" s="10"/>
      <c r="C38" s="263"/>
      <c r="D38" s="262"/>
      <c r="E38" s="12"/>
      <c r="F38" s="262"/>
      <c r="G38" s="12"/>
    </row>
    <row r="39" spans="2:9" x14ac:dyDescent="0.2">
      <c r="B39" s="10"/>
      <c r="C39" s="263"/>
      <c r="D39" s="262"/>
      <c r="E39" s="12"/>
      <c r="F39" s="262"/>
      <c r="G39" s="12"/>
    </row>
    <row r="40" spans="2:9" x14ac:dyDescent="0.2">
      <c r="B40" s="10"/>
      <c r="C40" s="263"/>
      <c r="D40" s="262"/>
      <c r="E40" s="12"/>
      <c r="F40" s="262"/>
      <c r="G40" s="12"/>
    </row>
    <row r="41" spans="2:9" x14ac:dyDescent="0.2">
      <c r="B41" s="10"/>
      <c r="C41" s="263"/>
      <c r="D41" s="262"/>
      <c r="E41" s="12"/>
      <c r="F41" s="262"/>
      <c r="G41" s="12"/>
    </row>
    <row r="42" spans="2:9" x14ac:dyDescent="0.2">
      <c r="B42" s="10"/>
      <c r="C42" s="263"/>
      <c r="D42" s="262"/>
      <c r="E42" s="12"/>
      <c r="F42" s="262"/>
      <c r="G42" s="12"/>
    </row>
    <row r="43" spans="2:9" ht="15.75" customHeight="1" x14ac:dyDescent="0.2">
      <c r="B43" s="10"/>
      <c r="C43" s="263"/>
      <c r="D43" s="262"/>
      <c r="E43" s="240"/>
      <c r="F43" s="262"/>
      <c r="G43" s="240"/>
    </row>
    <row r="44" spans="2:9" ht="5.25" customHeight="1" x14ac:dyDescent="0.2"/>
    <row r="45" spans="2:9" x14ac:dyDescent="0.2">
      <c r="C45" s="40"/>
    </row>
    <row r="58" spans="1:12" ht="15" customHeight="1" thickBot="1" x14ac:dyDescent="0.25">
      <c r="C58" s="20"/>
      <c r="D58" s="1012" t="s">
        <v>97</v>
      </c>
      <c r="E58" s="1012"/>
      <c r="F58" s="1012" t="s">
        <v>239</v>
      </c>
      <c r="G58" s="1012"/>
    </row>
    <row r="59" spans="1:12" ht="15.75" thickBot="1" x14ac:dyDescent="0.3">
      <c r="A59" s="264" t="s">
        <v>400</v>
      </c>
      <c r="D59" s="136" t="s">
        <v>238</v>
      </c>
      <c r="E59" s="11" t="s">
        <v>237</v>
      </c>
      <c r="F59" s="136" t="s">
        <v>238</v>
      </c>
      <c r="G59" s="11" t="s">
        <v>237</v>
      </c>
    </row>
    <row r="60" spans="1:12" ht="15" x14ac:dyDescent="0.25">
      <c r="B60" s="10" t="s">
        <v>221</v>
      </c>
      <c r="C60" s="263">
        <v>537791</v>
      </c>
      <c r="D60" s="262">
        <v>0.38</v>
      </c>
      <c r="E60" s="12">
        <f>+'[5]CONSOLIDADO '!J21</f>
        <v>0.9249200078204346</v>
      </c>
      <c r="F60" s="262">
        <v>0</v>
      </c>
      <c r="G60" s="12">
        <f>+'[5]ALERTAS DIRECCIONES'!P27</f>
        <v>0.48251737703203379</v>
      </c>
      <c r="H60" s="296" t="s">
        <v>397</v>
      </c>
      <c r="I60" s="297"/>
      <c r="J60" s="297"/>
      <c r="K60" s="297"/>
      <c r="L60" s="137"/>
    </row>
    <row r="61" spans="1:12" ht="15" x14ac:dyDescent="0.25">
      <c r="B61" s="10" t="s">
        <v>411</v>
      </c>
      <c r="C61" s="263">
        <v>537791</v>
      </c>
      <c r="D61" s="262">
        <v>0.5</v>
      </c>
      <c r="E61" s="12">
        <v>0.53554127002633001</v>
      </c>
      <c r="F61" s="262">
        <v>0.02</v>
      </c>
      <c r="G61" s="348">
        <v>4.4816979959852307E-3</v>
      </c>
      <c r="H61" s="296"/>
      <c r="I61" s="297"/>
      <c r="J61" s="297"/>
      <c r="K61" s="297"/>
      <c r="L61" s="137"/>
    </row>
    <row r="62" spans="1:12" ht="15" x14ac:dyDescent="0.25">
      <c r="B62" s="10" t="s">
        <v>413</v>
      </c>
      <c r="C62" s="263"/>
      <c r="D62" s="262"/>
      <c r="E62" s="12"/>
      <c r="F62" s="262"/>
      <c r="G62" s="348"/>
      <c r="H62" s="296"/>
      <c r="I62" s="297"/>
      <c r="J62" s="297"/>
      <c r="K62" s="297"/>
      <c r="L62" s="137"/>
    </row>
    <row r="63" spans="1:12" x14ac:dyDescent="0.2">
      <c r="B63" s="10" t="s">
        <v>414</v>
      </c>
      <c r="C63" s="263"/>
      <c r="D63" s="262"/>
      <c r="E63" s="12"/>
      <c r="F63" s="262"/>
      <c r="G63" s="12"/>
      <c r="H63" s="40"/>
    </row>
    <row r="64" spans="1:12" x14ac:dyDescent="0.2">
      <c r="B64" s="10" t="s">
        <v>415</v>
      </c>
      <c r="C64" s="263"/>
      <c r="D64" s="262"/>
      <c r="E64" s="12"/>
      <c r="F64" s="262"/>
      <c r="G64" s="12"/>
    </row>
    <row r="65" spans="1:7" x14ac:dyDescent="0.2">
      <c r="B65" s="10" t="s">
        <v>282</v>
      </c>
      <c r="C65" s="263"/>
      <c r="D65" s="262"/>
      <c r="E65" s="12"/>
      <c r="F65" s="262"/>
      <c r="G65" s="12"/>
    </row>
    <row r="66" spans="1:7" x14ac:dyDescent="0.2">
      <c r="A66" s="40"/>
      <c r="B66" s="10" t="s">
        <v>284</v>
      </c>
      <c r="C66" s="263"/>
      <c r="D66" s="262"/>
      <c r="E66" s="12"/>
      <c r="F66" s="262"/>
      <c r="G66" s="12"/>
    </row>
    <row r="67" spans="1:7" x14ac:dyDescent="0.2">
      <c r="B67" s="10" t="s">
        <v>419</v>
      </c>
      <c r="C67" s="263"/>
      <c r="D67" s="262"/>
      <c r="E67" s="12"/>
      <c r="F67" s="262"/>
      <c r="G67" s="12"/>
    </row>
    <row r="68" spans="1:7" x14ac:dyDescent="0.2">
      <c r="B68" s="10" t="s">
        <v>420</v>
      </c>
      <c r="C68" s="263"/>
      <c r="D68" s="262"/>
      <c r="E68" s="12"/>
      <c r="F68" s="262"/>
      <c r="G68" s="12"/>
    </row>
    <row r="69" spans="1:7" x14ac:dyDescent="0.2">
      <c r="B69" s="10" t="s">
        <v>292</v>
      </c>
      <c r="C69" s="263"/>
      <c r="D69" s="262"/>
      <c r="E69" s="12"/>
      <c r="F69" s="262"/>
      <c r="G69" s="12"/>
    </row>
    <row r="70" spans="1:7" x14ac:dyDescent="0.2">
      <c r="B70" s="10" t="s">
        <v>293</v>
      </c>
      <c r="C70" s="263"/>
      <c r="D70" s="262"/>
      <c r="E70" s="12"/>
      <c r="F70" s="262"/>
      <c r="G70" s="12"/>
    </row>
    <row r="71" spans="1:7" x14ac:dyDescent="0.2">
      <c r="B71" s="10" t="s">
        <v>401</v>
      </c>
      <c r="C71" s="263"/>
      <c r="D71" s="262"/>
      <c r="E71" s="12"/>
      <c r="F71" s="262"/>
      <c r="G71" s="12"/>
    </row>
    <row r="72" spans="1:7" x14ac:dyDescent="0.2">
      <c r="B72" s="10"/>
      <c r="C72" s="263"/>
      <c r="D72" s="262"/>
      <c r="E72" s="12"/>
      <c r="F72" s="262"/>
      <c r="G72" s="12"/>
    </row>
    <row r="73" spans="1:7" x14ac:dyDescent="0.2">
      <c r="B73" s="10"/>
      <c r="C73" s="263"/>
      <c r="D73" s="262"/>
      <c r="E73" s="12"/>
      <c r="F73" s="262"/>
      <c r="G73" s="12"/>
    </row>
    <row r="74" spans="1:7" ht="15" x14ac:dyDescent="0.2">
      <c r="B74" s="10"/>
      <c r="C74" s="263"/>
      <c r="D74" s="262"/>
      <c r="E74" s="240"/>
      <c r="F74" s="262"/>
      <c r="G74" s="240"/>
    </row>
    <row r="77" spans="1:7" ht="15" x14ac:dyDescent="0.25">
      <c r="C77" s="299"/>
    </row>
    <row r="92" spans="2:14" x14ac:dyDescent="0.2">
      <c r="C92" s="9" t="s">
        <v>72</v>
      </c>
    </row>
    <row r="94" spans="2:14" ht="20.25" customHeight="1" x14ac:dyDescent="0.2">
      <c r="B94" s="410" t="s">
        <v>344</v>
      </c>
      <c r="C94" s="411" t="s">
        <v>380</v>
      </c>
      <c r="D94" s="411" t="s">
        <v>381</v>
      </c>
      <c r="E94" s="411"/>
      <c r="F94" s="411"/>
      <c r="G94" s="411"/>
      <c r="H94" s="411"/>
      <c r="I94" s="411"/>
      <c r="J94" s="411"/>
      <c r="K94" s="411"/>
      <c r="L94" s="411"/>
      <c r="M94" s="411"/>
      <c r="N94" s="479" t="s">
        <v>401</v>
      </c>
    </row>
    <row r="95" spans="2:14" ht="15.75" customHeight="1" x14ac:dyDescent="0.2">
      <c r="B95" s="412" t="s">
        <v>181</v>
      </c>
      <c r="C95" s="298">
        <v>0.38</v>
      </c>
      <c r="D95" s="298">
        <v>0.5</v>
      </c>
      <c r="E95" s="298"/>
      <c r="F95" s="298"/>
      <c r="G95" s="298"/>
      <c r="H95" s="298"/>
      <c r="I95" s="298"/>
      <c r="J95" s="298"/>
      <c r="K95" s="298"/>
      <c r="L95" s="298"/>
      <c r="M95" s="298"/>
      <c r="N95" s="124"/>
    </row>
    <row r="96" spans="2:14" ht="15.75" customHeight="1" x14ac:dyDescent="0.2">
      <c r="B96" s="693"/>
      <c r="C96" s="336"/>
      <c r="D96" s="336"/>
      <c r="E96" s="336"/>
      <c r="F96" s="337"/>
      <c r="G96" s="337"/>
      <c r="H96" s="337"/>
      <c r="I96" s="337"/>
      <c r="J96" s="337"/>
      <c r="K96" s="337"/>
      <c r="L96" s="337"/>
      <c r="M96" s="337"/>
    </row>
    <row r="97" spans="2:14" x14ac:dyDescent="0.2">
      <c r="C97" s="9" t="s">
        <v>392</v>
      </c>
    </row>
    <row r="99" spans="2:14" ht="15" x14ac:dyDescent="0.2">
      <c r="B99" s="410" t="s">
        <v>344</v>
      </c>
      <c r="C99" s="411" t="s">
        <v>380</v>
      </c>
      <c r="D99" s="411" t="s">
        <v>381</v>
      </c>
      <c r="E99" s="411" t="s">
        <v>377</v>
      </c>
      <c r="F99" s="411" t="s">
        <v>378</v>
      </c>
      <c r="G99" s="411" t="s">
        <v>287</v>
      </c>
      <c r="H99" s="411" t="s">
        <v>288</v>
      </c>
      <c r="I99" s="411" t="s">
        <v>289</v>
      </c>
      <c r="J99" s="411" t="s">
        <v>290</v>
      </c>
      <c r="K99" s="411" t="s">
        <v>291</v>
      </c>
      <c r="L99" s="411" t="s">
        <v>292</v>
      </c>
      <c r="M99" s="411" t="s">
        <v>293</v>
      </c>
      <c r="N99" s="479" t="s">
        <v>401</v>
      </c>
    </row>
    <row r="100" spans="2:14" ht="15" x14ac:dyDescent="0.2">
      <c r="B100" s="412" t="s">
        <v>181</v>
      </c>
      <c r="C100" s="298">
        <v>0</v>
      </c>
      <c r="D100" s="298">
        <v>0.02</v>
      </c>
      <c r="E100" s="298"/>
      <c r="F100" s="298"/>
      <c r="G100" s="298"/>
      <c r="H100" s="298"/>
      <c r="I100" s="298"/>
      <c r="J100" s="298"/>
      <c r="K100" s="298"/>
      <c r="L100" s="298"/>
      <c r="M100" s="298"/>
      <c r="N100" s="124"/>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28" bestFit="1" customWidth="1"/>
  </cols>
  <sheetData>
    <row r="1" spans="2:10" x14ac:dyDescent="0.25">
      <c r="B1" s="221" t="e">
        <f>+'CONSOLIDADO '!#REF!</f>
        <v>#REF!</v>
      </c>
    </row>
    <row r="2" spans="2:10" ht="15" customHeight="1" thickBot="1" x14ac:dyDescent="0.3">
      <c r="D2" s="1"/>
    </row>
    <row r="3" spans="2:10" ht="25.5" customHeight="1" thickBot="1" x14ac:dyDescent="0.3">
      <c r="B3" s="1015" t="e">
        <f>+'CONSOLIDADO '!#REF!</f>
        <v>#REF!</v>
      </c>
      <c r="C3" s="1016"/>
      <c r="D3" s="1016"/>
      <c r="E3" s="1016"/>
      <c r="F3" s="1016"/>
      <c r="G3" s="1016"/>
      <c r="H3" s="1016"/>
      <c r="I3" s="1016"/>
      <c r="J3" s="1017"/>
    </row>
    <row r="4" spans="2:10" ht="32.25" thickBot="1" x14ac:dyDescent="0.3">
      <c r="B4" s="516" t="s">
        <v>348</v>
      </c>
      <c r="C4" s="516" t="s">
        <v>349</v>
      </c>
      <c r="D4" s="516" t="s">
        <v>383</v>
      </c>
      <c r="E4" s="516" t="s">
        <v>350</v>
      </c>
      <c r="F4" s="520" t="s">
        <v>359</v>
      </c>
      <c r="G4" s="520" t="s">
        <v>360</v>
      </c>
      <c r="H4" s="520" t="s">
        <v>361</v>
      </c>
      <c r="I4" s="520" t="s">
        <v>362</v>
      </c>
      <c r="J4" s="520" t="s">
        <v>484</v>
      </c>
    </row>
    <row r="5" spans="2:10" ht="19.5" thickBot="1" x14ac:dyDescent="0.3">
      <c r="B5" s="1020" t="s">
        <v>379</v>
      </c>
      <c r="C5" s="220" t="s">
        <v>351</v>
      </c>
      <c r="D5" s="506">
        <f>+'CONSOLIDADO '!B13</f>
        <v>858542.70000000019</v>
      </c>
      <c r="E5" s="507">
        <f>+'CONSOLIDADO '!E13</f>
        <v>844217.30087200005</v>
      </c>
      <c r="F5" s="507">
        <f>+'CONSOLIDADO '!I13</f>
        <v>548603.08938434999</v>
      </c>
      <c r="G5" s="219">
        <f>+F5/E5</f>
        <v>0.64983634997493256</v>
      </c>
      <c r="H5" s="507">
        <f>+'CONSOLIDADO '!L13</f>
        <v>179473.14538398001</v>
      </c>
      <c r="I5" s="219">
        <f>+H5/E5</f>
        <v>0.21259117196319063</v>
      </c>
      <c r="J5" s="507">
        <f>+'CONSOLIDADO '!O13</f>
        <v>177955.13278258091</v>
      </c>
    </row>
    <row r="6" spans="2:10" ht="19.5" thickBot="1" x14ac:dyDescent="0.3">
      <c r="B6" s="1021"/>
      <c r="C6" s="220" t="s">
        <v>354</v>
      </c>
      <c r="D6" s="506">
        <f>+'CONSOLIDADO '!B15</f>
        <v>593383.75031399983</v>
      </c>
      <c r="E6" s="507">
        <f>+'CONSOLIDADO '!E15</f>
        <v>542554.50408499979</v>
      </c>
      <c r="F6" s="507">
        <f>+'CONSOLIDADO '!I15</f>
        <v>292773.71254684002</v>
      </c>
      <c r="G6" s="219">
        <f>+F6/E6</f>
        <v>0.53962083134964145</v>
      </c>
      <c r="H6" s="507">
        <f>+'CONSOLIDADO '!L14</f>
        <v>44806.93658817</v>
      </c>
      <c r="I6" s="219">
        <f t="shared" ref="I6:I21" si="0">+H6/E6</f>
        <v>8.2585134305972474E-2</v>
      </c>
      <c r="J6" s="507">
        <f>+'CONSOLIDADO '!O15</f>
        <v>44075.19746317</v>
      </c>
    </row>
    <row r="7" spans="2:10" ht="19.5" thickBot="1" x14ac:dyDescent="0.3">
      <c r="B7" s="1021"/>
      <c r="C7" s="220" t="s">
        <v>352</v>
      </c>
      <c r="D7" s="506">
        <f>+'CONSOLIDADO '!B18</f>
        <v>1461.8549679100001</v>
      </c>
      <c r="E7" s="507">
        <f>+'DATOS REGALIAS'!F18</f>
        <v>1461.8549679100001</v>
      </c>
      <c r="F7" s="507">
        <f>+'DATOS REGALIAS'!L18</f>
        <v>1356.0015979100001</v>
      </c>
      <c r="G7" s="219">
        <f>+IF(ISERROR(F7/E7),0,F7/E7)</f>
        <v>0.92758969095864718</v>
      </c>
      <c r="H7" s="507">
        <f>+'DATOS REGALIAS'!L18</f>
        <v>1356.0015979100001</v>
      </c>
      <c r="I7" s="219">
        <f>+H7/E7</f>
        <v>0.92758969095864718</v>
      </c>
      <c r="J7" s="507">
        <f>+'CONSOLIDADO '!O18</f>
        <v>0</v>
      </c>
    </row>
    <row r="8" spans="2:10" ht="19.5" thickBot="1" x14ac:dyDescent="0.3">
      <c r="B8" s="1022"/>
      <c r="C8" s="270" t="s">
        <v>353</v>
      </c>
      <c r="D8" s="508">
        <f>+D5+D6+D7</f>
        <v>1453388.3052819101</v>
      </c>
      <c r="E8" s="509">
        <f>+E5+E6+E7</f>
        <v>1388233.6599249099</v>
      </c>
      <c r="F8" s="509">
        <f>+F5+F6+F7</f>
        <v>842732.80352910003</v>
      </c>
      <c r="G8" s="271">
        <f>+F8/E8</f>
        <v>0.60705400528516484</v>
      </c>
      <c r="H8" s="509">
        <f>+H5+H6+H7</f>
        <v>225636.08357006003</v>
      </c>
      <c r="I8" s="271">
        <f t="shared" si="0"/>
        <v>0.16253465830980121</v>
      </c>
      <c r="J8" s="509">
        <f>+J5+J7+J6</f>
        <v>222030.3302457509</v>
      </c>
    </row>
    <row r="9" spans="2:10" ht="39.75" customHeight="1" thickBot="1" x14ac:dyDescent="0.3">
      <c r="B9" s="1020" t="s">
        <v>355</v>
      </c>
      <c r="C9" s="220" t="s">
        <v>351</v>
      </c>
      <c r="D9" s="506" t="e">
        <f>+#REF!-#REF!</f>
        <v>#REF!</v>
      </c>
      <c r="E9" s="510" t="e">
        <f>+#REF!-#REF!</f>
        <v>#REF!</v>
      </c>
      <c r="F9" s="507" t="e">
        <f>+#REF!-#REF!</f>
        <v>#REF!</v>
      </c>
      <c r="G9" s="219" t="e">
        <f t="shared" ref="G9:G21" si="1">+F9/E9</f>
        <v>#REF!</v>
      </c>
      <c r="H9" s="507" t="e">
        <f>+#REF!-#REF!</f>
        <v>#REF!</v>
      </c>
      <c r="I9" s="219" t="e">
        <f t="shared" si="0"/>
        <v>#REF!</v>
      </c>
      <c r="J9" s="507" t="e">
        <f>+#REF!-#REF!</f>
        <v>#REF!</v>
      </c>
    </row>
    <row r="10" spans="2:10" ht="39.75" customHeight="1" thickBot="1" x14ac:dyDescent="0.3">
      <c r="B10" s="1021"/>
      <c r="C10" s="338" t="s">
        <v>393</v>
      </c>
      <c r="D10" s="506" t="e">
        <f>+#REF!</f>
        <v>#REF!</v>
      </c>
      <c r="E10" s="510" t="e">
        <f>+#REF!</f>
        <v>#REF!</v>
      </c>
      <c r="F10" s="507" t="e">
        <f>+#REF!</f>
        <v>#REF!</v>
      </c>
      <c r="G10" s="219" t="e">
        <f>+F10/E10</f>
        <v>#REF!</v>
      </c>
      <c r="H10" s="507" t="e">
        <f>+#REF!</f>
        <v>#REF!</v>
      </c>
      <c r="I10" s="219" t="e">
        <f>+H10/E10</f>
        <v>#REF!</v>
      </c>
      <c r="J10" s="507" t="e">
        <f>+#REF!</f>
        <v>#REF!</v>
      </c>
    </row>
    <row r="11" spans="2:10" ht="19.5" thickBot="1" x14ac:dyDescent="0.3">
      <c r="B11" s="1021"/>
      <c r="C11" s="220" t="s">
        <v>354</v>
      </c>
      <c r="D11" s="506" t="e">
        <f>+#REF!</f>
        <v>#REF!</v>
      </c>
      <c r="E11" s="507" t="e">
        <f>+#REF!</f>
        <v>#REF!</v>
      </c>
      <c r="F11" s="507" t="e">
        <f>+#REF!</f>
        <v>#REF!</v>
      </c>
      <c r="G11" s="219" t="e">
        <f t="shared" si="1"/>
        <v>#REF!</v>
      </c>
      <c r="H11" s="507" t="e">
        <f>+#REF!</f>
        <v>#REF!</v>
      </c>
      <c r="I11" s="219" t="e">
        <f t="shared" si="0"/>
        <v>#REF!</v>
      </c>
      <c r="J11" s="507" t="e">
        <f>+#REF!</f>
        <v>#REF!</v>
      </c>
    </row>
    <row r="12" spans="2:10" ht="19.5" thickBot="1" x14ac:dyDescent="0.3">
      <c r="B12" s="1022"/>
      <c r="C12" s="270" t="s">
        <v>353</v>
      </c>
      <c r="D12" s="508" t="e">
        <f>+D9+D10+D11</f>
        <v>#REF!</v>
      </c>
      <c r="E12" s="508" t="e">
        <f>+E9+E10+E11</f>
        <v>#REF!</v>
      </c>
      <c r="F12" s="508" t="e">
        <f>+F9+F10+F11</f>
        <v>#REF!</v>
      </c>
      <c r="G12" s="271" t="e">
        <f t="shared" si="1"/>
        <v>#REF!</v>
      </c>
      <c r="H12" s="509" t="e">
        <f>+H9+H11+H10</f>
        <v>#REF!</v>
      </c>
      <c r="I12" s="271" t="e">
        <f>+H12/E12</f>
        <v>#REF!</v>
      </c>
      <c r="J12" s="508" t="e">
        <f>+J9+J11+J10</f>
        <v>#REF!</v>
      </c>
    </row>
    <row r="13" spans="2:10" ht="19.5" thickBot="1" x14ac:dyDescent="0.3">
      <c r="B13" s="1020" t="s">
        <v>356</v>
      </c>
      <c r="C13" s="220" t="s">
        <v>351</v>
      </c>
      <c r="D13" s="506" t="e">
        <f>+#REF!</f>
        <v>#REF!</v>
      </c>
      <c r="E13" s="507" t="e">
        <f>+#REF!</f>
        <v>#REF!</v>
      </c>
      <c r="F13" s="507" t="e">
        <f>+#REF!</f>
        <v>#REF!</v>
      </c>
      <c r="G13" s="219" t="e">
        <f t="shared" si="1"/>
        <v>#REF!</v>
      </c>
      <c r="H13" s="507" t="e">
        <f>+#REF!</f>
        <v>#REF!</v>
      </c>
      <c r="I13" s="219" t="e">
        <f t="shared" si="0"/>
        <v>#REF!</v>
      </c>
      <c r="J13" s="507" t="e">
        <f>+#REF!</f>
        <v>#REF!</v>
      </c>
    </row>
    <row r="14" spans="2:10" ht="19.5" thickBot="1" x14ac:dyDescent="0.3">
      <c r="B14" s="1021"/>
      <c r="C14" s="220" t="s">
        <v>354</v>
      </c>
      <c r="D14" s="506" t="e">
        <f>+#REF!</f>
        <v>#REF!</v>
      </c>
      <c r="E14" s="507" t="e">
        <f>+#REF!</f>
        <v>#REF!</v>
      </c>
      <c r="F14" s="507" t="e">
        <f>+#REF!</f>
        <v>#REF!</v>
      </c>
      <c r="G14" s="219" t="e">
        <f t="shared" si="1"/>
        <v>#REF!</v>
      </c>
      <c r="H14" s="507" t="e">
        <f>+#REF!</f>
        <v>#REF!</v>
      </c>
      <c r="I14" s="219" t="e">
        <f t="shared" si="0"/>
        <v>#REF!</v>
      </c>
      <c r="J14" s="507" t="e">
        <f>+#REF!</f>
        <v>#REF!</v>
      </c>
    </row>
    <row r="15" spans="2:10" ht="19.5" thickBot="1" x14ac:dyDescent="0.3">
      <c r="B15" s="1022"/>
      <c r="C15" s="270" t="s">
        <v>353</v>
      </c>
      <c r="D15" s="508" t="e">
        <f>+D13+D14</f>
        <v>#REF!</v>
      </c>
      <c r="E15" s="509" t="e">
        <f>+E13+E14</f>
        <v>#REF!</v>
      </c>
      <c r="F15" s="509" t="e">
        <f>+F13+F14</f>
        <v>#REF!</v>
      </c>
      <c r="G15" s="271" t="e">
        <f t="shared" si="1"/>
        <v>#REF!</v>
      </c>
      <c r="H15" s="509" t="e">
        <f>+H13+H14</f>
        <v>#REF!</v>
      </c>
      <c r="I15" s="271" t="e">
        <f>+H15/E15</f>
        <v>#REF!</v>
      </c>
      <c r="J15" s="509" t="e">
        <f>+J13+J14</f>
        <v>#REF!</v>
      </c>
    </row>
    <row r="16" spans="2:10" ht="39.75" customHeight="1" thickBot="1" x14ac:dyDescent="0.3">
      <c r="B16" s="1020" t="s">
        <v>357</v>
      </c>
      <c r="C16" s="220" t="s">
        <v>351</v>
      </c>
      <c r="D16" s="506" t="e">
        <f>+#REF!</f>
        <v>#REF!</v>
      </c>
      <c r="E16" s="518" t="e">
        <f>+#REF!</f>
        <v>#REF!</v>
      </c>
      <c r="F16" s="507" t="e">
        <f>+#REF!</f>
        <v>#REF!</v>
      </c>
      <c r="G16" s="219" t="e">
        <f t="shared" si="1"/>
        <v>#REF!</v>
      </c>
      <c r="H16" s="507" t="e">
        <f>+#REF!</f>
        <v>#REF!</v>
      </c>
      <c r="I16" s="219" t="e">
        <f t="shared" si="0"/>
        <v>#REF!</v>
      </c>
      <c r="J16" s="507" t="e">
        <f>+#REF!</f>
        <v>#REF!</v>
      </c>
    </row>
    <row r="17" spans="2:10" ht="19.5" thickBot="1" x14ac:dyDescent="0.3">
      <c r="B17" s="1021"/>
      <c r="C17" s="220" t="s">
        <v>354</v>
      </c>
      <c r="D17" s="506" t="e">
        <f>+#REF!</f>
        <v>#REF!</v>
      </c>
      <c r="E17" s="518" t="e">
        <f>+#REF!</f>
        <v>#REF!</v>
      </c>
      <c r="F17" s="507" t="e">
        <f>+#REF!</f>
        <v>#REF!</v>
      </c>
      <c r="G17" s="219" t="e">
        <f t="shared" si="1"/>
        <v>#REF!</v>
      </c>
      <c r="H17" s="507" t="e">
        <f>+#REF!</f>
        <v>#REF!</v>
      </c>
      <c r="I17" s="219" t="e">
        <f t="shared" si="0"/>
        <v>#REF!</v>
      </c>
      <c r="J17" s="507" t="e">
        <f>+#REF!</f>
        <v>#REF!</v>
      </c>
    </row>
    <row r="18" spans="2:10" ht="19.5" thickBot="1" x14ac:dyDescent="0.3">
      <c r="B18" s="1022"/>
      <c r="C18" s="270" t="s">
        <v>353</v>
      </c>
      <c r="D18" s="508" t="e">
        <f>+D16+D17</f>
        <v>#REF!</v>
      </c>
      <c r="E18" s="509" t="e">
        <f>+E16+E17</f>
        <v>#REF!</v>
      </c>
      <c r="F18" s="509" t="e">
        <f>+F16+F17</f>
        <v>#REF!</v>
      </c>
      <c r="G18" s="271" t="e">
        <f t="shared" si="1"/>
        <v>#REF!</v>
      </c>
      <c r="H18" s="509" t="e">
        <f>+H16+H17</f>
        <v>#REF!</v>
      </c>
      <c r="I18" s="271" t="e">
        <f t="shared" si="0"/>
        <v>#REF!</v>
      </c>
      <c r="J18" s="509" t="e">
        <f>+J16+J17</f>
        <v>#REF!</v>
      </c>
    </row>
    <row r="19" spans="2:10" ht="39.75" customHeight="1" thickBot="1" x14ac:dyDescent="0.3">
      <c r="B19" s="1020" t="s">
        <v>358</v>
      </c>
      <c r="C19" s="220" t="s">
        <v>351</v>
      </c>
      <c r="D19" s="506" t="e">
        <f>+#REF!</f>
        <v>#REF!</v>
      </c>
      <c r="E19" s="507" t="e">
        <f>+#REF!</f>
        <v>#REF!</v>
      </c>
      <c r="F19" s="507" t="e">
        <f>+#REF!</f>
        <v>#REF!</v>
      </c>
      <c r="G19" s="219" t="e">
        <f t="shared" si="1"/>
        <v>#REF!</v>
      </c>
      <c r="H19" s="507" t="e">
        <f>+#REF!</f>
        <v>#REF!</v>
      </c>
      <c r="I19" s="219" t="e">
        <f t="shared" si="0"/>
        <v>#REF!</v>
      </c>
      <c r="J19" s="507" t="e">
        <f>+#REF!</f>
        <v>#REF!</v>
      </c>
    </row>
    <row r="20" spans="2:10" ht="19.5" thickBot="1" x14ac:dyDescent="0.3">
      <c r="B20" s="1021"/>
      <c r="C20" s="220" t="s">
        <v>354</v>
      </c>
      <c r="D20" s="506" t="e">
        <f>+#REF!</f>
        <v>#REF!</v>
      </c>
      <c r="E20" s="507" t="e">
        <f>+#REF!</f>
        <v>#REF!</v>
      </c>
      <c r="F20" s="507" t="e">
        <f>+#REF!</f>
        <v>#REF!</v>
      </c>
      <c r="G20" s="219" t="e">
        <f t="shared" si="1"/>
        <v>#REF!</v>
      </c>
      <c r="H20" s="511" t="e">
        <f>+#REF!</f>
        <v>#REF!</v>
      </c>
      <c r="I20" s="219" t="e">
        <f t="shared" si="0"/>
        <v>#REF!</v>
      </c>
      <c r="J20" s="511" t="e">
        <f>+#REF!</f>
        <v>#REF!</v>
      </c>
    </row>
    <row r="21" spans="2:10" ht="19.5" thickBot="1" x14ac:dyDescent="0.3">
      <c r="B21" s="1022"/>
      <c r="C21" s="270" t="s">
        <v>353</v>
      </c>
      <c r="D21" s="508" t="e">
        <f>+D19+D20</f>
        <v>#REF!</v>
      </c>
      <c r="E21" s="509" t="e">
        <f>+E19+E20</f>
        <v>#REF!</v>
      </c>
      <c r="F21" s="509" t="e">
        <f>+F19+F20</f>
        <v>#REF!</v>
      </c>
      <c r="G21" s="271" t="e">
        <f t="shared" si="1"/>
        <v>#REF!</v>
      </c>
      <c r="H21" s="509" t="e">
        <f>+H19+H20</f>
        <v>#REF!</v>
      </c>
      <c r="I21" s="271" t="e">
        <f t="shared" si="0"/>
        <v>#REF!</v>
      </c>
      <c r="J21" s="509" t="e">
        <f>+J19+J20</f>
        <v>#REF!</v>
      </c>
    </row>
    <row r="22" spans="2:10" ht="19.5" thickBot="1" x14ac:dyDescent="0.3">
      <c r="B22" s="1023" t="s">
        <v>69</v>
      </c>
      <c r="C22" s="1024"/>
      <c r="D22" s="519" t="e">
        <f>+D8+D12+D15+D18+D21</f>
        <v>#REF!</v>
      </c>
      <c r="E22" s="512" t="e">
        <f>+E8+E12+E15+E18+E21</f>
        <v>#REF!</v>
      </c>
      <c r="F22" s="512" t="e">
        <f>+F8+F12+F15+F18+F21</f>
        <v>#REF!</v>
      </c>
      <c r="G22" s="287" t="e">
        <f>+F22/E22</f>
        <v>#REF!</v>
      </c>
      <c r="H22" s="512" t="e">
        <f>+H8+H12+H15+H18+H21</f>
        <v>#REF!</v>
      </c>
      <c r="I22" s="287" t="e">
        <f>+H22/E22</f>
        <v>#REF!</v>
      </c>
      <c r="J22" s="512" t="e">
        <f>+J8+J12+J15+J18+J21</f>
        <v>#REF!</v>
      </c>
    </row>
    <row r="23" spans="2:10" x14ac:dyDescent="0.25">
      <c r="B23" s="1018"/>
      <c r="C23" s="1019"/>
      <c r="D23" s="1019"/>
      <c r="E23" s="1019"/>
      <c r="F23" s="1019"/>
      <c r="G23" s="1019"/>
      <c r="H23" s="1019"/>
      <c r="I23" s="1019"/>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topLeftCell="A3" workbookViewId="0">
      <selection activeCell="E17" sqref="E1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30" t="s">
        <v>59</v>
      </c>
    </row>
    <row r="3" spans="1:13" ht="24" thickBot="1" x14ac:dyDescent="0.3">
      <c r="A3" s="1025" t="s">
        <v>80</v>
      </c>
      <c r="B3" s="1026"/>
      <c r="C3" s="1026"/>
      <c r="D3" s="1026"/>
      <c r="E3" s="1026"/>
      <c r="F3" s="1026"/>
      <c r="G3" s="1026"/>
      <c r="H3" s="1026"/>
      <c r="I3" s="1026"/>
      <c r="J3" s="1026"/>
      <c r="K3" s="1026"/>
      <c r="L3" s="1027"/>
    </row>
    <row r="4" spans="1:13" ht="48.75" customHeight="1" thickBot="1" x14ac:dyDescent="0.3">
      <c r="A4" s="413" t="s">
        <v>63</v>
      </c>
      <c r="B4" s="414" t="s">
        <v>92</v>
      </c>
      <c r="C4" s="415" t="s">
        <v>41</v>
      </c>
      <c r="D4" s="414" t="s">
        <v>95</v>
      </c>
      <c r="E4" s="414" t="s">
        <v>96</v>
      </c>
      <c r="F4" s="416" t="s">
        <v>24</v>
      </c>
      <c r="G4" s="414" t="s">
        <v>366</v>
      </c>
      <c r="H4" s="414" t="s">
        <v>42</v>
      </c>
      <c r="I4" s="413" t="s">
        <v>25</v>
      </c>
      <c r="J4" s="417" t="s">
        <v>43</v>
      </c>
      <c r="K4" s="416" t="s">
        <v>79</v>
      </c>
      <c r="L4" s="418" t="s">
        <v>44</v>
      </c>
      <c r="M4" s="145"/>
    </row>
    <row r="5" spans="1:13" ht="22.5" customHeight="1" x14ac:dyDescent="0.25">
      <c r="A5" s="146" t="s">
        <v>46</v>
      </c>
      <c r="B5" s="148" t="e">
        <f>+#REF!</f>
        <v>#REF!</v>
      </c>
      <c r="C5" s="148" t="e">
        <f>+#REF!</f>
        <v>#REF!</v>
      </c>
      <c r="D5" s="148" t="e">
        <f>+#REF!</f>
        <v>#REF!</v>
      </c>
      <c r="E5" s="148" t="e">
        <f>+C5-D5</f>
        <v>#REF!</v>
      </c>
      <c r="F5" s="148" t="e">
        <f>+#REF!</f>
        <v>#REF!</v>
      </c>
      <c r="G5" s="252" t="e">
        <f>+F5/E5</f>
        <v>#REF!</v>
      </c>
      <c r="H5" s="148" t="e">
        <f>+E5-F5</f>
        <v>#REF!</v>
      </c>
      <c r="I5" s="148" t="e">
        <f>+#REF!</f>
        <v>#REF!</v>
      </c>
      <c r="J5" s="166" t="e">
        <f t="shared" ref="J5:J12" si="0">+I5/E5</f>
        <v>#REF!</v>
      </c>
      <c r="K5" s="148" t="e">
        <f>+#REF!</f>
        <v>#REF!</v>
      </c>
      <c r="L5" s="167" t="e">
        <f t="shared" ref="L5:L12" si="1">+K5/E5</f>
        <v>#REF!</v>
      </c>
      <c r="M5" s="1"/>
    </row>
    <row r="6" spans="1:13" ht="28.5" customHeight="1" x14ac:dyDescent="0.25">
      <c r="A6" s="147" t="s">
        <v>168</v>
      </c>
      <c r="B6" s="149" t="e">
        <f>+#REF!</f>
        <v>#REF!</v>
      </c>
      <c r="C6" s="149" t="e">
        <f>+#REF!</f>
        <v>#REF!</v>
      </c>
      <c r="D6" s="149" t="e">
        <f>+#REF!</f>
        <v>#REF!</v>
      </c>
      <c r="E6" s="149" t="e">
        <f t="shared" ref="E6:E12" si="2">+C6-D6</f>
        <v>#REF!</v>
      </c>
      <c r="F6" s="149" t="e">
        <f>+#REF!</f>
        <v>#REF!</v>
      </c>
      <c r="G6" s="253" t="e">
        <f t="shared" ref="G6:G12" si="3">+F6/E6</f>
        <v>#REF!</v>
      </c>
      <c r="H6" s="149" t="e">
        <f t="shared" ref="H6:H12" si="4">+E6-F6</f>
        <v>#REF!</v>
      </c>
      <c r="I6" s="149" t="e">
        <f>+#REF!</f>
        <v>#REF!</v>
      </c>
      <c r="J6" s="168" t="e">
        <f t="shared" si="0"/>
        <v>#REF!</v>
      </c>
      <c r="K6" s="149" t="e">
        <f>+#REF!</f>
        <v>#REF!</v>
      </c>
      <c r="L6" s="169" t="e">
        <f t="shared" si="1"/>
        <v>#REF!</v>
      </c>
    </row>
    <row r="7" spans="1:13" ht="29.25" customHeight="1" x14ac:dyDescent="0.25">
      <c r="A7" s="147" t="s">
        <v>67</v>
      </c>
      <c r="B7" s="149" t="e">
        <f>+#REF!</f>
        <v>#REF!</v>
      </c>
      <c r="C7" s="149" t="e">
        <f>+#REF!</f>
        <v>#REF!</v>
      </c>
      <c r="D7" s="149" t="e">
        <f>+#REF!</f>
        <v>#REF!</v>
      </c>
      <c r="E7" s="149" t="e">
        <f t="shared" si="2"/>
        <v>#REF!</v>
      </c>
      <c r="F7" s="149" t="e">
        <f>+#REF!</f>
        <v>#REF!</v>
      </c>
      <c r="G7" s="253" t="e">
        <f t="shared" si="3"/>
        <v>#REF!</v>
      </c>
      <c r="H7" s="149" t="e">
        <f t="shared" si="4"/>
        <v>#REF!</v>
      </c>
      <c r="I7" s="149" t="e">
        <f>+#REF!</f>
        <v>#REF!</v>
      </c>
      <c r="J7" s="168" t="e">
        <f t="shared" si="0"/>
        <v>#REF!</v>
      </c>
      <c r="K7" s="149" t="e">
        <f>+#REF!</f>
        <v>#REF!</v>
      </c>
      <c r="L7" s="169" t="e">
        <f t="shared" si="1"/>
        <v>#REF!</v>
      </c>
    </row>
    <row r="8" spans="1:13" ht="59.25" customHeight="1" x14ac:dyDescent="0.25">
      <c r="A8" s="147" t="s">
        <v>169</v>
      </c>
      <c r="B8" s="149" t="e">
        <f>+#REF!</f>
        <v>#REF!</v>
      </c>
      <c r="C8" s="149" t="e">
        <f>+#REF!</f>
        <v>#REF!</v>
      </c>
      <c r="D8" s="149" t="e">
        <f>+#REF!</f>
        <v>#REF!</v>
      </c>
      <c r="E8" s="149" t="e">
        <f>+#REF!</f>
        <v>#REF!</v>
      </c>
      <c r="F8" s="149" t="e">
        <f>+#REF!</f>
        <v>#REF!</v>
      </c>
      <c r="G8" s="253" t="e">
        <f t="shared" si="3"/>
        <v>#REF!</v>
      </c>
      <c r="H8" s="149" t="e">
        <f t="shared" si="4"/>
        <v>#REF!</v>
      </c>
      <c r="I8" s="149" t="e">
        <f>+#REF!</f>
        <v>#REF!</v>
      </c>
      <c r="J8" s="168" t="e">
        <f t="shared" si="0"/>
        <v>#REF!</v>
      </c>
      <c r="K8" s="149" t="e">
        <f>+#REF!</f>
        <v>#REF!</v>
      </c>
      <c r="L8" s="169" t="e">
        <f t="shared" si="1"/>
        <v>#REF!</v>
      </c>
    </row>
    <row r="9" spans="1:13" ht="24" customHeight="1" x14ac:dyDescent="0.25">
      <c r="A9" s="419" t="s">
        <v>49</v>
      </c>
      <c r="B9" s="420" t="e">
        <f>+#REF!</f>
        <v>#REF!</v>
      </c>
      <c r="C9" s="420" t="e">
        <f>+#REF!</f>
        <v>#REF!</v>
      </c>
      <c r="D9" s="420" t="e">
        <f>+#REF!</f>
        <v>#REF!</v>
      </c>
      <c r="E9" s="420" t="e">
        <f t="shared" si="2"/>
        <v>#REF!</v>
      </c>
      <c r="F9" s="420" t="e">
        <f>SUM(F5:F8)</f>
        <v>#REF!</v>
      </c>
      <c r="G9" s="421" t="e">
        <f t="shared" si="3"/>
        <v>#REF!</v>
      </c>
      <c r="H9" s="420" t="e">
        <f t="shared" si="4"/>
        <v>#REF!</v>
      </c>
      <c r="I9" s="420" t="e">
        <f>+#REF!</f>
        <v>#REF!</v>
      </c>
      <c r="J9" s="422" t="e">
        <f t="shared" si="0"/>
        <v>#REF!</v>
      </c>
      <c r="K9" s="420" t="e">
        <f>+#REF!</f>
        <v>#REF!</v>
      </c>
      <c r="L9" s="422" t="e">
        <f t="shared" si="1"/>
        <v>#REF!</v>
      </c>
    </row>
    <row r="10" spans="1:13" ht="20.25" customHeight="1" x14ac:dyDescent="0.25">
      <c r="A10" s="147" t="s">
        <v>48</v>
      </c>
      <c r="B10" s="149" t="e">
        <f>+#REF!</f>
        <v>#REF!</v>
      </c>
      <c r="C10" s="149" t="e">
        <f>+#REF!</f>
        <v>#REF!</v>
      </c>
      <c r="D10" s="149" t="e">
        <f>+#REF!</f>
        <v>#REF!</v>
      </c>
      <c r="E10" s="149" t="e">
        <f t="shared" si="2"/>
        <v>#REF!</v>
      </c>
      <c r="F10" s="149" t="e">
        <f>+#REF!</f>
        <v>#REF!</v>
      </c>
      <c r="G10" s="253" t="e">
        <f t="shared" si="3"/>
        <v>#REF!</v>
      </c>
      <c r="H10" s="149" t="e">
        <f t="shared" si="4"/>
        <v>#REF!</v>
      </c>
      <c r="I10" s="149" t="e">
        <f>+#REF!</f>
        <v>#REF!</v>
      </c>
      <c r="J10" s="170" t="e">
        <f t="shared" si="0"/>
        <v>#REF!</v>
      </c>
      <c r="K10" s="149" t="e">
        <f>+#REF!</f>
        <v>#REF!</v>
      </c>
      <c r="L10" s="170" t="e">
        <f t="shared" si="1"/>
        <v>#REF!</v>
      </c>
    </row>
    <row r="11" spans="1:13" ht="28.5" customHeight="1" thickBot="1" x14ac:dyDescent="0.3">
      <c r="A11" s="423" t="s">
        <v>81</v>
      </c>
      <c r="B11" s="424" t="e">
        <f>+B10</f>
        <v>#REF!</v>
      </c>
      <c r="C11" s="424" t="e">
        <f>+C10</f>
        <v>#REF!</v>
      </c>
      <c r="D11" s="424" t="e">
        <f>+D10</f>
        <v>#REF!</v>
      </c>
      <c r="E11" s="424" t="e">
        <f t="shared" si="2"/>
        <v>#REF!</v>
      </c>
      <c r="F11" s="424" t="e">
        <f>+F10</f>
        <v>#REF!</v>
      </c>
      <c r="G11" s="425" t="e">
        <f t="shared" si="3"/>
        <v>#REF!</v>
      </c>
      <c r="H11" s="424" t="e">
        <f t="shared" si="4"/>
        <v>#REF!</v>
      </c>
      <c r="I11" s="424" t="e">
        <f>+I10</f>
        <v>#REF!</v>
      </c>
      <c r="J11" s="426" t="e">
        <f t="shared" si="0"/>
        <v>#REF!</v>
      </c>
      <c r="K11" s="424" t="e">
        <f>+K10</f>
        <v>#REF!</v>
      </c>
      <c r="L11" s="426" t="e">
        <f t="shared" si="1"/>
        <v>#REF!</v>
      </c>
    </row>
    <row r="12" spans="1:13" ht="22.5" customHeight="1" thickBot="1" x14ac:dyDescent="0.3">
      <c r="A12" s="427" t="s">
        <v>69</v>
      </c>
      <c r="B12" s="428" t="e">
        <f>+B9+B11</f>
        <v>#REF!</v>
      </c>
      <c r="C12" s="428" t="e">
        <f>+C9+C11</f>
        <v>#REF!</v>
      </c>
      <c r="D12" s="428" t="e">
        <f>+D9+D11</f>
        <v>#REF!</v>
      </c>
      <c r="E12" s="428" t="e">
        <f t="shared" si="2"/>
        <v>#REF!</v>
      </c>
      <c r="F12" s="428" t="e">
        <f>+F9+F11</f>
        <v>#REF!</v>
      </c>
      <c r="G12" s="429" t="e">
        <f t="shared" si="3"/>
        <v>#REF!</v>
      </c>
      <c r="H12" s="428" t="e">
        <f t="shared" si="4"/>
        <v>#REF!</v>
      </c>
      <c r="I12" s="428" t="e">
        <f>+I9+I11</f>
        <v>#REF!</v>
      </c>
      <c r="J12" s="430" t="e">
        <f t="shared" si="0"/>
        <v>#REF!</v>
      </c>
      <c r="K12" s="428" t="e">
        <f>+K9+K11</f>
        <v>#REF!</v>
      </c>
      <c r="L12" s="430" t="e">
        <f t="shared" si="1"/>
        <v>#REF!</v>
      </c>
    </row>
  </sheetData>
  <mergeCells count="1">
    <mergeCell ref="A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DATOS SENT</vt:lpstr>
      <vt:lpstr>DATOS REGALIAS</vt:lpstr>
      <vt:lpstr>CONSOLIDADO SECTOR INTERIOR</vt:lpstr>
      <vt:lpstr>CONSOLIDADO </vt:lpstr>
      <vt:lpstr>POR DIRECCIONES</vt:lpstr>
      <vt:lpstr>GLOSARIO</vt:lpstr>
      <vt:lpstr>GRAFICAS DE TENDENCIA </vt:lpstr>
      <vt:lpstr>Comparativo Sector</vt:lpstr>
      <vt:lpstr>NASA KIWE</vt:lpstr>
      <vt:lpstr>UNP</vt:lpstr>
      <vt:lpstr>ALERTAS DIRECCIONES</vt:lpstr>
      <vt:lpstr>CUADRO SENTENCIA</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2024-08-06T14:34:49Z</dcterms:modified>
</cp:coreProperties>
</file>